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6.xml" ContentType="application/vnd.openxmlformats-officedocument.drawing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HS_project\data\"/>
    </mc:Choice>
  </mc:AlternateContent>
  <xr:revisionPtr revIDLastSave="0" documentId="13_ncr:1_{A8D8A170-9FA8-4224-A867-D2A953A79809}" xr6:coauthVersionLast="47" xr6:coauthVersionMax="47" xr10:uidLastSave="{00000000-0000-0000-0000-000000000000}"/>
  <bookViews>
    <workbookView xWindow="-120" yWindow="-120" windowWidth="25440" windowHeight="15270" activeTab="1" xr2:uid="{C765C3C3-176F-4CBA-B164-38106416435E}"/>
  </bookViews>
  <sheets>
    <sheet name="Curvature" sheetId="12" r:id="rId1"/>
    <sheet name="curveVSdistance" sheetId="52" r:id="rId2"/>
    <sheet name="Slope" sheetId="10" r:id="rId3"/>
    <sheet name="Outcrop" sheetId="11" r:id="rId4"/>
    <sheet name="hillslope_morph" sheetId="5" r:id="rId5"/>
    <sheet name="correlation_coeff's" sheetId="51" r:id="rId6"/>
    <sheet name="channel_morph" sheetId="6" r:id="rId7"/>
    <sheet name="figs" sheetId="50" r:id="rId8"/>
    <sheet name="Shallow Stats" sheetId="48" r:id="rId9"/>
    <sheet name="D50-ksn" sheetId="16" r:id="rId10"/>
    <sheet name="combo lc3shallow 1 and 2" sheetId="17" r:id="rId11"/>
    <sheet name="diff lc3shallow 1 n 2" sheetId="18" r:id="rId12"/>
    <sheet name="cum_freq_b" sheetId="26" r:id="rId13"/>
    <sheet name="cum_freq_a" sheetId="49" r:id="rId14"/>
    <sheet name="lc1.shallow1" sheetId="13" r:id="rId15"/>
    <sheet name="LC1.Shallow2" sheetId="27" r:id="rId16"/>
    <sheet name="LC3.shallow1" sheetId="38" r:id="rId17"/>
    <sheet name="LC3.shallow2" sheetId="44" r:id="rId18"/>
    <sheet name="Lc3 shallow 2 plus shallow 1" sheetId="45" r:id="rId19"/>
    <sheet name="break!!!!" sheetId="9" state="hidden" r:id="rId20"/>
    <sheet name="a axis" sheetId="2" state="hidden" r:id="rId21"/>
    <sheet name="b axis" sheetId="3" state="hidden" r:id="rId22"/>
    <sheet name="c axis" sheetId="4" state="hidden" r:id="rId23"/>
    <sheet name="channel_sed" sheetId="7" state="hidden" r:id="rId24"/>
    <sheet name="vol" sheetId="1" state="hidden" r:id="rId25"/>
    <sheet name="boulders" sheetId="8" state="hidden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6" l="1"/>
  <c r="C7" i="6"/>
  <c r="L7" i="6"/>
  <c r="N7" i="6"/>
  <c r="P7" i="6"/>
  <c r="Q7" i="6"/>
  <c r="R7" i="6"/>
  <c r="B8" i="6"/>
  <c r="C8" i="6"/>
  <c r="L8" i="6"/>
  <c r="N8" i="6"/>
  <c r="P8" i="6"/>
  <c r="Q8" i="6"/>
  <c r="R8" i="6"/>
  <c r="L343" i="10" l="1"/>
  <c r="M343" i="10" s="1"/>
  <c r="L341" i="10"/>
  <c r="M341" i="10" s="1"/>
  <c r="L343" i="12"/>
  <c r="M343" i="12" s="1"/>
  <c r="L341" i="12"/>
  <c r="L347" i="12"/>
  <c r="M347" i="12" s="1"/>
  <c r="K341" i="12"/>
  <c r="L347" i="10"/>
  <c r="M347" i="10" s="1"/>
  <c r="K341" i="10"/>
  <c r="L335" i="12"/>
  <c r="L333" i="12"/>
  <c r="L335" i="10"/>
  <c r="L333" i="10"/>
  <c r="L339" i="10"/>
  <c r="M339" i="10" s="1"/>
  <c r="K333" i="10"/>
  <c r="L339" i="12"/>
  <c r="M339" i="12" s="1"/>
  <c r="K333" i="12"/>
  <c r="M333" i="12" s="1"/>
  <c r="L327" i="10"/>
  <c r="M327" i="10" s="1"/>
  <c r="L327" i="12"/>
  <c r="L331" i="10"/>
  <c r="K327" i="10"/>
  <c r="L331" i="12"/>
  <c r="K327" i="12"/>
  <c r="L321" i="10"/>
  <c r="M321" i="10" s="1"/>
  <c r="L319" i="10"/>
  <c r="M319" i="10" s="1"/>
  <c r="L321" i="12"/>
  <c r="M321" i="12" s="1"/>
  <c r="L319" i="12"/>
  <c r="L325" i="10"/>
  <c r="M325" i="10" s="1"/>
  <c r="K319" i="10"/>
  <c r="L325" i="12"/>
  <c r="K319" i="12"/>
  <c r="L313" i="10"/>
  <c r="M313" i="10" s="1"/>
  <c r="L311" i="10"/>
  <c r="M311" i="10" s="1"/>
  <c r="L309" i="10"/>
  <c r="L313" i="12"/>
  <c r="M313" i="12" s="1"/>
  <c r="L311" i="12"/>
  <c r="L309" i="12"/>
  <c r="L317" i="12"/>
  <c r="M317" i="12" s="1"/>
  <c r="K309" i="12"/>
  <c r="M309" i="12" s="1"/>
  <c r="L317" i="10"/>
  <c r="M317" i="10" s="1"/>
  <c r="K309" i="10"/>
  <c r="L303" i="12"/>
  <c r="M303" i="12" s="1"/>
  <c r="L301" i="12"/>
  <c r="L299" i="12"/>
  <c r="M299" i="12" s="1"/>
  <c r="L303" i="10"/>
  <c r="M303" i="10" s="1"/>
  <c r="L301" i="10"/>
  <c r="M301" i="10" s="1"/>
  <c r="L299" i="10"/>
  <c r="M299" i="10" s="1"/>
  <c r="L307" i="12"/>
  <c r="K299" i="12"/>
  <c r="L307" i="10"/>
  <c r="K299" i="10"/>
  <c r="M300" i="10"/>
  <c r="M302" i="10"/>
  <c r="M304" i="10"/>
  <c r="M305" i="10"/>
  <c r="M306" i="10"/>
  <c r="M307" i="10"/>
  <c r="M308" i="10"/>
  <c r="M309" i="10"/>
  <c r="M310" i="10"/>
  <c r="M312" i="10"/>
  <c r="M314" i="10"/>
  <c r="M315" i="10"/>
  <c r="M316" i="10"/>
  <c r="M318" i="10"/>
  <c r="M320" i="10"/>
  <c r="M322" i="10"/>
  <c r="M323" i="10"/>
  <c r="M324" i="10"/>
  <c r="M326" i="10"/>
  <c r="M328" i="10"/>
  <c r="M329" i="10"/>
  <c r="M330" i="10"/>
  <c r="M331" i="10"/>
  <c r="M332" i="10"/>
  <c r="M333" i="10"/>
  <c r="M334" i="10"/>
  <c r="M335" i="10"/>
  <c r="M336" i="10"/>
  <c r="M337" i="10"/>
  <c r="M338" i="10"/>
  <c r="M340" i="10"/>
  <c r="M342" i="10"/>
  <c r="M344" i="10"/>
  <c r="M345" i="10"/>
  <c r="M346" i="10"/>
  <c r="M348" i="10"/>
  <c r="M272" i="12"/>
  <c r="M274" i="12"/>
  <c r="M276" i="12"/>
  <c r="M278" i="12"/>
  <c r="M280" i="12"/>
  <c r="M281" i="12"/>
  <c r="M282" i="12"/>
  <c r="M284" i="12"/>
  <c r="M286" i="12"/>
  <c r="M288" i="12"/>
  <c r="M290" i="12"/>
  <c r="M292" i="12"/>
  <c r="M294" i="12"/>
  <c r="M295" i="12"/>
  <c r="M296" i="12"/>
  <c r="M298" i="12"/>
  <c r="M300" i="12"/>
  <c r="M301" i="12"/>
  <c r="M302" i="12"/>
  <c r="M304" i="12"/>
  <c r="M305" i="12"/>
  <c r="M306" i="12"/>
  <c r="M307" i="12"/>
  <c r="M308" i="12"/>
  <c r="M310" i="12"/>
  <c r="M311" i="12"/>
  <c r="M312" i="12"/>
  <c r="M314" i="12"/>
  <c r="M315" i="12"/>
  <c r="M316" i="12"/>
  <c r="M318" i="12"/>
  <c r="M319" i="12"/>
  <c r="M320" i="12"/>
  <c r="M322" i="12"/>
  <c r="M323" i="12"/>
  <c r="M324" i="12"/>
  <c r="M325" i="12"/>
  <c r="M326" i="12"/>
  <c r="M328" i="12"/>
  <c r="M329" i="12"/>
  <c r="M330" i="12"/>
  <c r="M331" i="12"/>
  <c r="M332" i="12"/>
  <c r="M334" i="12"/>
  <c r="M335" i="12"/>
  <c r="M336" i="12"/>
  <c r="M337" i="12"/>
  <c r="M338" i="12"/>
  <c r="M340" i="12"/>
  <c r="M341" i="12"/>
  <c r="M342" i="12"/>
  <c r="M344" i="12"/>
  <c r="M345" i="12"/>
  <c r="M346" i="12"/>
  <c r="M348" i="12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85" i="10"/>
  <c r="L293" i="10"/>
  <c r="L291" i="10"/>
  <c r="L289" i="10"/>
  <c r="L287" i="10"/>
  <c r="L285" i="10"/>
  <c r="L293" i="12"/>
  <c r="M293" i="12" s="1"/>
  <c r="L291" i="12"/>
  <c r="M291" i="12" s="1"/>
  <c r="L289" i="12"/>
  <c r="M289" i="12" s="1"/>
  <c r="L287" i="12"/>
  <c r="M287" i="12" s="1"/>
  <c r="L285" i="12"/>
  <c r="M285" i="12" s="1"/>
  <c r="L297" i="12"/>
  <c r="M297" i="12" s="1"/>
  <c r="K285" i="12"/>
  <c r="L279" i="12"/>
  <c r="M279" i="12" s="1"/>
  <c r="L277" i="12"/>
  <c r="M277" i="12" s="1"/>
  <c r="L275" i="12"/>
  <c r="M275" i="12" s="1"/>
  <c r="L273" i="12"/>
  <c r="M273" i="12" s="1"/>
  <c r="L271" i="12"/>
  <c r="M271" i="12" s="1"/>
  <c r="L269" i="12"/>
  <c r="M269" i="12" s="1"/>
  <c r="L297" i="10"/>
  <c r="K285" i="10"/>
  <c r="L279" i="10"/>
  <c r="L277" i="10"/>
  <c r="L275" i="10"/>
  <c r="L273" i="10"/>
  <c r="L271" i="10"/>
  <c r="L269" i="10"/>
  <c r="L283" i="10"/>
  <c r="K269" i="10"/>
  <c r="L283" i="12"/>
  <c r="M283" i="12" s="1"/>
  <c r="K269" i="12"/>
  <c r="M256" i="12"/>
  <c r="M258" i="12"/>
  <c r="M260" i="12"/>
  <c r="M262" i="12"/>
  <c r="M264" i="12"/>
  <c r="M265" i="12"/>
  <c r="M266" i="12"/>
  <c r="M268" i="12"/>
  <c r="M254" i="12"/>
  <c r="M265" i="10"/>
  <c r="M266" i="10"/>
  <c r="M268" i="10"/>
  <c r="L263" i="10"/>
  <c r="M263" i="10" s="1"/>
  <c r="L261" i="10"/>
  <c r="M261" i="10" s="1"/>
  <c r="L259" i="10"/>
  <c r="M259" i="10" s="1"/>
  <c r="L257" i="10"/>
  <c r="M257" i="10" s="1"/>
  <c r="L255" i="10"/>
  <c r="M255" i="10" s="1"/>
  <c r="L253" i="10"/>
  <c r="L263" i="12"/>
  <c r="M263" i="12" s="1"/>
  <c r="L261" i="12"/>
  <c r="M261" i="12" s="1"/>
  <c r="L259" i="12"/>
  <c r="M259" i="12" s="1"/>
  <c r="L257" i="12"/>
  <c r="M257" i="12" s="1"/>
  <c r="L255" i="12"/>
  <c r="M255" i="12" s="1"/>
  <c r="L253" i="12"/>
  <c r="L267" i="10"/>
  <c r="M267" i="10" s="1"/>
  <c r="K253" i="10"/>
  <c r="L267" i="12"/>
  <c r="M267" i="12" s="1"/>
  <c r="K253" i="12"/>
  <c r="K249" i="12"/>
  <c r="M249" i="12" s="1"/>
  <c r="L251" i="12"/>
  <c r="M251" i="12" s="1"/>
  <c r="L251" i="10"/>
  <c r="M251" i="10" s="1"/>
  <c r="L243" i="12"/>
  <c r="L247" i="12"/>
  <c r="M247" i="12" s="1"/>
  <c r="K243" i="12"/>
  <c r="M245" i="12"/>
  <c r="M246" i="12"/>
  <c r="M248" i="12"/>
  <c r="M236" i="12"/>
  <c r="M238" i="12"/>
  <c r="M239" i="12"/>
  <c r="M240" i="12"/>
  <c r="M242" i="12"/>
  <c r="M244" i="12"/>
  <c r="M250" i="12"/>
  <c r="M252" i="12"/>
  <c r="M270" i="12"/>
  <c r="L237" i="12"/>
  <c r="M237" i="12" s="1"/>
  <c r="L235" i="12"/>
  <c r="M235" i="12" s="1"/>
  <c r="L233" i="12"/>
  <c r="M233" i="12" s="1"/>
  <c r="L241" i="12"/>
  <c r="M241" i="12" s="1"/>
  <c r="L227" i="12"/>
  <c r="M227" i="12" s="1"/>
  <c r="L225" i="12"/>
  <c r="M225" i="12" s="1"/>
  <c r="L223" i="12"/>
  <c r="M223" i="12" s="1"/>
  <c r="L221" i="12"/>
  <c r="M221" i="12" s="1"/>
  <c r="L219" i="12"/>
  <c r="M219" i="12" s="1"/>
  <c r="L217" i="12"/>
  <c r="M217" i="12" s="1"/>
  <c r="L215" i="12"/>
  <c r="L231" i="12"/>
  <c r="M231" i="12" s="1"/>
  <c r="K215" i="12"/>
  <c r="L209" i="12"/>
  <c r="M209" i="12" s="1"/>
  <c r="L207" i="12"/>
  <c r="M207" i="12" s="1"/>
  <c r="L205" i="12"/>
  <c r="M205" i="12" s="1"/>
  <c r="L203" i="12"/>
  <c r="M203" i="12" s="1"/>
  <c r="L201" i="12"/>
  <c r="M201" i="12" s="1"/>
  <c r="L199" i="12"/>
  <c r="M199" i="12" s="1"/>
  <c r="L197" i="12"/>
  <c r="M197" i="12" s="1"/>
  <c r="L195" i="12"/>
  <c r="M195" i="12" s="1"/>
  <c r="L193" i="12"/>
  <c r="M193" i="12" s="1"/>
  <c r="L191" i="12"/>
  <c r="M191" i="12" s="1"/>
  <c r="L189" i="12"/>
  <c r="M189" i="12" s="1"/>
  <c r="L187" i="12"/>
  <c r="L213" i="12"/>
  <c r="M213" i="12" s="1"/>
  <c r="K187" i="12"/>
  <c r="K186" i="12"/>
  <c r="L186" i="12"/>
  <c r="M184" i="12"/>
  <c r="L180" i="12"/>
  <c r="M180" i="12" s="1"/>
  <c r="L178" i="12"/>
  <c r="M178" i="12" s="1"/>
  <c r="L176" i="12"/>
  <c r="M176" i="12" s="1"/>
  <c r="L174" i="12"/>
  <c r="M174" i="12" s="1"/>
  <c r="L172" i="12"/>
  <c r="M172" i="12" s="1"/>
  <c r="L170" i="12"/>
  <c r="M170" i="12" s="1"/>
  <c r="L168" i="12"/>
  <c r="M168" i="12" s="1"/>
  <c r="L166" i="12"/>
  <c r="M166" i="12" s="1"/>
  <c r="L164" i="12"/>
  <c r="K164" i="12"/>
  <c r="L142" i="12"/>
  <c r="L144" i="12"/>
  <c r="M144" i="12" s="1"/>
  <c r="L146" i="12"/>
  <c r="M146" i="12" s="1"/>
  <c r="L148" i="12"/>
  <c r="M148" i="12" s="1"/>
  <c r="L150" i="12"/>
  <c r="M150" i="12" s="1"/>
  <c r="L152" i="12"/>
  <c r="M152" i="12" s="1"/>
  <c r="L154" i="12"/>
  <c r="M154" i="12" s="1"/>
  <c r="L156" i="12"/>
  <c r="M156" i="12" s="1"/>
  <c r="L158" i="12"/>
  <c r="M158" i="12" s="1"/>
  <c r="L162" i="12"/>
  <c r="M162" i="12" s="1"/>
  <c r="K142" i="12"/>
  <c r="L134" i="12"/>
  <c r="M134" i="12" s="1"/>
  <c r="L132" i="12"/>
  <c r="M132" i="12" s="1"/>
  <c r="L130" i="12"/>
  <c r="M130" i="12" s="1"/>
  <c r="L128" i="12"/>
  <c r="M128" i="12" s="1"/>
  <c r="L126" i="12"/>
  <c r="M126" i="12" s="1"/>
  <c r="L124" i="12"/>
  <c r="M124" i="12" s="1"/>
  <c r="L122" i="12"/>
  <c r="M122" i="12" s="1"/>
  <c r="L120" i="12"/>
  <c r="M120" i="12" s="1"/>
  <c r="L118" i="12"/>
  <c r="L136" i="12"/>
  <c r="M136" i="12" s="1"/>
  <c r="L140" i="12"/>
  <c r="M140" i="12" s="1"/>
  <c r="K118" i="12"/>
  <c r="M94" i="12"/>
  <c r="M95" i="12"/>
  <c r="M96" i="12"/>
  <c r="M97" i="12"/>
  <c r="M113" i="12"/>
  <c r="M114" i="12"/>
  <c r="M115" i="12"/>
  <c r="M116" i="12"/>
  <c r="M138" i="12"/>
  <c r="M139" i="12"/>
  <c r="M141" i="12"/>
  <c r="M160" i="12"/>
  <c r="M161" i="12"/>
  <c r="M163" i="12"/>
  <c r="M165" i="12"/>
  <c r="M167" i="12"/>
  <c r="M169" i="12"/>
  <c r="M171" i="12"/>
  <c r="M173" i="12"/>
  <c r="M175" i="12"/>
  <c r="M177" i="12"/>
  <c r="M179" i="12"/>
  <c r="M181" i="12"/>
  <c r="M182" i="12"/>
  <c r="M183" i="12"/>
  <c r="M185" i="12"/>
  <c r="M188" i="12"/>
  <c r="M190" i="12"/>
  <c r="M192" i="12"/>
  <c r="M194" i="12"/>
  <c r="M196" i="12"/>
  <c r="M198" i="12"/>
  <c r="M200" i="12"/>
  <c r="M202" i="12"/>
  <c r="M204" i="12"/>
  <c r="M206" i="12"/>
  <c r="M208" i="12"/>
  <c r="M210" i="12"/>
  <c r="M211" i="12"/>
  <c r="M212" i="12"/>
  <c r="M214" i="12"/>
  <c r="M216" i="12"/>
  <c r="M218" i="12"/>
  <c r="M220" i="12"/>
  <c r="M222" i="12"/>
  <c r="M224" i="12"/>
  <c r="M226" i="12"/>
  <c r="M228" i="12"/>
  <c r="M229" i="12"/>
  <c r="M230" i="12"/>
  <c r="M232" i="12"/>
  <c r="M234" i="12"/>
  <c r="L105" i="12"/>
  <c r="M105" i="12" s="1"/>
  <c r="L103" i="12"/>
  <c r="M103" i="12" s="1"/>
  <c r="L101" i="12"/>
  <c r="M101" i="12" s="1"/>
  <c r="L99" i="12"/>
  <c r="L107" i="12"/>
  <c r="M107" i="12" s="1"/>
  <c r="L111" i="12"/>
  <c r="M111" i="12" s="1"/>
  <c r="L109" i="12"/>
  <c r="M109" i="12" s="1"/>
  <c r="L117" i="12"/>
  <c r="M117" i="12" s="1"/>
  <c r="K99" i="12"/>
  <c r="K98" i="12"/>
  <c r="L98" i="12"/>
  <c r="L92" i="12"/>
  <c r="M92" i="12" s="1"/>
  <c r="L90" i="12"/>
  <c r="M90" i="12" s="1"/>
  <c r="L88" i="12"/>
  <c r="M88" i="12" s="1"/>
  <c r="L86" i="12"/>
  <c r="L247" i="10"/>
  <c r="M247" i="10" s="1"/>
  <c r="L243" i="10"/>
  <c r="L241" i="10"/>
  <c r="M241" i="10" s="1"/>
  <c r="L237" i="10"/>
  <c r="M237" i="10" s="1"/>
  <c r="L235" i="10"/>
  <c r="M235" i="10" s="1"/>
  <c r="L233" i="10"/>
  <c r="M113" i="10"/>
  <c r="M114" i="10"/>
  <c r="M115" i="10"/>
  <c r="M138" i="10"/>
  <c r="M139" i="10"/>
  <c r="M140" i="10"/>
  <c r="M160" i="10"/>
  <c r="M161" i="10"/>
  <c r="M163" i="10"/>
  <c r="M182" i="10"/>
  <c r="M183" i="10"/>
  <c r="M184" i="10"/>
  <c r="M185" i="10"/>
  <c r="M211" i="10"/>
  <c r="M212" i="10"/>
  <c r="M214" i="10"/>
  <c r="M229" i="10"/>
  <c r="M230" i="10"/>
  <c r="M232" i="10"/>
  <c r="M239" i="10"/>
  <c r="M240" i="10"/>
  <c r="M242" i="10"/>
  <c r="M245" i="10"/>
  <c r="M246" i="10"/>
  <c r="M248" i="10"/>
  <c r="M250" i="10"/>
  <c r="M252" i="10"/>
  <c r="M89" i="10"/>
  <c r="M96" i="10"/>
  <c r="L231" i="10"/>
  <c r="M231" i="10" s="1"/>
  <c r="L227" i="10"/>
  <c r="M227" i="10" s="1"/>
  <c r="L225" i="10"/>
  <c r="M225" i="10" s="1"/>
  <c r="L223" i="10"/>
  <c r="M223" i="10" s="1"/>
  <c r="L221" i="10"/>
  <c r="M221" i="10" s="1"/>
  <c r="L219" i="10"/>
  <c r="M219" i="10" s="1"/>
  <c r="L217" i="10"/>
  <c r="M217" i="10" s="1"/>
  <c r="L215" i="10"/>
  <c r="L213" i="10"/>
  <c r="M213" i="10" s="1"/>
  <c r="L209" i="10"/>
  <c r="M209" i="10" s="1"/>
  <c r="L207" i="10"/>
  <c r="M207" i="10" s="1"/>
  <c r="L205" i="10"/>
  <c r="M205" i="10" s="1"/>
  <c r="L203" i="10"/>
  <c r="M203" i="10" s="1"/>
  <c r="L201" i="10"/>
  <c r="M201" i="10" s="1"/>
  <c r="L199" i="10"/>
  <c r="M199" i="10" s="1"/>
  <c r="L197" i="10"/>
  <c r="M197" i="10" s="1"/>
  <c r="L195" i="10"/>
  <c r="M195" i="10" s="1"/>
  <c r="L193" i="10"/>
  <c r="M193" i="10" s="1"/>
  <c r="L191" i="10"/>
  <c r="M191" i="10" s="1"/>
  <c r="L189" i="10"/>
  <c r="M189" i="10" s="1"/>
  <c r="L187" i="10"/>
  <c r="K186" i="10"/>
  <c r="M186" i="10" s="1"/>
  <c r="L180" i="10"/>
  <c r="M180" i="10" s="1"/>
  <c r="L178" i="10"/>
  <c r="M178" i="10" s="1"/>
  <c r="L176" i="10"/>
  <c r="M176" i="10" s="1"/>
  <c r="L174" i="10"/>
  <c r="M174" i="10" s="1"/>
  <c r="L172" i="10"/>
  <c r="M172" i="10" s="1"/>
  <c r="L170" i="10"/>
  <c r="M170" i="10" s="1"/>
  <c r="L168" i="10"/>
  <c r="M168" i="10" s="1"/>
  <c r="L166" i="10"/>
  <c r="M166" i="10" s="1"/>
  <c r="L164" i="10"/>
  <c r="L162" i="10"/>
  <c r="M162" i="10" s="1"/>
  <c r="L158" i="10"/>
  <c r="M158" i="10" s="1"/>
  <c r="L156" i="10"/>
  <c r="M156" i="10" s="1"/>
  <c r="L154" i="10"/>
  <c r="M154" i="10" s="1"/>
  <c r="L152" i="10"/>
  <c r="M152" i="10" s="1"/>
  <c r="L150" i="10"/>
  <c r="M150" i="10" s="1"/>
  <c r="L148" i="10"/>
  <c r="M148" i="10" s="1"/>
  <c r="L146" i="10"/>
  <c r="M146" i="10" s="1"/>
  <c r="L144" i="10"/>
  <c r="M144" i="10" s="1"/>
  <c r="L142" i="10"/>
  <c r="K117" i="10"/>
  <c r="L134" i="10"/>
  <c r="M134" i="10" s="1"/>
  <c r="L136" i="10"/>
  <c r="M136" i="10" s="1"/>
  <c r="L132" i="10"/>
  <c r="M132" i="10" s="1"/>
  <c r="L130" i="10"/>
  <c r="M130" i="10" s="1"/>
  <c r="L128" i="10"/>
  <c r="M128" i="10" s="1"/>
  <c r="L126" i="10"/>
  <c r="M126" i="10" s="1"/>
  <c r="L124" i="10"/>
  <c r="M124" i="10" s="1"/>
  <c r="L122" i="10"/>
  <c r="M122" i="10" s="1"/>
  <c r="L120" i="10"/>
  <c r="M120" i="10" s="1"/>
  <c r="L118" i="10"/>
  <c r="L111" i="10"/>
  <c r="M111" i="10" s="1"/>
  <c r="L109" i="10"/>
  <c r="M109" i="10" s="1"/>
  <c r="L107" i="10"/>
  <c r="M107" i="10" s="1"/>
  <c r="L105" i="10"/>
  <c r="M105" i="10" s="1"/>
  <c r="L103" i="10"/>
  <c r="M103" i="10" s="1"/>
  <c r="L101" i="10"/>
  <c r="M101" i="10" s="1"/>
  <c r="L99" i="10"/>
  <c r="L94" i="10"/>
  <c r="M94" i="10" s="1"/>
  <c r="L92" i="10"/>
  <c r="M92" i="10" s="1"/>
  <c r="L90" i="10"/>
  <c r="M90" i="10" s="1"/>
  <c r="L88" i="10"/>
  <c r="M88" i="10" s="1"/>
  <c r="L86" i="10"/>
  <c r="K249" i="10"/>
  <c r="M249" i="10" s="1"/>
  <c r="K243" i="10"/>
  <c r="K233" i="10"/>
  <c r="M233" i="10" s="1"/>
  <c r="K215" i="10"/>
  <c r="K187" i="10"/>
  <c r="K164" i="10"/>
  <c r="K142" i="10"/>
  <c r="K86" i="12"/>
  <c r="L119" i="12"/>
  <c r="M119" i="12" s="1"/>
  <c r="D7" i="51"/>
  <c r="E63" i="51"/>
  <c r="D63" i="51"/>
  <c r="E49" i="51"/>
  <c r="D49" i="51"/>
  <c r="E41" i="51"/>
  <c r="D41" i="51"/>
  <c r="E34" i="51"/>
  <c r="D34" i="51"/>
  <c r="E19" i="51"/>
  <c r="D19" i="51"/>
  <c r="E7" i="51"/>
  <c r="M327" i="12" l="1"/>
  <c r="M253" i="12"/>
  <c r="M253" i="10"/>
  <c r="M142" i="10"/>
  <c r="M164" i="10"/>
  <c r="M187" i="10"/>
  <c r="M215" i="10"/>
  <c r="M243" i="10"/>
  <c r="M243" i="12"/>
  <c r="M186" i="12"/>
  <c r="M215" i="12"/>
  <c r="M99" i="12"/>
  <c r="M86" i="12"/>
  <c r="M98" i="12"/>
  <c r="M164" i="12"/>
  <c r="M187" i="12"/>
  <c r="M118" i="12"/>
  <c r="M142" i="12"/>
  <c r="M82" i="10"/>
  <c r="L80" i="10"/>
  <c r="L84" i="12"/>
  <c r="M82" i="12"/>
  <c r="K84" i="12"/>
  <c r="K80" i="12"/>
  <c r="M80" i="12" s="1"/>
  <c r="L344" i="10"/>
  <c r="L342" i="10"/>
  <c r="L336" i="10"/>
  <c r="L334" i="10"/>
  <c r="L322" i="10"/>
  <c r="L320" i="10"/>
  <c r="L312" i="10"/>
  <c r="L314" i="10"/>
  <c r="L310" i="10"/>
  <c r="L302" i="10"/>
  <c r="L304" i="10"/>
  <c r="L300" i="10"/>
  <c r="M282" i="10"/>
  <c r="M284" i="10"/>
  <c r="L288" i="10"/>
  <c r="L290" i="10"/>
  <c r="L292" i="10"/>
  <c r="L294" i="10"/>
  <c r="L286" i="10"/>
  <c r="M286" i="10" s="1"/>
  <c r="L272" i="10"/>
  <c r="M272" i="10" s="1"/>
  <c r="L274" i="10"/>
  <c r="M274" i="10" s="1"/>
  <c r="L276" i="10"/>
  <c r="M276" i="10" s="1"/>
  <c r="L278" i="10"/>
  <c r="M278" i="10" s="1"/>
  <c r="L280" i="10"/>
  <c r="M280" i="10" s="1"/>
  <c r="L270" i="10"/>
  <c r="M270" i="10" s="1"/>
  <c r="L256" i="10"/>
  <c r="M256" i="10" s="1"/>
  <c r="L258" i="10"/>
  <c r="M258" i="10" s="1"/>
  <c r="L260" i="10"/>
  <c r="M260" i="10" s="1"/>
  <c r="L262" i="10"/>
  <c r="M262" i="10" s="1"/>
  <c r="L264" i="10"/>
  <c r="M264" i="10" s="1"/>
  <c r="L254" i="10"/>
  <c r="M254" i="10" s="1"/>
  <c r="L244" i="10"/>
  <c r="M244" i="10" s="1"/>
  <c r="L236" i="10"/>
  <c r="M236" i="10" s="1"/>
  <c r="L238" i="10"/>
  <c r="M238" i="10" s="1"/>
  <c r="L234" i="10"/>
  <c r="M234" i="10" s="1"/>
  <c r="L218" i="10"/>
  <c r="M218" i="10" s="1"/>
  <c r="L220" i="10"/>
  <c r="M220" i="10" s="1"/>
  <c r="L222" i="10"/>
  <c r="M222" i="10" s="1"/>
  <c r="L224" i="10"/>
  <c r="M224" i="10" s="1"/>
  <c r="L226" i="10"/>
  <c r="M226" i="10" s="1"/>
  <c r="L228" i="10"/>
  <c r="M228" i="10" s="1"/>
  <c r="L216" i="10"/>
  <c r="M216" i="10" s="1"/>
  <c r="L190" i="10"/>
  <c r="M190" i="10" s="1"/>
  <c r="L192" i="10"/>
  <c r="M192" i="10" s="1"/>
  <c r="L194" i="10"/>
  <c r="M194" i="10" s="1"/>
  <c r="L196" i="10"/>
  <c r="M196" i="10" s="1"/>
  <c r="L198" i="10"/>
  <c r="M198" i="10" s="1"/>
  <c r="L200" i="10"/>
  <c r="M200" i="10" s="1"/>
  <c r="L202" i="10"/>
  <c r="M202" i="10" s="1"/>
  <c r="L204" i="10"/>
  <c r="M204" i="10" s="1"/>
  <c r="L206" i="10"/>
  <c r="M206" i="10" s="1"/>
  <c r="L208" i="10"/>
  <c r="M208" i="10" s="1"/>
  <c r="L210" i="10"/>
  <c r="M210" i="10" s="1"/>
  <c r="L188" i="10"/>
  <c r="M188" i="10" s="1"/>
  <c r="L167" i="10"/>
  <c r="M167" i="10" s="1"/>
  <c r="L169" i="10"/>
  <c r="M169" i="10" s="1"/>
  <c r="L171" i="10"/>
  <c r="M171" i="10" s="1"/>
  <c r="L173" i="10"/>
  <c r="M173" i="10" s="1"/>
  <c r="L175" i="10"/>
  <c r="M175" i="10" s="1"/>
  <c r="L177" i="10"/>
  <c r="M177" i="10" s="1"/>
  <c r="L179" i="10"/>
  <c r="M179" i="10" s="1"/>
  <c r="L181" i="10"/>
  <c r="M181" i="10" s="1"/>
  <c r="L165" i="10"/>
  <c r="M165" i="10" s="1"/>
  <c r="L145" i="12"/>
  <c r="M145" i="12" s="1"/>
  <c r="L147" i="12"/>
  <c r="M147" i="12" s="1"/>
  <c r="L149" i="12"/>
  <c r="M149" i="12" s="1"/>
  <c r="L151" i="12"/>
  <c r="M151" i="12" s="1"/>
  <c r="L153" i="12"/>
  <c r="M153" i="12" s="1"/>
  <c r="L155" i="12"/>
  <c r="M155" i="12" s="1"/>
  <c r="L157" i="12"/>
  <c r="M157" i="12" s="1"/>
  <c r="L159" i="12"/>
  <c r="M159" i="12" s="1"/>
  <c r="L143" i="12"/>
  <c r="M143" i="12" s="1"/>
  <c r="M83" i="12"/>
  <c r="M85" i="12"/>
  <c r="L145" i="10"/>
  <c r="M145" i="10" s="1"/>
  <c r="L147" i="10"/>
  <c r="M147" i="10" s="1"/>
  <c r="L149" i="10"/>
  <c r="M149" i="10" s="1"/>
  <c r="L151" i="10"/>
  <c r="M151" i="10" s="1"/>
  <c r="L153" i="10"/>
  <c r="M153" i="10" s="1"/>
  <c r="L155" i="10"/>
  <c r="M155" i="10" s="1"/>
  <c r="L157" i="10"/>
  <c r="M157" i="10" s="1"/>
  <c r="L159" i="10"/>
  <c r="M159" i="10" s="1"/>
  <c r="L143" i="10"/>
  <c r="M143" i="10" s="1"/>
  <c r="L50" i="10"/>
  <c r="L49" i="10"/>
  <c r="M51" i="10"/>
  <c r="M52" i="10"/>
  <c r="M53" i="10"/>
  <c r="M54" i="10"/>
  <c r="M83" i="10"/>
  <c r="M51" i="12"/>
  <c r="M52" i="12"/>
  <c r="M53" i="12"/>
  <c r="M54" i="12"/>
  <c r="L50" i="12"/>
  <c r="L49" i="12"/>
  <c r="M49" i="12" s="1"/>
  <c r="K50" i="12"/>
  <c r="L81" i="12"/>
  <c r="M81" i="12" s="1"/>
  <c r="L89" i="12"/>
  <c r="M89" i="12" s="1"/>
  <c r="L91" i="12"/>
  <c r="M91" i="12" s="1"/>
  <c r="L93" i="12"/>
  <c r="M93" i="12" s="1"/>
  <c r="L87" i="12"/>
  <c r="M87" i="12" s="1"/>
  <c r="L133" i="12"/>
  <c r="M133" i="12" s="1"/>
  <c r="L135" i="12"/>
  <c r="M135" i="12" s="1"/>
  <c r="L137" i="12"/>
  <c r="M137" i="12" s="1"/>
  <c r="L121" i="12"/>
  <c r="M121" i="12" s="1"/>
  <c r="L123" i="12"/>
  <c r="M123" i="12" s="1"/>
  <c r="L125" i="12"/>
  <c r="M125" i="12" s="1"/>
  <c r="L127" i="12"/>
  <c r="M127" i="12" s="1"/>
  <c r="L129" i="12"/>
  <c r="M129" i="12" s="1"/>
  <c r="L131" i="12"/>
  <c r="M131" i="12" s="1"/>
  <c r="L102" i="12"/>
  <c r="M102" i="12" s="1"/>
  <c r="L104" i="12"/>
  <c r="M104" i="12" s="1"/>
  <c r="L106" i="12"/>
  <c r="M106" i="12" s="1"/>
  <c r="L108" i="12"/>
  <c r="M108" i="12" s="1"/>
  <c r="L110" i="12"/>
  <c r="M110" i="12" s="1"/>
  <c r="L112" i="12"/>
  <c r="M112" i="12" s="1"/>
  <c r="L100" i="12"/>
  <c r="M100" i="12" s="1"/>
  <c r="L141" i="10"/>
  <c r="M141" i="10" s="1"/>
  <c r="L116" i="10"/>
  <c r="M116" i="10" s="1"/>
  <c r="L97" i="10"/>
  <c r="L85" i="10"/>
  <c r="M85" i="10" s="1"/>
  <c r="K119" i="10"/>
  <c r="K118" i="10" s="1"/>
  <c r="M118" i="10" s="1"/>
  <c r="K100" i="10"/>
  <c r="K99" i="10" s="1"/>
  <c r="M99" i="10" s="1"/>
  <c r="K87" i="10"/>
  <c r="K81" i="10"/>
  <c r="M81" i="10" s="1"/>
  <c r="L135" i="10"/>
  <c r="M135" i="10" s="1"/>
  <c r="L137" i="10"/>
  <c r="M137" i="10" s="1"/>
  <c r="L133" i="10"/>
  <c r="M133" i="10" s="1"/>
  <c r="L121" i="10"/>
  <c r="M121" i="10" s="1"/>
  <c r="L123" i="10"/>
  <c r="M123" i="10" s="1"/>
  <c r="L125" i="10"/>
  <c r="M125" i="10" s="1"/>
  <c r="L127" i="10"/>
  <c r="M127" i="10" s="1"/>
  <c r="L129" i="10"/>
  <c r="M129" i="10" s="1"/>
  <c r="L131" i="10"/>
  <c r="M131" i="10" s="1"/>
  <c r="L119" i="10"/>
  <c r="L102" i="10"/>
  <c r="M102" i="10" s="1"/>
  <c r="L104" i="10"/>
  <c r="M104" i="10" s="1"/>
  <c r="L106" i="10"/>
  <c r="M106" i="10" s="1"/>
  <c r="L108" i="10"/>
  <c r="M108" i="10" s="1"/>
  <c r="L110" i="10"/>
  <c r="M110" i="10" s="1"/>
  <c r="L112" i="10"/>
  <c r="M112" i="10" s="1"/>
  <c r="L100" i="10"/>
  <c r="D49" i="12"/>
  <c r="G49" i="12"/>
  <c r="J49" i="12"/>
  <c r="D55" i="12"/>
  <c r="G55" i="12"/>
  <c r="I55" i="12"/>
  <c r="J55" i="12" s="1"/>
  <c r="K55" i="12"/>
  <c r="D56" i="12"/>
  <c r="G56" i="12"/>
  <c r="I56" i="12"/>
  <c r="J56" i="12" s="1"/>
  <c r="K56" i="12"/>
  <c r="D57" i="12"/>
  <c r="G57" i="12"/>
  <c r="I57" i="12"/>
  <c r="L56" i="12" s="1"/>
  <c r="K57" i="12"/>
  <c r="D58" i="12"/>
  <c r="G58" i="12"/>
  <c r="I58" i="12"/>
  <c r="L57" i="12" s="1"/>
  <c r="K58" i="12"/>
  <c r="K93" i="10"/>
  <c r="M93" i="10" s="1"/>
  <c r="K95" i="10"/>
  <c r="M95" i="10" s="1"/>
  <c r="K97" i="10"/>
  <c r="K91" i="10"/>
  <c r="M91" i="10" s="1"/>
  <c r="AR8" i="5"/>
  <c r="Q2" i="6"/>
  <c r="Q3" i="6"/>
  <c r="Q4" i="6"/>
  <c r="Q5" i="6"/>
  <c r="Q6" i="6"/>
  <c r="G5" i="17"/>
  <c r="G4" i="17"/>
  <c r="S5" i="17"/>
  <c r="S4" i="17"/>
  <c r="V7" i="16"/>
  <c r="V6" i="16"/>
  <c r="V5" i="16"/>
  <c r="V4" i="16"/>
  <c r="V3" i="16"/>
  <c r="W7" i="16"/>
  <c r="W6" i="16"/>
  <c r="W5" i="16"/>
  <c r="W4" i="16"/>
  <c r="W3" i="16"/>
  <c r="Q7" i="16"/>
  <c r="Q3" i="16"/>
  <c r="R7" i="16"/>
  <c r="R6" i="16"/>
  <c r="R5" i="16"/>
  <c r="R3" i="16"/>
  <c r="P3" i="49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P59" i="49"/>
  <c r="P60" i="49"/>
  <c r="P61" i="49"/>
  <c r="P62" i="49"/>
  <c r="P63" i="49"/>
  <c r="P64" i="49"/>
  <c r="P65" i="49"/>
  <c r="P66" i="49"/>
  <c r="P67" i="49"/>
  <c r="P68" i="49"/>
  <c r="P69" i="49"/>
  <c r="P70" i="49"/>
  <c r="P71" i="49"/>
  <c r="P72" i="49"/>
  <c r="P73" i="49"/>
  <c r="P74" i="49"/>
  <c r="P75" i="49"/>
  <c r="P76" i="49"/>
  <c r="P77" i="49"/>
  <c r="P78" i="49"/>
  <c r="P79" i="49"/>
  <c r="P80" i="49"/>
  <c r="P81" i="49"/>
  <c r="P82" i="49"/>
  <c r="P83" i="49"/>
  <c r="P84" i="49"/>
  <c r="P85" i="49"/>
  <c r="P86" i="49"/>
  <c r="P87" i="49"/>
  <c r="P88" i="49"/>
  <c r="P89" i="49"/>
  <c r="P90" i="49"/>
  <c r="P91" i="49"/>
  <c r="P92" i="49"/>
  <c r="P93" i="49"/>
  <c r="P94" i="49"/>
  <c r="P95" i="49"/>
  <c r="P96" i="49"/>
  <c r="P97" i="49"/>
  <c r="P98" i="49"/>
  <c r="P99" i="49"/>
  <c r="P100" i="49"/>
  <c r="P101" i="49"/>
  <c r="P102" i="49"/>
  <c r="P103" i="49"/>
  <c r="P104" i="49"/>
  <c r="P105" i="49"/>
  <c r="P106" i="49"/>
  <c r="P107" i="49"/>
  <c r="P108" i="49"/>
  <c r="P109" i="49"/>
  <c r="P110" i="49"/>
  <c r="P111" i="49"/>
  <c r="P112" i="49"/>
  <c r="P113" i="49"/>
  <c r="P114" i="49"/>
  <c r="P115" i="49"/>
  <c r="P116" i="49"/>
  <c r="P117" i="49"/>
  <c r="P118" i="49"/>
  <c r="P119" i="49"/>
  <c r="P120" i="49"/>
  <c r="P121" i="49"/>
  <c r="P122" i="49"/>
  <c r="P123" i="49"/>
  <c r="P124" i="49"/>
  <c r="P125" i="49"/>
  <c r="P126" i="49"/>
  <c r="P127" i="49"/>
  <c r="P128" i="49"/>
  <c r="P129" i="49"/>
  <c r="P130" i="49"/>
  <c r="P131" i="49"/>
  <c r="P132" i="49"/>
  <c r="P133" i="49"/>
  <c r="P134" i="49"/>
  <c r="P135" i="49"/>
  <c r="P136" i="49"/>
  <c r="P137" i="49"/>
  <c r="P138" i="49"/>
  <c r="P139" i="49"/>
  <c r="P140" i="49"/>
  <c r="P141" i="49"/>
  <c r="P142" i="49"/>
  <c r="P143" i="49"/>
  <c r="P144" i="49"/>
  <c r="P145" i="49"/>
  <c r="P146" i="49"/>
  <c r="P147" i="49"/>
  <c r="P148" i="49"/>
  <c r="P149" i="49"/>
  <c r="P150" i="49"/>
  <c r="P151" i="49"/>
  <c r="P152" i="49"/>
  <c r="P153" i="49"/>
  <c r="P154" i="49"/>
  <c r="P155" i="49"/>
  <c r="P156" i="49"/>
  <c r="P157" i="49"/>
  <c r="P158" i="49"/>
  <c r="P159" i="49"/>
  <c r="P160" i="49"/>
  <c r="P161" i="49"/>
  <c r="P162" i="49"/>
  <c r="P163" i="49"/>
  <c r="P164" i="49"/>
  <c r="P165" i="49"/>
  <c r="P166" i="49"/>
  <c r="P167" i="49"/>
  <c r="P168" i="49"/>
  <c r="P169" i="49"/>
  <c r="P170" i="49"/>
  <c r="P171" i="49"/>
  <c r="P172" i="49"/>
  <c r="P173" i="49"/>
  <c r="P174" i="49"/>
  <c r="P175" i="49"/>
  <c r="P176" i="49"/>
  <c r="P177" i="49"/>
  <c r="P178" i="49"/>
  <c r="P179" i="49"/>
  <c r="P180" i="49"/>
  <c r="P181" i="49"/>
  <c r="P182" i="49"/>
  <c r="P183" i="49"/>
  <c r="P184" i="49"/>
  <c r="P185" i="49"/>
  <c r="P186" i="49"/>
  <c r="P187" i="49"/>
  <c r="P188" i="49"/>
  <c r="P189" i="49"/>
  <c r="P190" i="49"/>
  <c r="P191" i="49"/>
  <c r="P192" i="49"/>
  <c r="P193" i="49"/>
  <c r="P194" i="49"/>
  <c r="P195" i="49"/>
  <c r="P196" i="49"/>
  <c r="P197" i="49"/>
  <c r="P198" i="49"/>
  <c r="P199" i="49"/>
  <c r="P200" i="49"/>
  <c r="P201" i="49"/>
  <c r="P202" i="49"/>
  <c r="P203" i="49"/>
  <c r="P204" i="49"/>
  <c r="P205" i="49"/>
  <c r="P206" i="49"/>
  <c r="P207" i="49"/>
  <c r="P208" i="49"/>
  <c r="P209" i="49"/>
  <c r="P210" i="49"/>
  <c r="P211" i="49"/>
  <c r="P212" i="49"/>
  <c r="P213" i="49"/>
  <c r="P214" i="49"/>
  <c r="P215" i="49"/>
  <c r="P216" i="49"/>
  <c r="P217" i="49"/>
  <c r="P218" i="49"/>
  <c r="P219" i="49"/>
  <c r="P220" i="49"/>
  <c r="P221" i="49"/>
  <c r="P222" i="49"/>
  <c r="P223" i="49"/>
  <c r="P224" i="49"/>
  <c r="P225" i="49"/>
  <c r="P226" i="49"/>
  <c r="P227" i="49"/>
  <c r="P228" i="49"/>
  <c r="P229" i="49"/>
  <c r="P230" i="49"/>
  <c r="P231" i="49"/>
  <c r="P232" i="49"/>
  <c r="P233" i="49"/>
  <c r="P234" i="49"/>
  <c r="P235" i="49"/>
  <c r="P236" i="49"/>
  <c r="P237" i="49"/>
  <c r="P238" i="49"/>
  <c r="P239" i="49"/>
  <c r="P240" i="49"/>
  <c r="P241" i="49"/>
  <c r="P242" i="49"/>
  <c r="P243" i="49"/>
  <c r="P244" i="49"/>
  <c r="M3" i="49"/>
  <c r="M4" i="49"/>
  <c r="M5" i="49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M21" i="49"/>
  <c r="M22" i="49"/>
  <c r="M23" i="49"/>
  <c r="M24" i="49"/>
  <c r="M25" i="49"/>
  <c r="M26" i="49"/>
  <c r="M27" i="49"/>
  <c r="M28" i="49"/>
  <c r="M29" i="49"/>
  <c r="M30" i="49"/>
  <c r="M31" i="49"/>
  <c r="M32" i="49"/>
  <c r="M33" i="49"/>
  <c r="M34" i="49"/>
  <c r="M35" i="49"/>
  <c r="M36" i="49"/>
  <c r="M37" i="49"/>
  <c r="M38" i="49"/>
  <c r="M39" i="49"/>
  <c r="M40" i="49"/>
  <c r="M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8" i="49"/>
  <c r="M79" i="49"/>
  <c r="M80" i="49"/>
  <c r="M81" i="49"/>
  <c r="M82" i="49"/>
  <c r="M83" i="49"/>
  <c r="M84" i="49"/>
  <c r="M85" i="49"/>
  <c r="M86" i="49"/>
  <c r="M87" i="49"/>
  <c r="M88" i="49"/>
  <c r="M89" i="49"/>
  <c r="M90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0" i="49"/>
  <c r="M111" i="49"/>
  <c r="M112" i="49"/>
  <c r="M113" i="49"/>
  <c r="M114" i="49"/>
  <c r="M115" i="49"/>
  <c r="M116" i="49"/>
  <c r="M117" i="49"/>
  <c r="M118" i="49"/>
  <c r="M119" i="49"/>
  <c r="M120" i="49"/>
  <c r="M121" i="49"/>
  <c r="M122" i="49"/>
  <c r="M123" i="49"/>
  <c r="M124" i="49"/>
  <c r="M125" i="49"/>
  <c r="M126" i="49"/>
  <c r="M127" i="49"/>
  <c r="M128" i="49"/>
  <c r="M129" i="49"/>
  <c r="M130" i="49"/>
  <c r="M131" i="49"/>
  <c r="M132" i="49"/>
  <c r="M133" i="49"/>
  <c r="M134" i="49"/>
  <c r="M135" i="49"/>
  <c r="M136" i="49"/>
  <c r="M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150" i="49"/>
  <c r="M151" i="49"/>
  <c r="M152" i="49"/>
  <c r="M153" i="49"/>
  <c r="M154" i="49"/>
  <c r="M155" i="49"/>
  <c r="M156" i="49"/>
  <c r="M157" i="49"/>
  <c r="M158" i="49"/>
  <c r="M159" i="49"/>
  <c r="M160" i="49"/>
  <c r="M161" i="49"/>
  <c r="M162" i="49"/>
  <c r="M163" i="49"/>
  <c r="M164" i="49"/>
  <c r="M165" i="49"/>
  <c r="M166" i="49"/>
  <c r="M167" i="49"/>
  <c r="M168" i="49"/>
  <c r="M169" i="49"/>
  <c r="M170" i="49"/>
  <c r="M171" i="49"/>
  <c r="M172" i="49"/>
  <c r="M173" i="49"/>
  <c r="M174" i="49"/>
  <c r="M175" i="49"/>
  <c r="M176" i="49"/>
  <c r="M177" i="49"/>
  <c r="M178" i="49"/>
  <c r="M179" i="49"/>
  <c r="M180" i="49"/>
  <c r="M181" i="49"/>
  <c r="M182" i="49"/>
  <c r="M183" i="49"/>
  <c r="M184" i="49"/>
  <c r="M185" i="49"/>
  <c r="M186" i="49"/>
  <c r="M187" i="49"/>
  <c r="M188" i="49"/>
  <c r="M189" i="49"/>
  <c r="M190" i="49"/>
  <c r="M191" i="49"/>
  <c r="M192" i="49"/>
  <c r="M193" i="49"/>
  <c r="M194" i="49"/>
  <c r="M195" i="49"/>
  <c r="M196" i="49"/>
  <c r="M197" i="49"/>
  <c r="M198" i="49"/>
  <c r="M199" i="49"/>
  <c r="M200" i="49"/>
  <c r="M201" i="49"/>
  <c r="M202" i="49"/>
  <c r="M203" i="49"/>
  <c r="M204" i="49"/>
  <c r="M205" i="49"/>
  <c r="M206" i="49"/>
  <c r="M207" i="49"/>
  <c r="M208" i="49"/>
  <c r="M209" i="49"/>
  <c r="M210" i="49"/>
  <c r="M211" i="49"/>
  <c r="M212" i="49"/>
  <c r="M213" i="49"/>
  <c r="M214" i="49"/>
  <c r="M215" i="49"/>
  <c r="M216" i="49"/>
  <c r="M217" i="49"/>
  <c r="M218" i="49"/>
  <c r="M219" i="49"/>
  <c r="M220" i="49"/>
  <c r="M221" i="49"/>
  <c r="M222" i="49"/>
  <c r="M223" i="49"/>
  <c r="M224" i="49"/>
  <c r="M225" i="49"/>
  <c r="M226" i="49"/>
  <c r="M227" i="49"/>
  <c r="M228" i="49"/>
  <c r="M229" i="49"/>
  <c r="M230" i="49"/>
  <c r="M231" i="49"/>
  <c r="M232" i="49"/>
  <c r="M233" i="49"/>
  <c r="M234" i="49"/>
  <c r="M235" i="49"/>
  <c r="M236" i="49"/>
  <c r="M237" i="49"/>
  <c r="M238" i="49"/>
  <c r="M239" i="49"/>
  <c r="M240" i="49"/>
  <c r="M241" i="49"/>
  <c r="M242" i="49"/>
  <c r="M243" i="49"/>
  <c r="M244" i="49"/>
  <c r="M245" i="49"/>
  <c r="M246" i="49"/>
  <c r="M247" i="49"/>
  <c r="M248" i="49"/>
  <c r="M249" i="49"/>
  <c r="M250" i="49"/>
  <c r="M251" i="49"/>
  <c r="M252" i="49"/>
  <c r="M253" i="49"/>
  <c r="M254" i="49"/>
  <c r="M255" i="49"/>
  <c r="M256" i="49"/>
  <c r="M257" i="49"/>
  <c r="M258" i="49"/>
  <c r="M259" i="49"/>
  <c r="M260" i="49"/>
  <c r="M261" i="49"/>
  <c r="M262" i="49"/>
  <c r="M263" i="49"/>
  <c r="M264" i="49"/>
  <c r="M265" i="49"/>
  <c r="M266" i="49"/>
  <c r="M267" i="49"/>
  <c r="M268" i="49"/>
  <c r="M269" i="49"/>
  <c r="M270" i="49"/>
  <c r="M271" i="49"/>
  <c r="M272" i="49"/>
  <c r="M273" i="49"/>
  <c r="M274" i="49"/>
  <c r="M275" i="49"/>
  <c r="M276" i="49"/>
  <c r="M277" i="49"/>
  <c r="M278" i="49"/>
  <c r="M279" i="49"/>
  <c r="M280" i="49"/>
  <c r="M281" i="49"/>
  <c r="M282" i="49"/>
  <c r="M283" i="49"/>
  <c r="M284" i="49"/>
  <c r="M285" i="49"/>
  <c r="M286" i="49"/>
  <c r="M287" i="49"/>
  <c r="M288" i="49"/>
  <c r="M289" i="49"/>
  <c r="M290" i="49"/>
  <c r="M291" i="49"/>
  <c r="M292" i="49"/>
  <c r="M293" i="49"/>
  <c r="M294" i="49"/>
  <c r="M295" i="49"/>
  <c r="M296" i="49"/>
  <c r="M297" i="49"/>
  <c r="M298" i="49"/>
  <c r="M299" i="49"/>
  <c r="M300" i="49"/>
  <c r="M301" i="49"/>
  <c r="M302" i="49"/>
  <c r="M303" i="49"/>
  <c r="M304" i="49"/>
  <c r="M305" i="49"/>
  <c r="M306" i="49"/>
  <c r="M307" i="49"/>
  <c r="M308" i="49"/>
  <c r="M309" i="49"/>
  <c r="M310" i="49"/>
  <c r="M311" i="49"/>
  <c r="M312" i="49"/>
  <c r="M313" i="49"/>
  <c r="M314" i="49"/>
  <c r="M315" i="49"/>
  <c r="M316" i="49"/>
  <c r="M317" i="49"/>
  <c r="M318" i="49"/>
  <c r="M319" i="49"/>
  <c r="M320" i="49"/>
  <c r="M321" i="49"/>
  <c r="M322" i="49"/>
  <c r="M323" i="49"/>
  <c r="M324" i="49"/>
  <c r="M325" i="49"/>
  <c r="M326" i="49"/>
  <c r="M327" i="49"/>
  <c r="M328" i="49"/>
  <c r="M329" i="49"/>
  <c r="M330" i="49"/>
  <c r="M331" i="49"/>
  <c r="M332" i="49"/>
  <c r="M333" i="49"/>
  <c r="M334" i="49"/>
  <c r="M335" i="49"/>
  <c r="M336" i="49"/>
  <c r="M337" i="49"/>
  <c r="M338" i="49"/>
  <c r="M339" i="49"/>
  <c r="M340" i="49"/>
  <c r="M341" i="49"/>
  <c r="M342" i="49"/>
  <c r="M343" i="49"/>
  <c r="M344" i="49"/>
  <c r="M345" i="49"/>
  <c r="M346" i="49"/>
  <c r="M347" i="49"/>
  <c r="M348" i="49"/>
  <c r="M349" i="49"/>
  <c r="M350" i="49"/>
  <c r="M351" i="49"/>
  <c r="M352" i="49"/>
  <c r="M353" i="49"/>
  <c r="M354" i="49"/>
  <c r="M355" i="49"/>
  <c r="M356" i="49"/>
  <c r="M357" i="49"/>
  <c r="M358" i="49"/>
  <c r="M359" i="49"/>
  <c r="M360" i="49"/>
  <c r="M361" i="49"/>
  <c r="M362" i="49"/>
  <c r="M363" i="49"/>
  <c r="M364" i="49"/>
  <c r="M365" i="49"/>
  <c r="M366" i="49"/>
  <c r="M367" i="49"/>
  <c r="M368" i="49"/>
  <c r="M369" i="49"/>
  <c r="M370" i="49"/>
  <c r="M371" i="49"/>
  <c r="M372" i="49"/>
  <c r="M373" i="49"/>
  <c r="M374" i="49"/>
  <c r="M375" i="49"/>
  <c r="M376" i="49"/>
  <c r="M377" i="49"/>
  <c r="M378" i="49"/>
  <c r="M379" i="49"/>
  <c r="M380" i="49"/>
  <c r="M381" i="49"/>
  <c r="M382" i="49"/>
  <c r="M383" i="49"/>
  <c r="M384" i="49"/>
  <c r="M385" i="49"/>
  <c r="M386" i="49"/>
  <c r="M387" i="49"/>
  <c r="M388" i="49"/>
  <c r="M389" i="49"/>
  <c r="M390" i="49"/>
  <c r="M391" i="49"/>
  <c r="M392" i="49"/>
  <c r="M393" i="49"/>
  <c r="M394" i="49"/>
  <c r="M395" i="49"/>
  <c r="M396" i="49"/>
  <c r="M397" i="49"/>
  <c r="M398" i="49"/>
  <c r="M399" i="49"/>
  <c r="M400" i="49"/>
  <c r="M401" i="49"/>
  <c r="M402" i="49"/>
  <c r="M403" i="49"/>
  <c r="M404" i="49"/>
  <c r="M405" i="49"/>
  <c r="M406" i="49"/>
  <c r="M407" i="49"/>
  <c r="M408" i="49"/>
  <c r="M409" i="49"/>
  <c r="M410" i="49"/>
  <c r="M411" i="49"/>
  <c r="M412" i="49"/>
  <c r="M413" i="49"/>
  <c r="M414" i="49"/>
  <c r="M415" i="49"/>
  <c r="M416" i="49"/>
  <c r="M417" i="49"/>
  <c r="M418" i="49"/>
  <c r="M419" i="49"/>
  <c r="M420" i="49"/>
  <c r="M421" i="49"/>
  <c r="M422" i="49"/>
  <c r="M423" i="49"/>
  <c r="M424" i="49"/>
  <c r="M425" i="49"/>
  <c r="M426" i="49"/>
  <c r="M427" i="49"/>
  <c r="M428" i="49"/>
  <c r="M429" i="49"/>
  <c r="M430" i="49"/>
  <c r="M431" i="49"/>
  <c r="M432" i="49"/>
  <c r="M433" i="49"/>
  <c r="M434" i="49"/>
  <c r="M435" i="49"/>
  <c r="M436" i="49"/>
  <c r="M437" i="49"/>
  <c r="M438" i="49"/>
  <c r="M439" i="49"/>
  <c r="M440" i="49"/>
  <c r="M441" i="49"/>
  <c r="M442" i="49"/>
  <c r="M443" i="49"/>
  <c r="M444" i="49"/>
  <c r="M445" i="49"/>
  <c r="M446" i="49"/>
  <c r="M447" i="49"/>
  <c r="M448" i="49"/>
  <c r="M449" i="49"/>
  <c r="M450" i="49"/>
  <c r="M451" i="49"/>
  <c r="M452" i="49"/>
  <c r="M453" i="49"/>
  <c r="M454" i="49"/>
  <c r="M455" i="49"/>
  <c r="M456" i="49"/>
  <c r="M457" i="49"/>
  <c r="M458" i="49"/>
  <c r="M459" i="49"/>
  <c r="M460" i="49"/>
  <c r="M461" i="49"/>
  <c r="M462" i="49"/>
  <c r="M463" i="49"/>
  <c r="M464" i="49"/>
  <c r="M465" i="49"/>
  <c r="M466" i="49"/>
  <c r="M467" i="49"/>
  <c r="M468" i="49"/>
  <c r="M469" i="49"/>
  <c r="M470" i="49"/>
  <c r="M471" i="49"/>
  <c r="M472" i="49"/>
  <c r="M473" i="49"/>
  <c r="M474" i="49"/>
  <c r="M475" i="49"/>
  <c r="M476" i="49"/>
  <c r="M477" i="49"/>
  <c r="M478" i="49"/>
  <c r="M479" i="49"/>
  <c r="M480" i="49"/>
  <c r="M481" i="49"/>
  <c r="M482" i="49"/>
  <c r="M483" i="49"/>
  <c r="M484" i="49"/>
  <c r="M485" i="49"/>
  <c r="M486" i="49"/>
  <c r="M487" i="49"/>
  <c r="M488" i="49"/>
  <c r="M489" i="49"/>
  <c r="M490" i="49"/>
  <c r="M491" i="49"/>
  <c r="M492" i="49"/>
  <c r="M493" i="49"/>
  <c r="M494" i="49"/>
  <c r="M495" i="49"/>
  <c r="M496" i="49"/>
  <c r="M497" i="49"/>
  <c r="M498" i="49"/>
  <c r="M499" i="49"/>
  <c r="M500" i="49"/>
  <c r="M501" i="49"/>
  <c r="M502" i="49"/>
  <c r="M503" i="49"/>
  <c r="M504" i="49"/>
  <c r="M505" i="49"/>
  <c r="M506" i="49"/>
  <c r="M507" i="49"/>
  <c r="M508" i="49"/>
  <c r="M509" i="49"/>
  <c r="M510" i="49"/>
  <c r="M511" i="49"/>
  <c r="M512" i="49"/>
  <c r="M513" i="49"/>
  <c r="M514" i="49"/>
  <c r="M515" i="49"/>
  <c r="M516" i="49"/>
  <c r="M517" i="49"/>
  <c r="M518" i="49"/>
  <c r="M519" i="49"/>
  <c r="M520" i="49"/>
  <c r="M521" i="49"/>
  <c r="M522" i="49"/>
  <c r="M523" i="49"/>
  <c r="M524" i="49"/>
  <c r="M525" i="49"/>
  <c r="M526" i="49"/>
  <c r="M527" i="49"/>
  <c r="M528" i="49"/>
  <c r="M529" i="49"/>
  <c r="M530" i="49"/>
  <c r="M531" i="49"/>
  <c r="M532" i="49"/>
  <c r="M533" i="49"/>
  <c r="M534" i="49"/>
  <c r="M535" i="49"/>
  <c r="M536" i="49"/>
  <c r="M537" i="49"/>
  <c r="M538" i="49"/>
  <c r="M539" i="49"/>
  <c r="M540" i="49"/>
  <c r="M541" i="49"/>
  <c r="M542" i="49"/>
  <c r="M543" i="49"/>
  <c r="M544" i="49"/>
  <c r="M545" i="49"/>
  <c r="M546" i="49"/>
  <c r="M547" i="49"/>
  <c r="M548" i="49"/>
  <c r="M549" i="49"/>
  <c r="M550" i="49"/>
  <c r="M551" i="49"/>
  <c r="M552" i="49"/>
  <c r="M553" i="49"/>
  <c r="M554" i="49"/>
  <c r="M555" i="49"/>
  <c r="M556" i="49"/>
  <c r="M557" i="49"/>
  <c r="M558" i="49"/>
  <c r="M559" i="49"/>
  <c r="M560" i="49"/>
  <c r="M561" i="49"/>
  <c r="M562" i="49"/>
  <c r="M563" i="49"/>
  <c r="M564" i="49"/>
  <c r="M565" i="49"/>
  <c r="M566" i="49"/>
  <c r="M567" i="49"/>
  <c r="M568" i="49"/>
  <c r="M569" i="49"/>
  <c r="M570" i="49"/>
  <c r="M571" i="49"/>
  <c r="M572" i="49"/>
  <c r="M573" i="49"/>
  <c r="M574" i="49"/>
  <c r="M575" i="49"/>
  <c r="M576" i="49"/>
  <c r="M577" i="49"/>
  <c r="M578" i="49"/>
  <c r="M579" i="49"/>
  <c r="M580" i="49"/>
  <c r="M581" i="49"/>
  <c r="M582" i="49"/>
  <c r="M583" i="49"/>
  <c r="M584" i="49"/>
  <c r="M585" i="49"/>
  <c r="M586" i="49"/>
  <c r="M587" i="49"/>
  <c r="M588" i="49"/>
  <c r="M589" i="49"/>
  <c r="M590" i="49"/>
  <c r="M591" i="49"/>
  <c r="M592" i="49"/>
  <c r="M593" i="49"/>
  <c r="M594" i="49"/>
  <c r="M595" i="49"/>
  <c r="M596" i="49"/>
  <c r="M597" i="49"/>
  <c r="M598" i="49"/>
  <c r="M599" i="49"/>
  <c r="M600" i="49"/>
  <c r="M601" i="49"/>
  <c r="M602" i="49"/>
  <c r="M603" i="49"/>
  <c r="M604" i="49"/>
  <c r="M605" i="49"/>
  <c r="M606" i="49"/>
  <c r="M607" i="49"/>
  <c r="M608" i="49"/>
  <c r="M609" i="49"/>
  <c r="M610" i="49"/>
  <c r="M611" i="49"/>
  <c r="M612" i="49"/>
  <c r="M613" i="49"/>
  <c r="M614" i="49"/>
  <c r="M615" i="49"/>
  <c r="M616" i="49"/>
  <c r="M617" i="49"/>
  <c r="M618" i="49"/>
  <c r="M619" i="49"/>
  <c r="M620" i="49"/>
  <c r="M621" i="49"/>
  <c r="M622" i="49"/>
  <c r="M623" i="49"/>
  <c r="M624" i="49"/>
  <c r="M625" i="49"/>
  <c r="M626" i="49"/>
  <c r="M627" i="49"/>
  <c r="M628" i="49"/>
  <c r="M629" i="49"/>
  <c r="M630" i="49"/>
  <c r="M631" i="49"/>
  <c r="M632" i="49"/>
  <c r="M633" i="49"/>
  <c r="M634" i="49"/>
  <c r="M635" i="49"/>
  <c r="M636" i="49"/>
  <c r="M637" i="49"/>
  <c r="M638" i="49"/>
  <c r="M639" i="49"/>
  <c r="M640" i="49"/>
  <c r="M641" i="49"/>
  <c r="M642" i="49"/>
  <c r="M643" i="49"/>
  <c r="M644" i="49"/>
  <c r="M645" i="49"/>
  <c r="M646" i="49"/>
  <c r="M647" i="49"/>
  <c r="M648" i="49"/>
  <c r="M649" i="49"/>
  <c r="M650" i="49"/>
  <c r="M651" i="49"/>
  <c r="M652" i="49"/>
  <c r="M653" i="49"/>
  <c r="M654" i="49"/>
  <c r="M655" i="49"/>
  <c r="M656" i="49"/>
  <c r="M657" i="49"/>
  <c r="M658" i="49"/>
  <c r="M659" i="49"/>
  <c r="M660" i="49"/>
  <c r="M661" i="49"/>
  <c r="M662" i="49"/>
  <c r="M663" i="49"/>
  <c r="M664" i="49"/>
  <c r="M665" i="49"/>
  <c r="M666" i="49"/>
  <c r="M667" i="49"/>
  <c r="M668" i="49"/>
  <c r="M669" i="49"/>
  <c r="M670" i="49"/>
  <c r="M671" i="49"/>
  <c r="M672" i="49"/>
  <c r="M673" i="49"/>
  <c r="M674" i="49"/>
  <c r="M675" i="49"/>
  <c r="M676" i="49"/>
  <c r="M677" i="49"/>
  <c r="M678" i="49"/>
  <c r="M679" i="49"/>
  <c r="M680" i="49"/>
  <c r="M681" i="49"/>
  <c r="M682" i="49"/>
  <c r="M683" i="49"/>
  <c r="M684" i="49"/>
  <c r="M685" i="49"/>
  <c r="M686" i="49"/>
  <c r="M687" i="49"/>
  <c r="M688" i="49"/>
  <c r="M689" i="49"/>
  <c r="M690" i="49"/>
  <c r="M691" i="49"/>
  <c r="M692" i="49"/>
  <c r="M693" i="49"/>
  <c r="M694" i="49"/>
  <c r="M695" i="49"/>
  <c r="M696" i="49"/>
  <c r="M697" i="49"/>
  <c r="M698" i="49"/>
  <c r="M699" i="49"/>
  <c r="M700" i="49"/>
  <c r="M701" i="49"/>
  <c r="M702" i="49"/>
  <c r="M703" i="49"/>
  <c r="M704" i="49"/>
  <c r="M705" i="49"/>
  <c r="M706" i="49"/>
  <c r="M707" i="49"/>
  <c r="M708" i="49"/>
  <c r="M709" i="49"/>
  <c r="M710" i="49"/>
  <c r="M711" i="49"/>
  <c r="M712" i="49"/>
  <c r="M713" i="49"/>
  <c r="M714" i="49"/>
  <c r="M715" i="49"/>
  <c r="M716" i="49"/>
  <c r="M717" i="49"/>
  <c r="M718" i="49"/>
  <c r="M719" i="49"/>
  <c r="M720" i="49"/>
  <c r="M721" i="49"/>
  <c r="M722" i="49"/>
  <c r="M723" i="49"/>
  <c r="M724" i="49"/>
  <c r="M725" i="49"/>
  <c r="M726" i="49"/>
  <c r="M727" i="49"/>
  <c r="M728" i="49"/>
  <c r="M729" i="49"/>
  <c r="M730" i="49"/>
  <c r="M731" i="49"/>
  <c r="M2" i="49"/>
  <c r="P2" i="49"/>
  <c r="E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Q4" i="16" s="1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Q5" i="16" s="1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253" i="49"/>
  <c r="E254" i="49"/>
  <c r="E255" i="49"/>
  <c r="E256" i="49"/>
  <c r="E257" i="49"/>
  <c r="E258" i="49"/>
  <c r="E259" i="49"/>
  <c r="E260" i="49"/>
  <c r="E261" i="49"/>
  <c r="E262" i="49"/>
  <c r="E263" i="49"/>
  <c r="E264" i="49"/>
  <c r="E265" i="49"/>
  <c r="E266" i="49"/>
  <c r="E267" i="49"/>
  <c r="E268" i="49"/>
  <c r="E269" i="49"/>
  <c r="E270" i="49"/>
  <c r="E271" i="49"/>
  <c r="E272" i="49"/>
  <c r="E273" i="49"/>
  <c r="E274" i="49"/>
  <c r="E275" i="49"/>
  <c r="E276" i="49"/>
  <c r="E277" i="49"/>
  <c r="E278" i="49"/>
  <c r="E279" i="49"/>
  <c r="E280" i="49"/>
  <c r="E281" i="49"/>
  <c r="E282" i="49"/>
  <c r="E283" i="49"/>
  <c r="E284" i="49"/>
  <c r="E285" i="49"/>
  <c r="E286" i="49"/>
  <c r="E287" i="49"/>
  <c r="E288" i="49"/>
  <c r="E289" i="49"/>
  <c r="E290" i="49"/>
  <c r="E291" i="49"/>
  <c r="E292" i="49"/>
  <c r="E293" i="49"/>
  <c r="E294" i="49"/>
  <c r="E295" i="49"/>
  <c r="E296" i="49"/>
  <c r="E297" i="49"/>
  <c r="E298" i="49"/>
  <c r="E299" i="49"/>
  <c r="E300" i="49"/>
  <c r="E301" i="49"/>
  <c r="E302" i="49"/>
  <c r="E303" i="49"/>
  <c r="E304" i="49"/>
  <c r="E305" i="49"/>
  <c r="E306" i="49"/>
  <c r="E307" i="49"/>
  <c r="E308" i="49"/>
  <c r="E309" i="49"/>
  <c r="E310" i="49"/>
  <c r="E311" i="49"/>
  <c r="E312" i="49"/>
  <c r="E313" i="49"/>
  <c r="E314" i="49"/>
  <c r="E315" i="49"/>
  <c r="E316" i="49"/>
  <c r="E317" i="49"/>
  <c r="E318" i="49"/>
  <c r="E319" i="49"/>
  <c r="E320" i="49"/>
  <c r="E321" i="49"/>
  <c r="E322" i="49"/>
  <c r="E323" i="49"/>
  <c r="E324" i="49"/>
  <c r="E325" i="49"/>
  <c r="E326" i="49"/>
  <c r="E327" i="49"/>
  <c r="E328" i="49"/>
  <c r="E329" i="49"/>
  <c r="E330" i="49"/>
  <c r="E331" i="49"/>
  <c r="E332" i="49"/>
  <c r="E333" i="49"/>
  <c r="E334" i="49"/>
  <c r="E335" i="49"/>
  <c r="E336" i="49"/>
  <c r="E337" i="49"/>
  <c r="E338" i="49"/>
  <c r="E339" i="49"/>
  <c r="E340" i="49"/>
  <c r="E341" i="49"/>
  <c r="E342" i="49"/>
  <c r="E343" i="49"/>
  <c r="E344" i="49"/>
  <c r="E345" i="49"/>
  <c r="E346" i="49"/>
  <c r="E347" i="49"/>
  <c r="E348" i="49"/>
  <c r="E349" i="49"/>
  <c r="E350" i="49"/>
  <c r="E351" i="49"/>
  <c r="E352" i="49"/>
  <c r="E353" i="49"/>
  <c r="E354" i="49"/>
  <c r="E355" i="49"/>
  <c r="E356" i="49"/>
  <c r="E357" i="49"/>
  <c r="Q6" i="16" s="1"/>
  <c r="E358" i="49"/>
  <c r="E359" i="49"/>
  <c r="E360" i="49"/>
  <c r="E361" i="49"/>
  <c r="E362" i="49"/>
  <c r="E363" i="49"/>
  <c r="E364" i="49"/>
  <c r="E365" i="49"/>
  <c r="E366" i="49"/>
  <c r="E367" i="49"/>
  <c r="E368" i="49"/>
  <c r="E369" i="49"/>
  <c r="E370" i="49"/>
  <c r="E371" i="49"/>
  <c r="E372" i="49"/>
  <c r="E373" i="49"/>
  <c r="E374" i="49"/>
  <c r="E375" i="49"/>
  <c r="E376" i="49"/>
  <c r="E377" i="49"/>
  <c r="E378" i="49"/>
  <c r="E379" i="49"/>
  <c r="E380" i="49"/>
  <c r="E381" i="49"/>
  <c r="E382" i="49"/>
  <c r="E383" i="49"/>
  <c r="E384" i="49"/>
  <c r="E385" i="49"/>
  <c r="E386" i="49"/>
  <c r="E387" i="49"/>
  <c r="E388" i="49"/>
  <c r="E389" i="49"/>
  <c r="E390" i="49"/>
  <c r="E391" i="49"/>
  <c r="E392" i="49"/>
  <c r="E393" i="49"/>
  <c r="E394" i="49"/>
  <c r="E395" i="49"/>
  <c r="E396" i="49"/>
  <c r="E397" i="49"/>
  <c r="E398" i="49"/>
  <c r="E399" i="49"/>
  <c r="E400" i="49"/>
  <c r="E401" i="49"/>
  <c r="E402" i="49"/>
  <c r="E403" i="49"/>
  <c r="E404" i="49"/>
  <c r="E405" i="49"/>
  <c r="E406" i="49"/>
  <c r="E407" i="49"/>
  <c r="E408" i="49"/>
  <c r="E409" i="49"/>
  <c r="E410" i="49"/>
  <c r="E411" i="49"/>
  <c r="E412" i="49"/>
  <c r="E413" i="49"/>
  <c r="E414" i="49"/>
  <c r="E415" i="49"/>
  <c r="E416" i="49"/>
  <c r="E417" i="49"/>
  <c r="E418" i="49"/>
  <c r="E419" i="49"/>
  <c r="E420" i="49"/>
  <c r="E421" i="49"/>
  <c r="E422" i="49"/>
  <c r="E423" i="49"/>
  <c r="E424" i="49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R4" i="16" s="1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B61" i="49"/>
  <c r="B62" i="49"/>
  <c r="B63" i="49"/>
  <c r="B64" i="49"/>
  <c r="B65" i="49"/>
  <c r="B66" i="49"/>
  <c r="B67" i="49"/>
  <c r="B68" i="49"/>
  <c r="B69" i="49"/>
  <c r="B70" i="49"/>
  <c r="B71" i="49"/>
  <c r="B72" i="49"/>
  <c r="B73" i="49"/>
  <c r="B74" i="49"/>
  <c r="B75" i="49"/>
  <c r="B76" i="49"/>
  <c r="B77" i="49"/>
  <c r="B78" i="49"/>
  <c r="B79" i="49"/>
  <c r="B80" i="49"/>
  <c r="B81" i="49"/>
  <c r="B82" i="49"/>
  <c r="B83" i="49"/>
  <c r="B84" i="49"/>
  <c r="B85" i="49"/>
  <c r="B86" i="49"/>
  <c r="B87" i="49"/>
  <c r="B88" i="49"/>
  <c r="B89" i="49"/>
  <c r="B90" i="49"/>
  <c r="B91" i="49"/>
  <c r="B92" i="49"/>
  <c r="B93" i="49"/>
  <c r="B94" i="49"/>
  <c r="B95" i="49"/>
  <c r="B96" i="49"/>
  <c r="B97" i="49"/>
  <c r="B98" i="49"/>
  <c r="B99" i="49"/>
  <c r="B100" i="49"/>
  <c r="B101" i="49"/>
  <c r="B102" i="49"/>
  <c r="B103" i="49"/>
  <c r="B104" i="49"/>
  <c r="B105" i="49"/>
  <c r="B106" i="49"/>
  <c r="B107" i="49"/>
  <c r="B108" i="49"/>
  <c r="B109" i="49"/>
  <c r="B110" i="49"/>
  <c r="B111" i="49"/>
  <c r="B112" i="49"/>
  <c r="B113" i="49"/>
  <c r="B114" i="49"/>
  <c r="B115" i="49"/>
  <c r="B116" i="49"/>
  <c r="B117" i="49"/>
  <c r="B118" i="49"/>
  <c r="B119" i="49"/>
  <c r="B120" i="49"/>
  <c r="B121" i="49"/>
  <c r="B122" i="49"/>
  <c r="B123" i="49"/>
  <c r="B124" i="49"/>
  <c r="B125" i="49"/>
  <c r="B126" i="49"/>
  <c r="B127" i="49"/>
  <c r="B128" i="49"/>
  <c r="B129" i="49"/>
  <c r="B130" i="49"/>
  <c r="B131" i="49"/>
  <c r="B132" i="49"/>
  <c r="B133" i="49"/>
  <c r="B134" i="49"/>
  <c r="B135" i="49"/>
  <c r="B136" i="49"/>
  <c r="B137" i="49"/>
  <c r="B138" i="49"/>
  <c r="B139" i="49"/>
  <c r="B140" i="49"/>
  <c r="B141" i="49"/>
  <c r="B142" i="49"/>
  <c r="B143" i="49"/>
  <c r="B144" i="49"/>
  <c r="B145" i="49"/>
  <c r="B146" i="49"/>
  <c r="B147" i="49"/>
  <c r="B148" i="49"/>
  <c r="B149" i="49"/>
  <c r="B150" i="49"/>
  <c r="B151" i="49"/>
  <c r="B152" i="49"/>
  <c r="B153" i="49"/>
  <c r="B154" i="49"/>
  <c r="B155" i="49"/>
  <c r="B156" i="49"/>
  <c r="B157" i="49"/>
  <c r="B158" i="49"/>
  <c r="B159" i="49"/>
  <c r="B160" i="49"/>
  <c r="B161" i="49"/>
  <c r="B162" i="49"/>
  <c r="B163" i="49"/>
  <c r="B164" i="49"/>
  <c r="B165" i="49"/>
  <c r="B166" i="49"/>
  <c r="B167" i="49"/>
  <c r="B168" i="49"/>
  <c r="B169" i="49"/>
  <c r="B170" i="49"/>
  <c r="B171" i="49"/>
  <c r="E2" i="49"/>
  <c r="B2" i="49"/>
  <c r="R613" i="49"/>
  <c r="R614" i="49"/>
  <c r="R538" i="49"/>
  <c r="R373" i="49"/>
  <c r="R426" i="49"/>
  <c r="R469" i="49"/>
  <c r="R522" i="49"/>
  <c r="R8" i="49"/>
  <c r="R13" i="49"/>
  <c r="R20" i="49"/>
  <c r="R32" i="49"/>
  <c r="R44" i="49"/>
  <c r="R56" i="49"/>
  <c r="R68" i="49"/>
  <c r="R80" i="49"/>
  <c r="R85" i="49"/>
  <c r="R92" i="49"/>
  <c r="R104" i="49"/>
  <c r="R116" i="49"/>
  <c r="R128" i="49"/>
  <c r="R140" i="49"/>
  <c r="R152" i="49"/>
  <c r="R157" i="49"/>
  <c r="R164" i="49"/>
  <c r="R176" i="49"/>
  <c r="R188" i="49"/>
  <c r="R200" i="49"/>
  <c r="R212" i="49"/>
  <c r="R224" i="49"/>
  <c r="R229" i="49"/>
  <c r="R236" i="49"/>
  <c r="R248" i="49"/>
  <c r="R260" i="49"/>
  <c r="R272" i="49"/>
  <c r="R284" i="49"/>
  <c r="R296" i="49"/>
  <c r="R301" i="49"/>
  <c r="R308" i="49"/>
  <c r="R320" i="49"/>
  <c r="R331" i="49"/>
  <c r="R332" i="49"/>
  <c r="R338" i="49"/>
  <c r="R344" i="49"/>
  <c r="R346" i="49"/>
  <c r="S6" i="13"/>
  <c r="R3" i="49" s="1"/>
  <c r="S7" i="13"/>
  <c r="R4" i="49" s="1"/>
  <c r="S8" i="13"/>
  <c r="R5" i="49" s="1"/>
  <c r="S9" i="13"/>
  <c r="R6" i="49" s="1"/>
  <c r="S10" i="13"/>
  <c r="R7" i="49" s="1"/>
  <c r="S11" i="13"/>
  <c r="S12" i="13"/>
  <c r="R9" i="49" s="1"/>
  <c r="S13" i="13"/>
  <c r="R10" i="49" s="1"/>
  <c r="S14" i="13"/>
  <c r="R11" i="49" s="1"/>
  <c r="S15" i="13"/>
  <c r="R12" i="49" s="1"/>
  <c r="S16" i="13"/>
  <c r="S17" i="13"/>
  <c r="R14" i="49" s="1"/>
  <c r="S18" i="13"/>
  <c r="R15" i="49" s="1"/>
  <c r="S19" i="13"/>
  <c r="R16" i="49" s="1"/>
  <c r="S20" i="13"/>
  <c r="R17" i="49" s="1"/>
  <c r="S21" i="13"/>
  <c r="R18" i="49" s="1"/>
  <c r="S22" i="13"/>
  <c r="R19" i="49" s="1"/>
  <c r="S23" i="13"/>
  <c r="S24" i="13"/>
  <c r="R21" i="49" s="1"/>
  <c r="S25" i="13"/>
  <c r="R22" i="49" s="1"/>
  <c r="S26" i="13"/>
  <c r="R23" i="49" s="1"/>
  <c r="S27" i="13"/>
  <c r="R24" i="49" s="1"/>
  <c r="S28" i="13"/>
  <c r="R25" i="49" s="1"/>
  <c r="S29" i="13"/>
  <c r="R26" i="49" s="1"/>
  <c r="S30" i="13"/>
  <c r="R27" i="49" s="1"/>
  <c r="S31" i="13"/>
  <c r="R28" i="49" s="1"/>
  <c r="S32" i="13"/>
  <c r="R29" i="49" s="1"/>
  <c r="S33" i="13"/>
  <c r="R30" i="49" s="1"/>
  <c r="S34" i="13"/>
  <c r="R31" i="49" s="1"/>
  <c r="S35" i="13"/>
  <c r="S36" i="13"/>
  <c r="R33" i="49" s="1"/>
  <c r="S37" i="13"/>
  <c r="R34" i="49" s="1"/>
  <c r="S38" i="13"/>
  <c r="R35" i="49" s="1"/>
  <c r="S39" i="13"/>
  <c r="R36" i="49" s="1"/>
  <c r="S40" i="13"/>
  <c r="R37" i="49" s="1"/>
  <c r="S41" i="13"/>
  <c r="R38" i="49" s="1"/>
  <c r="S42" i="13"/>
  <c r="R39" i="49" s="1"/>
  <c r="S43" i="13"/>
  <c r="R40" i="49" s="1"/>
  <c r="S44" i="13"/>
  <c r="R41" i="49" s="1"/>
  <c r="S45" i="13"/>
  <c r="R42" i="49" s="1"/>
  <c r="S46" i="13"/>
  <c r="R43" i="49" s="1"/>
  <c r="S47" i="13"/>
  <c r="S48" i="13"/>
  <c r="R45" i="49" s="1"/>
  <c r="S49" i="13"/>
  <c r="R46" i="49" s="1"/>
  <c r="S50" i="13"/>
  <c r="R47" i="49" s="1"/>
  <c r="S51" i="13"/>
  <c r="R48" i="49" s="1"/>
  <c r="S52" i="13"/>
  <c r="R49" i="49" s="1"/>
  <c r="S53" i="13"/>
  <c r="R50" i="49" s="1"/>
  <c r="S54" i="13"/>
  <c r="R51" i="49" s="1"/>
  <c r="S55" i="13"/>
  <c r="R52" i="49" s="1"/>
  <c r="S56" i="13"/>
  <c r="R53" i="49" s="1"/>
  <c r="S57" i="13"/>
  <c r="R54" i="49" s="1"/>
  <c r="S58" i="13"/>
  <c r="R55" i="49" s="1"/>
  <c r="S59" i="13"/>
  <c r="S60" i="13"/>
  <c r="R57" i="49" s="1"/>
  <c r="S61" i="13"/>
  <c r="R58" i="49" s="1"/>
  <c r="S62" i="13"/>
  <c r="R59" i="49" s="1"/>
  <c r="S63" i="13"/>
  <c r="R60" i="49" s="1"/>
  <c r="S64" i="13"/>
  <c r="R61" i="49" s="1"/>
  <c r="S65" i="13"/>
  <c r="R62" i="49" s="1"/>
  <c r="S66" i="13"/>
  <c r="R63" i="49" s="1"/>
  <c r="S67" i="13"/>
  <c r="R64" i="49" s="1"/>
  <c r="S68" i="13"/>
  <c r="R65" i="49" s="1"/>
  <c r="S69" i="13"/>
  <c r="R66" i="49" s="1"/>
  <c r="S70" i="13"/>
  <c r="R67" i="49" s="1"/>
  <c r="S71" i="13"/>
  <c r="S72" i="13"/>
  <c r="R69" i="49" s="1"/>
  <c r="S73" i="13"/>
  <c r="R70" i="49" s="1"/>
  <c r="S74" i="13"/>
  <c r="R71" i="49" s="1"/>
  <c r="S75" i="13"/>
  <c r="R72" i="49" s="1"/>
  <c r="S76" i="13"/>
  <c r="R73" i="49" s="1"/>
  <c r="S77" i="13"/>
  <c r="R74" i="49" s="1"/>
  <c r="S78" i="13"/>
  <c r="R75" i="49" s="1"/>
  <c r="S79" i="13"/>
  <c r="R76" i="49" s="1"/>
  <c r="S80" i="13"/>
  <c r="R77" i="49" s="1"/>
  <c r="S81" i="13"/>
  <c r="R78" i="49" s="1"/>
  <c r="S82" i="13"/>
  <c r="R79" i="49" s="1"/>
  <c r="S83" i="13"/>
  <c r="S84" i="13"/>
  <c r="R81" i="49" s="1"/>
  <c r="S85" i="13"/>
  <c r="R82" i="49" s="1"/>
  <c r="S86" i="13"/>
  <c r="R83" i="49" s="1"/>
  <c r="S87" i="13"/>
  <c r="R84" i="49" s="1"/>
  <c r="S88" i="13"/>
  <c r="S89" i="13"/>
  <c r="R86" i="49" s="1"/>
  <c r="S90" i="13"/>
  <c r="R87" i="49" s="1"/>
  <c r="S91" i="13"/>
  <c r="R88" i="49" s="1"/>
  <c r="S92" i="13"/>
  <c r="R89" i="49" s="1"/>
  <c r="S93" i="13"/>
  <c r="R90" i="49" s="1"/>
  <c r="S94" i="13"/>
  <c r="R91" i="49" s="1"/>
  <c r="S95" i="13"/>
  <c r="S96" i="13"/>
  <c r="R93" i="49" s="1"/>
  <c r="S97" i="13"/>
  <c r="R94" i="49" s="1"/>
  <c r="S98" i="13"/>
  <c r="R95" i="49" s="1"/>
  <c r="S99" i="13"/>
  <c r="R96" i="49" s="1"/>
  <c r="S100" i="13"/>
  <c r="R97" i="49" s="1"/>
  <c r="S101" i="13"/>
  <c r="R98" i="49" s="1"/>
  <c r="S102" i="13"/>
  <c r="R99" i="49" s="1"/>
  <c r="S103" i="13"/>
  <c r="R100" i="49" s="1"/>
  <c r="S104" i="13"/>
  <c r="R101" i="49" s="1"/>
  <c r="S105" i="13"/>
  <c r="R102" i="49" s="1"/>
  <c r="S106" i="13"/>
  <c r="R103" i="49" s="1"/>
  <c r="S107" i="13"/>
  <c r="S108" i="13"/>
  <c r="R105" i="49" s="1"/>
  <c r="S109" i="13"/>
  <c r="R106" i="49" s="1"/>
  <c r="S110" i="13"/>
  <c r="R107" i="49" s="1"/>
  <c r="S111" i="13"/>
  <c r="R108" i="49" s="1"/>
  <c r="S112" i="13"/>
  <c r="R109" i="49" s="1"/>
  <c r="S113" i="13"/>
  <c r="R110" i="49" s="1"/>
  <c r="S114" i="13"/>
  <c r="R111" i="49" s="1"/>
  <c r="S115" i="13"/>
  <c r="R112" i="49" s="1"/>
  <c r="S116" i="13"/>
  <c r="R113" i="49" s="1"/>
  <c r="S117" i="13"/>
  <c r="R114" i="49" s="1"/>
  <c r="S118" i="13"/>
  <c r="R115" i="49" s="1"/>
  <c r="S119" i="13"/>
  <c r="S120" i="13"/>
  <c r="R117" i="49" s="1"/>
  <c r="S121" i="13"/>
  <c r="R118" i="49" s="1"/>
  <c r="S122" i="13"/>
  <c r="R119" i="49" s="1"/>
  <c r="S123" i="13"/>
  <c r="R120" i="49" s="1"/>
  <c r="S124" i="13"/>
  <c r="R121" i="49" s="1"/>
  <c r="S125" i="13"/>
  <c r="R122" i="49" s="1"/>
  <c r="S126" i="13"/>
  <c r="R123" i="49" s="1"/>
  <c r="S127" i="13"/>
  <c r="R124" i="49" s="1"/>
  <c r="S128" i="13"/>
  <c r="R125" i="49" s="1"/>
  <c r="S129" i="13"/>
  <c r="R126" i="49" s="1"/>
  <c r="S130" i="13"/>
  <c r="R127" i="49" s="1"/>
  <c r="S131" i="13"/>
  <c r="S132" i="13"/>
  <c r="R129" i="49" s="1"/>
  <c r="S133" i="13"/>
  <c r="R130" i="49" s="1"/>
  <c r="S134" i="13"/>
  <c r="R131" i="49" s="1"/>
  <c r="S135" i="13"/>
  <c r="R132" i="49" s="1"/>
  <c r="S136" i="13"/>
  <c r="R133" i="49" s="1"/>
  <c r="S137" i="13"/>
  <c r="R134" i="49" s="1"/>
  <c r="S138" i="13"/>
  <c r="R135" i="49" s="1"/>
  <c r="S139" i="13"/>
  <c r="R136" i="49" s="1"/>
  <c r="S140" i="13"/>
  <c r="R137" i="49" s="1"/>
  <c r="S141" i="13"/>
  <c r="R138" i="49" s="1"/>
  <c r="S142" i="13"/>
  <c r="R139" i="49" s="1"/>
  <c r="S143" i="13"/>
  <c r="S144" i="13"/>
  <c r="R141" i="49" s="1"/>
  <c r="S145" i="13"/>
  <c r="R142" i="49" s="1"/>
  <c r="S146" i="13"/>
  <c r="R143" i="49" s="1"/>
  <c r="S147" i="13"/>
  <c r="R144" i="49" s="1"/>
  <c r="S148" i="13"/>
  <c r="R145" i="49" s="1"/>
  <c r="S149" i="13"/>
  <c r="R146" i="49" s="1"/>
  <c r="S150" i="13"/>
  <c r="R147" i="49" s="1"/>
  <c r="S151" i="13"/>
  <c r="R148" i="49" s="1"/>
  <c r="S152" i="13"/>
  <c r="R149" i="49" s="1"/>
  <c r="S153" i="13"/>
  <c r="R150" i="49" s="1"/>
  <c r="S154" i="13"/>
  <c r="R151" i="49" s="1"/>
  <c r="S155" i="13"/>
  <c r="S156" i="13"/>
  <c r="R153" i="49" s="1"/>
  <c r="S157" i="13"/>
  <c r="R154" i="49" s="1"/>
  <c r="S158" i="13"/>
  <c r="R155" i="49" s="1"/>
  <c r="S159" i="13"/>
  <c r="R156" i="49" s="1"/>
  <c r="S160" i="13"/>
  <c r="S161" i="13"/>
  <c r="R158" i="49" s="1"/>
  <c r="S162" i="13"/>
  <c r="R159" i="49" s="1"/>
  <c r="S163" i="13"/>
  <c r="R160" i="49" s="1"/>
  <c r="S164" i="13"/>
  <c r="R161" i="49" s="1"/>
  <c r="S165" i="13"/>
  <c r="R162" i="49" s="1"/>
  <c r="S166" i="13"/>
  <c r="R163" i="49" s="1"/>
  <c r="S167" i="13"/>
  <c r="S168" i="13"/>
  <c r="R165" i="49" s="1"/>
  <c r="S169" i="13"/>
  <c r="R166" i="49" s="1"/>
  <c r="S170" i="13"/>
  <c r="R167" i="49" s="1"/>
  <c r="S171" i="13"/>
  <c r="R168" i="49" s="1"/>
  <c r="S172" i="13"/>
  <c r="R169" i="49" s="1"/>
  <c r="S173" i="13"/>
  <c r="R170" i="49" s="1"/>
  <c r="S174" i="13"/>
  <c r="R171" i="49" s="1"/>
  <c r="S175" i="13"/>
  <c r="R172" i="49" s="1"/>
  <c r="S176" i="13"/>
  <c r="R173" i="49" s="1"/>
  <c r="S177" i="13"/>
  <c r="R174" i="49" s="1"/>
  <c r="S178" i="13"/>
  <c r="R175" i="49" s="1"/>
  <c r="S179" i="13"/>
  <c r="S180" i="13"/>
  <c r="R177" i="49" s="1"/>
  <c r="S181" i="13"/>
  <c r="R178" i="49" s="1"/>
  <c r="S182" i="13"/>
  <c r="R179" i="49" s="1"/>
  <c r="S183" i="13"/>
  <c r="R180" i="49" s="1"/>
  <c r="S184" i="13"/>
  <c r="R181" i="49" s="1"/>
  <c r="S185" i="13"/>
  <c r="R182" i="49" s="1"/>
  <c r="S186" i="13"/>
  <c r="R183" i="49" s="1"/>
  <c r="S187" i="13"/>
  <c r="R184" i="49" s="1"/>
  <c r="S188" i="13"/>
  <c r="R185" i="49" s="1"/>
  <c r="S189" i="13"/>
  <c r="R186" i="49" s="1"/>
  <c r="S190" i="13"/>
  <c r="R187" i="49" s="1"/>
  <c r="S191" i="13"/>
  <c r="S192" i="13"/>
  <c r="R189" i="49" s="1"/>
  <c r="S193" i="13"/>
  <c r="R190" i="49" s="1"/>
  <c r="S194" i="13"/>
  <c r="R191" i="49" s="1"/>
  <c r="S195" i="13"/>
  <c r="R192" i="49" s="1"/>
  <c r="S196" i="13"/>
  <c r="R193" i="49" s="1"/>
  <c r="S197" i="13"/>
  <c r="R194" i="49" s="1"/>
  <c r="S198" i="13"/>
  <c r="R195" i="49" s="1"/>
  <c r="S199" i="13"/>
  <c r="R196" i="49" s="1"/>
  <c r="S200" i="13"/>
  <c r="R197" i="49" s="1"/>
  <c r="S201" i="13"/>
  <c r="R198" i="49" s="1"/>
  <c r="S202" i="13"/>
  <c r="R199" i="49" s="1"/>
  <c r="S203" i="13"/>
  <c r="S204" i="13"/>
  <c r="R201" i="49" s="1"/>
  <c r="S205" i="13"/>
  <c r="R202" i="49" s="1"/>
  <c r="S206" i="13"/>
  <c r="R203" i="49" s="1"/>
  <c r="S207" i="13"/>
  <c r="R204" i="49" s="1"/>
  <c r="S208" i="13"/>
  <c r="R205" i="49" s="1"/>
  <c r="S209" i="13"/>
  <c r="R206" i="49" s="1"/>
  <c r="S210" i="13"/>
  <c r="R207" i="49" s="1"/>
  <c r="S211" i="13"/>
  <c r="R208" i="49" s="1"/>
  <c r="S212" i="13"/>
  <c r="R209" i="49" s="1"/>
  <c r="S213" i="13"/>
  <c r="R210" i="49" s="1"/>
  <c r="S214" i="13"/>
  <c r="R211" i="49" s="1"/>
  <c r="S215" i="13"/>
  <c r="S216" i="13"/>
  <c r="R213" i="49" s="1"/>
  <c r="S217" i="13"/>
  <c r="R214" i="49" s="1"/>
  <c r="S218" i="13"/>
  <c r="R215" i="49" s="1"/>
  <c r="S219" i="13"/>
  <c r="R216" i="49" s="1"/>
  <c r="S220" i="13"/>
  <c r="R217" i="49" s="1"/>
  <c r="S221" i="13"/>
  <c r="R218" i="49" s="1"/>
  <c r="S222" i="13"/>
  <c r="R219" i="49" s="1"/>
  <c r="S223" i="13"/>
  <c r="R220" i="49" s="1"/>
  <c r="S224" i="13"/>
  <c r="R221" i="49" s="1"/>
  <c r="S225" i="13"/>
  <c r="R222" i="49" s="1"/>
  <c r="S226" i="13"/>
  <c r="R223" i="49" s="1"/>
  <c r="S227" i="13"/>
  <c r="S228" i="13"/>
  <c r="R225" i="49" s="1"/>
  <c r="S229" i="13"/>
  <c r="R226" i="49" s="1"/>
  <c r="S230" i="13"/>
  <c r="R227" i="49" s="1"/>
  <c r="S231" i="13"/>
  <c r="R228" i="49" s="1"/>
  <c r="S232" i="13"/>
  <c r="S233" i="13"/>
  <c r="R230" i="49" s="1"/>
  <c r="S234" i="13"/>
  <c r="R231" i="49" s="1"/>
  <c r="S235" i="13"/>
  <c r="R232" i="49" s="1"/>
  <c r="S236" i="13"/>
  <c r="R233" i="49" s="1"/>
  <c r="S237" i="13"/>
  <c r="R234" i="49" s="1"/>
  <c r="S238" i="13"/>
  <c r="R235" i="49" s="1"/>
  <c r="S239" i="13"/>
  <c r="S240" i="13"/>
  <c r="R237" i="49" s="1"/>
  <c r="S241" i="13"/>
  <c r="R238" i="49" s="1"/>
  <c r="S242" i="13"/>
  <c r="R239" i="49" s="1"/>
  <c r="S243" i="13"/>
  <c r="R240" i="49" s="1"/>
  <c r="S244" i="13"/>
  <c r="R241" i="49" s="1"/>
  <c r="S245" i="13"/>
  <c r="R242" i="49" s="1"/>
  <c r="S246" i="13"/>
  <c r="R243" i="49" s="1"/>
  <c r="S247" i="13"/>
  <c r="R244" i="49" s="1"/>
  <c r="S248" i="13"/>
  <c r="R245" i="49" s="1"/>
  <c r="S249" i="13"/>
  <c r="R246" i="49" s="1"/>
  <c r="S250" i="13"/>
  <c r="R247" i="49" s="1"/>
  <c r="S251" i="13"/>
  <c r="S252" i="13"/>
  <c r="R249" i="49" s="1"/>
  <c r="S253" i="13"/>
  <c r="R250" i="49" s="1"/>
  <c r="S254" i="13"/>
  <c r="R251" i="49" s="1"/>
  <c r="S255" i="13"/>
  <c r="R252" i="49" s="1"/>
  <c r="S256" i="13"/>
  <c r="R253" i="49" s="1"/>
  <c r="S257" i="13"/>
  <c r="R254" i="49" s="1"/>
  <c r="S258" i="13"/>
  <c r="R255" i="49" s="1"/>
  <c r="S259" i="13"/>
  <c r="R256" i="49" s="1"/>
  <c r="S260" i="13"/>
  <c r="R257" i="49" s="1"/>
  <c r="S261" i="13"/>
  <c r="R258" i="49" s="1"/>
  <c r="S262" i="13"/>
  <c r="R259" i="49" s="1"/>
  <c r="S263" i="13"/>
  <c r="S264" i="13"/>
  <c r="R261" i="49" s="1"/>
  <c r="S265" i="13"/>
  <c r="R262" i="49" s="1"/>
  <c r="S266" i="13"/>
  <c r="R263" i="49" s="1"/>
  <c r="S267" i="13"/>
  <c r="R264" i="49" s="1"/>
  <c r="S268" i="13"/>
  <c r="R265" i="49" s="1"/>
  <c r="S269" i="13"/>
  <c r="R266" i="49" s="1"/>
  <c r="S270" i="13"/>
  <c r="R267" i="49" s="1"/>
  <c r="S271" i="13"/>
  <c r="R268" i="49" s="1"/>
  <c r="S272" i="13"/>
  <c r="R269" i="49" s="1"/>
  <c r="S273" i="13"/>
  <c r="R270" i="49" s="1"/>
  <c r="S274" i="13"/>
  <c r="R271" i="49" s="1"/>
  <c r="S275" i="13"/>
  <c r="S276" i="13"/>
  <c r="R273" i="49" s="1"/>
  <c r="S277" i="13"/>
  <c r="R274" i="49" s="1"/>
  <c r="S278" i="13"/>
  <c r="R275" i="49" s="1"/>
  <c r="S279" i="13"/>
  <c r="R276" i="49" s="1"/>
  <c r="S280" i="13"/>
  <c r="R277" i="49" s="1"/>
  <c r="S281" i="13"/>
  <c r="R278" i="49" s="1"/>
  <c r="S282" i="13"/>
  <c r="R279" i="49" s="1"/>
  <c r="S283" i="13"/>
  <c r="R280" i="49" s="1"/>
  <c r="S284" i="13"/>
  <c r="R281" i="49" s="1"/>
  <c r="S285" i="13"/>
  <c r="R282" i="49" s="1"/>
  <c r="S286" i="13"/>
  <c r="R283" i="49" s="1"/>
  <c r="S287" i="13"/>
  <c r="S288" i="13"/>
  <c r="R285" i="49" s="1"/>
  <c r="S289" i="13"/>
  <c r="R286" i="49" s="1"/>
  <c r="S290" i="13"/>
  <c r="R287" i="49" s="1"/>
  <c r="S291" i="13"/>
  <c r="R288" i="49" s="1"/>
  <c r="S292" i="13"/>
  <c r="R289" i="49" s="1"/>
  <c r="S293" i="13"/>
  <c r="R290" i="49" s="1"/>
  <c r="S294" i="13"/>
  <c r="R291" i="49" s="1"/>
  <c r="S295" i="13"/>
  <c r="R292" i="49" s="1"/>
  <c r="S296" i="13"/>
  <c r="R293" i="49" s="1"/>
  <c r="S297" i="13"/>
  <c r="R294" i="49" s="1"/>
  <c r="S298" i="13"/>
  <c r="R295" i="49" s="1"/>
  <c r="S299" i="13"/>
  <c r="S300" i="13"/>
  <c r="R297" i="49" s="1"/>
  <c r="S301" i="13"/>
  <c r="R298" i="49" s="1"/>
  <c r="S302" i="13"/>
  <c r="R299" i="49" s="1"/>
  <c r="S303" i="13"/>
  <c r="R300" i="49" s="1"/>
  <c r="S304" i="13"/>
  <c r="S305" i="13"/>
  <c r="R302" i="49" s="1"/>
  <c r="S306" i="13"/>
  <c r="R303" i="49" s="1"/>
  <c r="S307" i="13"/>
  <c r="R304" i="49" s="1"/>
  <c r="S308" i="13"/>
  <c r="R305" i="49" s="1"/>
  <c r="S309" i="13"/>
  <c r="R306" i="49" s="1"/>
  <c r="S310" i="13"/>
  <c r="R307" i="49" s="1"/>
  <c r="S311" i="13"/>
  <c r="S312" i="13"/>
  <c r="R309" i="49" s="1"/>
  <c r="S313" i="13"/>
  <c r="R310" i="49" s="1"/>
  <c r="S314" i="13"/>
  <c r="R311" i="49" s="1"/>
  <c r="S315" i="13"/>
  <c r="R312" i="49" s="1"/>
  <c r="S316" i="13"/>
  <c r="R313" i="49" s="1"/>
  <c r="S317" i="13"/>
  <c r="R314" i="49" s="1"/>
  <c r="S318" i="13"/>
  <c r="R315" i="49" s="1"/>
  <c r="S319" i="13"/>
  <c r="R316" i="49" s="1"/>
  <c r="S320" i="13"/>
  <c r="R317" i="49" s="1"/>
  <c r="S321" i="13"/>
  <c r="R318" i="49" s="1"/>
  <c r="S322" i="13"/>
  <c r="R319" i="49" s="1"/>
  <c r="S323" i="13"/>
  <c r="S324" i="13"/>
  <c r="R321" i="49" s="1"/>
  <c r="S325" i="13"/>
  <c r="R322" i="49" s="1"/>
  <c r="S326" i="13"/>
  <c r="R323" i="49" s="1"/>
  <c r="S327" i="13"/>
  <c r="R324" i="49" s="1"/>
  <c r="S328" i="13"/>
  <c r="R325" i="49" s="1"/>
  <c r="S329" i="13"/>
  <c r="R326" i="49" s="1"/>
  <c r="S330" i="13"/>
  <c r="R327" i="49" s="1"/>
  <c r="S331" i="13"/>
  <c r="R328" i="49" s="1"/>
  <c r="S332" i="13"/>
  <c r="R329" i="49" s="1"/>
  <c r="S333" i="13"/>
  <c r="R330" i="49" s="1"/>
  <c r="S334" i="13"/>
  <c r="S335" i="13"/>
  <c r="S336" i="13"/>
  <c r="R333" i="49" s="1"/>
  <c r="S337" i="13"/>
  <c r="R334" i="49" s="1"/>
  <c r="S338" i="13"/>
  <c r="R335" i="49" s="1"/>
  <c r="S339" i="13"/>
  <c r="R336" i="49" s="1"/>
  <c r="S340" i="13"/>
  <c r="R337" i="49" s="1"/>
  <c r="S341" i="13"/>
  <c r="S342" i="13"/>
  <c r="R339" i="49" s="1"/>
  <c r="S343" i="13"/>
  <c r="R340" i="49" s="1"/>
  <c r="S344" i="13"/>
  <c r="R341" i="49" s="1"/>
  <c r="S345" i="13"/>
  <c r="R342" i="49" s="1"/>
  <c r="S346" i="13"/>
  <c r="R343" i="49" s="1"/>
  <c r="S347" i="13"/>
  <c r="S348" i="13"/>
  <c r="R345" i="49" s="1"/>
  <c r="S349" i="13"/>
  <c r="S350" i="13"/>
  <c r="R347" i="49" s="1"/>
  <c r="S351" i="13"/>
  <c r="R348" i="49" s="1"/>
  <c r="S352" i="13"/>
  <c r="R349" i="49" s="1"/>
  <c r="S353" i="13"/>
  <c r="R350" i="49" s="1"/>
  <c r="S354" i="13"/>
  <c r="R351" i="49" s="1"/>
  <c r="S355" i="13"/>
  <c r="R352" i="49" s="1"/>
  <c r="S356" i="13"/>
  <c r="R353" i="49" s="1"/>
  <c r="S357" i="13"/>
  <c r="R354" i="49" s="1"/>
  <c r="S358" i="13"/>
  <c r="R355" i="49" s="1"/>
  <c r="S359" i="13"/>
  <c r="R356" i="49" s="1"/>
  <c r="S360" i="13"/>
  <c r="R357" i="49" s="1"/>
  <c r="S361" i="13"/>
  <c r="R358" i="49" s="1"/>
  <c r="S362" i="13"/>
  <c r="R359" i="49" s="1"/>
  <c r="S363" i="13"/>
  <c r="R360" i="49" s="1"/>
  <c r="S364" i="13"/>
  <c r="R361" i="49" s="1"/>
  <c r="S365" i="13"/>
  <c r="R362" i="49" s="1"/>
  <c r="S366" i="13"/>
  <c r="R363" i="49" s="1"/>
  <c r="S367" i="13"/>
  <c r="R364" i="49" s="1"/>
  <c r="S368" i="13"/>
  <c r="R365" i="49" s="1"/>
  <c r="S369" i="13"/>
  <c r="R366" i="49" s="1"/>
  <c r="S370" i="13"/>
  <c r="R367" i="49" s="1"/>
  <c r="S371" i="13"/>
  <c r="R368" i="49" s="1"/>
  <c r="S372" i="13"/>
  <c r="R369" i="49" s="1"/>
  <c r="S373" i="13"/>
  <c r="R370" i="49" s="1"/>
  <c r="S374" i="13"/>
  <c r="R371" i="49" s="1"/>
  <c r="S375" i="13"/>
  <c r="R372" i="49" s="1"/>
  <c r="S376" i="13"/>
  <c r="S377" i="13"/>
  <c r="R374" i="49" s="1"/>
  <c r="S378" i="13"/>
  <c r="R375" i="49" s="1"/>
  <c r="S379" i="13"/>
  <c r="R376" i="49" s="1"/>
  <c r="S380" i="13"/>
  <c r="R377" i="49" s="1"/>
  <c r="S381" i="13"/>
  <c r="R378" i="49" s="1"/>
  <c r="S382" i="13"/>
  <c r="R379" i="49" s="1"/>
  <c r="S383" i="13"/>
  <c r="R380" i="49" s="1"/>
  <c r="S384" i="13"/>
  <c r="R381" i="49" s="1"/>
  <c r="S385" i="13"/>
  <c r="R382" i="49" s="1"/>
  <c r="S386" i="13"/>
  <c r="R383" i="49" s="1"/>
  <c r="S387" i="13"/>
  <c r="R384" i="49" s="1"/>
  <c r="S388" i="13"/>
  <c r="R385" i="49" s="1"/>
  <c r="S389" i="13"/>
  <c r="R386" i="49" s="1"/>
  <c r="S390" i="13"/>
  <c r="R387" i="49" s="1"/>
  <c r="S391" i="13"/>
  <c r="R388" i="49" s="1"/>
  <c r="S392" i="13"/>
  <c r="R389" i="49" s="1"/>
  <c r="S393" i="13"/>
  <c r="R390" i="49" s="1"/>
  <c r="S394" i="13"/>
  <c r="R391" i="49" s="1"/>
  <c r="S395" i="13"/>
  <c r="R392" i="49" s="1"/>
  <c r="S396" i="13"/>
  <c r="R393" i="49" s="1"/>
  <c r="S397" i="13"/>
  <c r="R394" i="49" s="1"/>
  <c r="S398" i="13"/>
  <c r="R395" i="49" s="1"/>
  <c r="S399" i="13"/>
  <c r="R396" i="49" s="1"/>
  <c r="S400" i="13"/>
  <c r="R397" i="49" s="1"/>
  <c r="S401" i="13"/>
  <c r="R398" i="49" s="1"/>
  <c r="S402" i="13"/>
  <c r="R399" i="49" s="1"/>
  <c r="S403" i="13"/>
  <c r="R400" i="49" s="1"/>
  <c r="S404" i="13"/>
  <c r="R401" i="49" s="1"/>
  <c r="S405" i="13"/>
  <c r="R402" i="49" s="1"/>
  <c r="S406" i="13"/>
  <c r="R403" i="49" s="1"/>
  <c r="S407" i="13"/>
  <c r="R404" i="49" s="1"/>
  <c r="S408" i="13"/>
  <c r="R405" i="49" s="1"/>
  <c r="S409" i="13"/>
  <c r="R406" i="49" s="1"/>
  <c r="S410" i="13"/>
  <c r="R407" i="49" s="1"/>
  <c r="S411" i="13"/>
  <c r="R408" i="49" s="1"/>
  <c r="S412" i="13"/>
  <c r="R409" i="49" s="1"/>
  <c r="S413" i="13"/>
  <c r="R410" i="49" s="1"/>
  <c r="S414" i="13"/>
  <c r="R411" i="49" s="1"/>
  <c r="S415" i="13"/>
  <c r="R412" i="49" s="1"/>
  <c r="S416" i="13"/>
  <c r="R413" i="49" s="1"/>
  <c r="S417" i="13"/>
  <c r="R414" i="49" s="1"/>
  <c r="S418" i="13"/>
  <c r="R415" i="49" s="1"/>
  <c r="S419" i="13"/>
  <c r="R416" i="49" s="1"/>
  <c r="S420" i="13"/>
  <c r="R417" i="49" s="1"/>
  <c r="S421" i="13"/>
  <c r="R418" i="49" s="1"/>
  <c r="S422" i="13"/>
  <c r="R419" i="49" s="1"/>
  <c r="S423" i="13"/>
  <c r="R420" i="49" s="1"/>
  <c r="S424" i="13"/>
  <c r="R421" i="49" s="1"/>
  <c r="S425" i="13"/>
  <c r="R422" i="49" s="1"/>
  <c r="S426" i="13"/>
  <c r="R423" i="49" s="1"/>
  <c r="S427" i="13"/>
  <c r="R424" i="49" s="1"/>
  <c r="S428" i="13"/>
  <c r="R425" i="49" s="1"/>
  <c r="S429" i="13"/>
  <c r="S430" i="13"/>
  <c r="R427" i="49" s="1"/>
  <c r="S431" i="13"/>
  <c r="R428" i="49" s="1"/>
  <c r="S432" i="13"/>
  <c r="R429" i="49" s="1"/>
  <c r="S433" i="13"/>
  <c r="R430" i="49" s="1"/>
  <c r="S434" i="13"/>
  <c r="R431" i="49" s="1"/>
  <c r="S435" i="13"/>
  <c r="R432" i="49" s="1"/>
  <c r="S436" i="13"/>
  <c r="R433" i="49" s="1"/>
  <c r="S437" i="13"/>
  <c r="R434" i="49" s="1"/>
  <c r="S438" i="13"/>
  <c r="R435" i="49" s="1"/>
  <c r="S439" i="13"/>
  <c r="R436" i="49" s="1"/>
  <c r="S440" i="13"/>
  <c r="R437" i="49" s="1"/>
  <c r="S441" i="13"/>
  <c r="R438" i="49" s="1"/>
  <c r="S442" i="13"/>
  <c r="R439" i="49" s="1"/>
  <c r="S443" i="13"/>
  <c r="R440" i="49" s="1"/>
  <c r="S444" i="13"/>
  <c r="R441" i="49" s="1"/>
  <c r="S445" i="13"/>
  <c r="R442" i="49" s="1"/>
  <c r="S446" i="13"/>
  <c r="R443" i="49" s="1"/>
  <c r="S447" i="13"/>
  <c r="R444" i="49" s="1"/>
  <c r="S448" i="13"/>
  <c r="R445" i="49" s="1"/>
  <c r="S449" i="13"/>
  <c r="R446" i="49" s="1"/>
  <c r="S450" i="13"/>
  <c r="R447" i="49" s="1"/>
  <c r="S451" i="13"/>
  <c r="R448" i="49" s="1"/>
  <c r="S452" i="13"/>
  <c r="R449" i="49" s="1"/>
  <c r="S453" i="13"/>
  <c r="R450" i="49" s="1"/>
  <c r="S454" i="13"/>
  <c r="R451" i="49" s="1"/>
  <c r="S455" i="13"/>
  <c r="R452" i="49" s="1"/>
  <c r="S456" i="13"/>
  <c r="R453" i="49" s="1"/>
  <c r="S457" i="13"/>
  <c r="R454" i="49" s="1"/>
  <c r="S458" i="13"/>
  <c r="R455" i="49" s="1"/>
  <c r="S459" i="13"/>
  <c r="R456" i="49" s="1"/>
  <c r="S460" i="13"/>
  <c r="R457" i="49" s="1"/>
  <c r="S461" i="13"/>
  <c r="R458" i="49" s="1"/>
  <c r="S462" i="13"/>
  <c r="R459" i="49" s="1"/>
  <c r="S463" i="13"/>
  <c r="R460" i="49" s="1"/>
  <c r="S464" i="13"/>
  <c r="R461" i="49" s="1"/>
  <c r="S465" i="13"/>
  <c r="R462" i="49" s="1"/>
  <c r="S466" i="13"/>
  <c r="R463" i="49" s="1"/>
  <c r="S467" i="13"/>
  <c r="R464" i="49" s="1"/>
  <c r="S468" i="13"/>
  <c r="R465" i="49" s="1"/>
  <c r="S469" i="13"/>
  <c r="R466" i="49" s="1"/>
  <c r="S470" i="13"/>
  <c r="R467" i="49" s="1"/>
  <c r="S471" i="13"/>
  <c r="R468" i="49" s="1"/>
  <c r="S472" i="13"/>
  <c r="S473" i="13"/>
  <c r="R470" i="49" s="1"/>
  <c r="S474" i="13"/>
  <c r="R471" i="49" s="1"/>
  <c r="S475" i="13"/>
  <c r="R472" i="49" s="1"/>
  <c r="S476" i="13"/>
  <c r="R473" i="49" s="1"/>
  <c r="S477" i="13"/>
  <c r="R474" i="49" s="1"/>
  <c r="S478" i="13"/>
  <c r="R475" i="49" s="1"/>
  <c r="S479" i="13"/>
  <c r="R476" i="49" s="1"/>
  <c r="S480" i="13"/>
  <c r="R477" i="49" s="1"/>
  <c r="S481" i="13"/>
  <c r="R478" i="49" s="1"/>
  <c r="S482" i="13"/>
  <c r="R479" i="49" s="1"/>
  <c r="S483" i="13"/>
  <c r="R480" i="49" s="1"/>
  <c r="S484" i="13"/>
  <c r="R481" i="49" s="1"/>
  <c r="S485" i="13"/>
  <c r="R482" i="49" s="1"/>
  <c r="S486" i="13"/>
  <c r="R483" i="49" s="1"/>
  <c r="S487" i="13"/>
  <c r="R484" i="49" s="1"/>
  <c r="S488" i="13"/>
  <c r="R485" i="49" s="1"/>
  <c r="S489" i="13"/>
  <c r="R486" i="49" s="1"/>
  <c r="S490" i="13"/>
  <c r="R487" i="49" s="1"/>
  <c r="S491" i="13"/>
  <c r="R488" i="49" s="1"/>
  <c r="S492" i="13"/>
  <c r="R489" i="49" s="1"/>
  <c r="S493" i="13"/>
  <c r="R490" i="49" s="1"/>
  <c r="S494" i="13"/>
  <c r="R491" i="49" s="1"/>
  <c r="S495" i="13"/>
  <c r="R492" i="49" s="1"/>
  <c r="S496" i="13"/>
  <c r="R493" i="49" s="1"/>
  <c r="S497" i="13"/>
  <c r="R494" i="49" s="1"/>
  <c r="S498" i="13"/>
  <c r="R495" i="49" s="1"/>
  <c r="S499" i="13"/>
  <c r="R496" i="49" s="1"/>
  <c r="S500" i="13"/>
  <c r="R497" i="49" s="1"/>
  <c r="S501" i="13"/>
  <c r="R498" i="49" s="1"/>
  <c r="S502" i="13"/>
  <c r="R499" i="49" s="1"/>
  <c r="S503" i="13"/>
  <c r="R500" i="49" s="1"/>
  <c r="S504" i="13"/>
  <c r="R501" i="49" s="1"/>
  <c r="S505" i="13"/>
  <c r="R502" i="49" s="1"/>
  <c r="S506" i="13"/>
  <c r="R503" i="49" s="1"/>
  <c r="S507" i="13"/>
  <c r="R504" i="49" s="1"/>
  <c r="S508" i="13"/>
  <c r="R505" i="49" s="1"/>
  <c r="S509" i="13"/>
  <c r="R506" i="49" s="1"/>
  <c r="S510" i="13"/>
  <c r="R507" i="49" s="1"/>
  <c r="S511" i="13"/>
  <c r="R508" i="49" s="1"/>
  <c r="S512" i="13"/>
  <c r="R509" i="49" s="1"/>
  <c r="S513" i="13"/>
  <c r="R510" i="49" s="1"/>
  <c r="S514" i="13"/>
  <c r="R511" i="49" s="1"/>
  <c r="S515" i="13"/>
  <c r="R512" i="49" s="1"/>
  <c r="S516" i="13"/>
  <c r="R513" i="49" s="1"/>
  <c r="S517" i="13"/>
  <c r="R514" i="49" s="1"/>
  <c r="S518" i="13"/>
  <c r="R515" i="49" s="1"/>
  <c r="S519" i="13"/>
  <c r="R516" i="49" s="1"/>
  <c r="S520" i="13"/>
  <c r="R517" i="49" s="1"/>
  <c r="S521" i="13"/>
  <c r="R518" i="49" s="1"/>
  <c r="S522" i="13"/>
  <c r="R519" i="49" s="1"/>
  <c r="S523" i="13"/>
  <c r="R520" i="49" s="1"/>
  <c r="S524" i="13"/>
  <c r="R521" i="49" s="1"/>
  <c r="S525" i="13"/>
  <c r="S526" i="13"/>
  <c r="R523" i="49" s="1"/>
  <c r="S527" i="13"/>
  <c r="R524" i="49" s="1"/>
  <c r="S528" i="13"/>
  <c r="R525" i="49" s="1"/>
  <c r="S529" i="13"/>
  <c r="R526" i="49" s="1"/>
  <c r="S530" i="13"/>
  <c r="R527" i="49" s="1"/>
  <c r="S531" i="13"/>
  <c r="R528" i="49" s="1"/>
  <c r="S532" i="13"/>
  <c r="R529" i="49" s="1"/>
  <c r="S533" i="13"/>
  <c r="R530" i="49" s="1"/>
  <c r="S534" i="13"/>
  <c r="R531" i="49" s="1"/>
  <c r="S535" i="13"/>
  <c r="R532" i="49" s="1"/>
  <c r="S536" i="13"/>
  <c r="R533" i="49" s="1"/>
  <c r="S537" i="13"/>
  <c r="R534" i="49" s="1"/>
  <c r="S538" i="13"/>
  <c r="R535" i="49" s="1"/>
  <c r="S539" i="13"/>
  <c r="R536" i="49" s="1"/>
  <c r="S540" i="13"/>
  <c r="R537" i="49" s="1"/>
  <c r="S541" i="13"/>
  <c r="S542" i="13"/>
  <c r="R539" i="49" s="1"/>
  <c r="S543" i="13"/>
  <c r="R540" i="49" s="1"/>
  <c r="S544" i="13"/>
  <c r="R541" i="49" s="1"/>
  <c r="S545" i="13"/>
  <c r="R542" i="49" s="1"/>
  <c r="S546" i="13"/>
  <c r="R543" i="49" s="1"/>
  <c r="S547" i="13"/>
  <c r="R544" i="49" s="1"/>
  <c r="S548" i="13"/>
  <c r="R545" i="49" s="1"/>
  <c r="S549" i="13"/>
  <c r="R546" i="49" s="1"/>
  <c r="S550" i="13"/>
  <c r="R547" i="49" s="1"/>
  <c r="S551" i="13"/>
  <c r="R548" i="49" s="1"/>
  <c r="S552" i="13"/>
  <c r="R549" i="49" s="1"/>
  <c r="S553" i="13"/>
  <c r="R550" i="49" s="1"/>
  <c r="S554" i="13"/>
  <c r="R551" i="49" s="1"/>
  <c r="S555" i="13"/>
  <c r="R552" i="49" s="1"/>
  <c r="S556" i="13"/>
  <c r="R553" i="49" s="1"/>
  <c r="S557" i="13"/>
  <c r="R554" i="49" s="1"/>
  <c r="S558" i="13"/>
  <c r="R555" i="49" s="1"/>
  <c r="S559" i="13"/>
  <c r="R556" i="49" s="1"/>
  <c r="S560" i="13"/>
  <c r="R557" i="49" s="1"/>
  <c r="S561" i="13"/>
  <c r="R558" i="49" s="1"/>
  <c r="S562" i="13"/>
  <c r="R559" i="49" s="1"/>
  <c r="S563" i="13"/>
  <c r="R560" i="49" s="1"/>
  <c r="S564" i="13"/>
  <c r="R561" i="49" s="1"/>
  <c r="S565" i="13"/>
  <c r="R562" i="49" s="1"/>
  <c r="S566" i="13"/>
  <c r="R563" i="49" s="1"/>
  <c r="S567" i="13"/>
  <c r="R564" i="49" s="1"/>
  <c r="S568" i="13"/>
  <c r="R565" i="49" s="1"/>
  <c r="S569" i="13"/>
  <c r="R566" i="49" s="1"/>
  <c r="S570" i="13"/>
  <c r="R567" i="49" s="1"/>
  <c r="S571" i="13"/>
  <c r="R568" i="49" s="1"/>
  <c r="S572" i="13"/>
  <c r="R569" i="49" s="1"/>
  <c r="S573" i="13"/>
  <c r="R570" i="49" s="1"/>
  <c r="S574" i="13"/>
  <c r="R571" i="49" s="1"/>
  <c r="S575" i="13"/>
  <c r="R572" i="49" s="1"/>
  <c r="S576" i="13"/>
  <c r="R573" i="49" s="1"/>
  <c r="S577" i="13"/>
  <c r="R574" i="49" s="1"/>
  <c r="S578" i="13"/>
  <c r="R575" i="49" s="1"/>
  <c r="S579" i="13"/>
  <c r="R576" i="49" s="1"/>
  <c r="S580" i="13"/>
  <c r="R577" i="49" s="1"/>
  <c r="S581" i="13"/>
  <c r="R578" i="49" s="1"/>
  <c r="S582" i="13"/>
  <c r="R579" i="49" s="1"/>
  <c r="S583" i="13"/>
  <c r="R580" i="49" s="1"/>
  <c r="S584" i="13"/>
  <c r="R581" i="49" s="1"/>
  <c r="S585" i="13"/>
  <c r="R582" i="49" s="1"/>
  <c r="S586" i="13"/>
  <c r="R583" i="49" s="1"/>
  <c r="S587" i="13"/>
  <c r="R584" i="49" s="1"/>
  <c r="S588" i="13"/>
  <c r="R585" i="49" s="1"/>
  <c r="S589" i="13"/>
  <c r="R586" i="49" s="1"/>
  <c r="S590" i="13"/>
  <c r="R587" i="49" s="1"/>
  <c r="S591" i="13"/>
  <c r="R588" i="49" s="1"/>
  <c r="S592" i="13"/>
  <c r="R589" i="49" s="1"/>
  <c r="S593" i="13"/>
  <c r="R590" i="49" s="1"/>
  <c r="S594" i="13"/>
  <c r="R591" i="49" s="1"/>
  <c r="S595" i="13"/>
  <c r="R592" i="49" s="1"/>
  <c r="S596" i="13"/>
  <c r="R593" i="49" s="1"/>
  <c r="S597" i="13"/>
  <c r="R594" i="49" s="1"/>
  <c r="S598" i="13"/>
  <c r="R595" i="49" s="1"/>
  <c r="S599" i="13"/>
  <c r="R596" i="49" s="1"/>
  <c r="S600" i="13"/>
  <c r="R597" i="49" s="1"/>
  <c r="S601" i="13"/>
  <c r="R598" i="49" s="1"/>
  <c r="S602" i="13"/>
  <c r="R599" i="49" s="1"/>
  <c r="S603" i="13"/>
  <c r="R600" i="49" s="1"/>
  <c r="S604" i="13"/>
  <c r="R601" i="49" s="1"/>
  <c r="S605" i="13"/>
  <c r="R602" i="49" s="1"/>
  <c r="S606" i="13"/>
  <c r="R603" i="49" s="1"/>
  <c r="S607" i="13"/>
  <c r="R604" i="49" s="1"/>
  <c r="S608" i="13"/>
  <c r="R605" i="49" s="1"/>
  <c r="S609" i="13"/>
  <c r="R606" i="49" s="1"/>
  <c r="S610" i="13"/>
  <c r="R607" i="49" s="1"/>
  <c r="S611" i="13"/>
  <c r="R608" i="49" s="1"/>
  <c r="S612" i="13"/>
  <c r="R609" i="49" s="1"/>
  <c r="S613" i="13"/>
  <c r="R610" i="49" s="1"/>
  <c r="S614" i="13"/>
  <c r="R611" i="49" s="1"/>
  <c r="S615" i="13"/>
  <c r="R612" i="49" s="1"/>
  <c r="S616" i="13"/>
  <c r="S617" i="13"/>
  <c r="S618" i="13"/>
  <c r="R615" i="49" s="1"/>
  <c r="S619" i="13"/>
  <c r="R616" i="49" s="1"/>
  <c r="S620" i="13"/>
  <c r="R617" i="49" s="1"/>
  <c r="S621" i="13"/>
  <c r="R618" i="49" s="1"/>
  <c r="S622" i="13"/>
  <c r="R619" i="49" s="1"/>
  <c r="S623" i="13"/>
  <c r="R620" i="49" s="1"/>
  <c r="S624" i="13"/>
  <c r="R621" i="49" s="1"/>
  <c r="S625" i="13"/>
  <c r="R622" i="49" s="1"/>
  <c r="S626" i="13"/>
  <c r="R623" i="49" s="1"/>
  <c r="S627" i="13"/>
  <c r="R624" i="49" s="1"/>
  <c r="S628" i="13"/>
  <c r="R625" i="49" s="1"/>
  <c r="S629" i="13"/>
  <c r="R626" i="49" s="1"/>
  <c r="S630" i="13"/>
  <c r="R627" i="49" s="1"/>
  <c r="S631" i="13"/>
  <c r="R628" i="49" s="1"/>
  <c r="S632" i="13"/>
  <c r="R629" i="49" s="1"/>
  <c r="S633" i="13"/>
  <c r="R630" i="49" s="1"/>
  <c r="S634" i="13"/>
  <c r="R631" i="49" s="1"/>
  <c r="S635" i="13"/>
  <c r="R632" i="49" s="1"/>
  <c r="S636" i="13"/>
  <c r="R633" i="49" s="1"/>
  <c r="S637" i="13"/>
  <c r="R634" i="49" s="1"/>
  <c r="S638" i="13"/>
  <c r="R635" i="49" s="1"/>
  <c r="S639" i="13"/>
  <c r="R636" i="49" s="1"/>
  <c r="S640" i="13"/>
  <c r="R637" i="49" s="1"/>
  <c r="S641" i="13"/>
  <c r="R638" i="49" s="1"/>
  <c r="S642" i="13"/>
  <c r="R639" i="49" s="1"/>
  <c r="S643" i="13"/>
  <c r="R640" i="49" s="1"/>
  <c r="S644" i="13"/>
  <c r="R641" i="49" s="1"/>
  <c r="S645" i="13"/>
  <c r="R642" i="49" s="1"/>
  <c r="S646" i="13"/>
  <c r="R643" i="49" s="1"/>
  <c r="S647" i="13"/>
  <c r="R644" i="49" s="1"/>
  <c r="S648" i="13"/>
  <c r="R645" i="49" s="1"/>
  <c r="S649" i="13"/>
  <c r="R646" i="49" s="1"/>
  <c r="S650" i="13"/>
  <c r="R647" i="49" s="1"/>
  <c r="S651" i="13"/>
  <c r="R648" i="49" s="1"/>
  <c r="S652" i="13"/>
  <c r="R649" i="49" s="1"/>
  <c r="S653" i="13"/>
  <c r="R650" i="49" s="1"/>
  <c r="S654" i="13"/>
  <c r="R651" i="49" s="1"/>
  <c r="S655" i="13"/>
  <c r="R652" i="49" s="1"/>
  <c r="S656" i="13"/>
  <c r="R653" i="49" s="1"/>
  <c r="S657" i="13"/>
  <c r="R654" i="49" s="1"/>
  <c r="S658" i="13"/>
  <c r="R655" i="49" s="1"/>
  <c r="S659" i="13"/>
  <c r="R656" i="49" s="1"/>
  <c r="S660" i="13"/>
  <c r="R657" i="49" s="1"/>
  <c r="S661" i="13"/>
  <c r="R658" i="49" s="1"/>
  <c r="S662" i="13"/>
  <c r="R659" i="49" s="1"/>
  <c r="S663" i="13"/>
  <c r="R660" i="49" s="1"/>
  <c r="S664" i="13"/>
  <c r="R661" i="49" s="1"/>
  <c r="S665" i="13"/>
  <c r="R662" i="49" s="1"/>
  <c r="S666" i="13"/>
  <c r="R663" i="49" s="1"/>
  <c r="S667" i="13"/>
  <c r="R664" i="49" s="1"/>
  <c r="S668" i="13"/>
  <c r="R665" i="49" s="1"/>
  <c r="S669" i="13"/>
  <c r="R666" i="49" s="1"/>
  <c r="S670" i="13"/>
  <c r="R667" i="49" s="1"/>
  <c r="S671" i="13"/>
  <c r="R668" i="49" s="1"/>
  <c r="S672" i="13"/>
  <c r="R669" i="49" s="1"/>
  <c r="S673" i="13"/>
  <c r="R670" i="49" s="1"/>
  <c r="S674" i="13"/>
  <c r="R671" i="49" s="1"/>
  <c r="S675" i="13"/>
  <c r="R672" i="49" s="1"/>
  <c r="S676" i="13"/>
  <c r="R673" i="49" s="1"/>
  <c r="S677" i="13"/>
  <c r="R674" i="49" s="1"/>
  <c r="S678" i="13"/>
  <c r="R675" i="49" s="1"/>
  <c r="S679" i="13"/>
  <c r="R676" i="49" s="1"/>
  <c r="S680" i="13"/>
  <c r="R677" i="49" s="1"/>
  <c r="S681" i="13"/>
  <c r="R678" i="49" s="1"/>
  <c r="S682" i="13"/>
  <c r="R679" i="49" s="1"/>
  <c r="S683" i="13"/>
  <c r="R680" i="49" s="1"/>
  <c r="S684" i="13"/>
  <c r="R681" i="49" s="1"/>
  <c r="S685" i="13"/>
  <c r="R682" i="49" s="1"/>
  <c r="S686" i="13"/>
  <c r="R683" i="49" s="1"/>
  <c r="S687" i="13"/>
  <c r="R684" i="49" s="1"/>
  <c r="S688" i="13"/>
  <c r="R685" i="49" s="1"/>
  <c r="S689" i="13"/>
  <c r="R686" i="49" s="1"/>
  <c r="S690" i="13"/>
  <c r="R687" i="49" s="1"/>
  <c r="S691" i="13"/>
  <c r="R688" i="49" s="1"/>
  <c r="S692" i="13"/>
  <c r="R689" i="49" s="1"/>
  <c r="S693" i="13"/>
  <c r="R690" i="49" s="1"/>
  <c r="S694" i="13"/>
  <c r="R691" i="49" s="1"/>
  <c r="S695" i="13"/>
  <c r="R692" i="49" s="1"/>
  <c r="S696" i="13"/>
  <c r="R693" i="49" s="1"/>
  <c r="S697" i="13"/>
  <c r="R694" i="49" s="1"/>
  <c r="S698" i="13"/>
  <c r="R695" i="49" s="1"/>
  <c r="S699" i="13"/>
  <c r="R696" i="49" s="1"/>
  <c r="S700" i="13"/>
  <c r="R697" i="49" s="1"/>
  <c r="S701" i="13"/>
  <c r="R698" i="49" s="1"/>
  <c r="S702" i="13"/>
  <c r="R699" i="49" s="1"/>
  <c r="S703" i="13"/>
  <c r="R700" i="49" s="1"/>
  <c r="S704" i="13"/>
  <c r="R701" i="49" s="1"/>
  <c r="S705" i="13"/>
  <c r="R702" i="49" s="1"/>
  <c r="S706" i="13"/>
  <c r="R703" i="49" s="1"/>
  <c r="S707" i="13"/>
  <c r="R704" i="49" s="1"/>
  <c r="S708" i="13"/>
  <c r="R705" i="49" s="1"/>
  <c r="S709" i="13"/>
  <c r="R706" i="49" s="1"/>
  <c r="S710" i="13"/>
  <c r="R707" i="49" s="1"/>
  <c r="S711" i="13"/>
  <c r="R708" i="49" s="1"/>
  <c r="S712" i="13"/>
  <c r="R709" i="49" s="1"/>
  <c r="S713" i="13"/>
  <c r="R710" i="49" s="1"/>
  <c r="S714" i="13"/>
  <c r="R711" i="49" s="1"/>
  <c r="S715" i="13"/>
  <c r="R712" i="49" s="1"/>
  <c r="S716" i="13"/>
  <c r="R713" i="49" s="1"/>
  <c r="S717" i="13"/>
  <c r="R714" i="49" s="1"/>
  <c r="S718" i="13"/>
  <c r="R715" i="49" s="1"/>
  <c r="S719" i="13"/>
  <c r="R716" i="49" s="1"/>
  <c r="S720" i="13"/>
  <c r="R717" i="49" s="1"/>
  <c r="S721" i="13"/>
  <c r="R718" i="49" s="1"/>
  <c r="S722" i="13"/>
  <c r="R719" i="49" s="1"/>
  <c r="S723" i="13"/>
  <c r="R720" i="49" s="1"/>
  <c r="S724" i="13"/>
  <c r="R721" i="49" s="1"/>
  <c r="S725" i="13"/>
  <c r="R722" i="49" s="1"/>
  <c r="S726" i="13"/>
  <c r="R723" i="49" s="1"/>
  <c r="S727" i="13"/>
  <c r="R724" i="49" s="1"/>
  <c r="S728" i="13"/>
  <c r="R725" i="49" s="1"/>
  <c r="S729" i="13"/>
  <c r="R726" i="49" s="1"/>
  <c r="S730" i="13"/>
  <c r="R727" i="49" s="1"/>
  <c r="S731" i="13"/>
  <c r="R728" i="49" s="1"/>
  <c r="S732" i="13"/>
  <c r="R729" i="49" s="1"/>
  <c r="S733" i="13"/>
  <c r="R730" i="49" s="1"/>
  <c r="S734" i="13"/>
  <c r="R731" i="49" s="1"/>
  <c r="S735" i="13"/>
  <c r="R732" i="49" s="1"/>
  <c r="S736" i="13"/>
  <c r="R733" i="49" s="1"/>
  <c r="S737" i="13"/>
  <c r="R734" i="49" s="1"/>
  <c r="S738" i="13"/>
  <c r="R735" i="49" s="1"/>
  <c r="S739" i="13"/>
  <c r="R736" i="49" s="1"/>
  <c r="S740" i="13"/>
  <c r="R737" i="49" s="1"/>
  <c r="S741" i="13"/>
  <c r="R738" i="49" s="1"/>
  <c r="S742" i="13"/>
  <c r="R739" i="49" s="1"/>
  <c r="S743" i="13"/>
  <c r="R740" i="49" s="1"/>
  <c r="S744" i="13"/>
  <c r="R741" i="49" s="1"/>
  <c r="S745" i="13"/>
  <c r="R742" i="49" s="1"/>
  <c r="S746" i="13"/>
  <c r="R743" i="49" s="1"/>
  <c r="S747" i="13"/>
  <c r="R744" i="49" s="1"/>
  <c r="S748" i="13"/>
  <c r="R745" i="49" s="1"/>
  <c r="S749" i="13"/>
  <c r="R746" i="49" s="1"/>
  <c r="S750" i="13"/>
  <c r="R747" i="49" s="1"/>
  <c r="S751" i="13"/>
  <c r="R748" i="49" s="1"/>
  <c r="S752" i="13"/>
  <c r="R749" i="49" s="1"/>
  <c r="S753" i="13"/>
  <c r="R750" i="49" s="1"/>
  <c r="S754" i="13"/>
  <c r="R751" i="49" s="1"/>
  <c r="S755" i="13"/>
  <c r="R752" i="49" s="1"/>
  <c r="S756" i="13"/>
  <c r="R753" i="49" s="1"/>
  <c r="S757" i="13"/>
  <c r="R754" i="49" s="1"/>
  <c r="S758" i="13"/>
  <c r="R755" i="49" s="1"/>
  <c r="S759" i="13"/>
  <c r="R756" i="49" s="1"/>
  <c r="S760" i="13"/>
  <c r="R757" i="49" s="1"/>
  <c r="S761" i="13"/>
  <c r="R758" i="49" s="1"/>
  <c r="S762" i="13"/>
  <c r="R759" i="49" s="1"/>
  <c r="S763" i="13"/>
  <c r="R760" i="49" s="1"/>
  <c r="S764" i="13"/>
  <c r="R761" i="49" s="1"/>
  <c r="S765" i="13"/>
  <c r="R762" i="49" s="1"/>
  <c r="S766" i="13"/>
  <c r="R763" i="49" s="1"/>
  <c r="S767" i="13"/>
  <c r="R764" i="49" s="1"/>
  <c r="S768" i="13"/>
  <c r="R765" i="49" s="1"/>
  <c r="S769" i="13"/>
  <c r="R766" i="49" s="1"/>
  <c r="S770" i="13"/>
  <c r="R767" i="49" s="1"/>
  <c r="S771" i="13"/>
  <c r="R768" i="49" s="1"/>
  <c r="S772" i="13"/>
  <c r="R769" i="49" s="1"/>
  <c r="S773" i="13"/>
  <c r="R770" i="49" s="1"/>
  <c r="S774" i="13"/>
  <c r="R771" i="49" s="1"/>
  <c r="S775" i="13"/>
  <c r="R772" i="49" s="1"/>
  <c r="S776" i="13"/>
  <c r="R773" i="49" s="1"/>
  <c r="S777" i="13"/>
  <c r="R774" i="49" s="1"/>
  <c r="S778" i="13"/>
  <c r="R775" i="49" s="1"/>
  <c r="S779" i="13"/>
  <c r="R776" i="49" s="1"/>
  <c r="S780" i="13"/>
  <c r="R777" i="49" s="1"/>
  <c r="S781" i="13"/>
  <c r="R778" i="49" s="1"/>
  <c r="S782" i="13"/>
  <c r="R779" i="49" s="1"/>
  <c r="S783" i="13"/>
  <c r="R780" i="49" s="1"/>
  <c r="S784" i="13"/>
  <c r="R781" i="49" s="1"/>
  <c r="S785" i="13"/>
  <c r="R782" i="49" s="1"/>
  <c r="S786" i="13"/>
  <c r="R783" i="49" s="1"/>
  <c r="S787" i="13"/>
  <c r="R784" i="49" s="1"/>
  <c r="S788" i="13"/>
  <c r="R785" i="49" s="1"/>
  <c r="S789" i="13"/>
  <c r="R786" i="49" s="1"/>
  <c r="S790" i="13"/>
  <c r="R787" i="49" s="1"/>
  <c r="S791" i="13"/>
  <c r="R788" i="49" s="1"/>
  <c r="S792" i="13"/>
  <c r="R789" i="49" s="1"/>
  <c r="S793" i="13"/>
  <c r="R790" i="49" s="1"/>
  <c r="S794" i="13"/>
  <c r="R791" i="49" s="1"/>
  <c r="S795" i="13"/>
  <c r="R792" i="49" s="1"/>
  <c r="S796" i="13"/>
  <c r="R793" i="49" s="1"/>
  <c r="S797" i="13"/>
  <c r="R794" i="49" s="1"/>
  <c r="S798" i="13"/>
  <c r="R795" i="49" s="1"/>
  <c r="S799" i="13"/>
  <c r="R796" i="49" s="1"/>
  <c r="S800" i="13"/>
  <c r="R797" i="49" s="1"/>
  <c r="S801" i="13"/>
  <c r="R798" i="49" s="1"/>
  <c r="S802" i="13"/>
  <c r="R799" i="49" s="1"/>
  <c r="S803" i="13"/>
  <c r="R800" i="49" s="1"/>
  <c r="S804" i="13"/>
  <c r="R801" i="49" s="1"/>
  <c r="S805" i="13"/>
  <c r="R802" i="49" s="1"/>
  <c r="S806" i="13"/>
  <c r="R803" i="49" s="1"/>
  <c r="S807" i="13"/>
  <c r="R804" i="49" s="1"/>
  <c r="S808" i="13"/>
  <c r="R805" i="49" s="1"/>
  <c r="S809" i="13"/>
  <c r="R806" i="49" s="1"/>
  <c r="S810" i="13"/>
  <c r="R807" i="49" s="1"/>
  <c r="S811" i="13"/>
  <c r="R808" i="49" s="1"/>
  <c r="S812" i="13"/>
  <c r="R809" i="49" s="1"/>
  <c r="S813" i="13"/>
  <c r="R810" i="49" s="1"/>
  <c r="S814" i="13"/>
  <c r="R811" i="49" s="1"/>
  <c r="S815" i="13"/>
  <c r="R812" i="49" s="1"/>
  <c r="S816" i="13"/>
  <c r="R813" i="49" s="1"/>
  <c r="S817" i="13"/>
  <c r="R814" i="49" s="1"/>
  <c r="S818" i="13"/>
  <c r="R815" i="49" s="1"/>
  <c r="S819" i="13"/>
  <c r="R816" i="49" s="1"/>
  <c r="S820" i="13"/>
  <c r="R817" i="49" s="1"/>
  <c r="S821" i="13"/>
  <c r="R818" i="49" s="1"/>
  <c r="S822" i="13"/>
  <c r="R819" i="49" s="1"/>
  <c r="S823" i="13"/>
  <c r="R820" i="49" s="1"/>
  <c r="S824" i="13"/>
  <c r="R821" i="49" s="1"/>
  <c r="S825" i="13"/>
  <c r="R822" i="49" s="1"/>
  <c r="S826" i="13"/>
  <c r="R823" i="49" s="1"/>
  <c r="S827" i="13"/>
  <c r="R824" i="49" s="1"/>
  <c r="S828" i="13"/>
  <c r="R825" i="49" s="1"/>
  <c r="S829" i="13"/>
  <c r="R826" i="49" s="1"/>
  <c r="S830" i="13"/>
  <c r="R827" i="49" s="1"/>
  <c r="S831" i="13"/>
  <c r="R828" i="49" s="1"/>
  <c r="S828" i="49" s="1"/>
  <c r="S832" i="13"/>
  <c r="R829" i="49" s="1"/>
  <c r="S5" i="13"/>
  <c r="R2" i="49" s="1"/>
  <c r="G8" i="17"/>
  <c r="G7" i="17"/>
  <c r="G6" i="17"/>
  <c r="G3" i="17"/>
  <c r="G2" i="17"/>
  <c r="S8" i="17"/>
  <c r="S7" i="17"/>
  <c r="S6" i="17"/>
  <c r="S3" i="17"/>
  <c r="S2" i="17"/>
  <c r="P6" i="6" s="1"/>
  <c r="R4" i="6"/>
  <c r="R3" i="6"/>
  <c r="W81" i="26"/>
  <c r="W297" i="26"/>
  <c r="W513" i="26"/>
  <c r="W689" i="26"/>
  <c r="W821" i="26"/>
  <c r="V770" i="26"/>
  <c r="V771" i="26"/>
  <c r="V772" i="26"/>
  <c r="V773" i="26"/>
  <c r="V774" i="26"/>
  <c r="V775" i="26"/>
  <c r="V776" i="26"/>
  <c r="V777" i="26"/>
  <c r="V778" i="26"/>
  <c r="V779" i="26"/>
  <c r="V780" i="26"/>
  <c r="V781" i="26"/>
  <c r="V782" i="26"/>
  <c r="V783" i="26"/>
  <c r="V784" i="26"/>
  <c r="V785" i="26"/>
  <c r="V786" i="26"/>
  <c r="V787" i="26"/>
  <c r="W776" i="26" s="1"/>
  <c r="V788" i="26"/>
  <c r="V789" i="26"/>
  <c r="V790" i="26"/>
  <c r="V791" i="26"/>
  <c r="V792" i="26"/>
  <c r="V793" i="26"/>
  <c r="W793" i="26" s="1"/>
  <c r="V794" i="26"/>
  <c r="V795" i="26"/>
  <c r="V796" i="26"/>
  <c r="V797" i="26"/>
  <c r="V798" i="26"/>
  <c r="V799" i="26"/>
  <c r="W797" i="26" s="1"/>
  <c r="V800" i="26"/>
  <c r="V801" i="26"/>
  <c r="V802" i="26"/>
  <c r="V803" i="26"/>
  <c r="V804" i="26"/>
  <c r="V805" i="26"/>
  <c r="W805" i="26" s="1"/>
  <c r="V806" i="26"/>
  <c r="V807" i="26"/>
  <c r="V808" i="26"/>
  <c r="V809" i="26"/>
  <c r="V810" i="26"/>
  <c r="V811" i="26"/>
  <c r="W800" i="26" s="1"/>
  <c r="V812" i="26"/>
  <c r="V813" i="26"/>
  <c r="V814" i="26"/>
  <c r="V815" i="26"/>
  <c r="V816" i="26"/>
  <c r="V817" i="26"/>
  <c r="V818" i="26"/>
  <c r="V819" i="26"/>
  <c r="V820" i="26"/>
  <c r="V821" i="26"/>
  <c r="V822" i="26"/>
  <c r="V823" i="26"/>
  <c r="V824" i="26"/>
  <c r="V825" i="26"/>
  <c r="V826" i="26"/>
  <c r="V827" i="26"/>
  <c r="V828" i="26"/>
  <c r="V829" i="26"/>
  <c r="W829" i="26" s="1"/>
  <c r="V648" i="26"/>
  <c r="V649" i="26"/>
  <c r="V650" i="26"/>
  <c r="V651" i="26"/>
  <c r="V652" i="26"/>
  <c r="V653" i="26"/>
  <c r="V654" i="26"/>
  <c r="V655" i="26"/>
  <c r="V656" i="26"/>
  <c r="V657" i="26"/>
  <c r="V658" i="26"/>
  <c r="V659" i="26"/>
  <c r="V660" i="26"/>
  <c r="V661" i="26"/>
  <c r="V662" i="26"/>
  <c r="V663" i="26"/>
  <c r="V664" i="26"/>
  <c r="V665" i="26"/>
  <c r="W657" i="26" s="1"/>
  <c r="V666" i="26"/>
  <c r="V667" i="26"/>
  <c r="V668" i="26"/>
  <c r="V669" i="26"/>
  <c r="V670" i="26"/>
  <c r="V671" i="26"/>
  <c r="V672" i="26"/>
  <c r="V673" i="26"/>
  <c r="V674" i="26"/>
  <c r="V675" i="26"/>
  <c r="V676" i="26"/>
  <c r="V677" i="26"/>
  <c r="V678" i="26"/>
  <c r="V679" i="26"/>
  <c r="V680" i="26"/>
  <c r="V681" i="26"/>
  <c r="V682" i="26"/>
  <c r="V683" i="26"/>
  <c r="V684" i="26"/>
  <c r="V685" i="26"/>
  <c r="V686" i="26"/>
  <c r="V687" i="26"/>
  <c r="V688" i="26"/>
  <c r="V689" i="26"/>
  <c r="V690" i="26"/>
  <c r="V691" i="26"/>
  <c r="V692" i="26"/>
  <c r="V693" i="26"/>
  <c r="V694" i="26"/>
  <c r="V695" i="26"/>
  <c r="V696" i="26"/>
  <c r="V697" i="26"/>
  <c r="I6" i="16" s="1"/>
  <c r="V698" i="26"/>
  <c r="V699" i="26"/>
  <c r="V700" i="26"/>
  <c r="V701" i="26"/>
  <c r="V702" i="26"/>
  <c r="V703" i="26"/>
  <c r="V704" i="26"/>
  <c r="V705" i="26"/>
  <c r="V706" i="26"/>
  <c r="V707" i="26"/>
  <c r="V708" i="26"/>
  <c r="V709" i="26"/>
  <c r="V710" i="26"/>
  <c r="V711" i="26"/>
  <c r="V712" i="26"/>
  <c r="V713" i="26"/>
  <c r="V714" i="26"/>
  <c r="V715" i="26"/>
  <c r="V716" i="26"/>
  <c r="V717" i="26"/>
  <c r="V718" i="26"/>
  <c r="V719" i="26"/>
  <c r="V720" i="26"/>
  <c r="V721" i="26"/>
  <c r="V722" i="26"/>
  <c r="V723" i="26"/>
  <c r="V724" i="26"/>
  <c r="V725" i="26"/>
  <c r="V726" i="26"/>
  <c r="V727" i="26"/>
  <c r="V728" i="26"/>
  <c r="V729" i="26"/>
  <c r="V730" i="26"/>
  <c r="V731" i="26"/>
  <c r="V732" i="26"/>
  <c r="V733" i="26"/>
  <c r="V734" i="26"/>
  <c r="V735" i="26"/>
  <c r="V736" i="26"/>
  <c r="V737" i="26"/>
  <c r="W733" i="26" s="1"/>
  <c r="V738" i="26"/>
  <c r="V739" i="26"/>
  <c r="V740" i="26"/>
  <c r="V741" i="26"/>
  <c r="V742" i="26"/>
  <c r="V743" i="26"/>
  <c r="V744" i="26"/>
  <c r="V745" i="26"/>
  <c r="V746" i="26"/>
  <c r="V747" i="26"/>
  <c r="I7" i="16" s="1"/>
  <c r="V748" i="26"/>
  <c r="V749" i="26"/>
  <c r="V750" i="26"/>
  <c r="V751" i="26"/>
  <c r="V752" i="26"/>
  <c r="V753" i="26"/>
  <c r="V754" i="26"/>
  <c r="V755" i="26"/>
  <c r="V756" i="26"/>
  <c r="V757" i="26"/>
  <c r="V758" i="26"/>
  <c r="V759" i="26"/>
  <c r="V760" i="26"/>
  <c r="V761" i="26"/>
  <c r="V762" i="26"/>
  <c r="V763" i="26"/>
  <c r="V764" i="26"/>
  <c r="V765" i="26"/>
  <c r="V766" i="26"/>
  <c r="V767" i="26"/>
  <c r="V768" i="26"/>
  <c r="V769" i="26"/>
  <c r="V604" i="26"/>
  <c r="V605" i="26"/>
  <c r="V606" i="26"/>
  <c r="V607" i="26"/>
  <c r="W607" i="26" s="1"/>
  <c r="V608" i="26"/>
  <c r="V609" i="26"/>
  <c r="V610" i="26"/>
  <c r="V611" i="26"/>
  <c r="V612" i="26"/>
  <c r="V613" i="26"/>
  <c r="V614" i="26"/>
  <c r="V615" i="26"/>
  <c r="V616" i="26"/>
  <c r="V617" i="26"/>
  <c r="V618" i="26"/>
  <c r="V619" i="26"/>
  <c r="V620" i="26"/>
  <c r="V621" i="26"/>
  <c r="V622" i="26"/>
  <c r="V623" i="26"/>
  <c r="V624" i="26"/>
  <c r="V625" i="26"/>
  <c r="V626" i="26"/>
  <c r="V627" i="26"/>
  <c r="V628" i="26"/>
  <c r="V629" i="26"/>
  <c r="V630" i="26"/>
  <c r="V631" i="26"/>
  <c r="W631" i="26" s="1"/>
  <c r="V632" i="26"/>
  <c r="V633" i="26"/>
  <c r="V634" i="26"/>
  <c r="V635" i="26"/>
  <c r="V636" i="26"/>
  <c r="V637" i="26"/>
  <c r="V638" i="26"/>
  <c r="V639" i="26"/>
  <c r="V640" i="26"/>
  <c r="V641" i="26"/>
  <c r="V642" i="26"/>
  <c r="V643" i="26"/>
  <c r="V644" i="26"/>
  <c r="V645" i="26"/>
  <c r="V646" i="26"/>
  <c r="V647" i="26"/>
  <c r="V566" i="26"/>
  <c r="V567" i="26"/>
  <c r="V568" i="26"/>
  <c r="V569" i="26"/>
  <c r="V570" i="26"/>
  <c r="V571" i="26"/>
  <c r="V572" i="26"/>
  <c r="V573" i="26"/>
  <c r="V574" i="26"/>
  <c r="V575" i="26"/>
  <c r="V576" i="26"/>
  <c r="V577" i="26"/>
  <c r="V578" i="26"/>
  <c r="V579" i="26"/>
  <c r="V580" i="26"/>
  <c r="V581" i="26"/>
  <c r="V582" i="26"/>
  <c r="V583" i="26"/>
  <c r="V584" i="26"/>
  <c r="V585" i="26"/>
  <c r="V586" i="26"/>
  <c r="V587" i="26"/>
  <c r="V588" i="26"/>
  <c r="V589" i="26"/>
  <c r="V590" i="26"/>
  <c r="V591" i="26"/>
  <c r="V592" i="26"/>
  <c r="V593" i="26"/>
  <c r="V594" i="26"/>
  <c r="V595" i="26"/>
  <c r="V596" i="26"/>
  <c r="V597" i="26"/>
  <c r="V598" i="26"/>
  <c r="V599" i="26"/>
  <c r="V600" i="26"/>
  <c r="V601" i="26"/>
  <c r="V602" i="26"/>
  <c r="V603" i="26"/>
  <c r="V534" i="26"/>
  <c r="V535" i="26"/>
  <c r="V536" i="26"/>
  <c r="V537" i="26"/>
  <c r="V538" i="26"/>
  <c r="V539" i="26"/>
  <c r="V540" i="26"/>
  <c r="V541" i="26"/>
  <c r="V542" i="26"/>
  <c r="V543" i="26"/>
  <c r="V544" i="26"/>
  <c r="V545" i="26"/>
  <c r="V546" i="26"/>
  <c r="V547" i="26"/>
  <c r="V548" i="26"/>
  <c r="V549" i="26"/>
  <c r="V550" i="26"/>
  <c r="V551" i="26"/>
  <c r="V552" i="26"/>
  <c r="V553" i="26"/>
  <c r="V554" i="26"/>
  <c r="V555" i="26"/>
  <c r="V556" i="26"/>
  <c r="V557" i="26"/>
  <c r="W557" i="26" s="1"/>
  <c r="V558" i="26"/>
  <c r="V559" i="26"/>
  <c r="V560" i="26"/>
  <c r="V561" i="26"/>
  <c r="V562" i="26"/>
  <c r="V563" i="26"/>
  <c r="V564" i="26"/>
  <c r="V565" i="26"/>
  <c r="V515" i="26"/>
  <c r="V516" i="26"/>
  <c r="V517" i="26"/>
  <c r="V518" i="26"/>
  <c r="V519" i="26"/>
  <c r="V520" i="26"/>
  <c r="V521" i="26"/>
  <c r="V522" i="26"/>
  <c r="V523" i="26"/>
  <c r="V524" i="26"/>
  <c r="V525" i="26"/>
  <c r="V526" i="26"/>
  <c r="V527" i="26"/>
  <c r="V528" i="26"/>
  <c r="V529" i="26"/>
  <c r="V530" i="26"/>
  <c r="V531" i="26"/>
  <c r="V532" i="26"/>
  <c r="V533" i="26"/>
  <c r="V445" i="26"/>
  <c r="V446" i="26"/>
  <c r="V447" i="26"/>
  <c r="W439" i="26" s="1"/>
  <c r="V448" i="26"/>
  <c r="V449" i="26"/>
  <c r="V450" i="26"/>
  <c r="V451" i="26"/>
  <c r="V452" i="26"/>
  <c r="V453" i="26"/>
  <c r="W453" i="26" s="1"/>
  <c r="V454" i="26"/>
  <c r="V455" i="26"/>
  <c r="V456" i="26"/>
  <c r="V457" i="26"/>
  <c r="V458" i="26"/>
  <c r="V459" i="26"/>
  <c r="V460" i="26"/>
  <c r="V461" i="26"/>
  <c r="V462" i="26"/>
  <c r="V463" i="26"/>
  <c r="V464" i="26"/>
  <c r="V465" i="26"/>
  <c r="W465" i="26" s="1"/>
  <c r="V466" i="26"/>
  <c r="V467" i="26"/>
  <c r="V468" i="26"/>
  <c r="V469" i="26"/>
  <c r="V470" i="26"/>
  <c r="V471" i="26"/>
  <c r="V472" i="26"/>
  <c r="V473" i="26"/>
  <c r="V474" i="26"/>
  <c r="V475" i="26"/>
  <c r="V476" i="26"/>
  <c r="V477" i="26"/>
  <c r="V478" i="26"/>
  <c r="V479" i="26"/>
  <c r="V480" i="26"/>
  <c r="V481" i="26"/>
  <c r="V482" i="26"/>
  <c r="V483" i="26"/>
  <c r="W475" i="26" s="1"/>
  <c r="V484" i="26"/>
  <c r="V485" i="26"/>
  <c r="V486" i="26"/>
  <c r="V487" i="26"/>
  <c r="V488" i="26"/>
  <c r="V489" i="26"/>
  <c r="W489" i="26" s="1"/>
  <c r="V490" i="26"/>
  <c r="V491" i="26"/>
  <c r="V492" i="26"/>
  <c r="V493" i="26"/>
  <c r="V494" i="26"/>
  <c r="V495" i="26"/>
  <c r="V496" i="26"/>
  <c r="V497" i="26"/>
  <c r="W497" i="26" s="1"/>
  <c r="V498" i="26"/>
  <c r="V499" i="26"/>
  <c r="V500" i="26"/>
  <c r="V501" i="26"/>
  <c r="W501" i="26" s="1"/>
  <c r="V502" i="26"/>
  <c r="V503" i="26"/>
  <c r="V504" i="26"/>
  <c r="V505" i="26"/>
  <c r="V506" i="26"/>
  <c r="V507" i="26"/>
  <c r="V508" i="26"/>
  <c r="V509" i="26"/>
  <c r="W509" i="26" s="1"/>
  <c r="V510" i="26"/>
  <c r="V511" i="26"/>
  <c r="V512" i="26"/>
  <c r="V513" i="26"/>
  <c r="V514" i="26"/>
  <c r="V408" i="26"/>
  <c r="V409" i="26"/>
  <c r="V410" i="26"/>
  <c r="V411" i="26"/>
  <c r="V412" i="26"/>
  <c r="V413" i="26"/>
  <c r="V414" i="26"/>
  <c r="V415" i="26"/>
  <c r="V416" i="26"/>
  <c r="I5" i="16" s="1"/>
  <c r="R6" i="6" s="1"/>
  <c r="V417" i="26"/>
  <c r="V418" i="26"/>
  <c r="V419" i="26"/>
  <c r="V420" i="26"/>
  <c r="V421" i="26"/>
  <c r="V422" i="26"/>
  <c r="V423" i="26"/>
  <c r="V424" i="26"/>
  <c r="V425" i="26"/>
  <c r="V426" i="26"/>
  <c r="V427" i="26"/>
  <c r="V428" i="26"/>
  <c r="V429" i="26"/>
  <c r="V430" i="26"/>
  <c r="V431" i="26"/>
  <c r="V432" i="26"/>
  <c r="V433" i="26"/>
  <c r="V434" i="26"/>
  <c r="V435" i="26"/>
  <c r="V436" i="26"/>
  <c r="V437" i="26"/>
  <c r="V438" i="26"/>
  <c r="V439" i="26"/>
  <c r="V440" i="26"/>
  <c r="V441" i="26"/>
  <c r="W440" i="26" s="1"/>
  <c r="V442" i="26"/>
  <c r="V443" i="26"/>
  <c r="V444" i="26"/>
  <c r="V364" i="26"/>
  <c r="V365" i="26"/>
  <c r="V366" i="26"/>
  <c r="V367" i="26"/>
  <c r="W367" i="26" s="1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W381" i="26" s="1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W393" i="26" s="1"/>
  <c r="V394" i="26"/>
  <c r="V395" i="26"/>
  <c r="V396" i="26"/>
  <c r="V397" i="26"/>
  <c r="V398" i="26"/>
  <c r="V399" i="26"/>
  <c r="V400" i="26"/>
  <c r="V401" i="26"/>
  <c r="V402" i="26"/>
  <c r="V403" i="26"/>
  <c r="W403" i="26" s="1"/>
  <c r="V404" i="26"/>
  <c r="V405" i="26"/>
  <c r="V406" i="26"/>
  <c r="V407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W343" i="26" s="1"/>
  <c r="V345" i="26"/>
  <c r="W345" i="26" s="1"/>
  <c r="V346" i="26"/>
  <c r="V347" i="26"/>
  <c r="V348" i="26"/>
  <c r="V349" i="26"/>
  <c r="V350" i="26"/>
  <c r="V306" i="26"/>
  <c r="V307" i="26"/>
  <c r="V308" i="26"/>
  <c r="W308" i="26" s="1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W320" i="26" s="1"/>
  <c r="V321" i="26"/>
  <c r="V322" i="26"/>
  <c r="V323" i="26"/>
  <c r="W321" i="26" s="1"/>
  <c r="V324" i="26"/>
  <c r="V325" i="26"/>
  <c r="V326" i="26"/>
  <c r="V327" i="26"/>
  <c r="V328" i="26"/>
  <c r="V329" i="26"/>
  <c r="V330" i="26"/>
  <c r="V331" i="26"/>
  <c r="V332" i="26"/>
  <c r="W332" i="26" s="1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W295" i="26" s="1"/>
  <c r="V297" i="26"/>
  <c r="V298" i="26"/>
  <c r="V299" i="26"/>
  <c r="V300" i="26"/>
  <c r="V301" i="26"/>
  <c r="V302" i="26"/>
  <c r="V303" i="26"/>
  <c r="V304" i="26"/>
  <c r="V305" i="26"/>
  <c r="V122" i="26"/>
  <c r="V123" i="26"/>
  <c r="V124" i="26"/>
  <c r="V125" i="26"/>
  <c r="V126" i="26"/>
  <c r="V127" i="26"/>
  <c r="V128" i="26"/>
  <c r="V129" i="26"/>
  <c r="W127" i="26" s="1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W139" i="26" s="1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W152" i="26" s="1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W163" i="26" s="1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W175" i="26" s="1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W189" i="26" s="1"/>
  <c r="V195" i="26"/>
  <c r="V196" i="26"/>
  <c r="V197" i="26"/>
  <c r="V198" i="26"/>
  <c r="V199" i="26"/>
  <c r="V200" i="26"/>
  <c r="V201" i="26"/>
  <c r="W201" i="26" s="1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W213" i="26" s="1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W223" i="26" s="1"/>
  <c r="V231" i="26"/>
  <c r="V232" i="26"/>
  <c r="W225" i="26" s="1"/>
  <c r="V233" i="26"/>
  <c r="V234" i="26"/>
  <c r="V235" i="26"/>
  <c r="V236" i="26"/>
  <c r="V237" i="26"/>
  <c r="W237" i="26" s="1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W249" i="26" s="1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W259" i="26" s="1"/>
  <c r="V267" i="26"/>
  <c r="V268" i="26"/>
  <c r="V269" i="26"/>
  <c r="V270" i="26"/>
  <c r="V271" i="26"/>
  <c r="V272" i="26"/>
  <c r="V273" i="26"/>
  <c r="W273" i="26" s="1"/>
  <c r="V274" i="26"/>
  <c r="V3" i="26"/>
  <c r="V4" i="26"/>
  <c r="V5" i="26"/>
  <c r="V6" i="26"/>
  <c r="W511" i="26" s="1"/>
  <c r="V7" i="26"/>
  <c r="V8" i="26"/>
  <c r="W7" i="26" s="1"/>
  <c r="V9" i="26"/>
  <c r="V10" i="26"/>
  <c r="V11" i="26"/>
  <c r="V12" i="26"/>
  <c r="V13" i="26"/>
  <c r="V14" i="26"/>
  <c r="V15" i="26"/>
  <c r="V16" i="26"/>
  <c r="V17" i="26"/>
  <c r="V18" i="26"/>
  <c r="V19" i="26"/>
  <c r="V20" i="26"/>
  <c r="W9" i="26" s="1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W43" i="26" s="1"/>
  <c r="V45" i="26"/>
  <c r="V46" i="26"/>
  <c r="V47" i="26"/>
  <c r="V48" i="26"/>
  <c r="V49" i="26"/>
  <c r="V50" i="26"/>
  <c r="V51" i="26"/>
  <c r="V52" i="26"/>
  <c r="V53" i="26"/>
  <c r="V54" i="26"/>
  <c r="W45" i="26" s="1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W79" i="26" s="1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W116" i="26" s="1"/>
  <c r="V117" i="26"/>
  <c r="V118" i="26"/>
  <c r="V119" i="26"/>
  <c r="V120" i="26"/>
  <c r="V121" i="26"/>
  <c r="V2" i="26"/>
  <c r="W2" i="26" s="1"/>
  <c r="K494" i="26"/>
  <c r="K431" i="26"/>
  <c r="K438" i="26"/>
  <c r="K452" i="26"/>
  <c r="K478" i="26"/>
  <c r="K358" i="26"/>
  <c r="K395" i="26"/>
  <c r="K265" i="26"/>
  <c r="K311" i="26"/>
  <c r="K242" i="26"/>
  <c r="K216" i="26"/>
  <c r="K194" i="26"/>
  <c r="K18" i="26"/>
  <c r="K29" i="26"/>
  <c r="K66" i="26"/>
  <c r="K136" i="26"/>
  <c r="K155" i="26"/>
  <c r="I15" i="26"/>
  <c r="I24" i="26"/>
  <c r="I33" i="26"/>
  <c r="I42" i="26"/>
  <c r="P4" i="6"/>
  <c r="P3" i="6"/>
  <c r="L32" i="48"/>
  <c r="L31" i="48"/>
  <c r="L30" i="48"/>
  <c r="L29" i="48"/>
  <c r="L28" i="48"/>
  <c r="K32" i="48"/>
  <c r="K31" i="48"/>
  <c r="K30" i="48"/>
  <c r="K29" i="48"/>
  <c r="K28" i="48"/>
  <c r="J32" i="48"/>
  <c r="J31" i="48"/>
  <c r="J30" i="48"/>
  <c r="J29" i="48"/>
  <c r="J28" i="48"/>
  <c r="I32" i="48"/>
  <c r="I31" i="48"/>
  <c r="I30" i="48"/>
  <c r="I29" i="48"/>
  <c r="I28" i="48"/>
  <c r="H32" i="48"/>
  <c r="H31" i="48"/>
  <c r="H30" i="48"/>
  <c r="H29" i="48"/>
  <c r="H28" i="48"/>
  <c r="G32" i="48"/>
  <c r="G31" i="48"/>
  <c r="G30" i="48"/>
  <c r="G29" i="48"/>
  <c r="G28" i="48"/>
  <c r="F32" i="48"/>
  <c r="F31" i="48"/>
  <c r="F30" i="48"/>
  <c r="F29" i="48"/>
  <c r="F28" i="48"/>
  <c r="E32" i="48"/>
  <c r="E31" i="48"/>
  <c r="E30" i="48"/>
  <c r="E29" i="48"/>
  <c r="E28" i="48"/>
  <c r="D32" i="48"/>
  <c r="D31" i="48"/>
  <c r="D30" i="48"/>
  <c r="D29" i="48"/>
  <c r="D28" i="48"/>
  <c r="C32" i="48"/>
  <c r="C31" i="48"/>
  <c r="C30" i="48"/>
  <c r="C29" i="48"/>
  <c r="C28" i="48"/>
  <c r="B32" i="48"/>
  <c r="B31" i="48"/>
  <c r="B30" i="48"/>
  <c r="B29" i="48"/>
  <c r="B28" i="48"/>
  <c r="M23" i="48"/>
  <c r="M22" i="48"/>
  <c r="M21" i="48"/>
  <c r="M20" i="48"/>
  <c r="M19" i="48"/>
  <c r="M7" i="48"/>
  <c r="M6" i="48"/>
  <c r="M5" i="48"/>
  <c r="M4" i="48"/>
  <c r="M3" i="48"/>
  <c r="L23" i="48"/>
  <c r="L22" i="48"/>
  <c r="L21" i="48"/>
  <c r="L20" i="48"/>
  <c r="L19" i="48"/>
  <c r="K23" i="48"/>
  <c r="K22" i="48"/>
  <c r="K21" i="48"/>
  <c r="K20" i="48"/>
  <c r="K19" i="48"/>
  <c r="J23" i="48"/>
  <c r="J22" i="48"/>
  <c r="J21" i="48"/>
  <c r="J20" i="48"/>
  <c r="J19" i="48"/>
  <c r="I23" i="48"/>
  <c r="I22" i="48"/>
  <c r="I21" i="48"/>
  <c r="I20" i="48"/>
  <c r="I19" i="48"/>
  <c r="H23" i="48"/>
  <c r="H22" i="48"/>
  <c r="H21" i="48"/>
  <c r="H20" i="48"/>
  <c r="H19" i="48"/>
  <c r="G23" i="48"/>
  <c r="G22" i="48"/>
  <c r="G21" i="48"/>
  <c r="G20" i="48"/>
  <c r="G19" i="48"/>
  <c r="F23" i="48"/>
  <c r="F22" i="48"/>
  <c r="F21" i="48"/>
  <c r="F20" i="48"/>
  <c r="F19" i="48"/>
  <c r="E23" i="48"/>
  <c r="E22" i="48"/>
  <c r="E21" i="48"/>
  <c r="E20" i="48"/>
  <c r="E19" i="48"/>
  <c r="D23" i="48"/>
  <c r="D22" i="48"/>
  <c r="D21" i="48"/>
  <c r="D20" i="48"/>
  <c r="D19" i="48"/>
  <c r="C23" i="48"/>
  <c r="C22" i="48"/>
  <c r="C21" i="48"/>
  <c r="C20" i="48"/>
  <c r="C19" i="48"/>
  <c r="B23" i="48"/>
  <c r="B22" i="48"/>
  <c r="B21" i="48"/>
  <c r="B20" i="48"/>
  <c r="B19" i="48"/>
  <c r="L15" i="48"/>
  <c r="L14" i="48"/>
  <c r="L13" i="48"/>
  <c r="L12" i="48"/>
  <c r="L11" i="48"/>
  <c r="K15" i="48"/>
  <c r="K14" i="48"/>
  <c r="K13" i="48"/>
  <c r="K12" i="48"/>
  <c r="K11" i="48"/>
  <c r="J15" i="48"/>
  <c r="J14" i="48"/>
  <c r="J13" i="48"/>
  <c r="J12" i="48"/>
  <c r="J11" i="48"/>
  <c r="I15" i="48"/>
  <c r="I14" i="48"/>
  <c r="I13" i="48"/>
  <c r="I12" i="48"/>
  <c r="I11" i="48"/>
  <c r="H15" i="48"/>
  <c r="H14" i="48"/>
  <c r="H13" i="48"/>
  <c r="H12" i="48"/>
  <c r="H11" i="48"/>
  <c r="G15" i="48"/>
  <c r="G14" i="48"/>
  <c r="G13" i="48"/>
  <c r="G12" i="48"/>
  <c r="G11" i="48"/>
  <c r="F15" i="48"/>
  <c r="F14" i="48"/>
  <c r="F13" i="48"/>
  <c r="F12" i="48"/>
  <c r="F11" i="48"/>
  <c r="E15" i="48"/>
  <c r="E14" i="48"/>
  <c r="E13" i="48"/>
  <c r="E12" i="48"/>
  <c r="E11" i="48"/>
  <c r="D15" i="48"/>
  <c r="D14" i="48"/>
  <c r="D13" i="48"/>
  <c r="D12" i="48"/>
  <c r="D11" i="48"/>
  <c r="C15" i="48"/>
  <c r="C14" i="48"/>
  <c r="C13" i="48"/>
  <c r="C12" i="48"/>
  <c r="C11" i="48"/>
  <c r="B11" i="48"/>
  <c r="B15" i="48"/>
  <c r="B14" i="48"/>
  <c r="B13" i="48"/>
  <c r="B12" i="48"/>
  <c r="L7" i="48"/>
  <c r="L6" i="48"/>
  <c r="L5" i="48"/>
  <c r="L4" i="48"/>
  <c r="L3" i="48"/>
  <c r="K7" i="48"/>
  <c r="K6" i="48"/>
  <c r="K5" i="48"/>
  <c r="K4" i="48"/>
  <c r="K3" i="48"/>
  <c r="J7" i="48"/>
  <c r="J6" i="48"/>
  <c r="J5" i="48"/>
  <c r="J4" i="48"/>
  <c r="J3" i="48"/>
  <c r="I7" i="48"/>
  <c r="I6" i="48"/>
  <c r="I5" i="48"/>
  <c r="I4" i="48"/>
  <c r="I3" i="48"/>
  <c r="H7" i="48"/>
  <c r="H6" i="48"/>
  <c r="H5" i="48"/>
  <c r="H4" i="48"/>
  <c r="H3" i="48"/>
  <c r="G7" i="48"/>
  <c r="G6" i="48"/>
  <c r="G5" i="48"/>
  <c r="G4" i="48"/>
  <c r="G3" i="48"/>
  <c r="F7" i="48"/>
  <c r="F6" i="48"/>
  <c r="F5" i="48"/>
  <c r="F4" i="48"/>
  <c r="F3" i="48"/>
  <c r="E7" i="48"/>
  <c r="E6" i="48"/>
  <c r="E5" i="48"/>
  <c r="E4" i="48"/>
  <c r="E3" i="48"/>
  <c r="D7" i="48"/>
  <c r="D6" i="48"/>
  <c r="D5" i="48"/>
  <c r="D4" i="48"/>
  <c r="D3" i="48"/>
  <c r="C7" i="48"/>
  <c r="C6" i="48"/>
  <c r="C5" i="48"/>
  <c r="C4" i="48"/>
  <c r="C3" i="48"/>
  <c r="B7" i="48"/>
  <c r="B6" i="48"/>
  <c r="B5" i="48"/>
  <c r="B4" i="48"/>
  <c r="B3" i="48"/>
  <c r="Y16" i="45"/>
  <c r="R16" i="45"/>
  <c r="Y15" i="45"/>
  <c r="R15" i="45"/>
  <c r="Y14" i="45"/>
  <c r="R14" i="45"/>
  <c r="Y13" i="45"/>
  <c r="R13" i="45"/>
  <c r="Y12" i="45"/>
  <c r="R12" i="45"/>
  <c r="Y11" i="45"/>
  <c r="R11" i="45"/>
  <c r="Y10" i="45"/>
  <c r="R10" i="45"/>
  <c r="N167" i="44"/>
  <c r="N154" i="44"/>
  <c r="N137" i="44"/>
  <c r="N125" i="44"/>
  <c r="N121" i="44"/>
  <c r="N117" i="44"/>
  <c r="N105" i="44"/>
  <c r="N89" i="44"/>
  <c r="N77" i="44"/>
  <c r="N73" i="44"/>
  <c r="N68" i="44"/>
  <c r="N56" i="44"/>
  <c r="N40" i="44"/>
  <c r="N27" i="44"/>
  <c r="N23" i="44"/>
  <c r="N18" i="44"/>
  <c r="O6" i="44"/>
  <c r="N504" i="44" s="1"/>
  <c r="P5" i="38"/>
  <c r="V5" i="38" s="1"/>
  <c r="W13" i="38" s="1"/>
  <c r="G10" i="49" s="1"/>
  <c r="P5" i="27"/>
  <c r="O257" i="27" s="1"/>
  <c r="U1100" i="26"/>
  <c r="U1099" i="26"/>
  <c r="U1098" i="26"/>
  <c r="U1097" i="26"/>
  <c r="U1096" i="26"/>
  <c r="U1095" i="26"/>
  <c r="U1094" i="26"/>
  <c r="U1093" i="26"/>
  <c r="U1092" i="26"/>
  <c r="U1091" i="26"/>
  <c r="U1090" i="26"/>
  <c r="U1089" i="26"/>
  <c r="U1088" i="26"/>
  <c r="U1087" i="26"/>
  <c r="U1086" i="26"/>
  <c r="U1085" i="26"/>
  <c r="U1084" i="26"/>
  <c r="U1083" i="26"/>
  <c r="U1082" i="26"/>
  <c r="U1081" i="26"/>
  <c r="U1080" i="26"/>
  <c r="U1079" i="26"/>
  <c r="U1078" i="26"/>
  <c r="U1077" i="26"/>
  <c r="U1076" i="26"/>
  <c r="U1075" i="26"/>
  <c r="U1074" i="26"/>
  <c r="U1073" i="26"/>
  <c r="U1072" i="26"/>
  <c r="U1071" i="26"/>
  <c r="U1070" i="26"/>
  <c r="U1069" i="26"/>
  <c r="U1068" i="26"/>
  <c r="U1067" i="26"/>
  <c r="U1066" i="26"/>
  <c r="U1065" i="26"/>
  <c r="U1064" i="26"/>
  <c r="U1063" i="26"/>
  <c r="U1062" i="26"/>
  <c r="U1061" i="26"/>
  <c r="U1060" i="26"/>
  <c r="U1059" i="26"/>
  <c r="U1058" i="26"/>
  <c r="U1057" i="26"/>
  <c r="U1056" i="26"/>
  <c r="U1055" i="26"/>
  <c r="U1054" i="26"/>
  <c r="U1053" i="26"/>
  <c r="U1052" i="26"/>
  <c r="U1051" i="26"/>
  <c r="U1050" i="26"/>
  <c r="U1049" i="26"/>
  <c r="U1048" i="26"/>
  <c r="U1047" i="26"/>
  <c r="U1046" i="26"/>
  <c r="U1045" i="26"/>
  <c r="U1044" i="26"/>
  <c r="U1043" i="26"/>
  <c r="U1042" i="26"/>
  <c r="U1041" i="26"/>
  <c r="U1040" i="26"/>
  <c r="U1039" i="26"/>
  <c r="U1038" i="26"/>
  <c r="U1037" i="26"/>
  <c r="U1036" i="26"/>
  <c r="U1035" i="26"/>
  <c r="U1034" i="26"/>
  <c r="U1033" i="26"/>
  <c r="U1032" i="26"/>
  <c r="U1031" i="26"/>
  <c r="U1030" i="26"/>
  <c r="U1029" i="26"/>
  <c r="U1028" i="26"/>
  <c r="U1027" i="26"/>
  <c r="U1026" i="26"/>
  <c r="U1025" i="26"/>
  <c r="U1024" i="26"/>
  <c r="U1023" i="26"/>
  <c r="U1022" i="26"/>
  <c r="U1021" i="26"/>
  <c r="U1020" i="26"/>
  <c r="U1019" i="26"/>
  <c r="U1018" i="26"/>
  <c r="U1017" i="26"/>
  <c r="U1016" i="26"/>
  <c r="U1015" i="26"/>
  <c r="U1014" i="26"/>
  <c r="U1013" i="26"/>
  <c r="U1012" i="26"/>
  <c r="U1011" i="26"/>
  <c r="U1010" i="26"/>
  <c r="U1009" i="26"/>
  <c r="U1008" i="26"/>
  <c r="U1007" i="26"/>
  <c r="U1006" i="26"/>
  <c r="U1005" i="26"/>
  <c r="U1004" i="26"/>
  <c r="U1003" i="26"/>
  <c r="U1002" i="26"/>
  <c r="U1001" i="26"/>
  <c r="U1000" i="26"/>
  <c r="U999" i="26"/>
  <c r="U998" i="26"/>
  <c r="U997" i="26"/>
  <c r="U996" i="26"/>
  <c r="U995" i="26"/>
  <c r="U994" i="26"/>
  <c r="U993" i="26"/>
  <c r="U992" i="26"/>
  <c r="U991" i="26"/>
  <c r="U990" i="26"/>
  <c r="U989" i="26"/>
  <c r="U988" i="26"/>
  <c r="U987" i="26"/>
  <c r="U986" i="26"/>
  <c r="U985" i="26"/>
  <c r="U984" i="26"/>
  <c r="U983" i="26"/>
  <c r="U982" i="26"/>
  <c r="U981" i="26"/>
  <c r="U980" i="26"/>
  <c r="U979" i="26"/>
  <c r="U978" i="26"/>
  <c r="U977" i="26"/>
  <c r="U976" i="26"/>
  <c r="U975" i="26"/>
  <c r="U974" i="26"/>
  <c r="U973" i="26"/>
  <c r="U972" i="26"/>
  <c r="U971" i="26"/>
  <c r="U970" i="26"/>
  <c r="U969" i="26"/>
  <c r="U968" i="26"/>
  <c r="U967" i="26"/>
  <c r="U966" i="26"/>
  <c r="U965" i="26"/>
  <c r="U964" i="26"/>
  <c r="U963" i="26"/>
  <c r="U962" i="26"/>
  <c r="U961" i="26"/>
  <c r="U960" i="26"/>
  <c r="U959" i="26"/>
  <c r="U958" i="26"/>
  <c r="U957" i="26"/>
  <c r="U956" i="26"/>
  <c r="U955" i="26"/>
  <c r="U954" i="26"/>
  <c r="U953" i="26"/>
  <c r="U952" i="26"/>
  <c r="U951" i="26"/>
  <c r="U950" i="26"/>
  <c r="U949" i="26"/>
  <c r="U948" i="26"/>
  <c r="U947" i="26"/>
  <c r="U946" i="26"/>
  <c r="U945" i="26"/>
  <c r="U944" i="26"/>
  <c r="U943" i="26"/>
  <c r="U942" i="26"/>
  <c r="U941" i="26"/>
  <c r="U940" i="26"/>
  <c r="U939" i="26"/>
  <c r="U938" i="26"/>
  <c r="U937" i="26"/>
  <c r="U936" i="26"/>
  <c r="U935" i="26"/>
  <c r="U934" i="26"/>
  <c r="U933" i="26"/>
  <c r="U932" i="26"/>
  <c r="U931" i="26"/>
  <c r="U930" i="26"/>
  <c r="U929" i="26"/>
  <c r="U928" i="26"/>
  <c r="U927" i="26"/>
  <c r="U926" i="26"/>
  <c r="U925" i="26"/>
  <c r="U924" i="26"/>
  <c r="U923" i="26"/>
  <c r="U922" i="26"/>
  <c r="U921" i="26"/>
  <c r="U920" i="26"/>
  <c r="U919" i="26"/>
  <c r="U918" i="26"/>
  <c r="U917" i="26"/>
  <c r="U916" i="26"/>
  <c r="U915" i="26"/>
  <c r="U914" i="26"/>
  <c r="U913" i="26"/>
  <c r="U912" i="26"/>
  <c r="U911" i="26"/>
  <c r="U910" i="26"/>
  <c r="U909" i="26"/>
  <c r="U908" i="26"/>
  <c r="U907" i="26"/>
  <c r="U906" i="26"/>
  <c r="U905" i="26"/>
  <c r="U904" i="26"/>
  <c r="U903" i="26"/>
  <c r="U902" i="26"/>
  <c r="U901" i="26"/>
  <c r="U900" i="26"/>
  <c r="U899" i="26"/>
  <c r="U898" i="26"/>
  <c r="U897" i="26"/>
  <c r="U896" i="26"/>
  <c r="U895" i="26"/>
  <c r="U894" i="26"/>
  <c r="U893" i="26"/>
  <c r="U892" i="26"/>
  <c r="U891" i="26"/>
  <c r="U890" i="26"/>
  <c r="U889" i="26"/>
  <c r="U888" i="26"/>
  <c r="U887" i="26"/>
  <c r="U886" i="26"/>
  <c r="U885" i="26"/>
  <c r="U884" i="26"/>
  <c r="U883" i="26"/>
  <c r="U882" i="26"/>
  <c r="U881" i="26"/>
  <c r="U880" i="26"/>
  <c r="U879" i="26"/>
  <c r="U878" i="26"/>
  <c r="U877" i="26"/>
  <c r="U876" i="26"/>
  <c r="U875" i="26"/>
  <c r="U874" i="26"/>
  <c r="U873" i="26"/>
  <c r="U872" i="26"/>
  <c r="U871" i="26"/>
  <c r="U870" i="26"/>
  <c r="U869" i="26"/>
  <c r="U868" i="26"/>
  <c r="U867" i="26"/>
  <c r="U866" i="26"/>
  <c r="U865" i="26"/>
  <c r="U864" i="26"/>
  <c r="U863" i="26"/>
  <c r="U862" i="26"/>
  <c r="U861" i="26"/>
  <c r="U860" i="26"/>
  <c r="U859" i="26"/>
  <c r="U858" i="26"/>
  <c r="U857" i="26"/>
  <c r="U856" i="26"/>
  <c r="U855" i="26"/>
  <c r="U854" i="26"/>
  <c r="U853" i="26"/>
  <c r="U852" i="26"/>
  <c r="U851" i="26"/>
  <c r="U850" i="26"/>
  <c r="U849" i="26"/>
  <c r="U848" i="26"/>
  <c r="U847" i="26"/>
  <c r="U846" i="26"/>
  <c r="U845" i="26"/>
  <c r="U844" i="26"/>
  <c r="U843" i="26"/>
  <c r="U842" i="26"/>
  <c r="U841" i="26"/>
  <c r="U840" i="26"/>
  <c r="U839" i="26"/>
  <c r="U838" i="26"/>
  <c r="U837" i="26"/>
  <c r="U836" i="26"/>
  <c r="U835" i="26"/>
  <c r="U834" i="26"/>
  <c r="U833" i="26"/>
  <c r="U832" i="26"/>
  <c r="U831" i="26"/>
  <c r="U830" i="26"/>
  <c r="U829" i="26"/>
  <c r="U828" i="26"/>
  <c r="U827" i="26"/>
  <c r="U826" i="26"/>
  <c r="U825" i="26"/>
  <c r="U824" i="26"/>
  <c r="U823" i="26"/>
  <c r="U822" i="26"/>
  <c r="U821" i="26"/>
  <c r="U820" i="26"/>
  <c r="U819" i="26"/>
  <c r="U818" i="26"/>
  <c r="U817" i="26"/>
  <c r="U816" i="26"/>
  <c r="U815" i="26"/>
  <c r="U814" i="26"/>
  <c r="U813" i="26"/>
  <c r="U812" i="26"/>
  <c r="U811" i="26"/>
  <c r="U810" i="26"/>
  <c r="U809" i="26"/>
  <c r="U808" i="26"/>
  <c r="U807" i="26"/>
  <c r="U806" i="26"/>
  <c r="U805" i="26"/>
  <c r="U804" i="26"/>
  <c r="U803" i="26"/>
  <c r="U802" i="26"/>
  <c r="U801" i="26"/>
  <c r="U800" i="26"/>
  <c r="U799" i="26"/>
  <c r="U798" i="26"/>
  <c r="U797" i="26"/>
  <c r="U796" i="26"/>
  <c r="U795" i="26"/>
  <c r="U794" i="26"/>
  <c r="U793" i="26"/>
  <c r="U792" i="26"/>
  <c r="U791" i="26"/>
  <c r="U790" i="26"/>
  <c r="U789" i="26"/>
  <c r="U788" i="26"/>
  <c r="U787" i="26"/>
  <c r="U786" i="26"/>
  <c r="U785" i="26"/>
  <c r="U784" i="26"/>
  <c r="U783" i="26"/>
  <c r="U782" i="26"/>
  <c r="U781" i="26"/>
  <c r="U780" i="26"/>
  <c r="U779" i="26"/>
  <c r="U778" i="26"/>
  <c r="U777" i="26"/>
  <c r="U776" i="26"/>
  <c r="U775" i="26"/>
  <c r="U774" i="26"/>
  <c r="U773" i="26"/>
  <c r="U772" i="26"/>
  <c r="U771" i="26"/>
  <c r="U770" i="26"/>
  <c r="U769" i="26"/>
  <c r="U768" i="26"/>
  <c r="U767" i="26"/>
  <c r="U766" i="26"/>
  <c r="U765" i="26"/>
  <c r="U764" i="26"/>
  <c r="U763" i="26"/>
  <c r="U762" i="26"/>
  <c r="U761" i="26"/>
  <c r="U760" i="26"/>
  <c r="U759" i="26"/>
  <c r="U758" i="26"/>
  <c r="U757" i="26"/>
  <c r="U756" i="26"/>
  <c r="U755" i="26"/>
  <c r="U754" i="26"/>
  <c r="U753" i="26"/>
  <c r="U752" i="26"/>
  <c r="U751" i="26"/>
  <c r="U750" i="26"/>
  <c r="U749" i="26"/>
  <c r="U748" i="26"/>
  <c r="U747" i="26"/>
  <c r="U746" i="26"/>
  <c r="U745" i="26"/>
  <c r="U744" i="26"/>
  <c r="U743" i="26"/>
  <c r="U742" i="26"/>
  <c r="U741" i="26"/>
  <c r="U740" i="26"/>
  <c r="U739" i="26"/>
  <c r="U738" i="26"/>
  <c r="U737" i="26"/>
  <c r="U736" i="26"/>
  <c r="U735" i="26"/>
  <c r="U734" i="26"/>
  <c r="U733" i="26"/>
  <c r="U732" i="26"/>
  <c r="U731" i="26"/>
  <c r="O731" i="26"/>
  <c r="U730" i="26"/>
  <c r="O730" i="26"/>
  <c r="U729" i="26"/>
  <c r="O729" i="26"/>
  <c r="U728" i="26"/>
  <c r="O728" i="26"/>
  <c r="U727" i="26"/>
  <c r="O727" i="26"/>
  <c r="U726" i="26"/>
  <c r="O726" i="26"/>
  <c r="U725" i="26"/>
  <c r="O725" i="26"/>
  <c r="U724" i="26"/>
  <c r="O724" i="26"/>
  <c r="U723" i="26"/>
  <c r="O723" i="26"/>
  <c r="U722" i="26"/>
  <c r="O722" i="26"/>
  <c r="U721" i="26"/>
  <c r="O721" i="26"/>
  <c r="U720" i="26"/>
  <c r="O720" i="26"/>
  <c r="U719" i="26"/>
  <c r="O719" i="26"/>
  <c r="U718" i="26"/>
  <c r="O718" i="26"/>
  <c r="U717" i="26"/>
  <c r="O717" i="26"/>
  <c r="U716" i="26"/>
  <c r="O716" i="26"/>
  <c r="U715" i="26"/>
  <c r="O715" i="26"/>
  <c r="U714" i="26"/>
  <c r="O714" i="26"/>
  <c r="U713" i="26"/>
  <c r="O713" i="26"/>
  <c r="U712" i="26"/>
  <c r="O712" i="26"/>
  <c r="U711" i="26"/>
  <c r="O711" i="26"/>
  <c r="U710" i="26"/>
  <c r="O710" i="26"/>
  <c r="U709" i="26"/>
  <c r="O709" i="26"/>
  <c r="U708" i="26"/>
  <c r="O708" i="26"/>
  <c r="U707" i="26"/>
  <c r="O707" i="26"/>
  <c r="U706" i="26"/>
  <c r="O706" i="26"/>
  <c r="U705" i="26"/>
  <c r="O705" i="26"/>
  <c r="U704" i="26"/>
  <c r="O704" i="26"/>
  <c r="U703" i="26"/>
  <c r="O703" i="26"/>
  <c r="U702" i="26"/>
  <c r="O702" i="26"/>
  <c r="U701" i="26"/>
  <c r="O701" i="26"/>
  <c r="U700" i="26"/>
  <c r="O700" i="26"/>
  <c r="U699" i="26"/>
  <c r="O699" i="26"/>
  <c r="U698" i="26"/>
  <c r="O698" i="26"/>
  <c r="U697" i="26"/>
  <c r="O697" i="26"/>
  <c r="U696" i="26"/>
  <c r="O696" i="26"/>
  <c r="U695" i="26"/>
  <c r="O695" i="26"/>
  <c r="U694" i="26"/>
  <c r="O694" i="26"/>
  <c r="U693" i="26"/>
  <c r="O693" i="26"/>
  <c r="U692" i="26"/>
  <c r="O692" i="26"/>
  <c r="U691" i="26"/>
  <c r="O691" i="26"/>
  <c r="U690" i="26"/>
  <c r="O690" i="26"/>
  <c r="U689" i="26"/>
  <c r="O689" i="26"/>
  <c r="U688" i="26"/>
  <c r="O688" i="26"/>
  <c r="U687" i="26"/>
  <c r="O687" i="26"/>
  <c r="U686" i="26"/>
  <c r="O686" i="26"/>
  <c r="U685" i="26"/>
  <c r="O685" i="26"/>
  <c r="U684" i="26"/>
  <c r="O684" i="26"/>
  <c r="U683" i="26"/>
  <c r="O683" i="26"/>
  <c r="U682" i="26"/>
  <c r="O682" i="26"/>
  <c r="U681" i="26"/>
  <c r="O681" i="26"/>
  <c r="U680" i="26"/>
  <c r="O680" i="26"/>
  <c r="U679" i="26"/>
  <c r="O679" i="26"/>
  <c r="U678" i="26"/>
  <c r="O678" i="26"/>
  <c r="U677" i="26"/>
  <c r="O677" i="26"/>
  <c r="U676" i="26"/>
  <c r="O676" i="26"/>
  <c r="U675" i="26"/>
  <c r="O675" i="26"/>
  <c r="U674" i="26"/>
  <c r="O674" i="26"/>
  <c r="U673" i="26"/>
  <c r="O673" i="26"/>
  <c r="U672" i="26"/>
  <c r="O672" i="26"/>
  <c r="U671" i="26"/>
  <c r="O671" i="26"/>
  <c r="U670" i="26"/>
  <c r="O670" i="26"/>
  <c r="U669" i="26"/>
  <c r="O669" i="26"/>
  <c r="U668" i="26"/>
  <c r="O668" i="26"/>
  <c r="U667" i="26"/>
  <c r="O667" i="26"/>
  <c r="U666" i="26"/>
  <c r="O666" i="26"/>
  <c r="U665" i="26"/>
  <c r="O665" i="26"/>
  <c r="U664" i="26"/>
  <c r="O664" i="26"/>
  <c r="U663" i="26"/>
  <c r="O663" i="26"/>
  <c r="U662" i="26"/>
  <c r="O662" i="26"/>
  <c r="U661" i="26"/>
  <c r="O661" i="26"/>
  <c r="U660" i="26"/>
  <c r="O660" i="26"/>
  <c r="U659" i="26"/>
  <c r="O659" i="26"/>
  <c r="U658" i="26"/>
  <c r="O658" i="26"/>
  <c r="U657" i="26"/>
  <c r="O657" i="26"/>
  <c r="U656" i="26"/>
  <c r="O656" i="26"/>
  <c r="U655" i="26"/>
  <c r="O655" i="26"/>
  <c r="U654" i="26"/>
  <c r="O654" i="26"/>
  <c r="U653" i="26"/>
  <c r="O653" i="26"/>
  <c r="U652" i="26"/>
  <c r="O652" i="26"/>
  <c r="U651" i="26"/>
  <c r="O651" i="26"/>
  <c r="U650" i="26"/>
  <c r="O650" i="26"/>
  <c r="U649" i="26"/>
  <c r="O649" i="26"/>
  <c r="U648" i="26"/>
  <c r="O648" i="26"/>
  <c r="U647" i="26"/>
  <c r="O647" i="26"/>
  <c r="U646" i="26"/>
  <c r="O646" i="26"/>
  <c r="U645" i="26"/>
  <c r="O645" i="26"/>
  <c r="U644" i="26"/>
  <c r="O644" i="26"/>
  <c r="U643" i="26"/>
  <c r="O643" i="26"/>
  <c r="U642" i="26"/>
  <c r="O642" i="26"/>
  <c r="U641" i="26"/>
  <c r="O641" i="26"/>
  <c r="U640" i="26"/>
  <c r="O640" i="26"/>
  <c r="U639" i="26"/>
  <c r="O639" i="26"/>
  <c r="U638" i="26"/>
  <c r="O638" i="26"/>
  <c r="U637" i="26"/>
  <c r="O637" i="26"/>
  <c r="U636" i="26"/>
  <c r="O636" i="26"/>
  <c r="U635" i="26"/>
  <c r="O635" i="26"/>
  <c r="U634" i="26"/>
  <c r="O634" i="26"/>
  <c r="U633" i="26"/>
  <c r="O633" i="26"/>
  <c r="U632" i="26"/>
  <c r="O632" i="26"/>
  <c r="U631" i="26"/>
  <c r="O631" i="26"/>
  <c r="U630" i="26"/>
  <c r="O630" i="26"/>
  <c r="U629" i="26"/>
  <c r="O629" i="26"/>
  <c r="U628" i="26"/>
  <c r="O628" i="26"/>
  <c r="U627" i="26"/>
  <c r="O627" i="26"/>
  <c r="U626" i="26"/>
  <c r="O626" i="26"/>
  <c r="U625" i="26"/>
  <c r="O625" i="26"/>
  <c r="U624" i="26"/>
  <c r="O624" i="26"/>
  <c r="U623" i="26"/>
  <c r="O623" i="26"/>
  <c r="U622" i="26"/>
  <c r="O622" i="26"/>
  <c r="U621" i="26"/>
  <c r="O621" i="26"/>
  <c r="U620" i="26"/>
  <c r="O620" i="26"/>
  <c r="U619" i="26"/>
  <c r="O619" i="26"/>
  <c r="U618" i="26"/>
  <c r="O618" i="26"/>
  <c r="U617" i="26"/>
  <c r="O617" i="26"/>
  <c r="U616" i="26"/>
  <c r="O616" i="26"/>
  <c r="U615" i="26"/>
  <c r="O615" i="26"/>
  <c r="U614" i="26"/>
  <c r="O614" i="26"/>
  <c r="U613" i="26"/>
  <c r="O613" i="26"/>
  <c r="U612" i="26"/>
  <c r="O612" i="26"/>
  <c r="U611" i="26"/>
  <c r="O611" i="26"/>
  <c r="U610" i="26"/>
  <c r="O610" i="26"/>
  <c r="U609" i="26"/>
  <c r="O609" i="26"/>
  <c r="U608" i="26"/>
  <c r="O608" i="26"/>
  <c r="U607" i="26"/>
  <c r="O607" i="26"/>
  <c r="U606" i="26"/>
  <c r="O606" i="26"/>
  <c r="U605" i="26"/>
  <c r="O605" i="26"/>
  <c r="U604" i="26"/>
  <c r="O604" i="26"/>
  <c r="U603" i="26"/>
  <c r="O603" i="26"/>
  <c r="U602" i="26"/>
  <c r="O602" i="26"/>
  <c r="U601" i="26"/>
  <c r="O601" i="26"/>
  <c r="U600" i="26"/>
  <c r="O600" i="26"/>
  <c r="U599" i="26"/>
  <c r="O599" i="26"/>
  <c r="U598" i="26"/>
  <c r="O598" i="26"/>
  <c r="U597" i="26"/>
  <c r="O597" i="26"/>
  <c r="U596" i="26"/>
  <c r="O596" i="26"/>
  <c r="U595" i="26"/>
  <c r="O595" i="26"/>
  <c r="U594" i="26"/>
  <c r="O594" i="26"/>
  <c r="U593" i="26"/>
  <c r="O593" i="26"/>
  <c r="U592" i="26"/>
  <c r="O592" i="26"/>
  <c r="U591" i="26"/>
  <c r="O591" i="26"/>
  <c r="U590" i="26"/>
  <c r="O590" i="26"/>
  <c r="U589" i="26"/>
  <c r="O589" i="26"/>
  <c r="U588" i="26"/>
  <c r="O588" i="26"/>
  <c r="U587" i="26"/>
  <c r="O587" i="26"/>
  <c r="U586" i="26"/>
  <c r="O586" i="26"/>
  <c r="U585" i="26"/>
  <c r="O585" i="26"/>
  <c r="U584" i="26"/>
  <c r="O584" i="26"/>
  <c r="U583" i="26"/>
  <c r="O583" i="26"/>
  <c r="U582" i="26"/>
  <c r="O582" i="26"/>
  <c r="U581" i="26"/>
  <c r="O581" i="26"/>
  <c r="U580" i="26"/>
  <c r="O580" i="26"/>
  <c r="U579" i="26"/>
  <c r="O579" i="26"/>
  <c r="U578" i="26"/>
  <c r="O578" i="26"/>
  <c r="U577" i="26"/>
  <c r="O577" i="26"/>
  <c r="U576" i="26"/>
  <c r="O576" i="26"/>
  <c r="U575" i="26"/>
  <c r="O575" i="26"/>
  <c r="U574" i="26"/>
  <c r="O574" i="26"/>
  <c r="U573" i="26"/>
  <c r="O573" i="26"/>
  <c r="U572" i="26"/>
  <c r="O572" i="26"/>
  <c r="U571" i="26"/>
  <c r="O571" i="26"/>
  <c r="U570" i="26"/>
  <c r="O570" i="26"/>
  <c r="U569" i="26"/>
  <c r="O569" i="26"/>
  <c r="U568" i="26"/>
  <c r="O568" i="26"/>
  <c r="U567" i="26"/>
  <c r="O567" i="26"/>
  <c r="U566" i="26"/>
  <c r="O566" i="26"/>
  <c r="U565" i="26"/>
  <c r="O565" i="26"/>
  <c r="U564" i="26"/>
  <c r="O564" i="26"/>
  <c r="U563" i="26"/>
  <c r="O563" i="26"/>
  <c r="U562" i="26"/>
  <c r="O562" i="26"/>
  <c r="U561" i="26"/>
  <c r="O561" i="26"/>
  <c r="U560" i="26"/>
  <c r="O560" i="26"/>
  <c r="U559" i="26"/>
  <c r="O559" i="26"/>
  <c r="U558" i="26"/>
  <c r="O558" i="26"/>
  <c r="U557" i="26"/>
  <c r="O557" i="26"/>
  <c r="U556" i="26"/>
  <c r="O556" i="26"/>
  <c r="U555" i="26"/>
  <c r="O555" i="26"/>
  <c r="U554" i="26"/>
  <c r="O554" i="26"/>
  <c r="U553" i="26"/>
  <c r="O553" i="26"/>
  <c r="U552" i="26"/>
  <c r="O552" i="26"/>
  <c r="U551" i="26"/>
  <c r="O551" i="26"/>
  <c r="U550" i="26"/>
  <c r="O550" i="26"/>
  <c r="U549" i="26"/>
  <c r="O549" i="26"/>
  <c r="U548" i="26"/>
  <c r="O548" i="26"/>
  <c r="U547" i="26"/>
  <c r="O547" i="26"/>
  <c r="U546" i="26"/>
  <c r="O546" i="26"/>
  <c r="U545" i="26"/>
  <c r="O545" i="26"/>
  <c r="U544" i="26"/>
  <c r="O544" i="26"/>
  <c r="U543" i="26"/>
  <c r="O543" i="26"/>
  <c r="U542" i="26"/>
  <c r="O542" i="26"/>
  <c r="U541" i="26"/>
  <c r="O541" i="26"/>
  <c r="U540" i="26"/>
  <c r="O540" i="26"/>
  <c r="U539" i="26"/>
  <c r="O539" i="26"/>
  <c r="U538" i="26"/>
  <c r="O538" i="26"/>
  <c r="U537" i="26"/>
  <c r="O537" i="26"/>
  <c r="U536" i="26"/>
  <c r="O536" i="26"/>
  <c r="U535" i="26"/>
  <c r="O535" i="26"/>
  <c r="U534" i="26"/>
  <c r="O534" i="26"/>
  <c r="U533" i="26"/>
  <c r="O533" i="26"/>
  <c r="U532" i="26"/>
  <c r="O532" i="26"/>
  <c r="U531" i="26"/>
  <c r="O531" i="26"/>
  <c r="U530" i="26"/>
  <c r="O530" i="26"/>
  <c r="U529" i="26"/>
  <c r="O529" i="26"/>
  <c r="U528" i="26"/>
  <c r="O528" i="26"/>
  <c r="U527" i="26"/>
  <c r="O527" i="26"/>
  <c r="U526" i="26"/>
  <c r="O526" i="26"/>
  <c r="U525" i="26"/>
  <c r="O525" i="26"/>
  <c r="U524" i="26"/>
  <c r="O524" i="26"/>
  <c r="U523" i="26"/>
  <c r="O523" i="26"/>
  <c r="U522" i="26"/>
  <c r="O522" i="26"/>
  <c r="U521" i="26"/>
  <c r="O521" i="26"/>
  <c r="U520" i="26"/>
  <c r="O520" i="26"/>
  <c r="U519" i="26"/>
  <c r="O519" i="26"/>
  <c r="U518" i="26"/>
  <c r="O518" i="26"/>
  <c r="U517" i="26"/>
  <c r="O517" i="26"/>
  <c r="U516" i="26"/>
  <c r="O516" i="26"/>
  <c r="U515" i="26"/>
  <c r="O515" i="26"/>
  <c r="U514" i="26"/>
  <c r="O514" i="26"/>
  <c r="U513" i="26"/>
  <c r="O513" i="26"/>
  <c r="U512" i="26"/>
  <c r="O512" i="26"/>
  <c r="U511" i="26"/>
  <c r="O511" i="26"/>
  <c r="U510" i="26"/>
  <c r="O510" i="26"/>
  <c r="U509" i="26"/>
  <c r="O509" i="26"/>
  <c r="U508" i="26"/>
  <c r="O508" i="26"/>
  <c r="U507" i="26"/>
  <c r="O507" i="26"/>
  <c r="U506" i="26"/>
  <c r="O506" i="26"/>
  <c r="U505" i="26"/>
  <c r="O505" i="26"/>
  <c r="U504" i="26"/>
  <c r="O504" i="26"/>
  <c r="U503" i="26"/>
  <c r="O503" i="26"/>
  <c r="U502" i="26"/>
  <c r="O502" i="26"/>
  <c r="U501" i="26"/>
  <c r="O501" i="26"/>
  <c r="U500" i="26"/>
  <c r="O500" i="26"/>
  <c r="U499" i="26"/>
  <c r="O499" i="26"/>
  <c r="U498" i="26"/>
  <c r="O498" i="26"/>
  <c r="U497" i="26"/>
  <c r="O497" i="26"/>
  <c r="U496" i="26"/>
  <c r="O496" i="26"/>
  <c r="U495" i="26"/>
  <c r="O495" i="26"/>
  <c r="U494" i="26"/>
  <c r="O494" i="26"/>
  <c r="U493" i="26"/>
  <c r="O493" i="26"/>
  <c r="U492" i="26"/>
  <c r="O492" i="26"/>
  <c r="U491" i="26"/>
  <c r="O491" i="26"/>
  <c r="U490" i="26"/>
  <c r="O490" i="26"/>
  <c r="U489" i="26"/>
  <c r="O489" i="26"/>
  <c r="U488" i="26"/>
  <c r="O488" i="26"/>
  <c r="U487" i="26"/>
  <c r="O487" i="26"/>
  <c r="U486" i="26"/>
  <c r="O486" i="26"/>
  <c r="U485" i="26"/>
  <c r="O485" i="26"/>
  <c r="U484" i="26"/>
  <c r="O484" i="26"/>
  <c r="U483" i="26"/>
  <c r="O483" i="26"/>
  <c r="U482" i="26"/>
  <c r="O482" i="26"/>
  <c r="U481" i="26"/>
  <c r="O481" i="26"/>
  <c r="U480" i="26"/>
  <c r="O480" i="26"/>
  <c r="U479" i="26"/>
  <c r="O479" i="26"/>
  <c r="U478" i="26"/>
  <c r="O478" i="26"/>
  <c r="U477" i="26"/>
  <c r="O477" i="26"/>
  <c r="U476" i="26"/>
  <c r="O476" i="26"/>
  <c r="U475" i="26"/>
  <c r="O475" i="26"/>
  <c r="U474" i="26"/>
  <c r="O474" i="26"/>
  <c r="U473" i="26"/>
  <c r="O473" i="26"/>
  <c r="U472" i="26"/>
  <c r="O472" i="26"/>
  <c r="U471" i="26"/>
  <c r="O471" i="26"/>
  <c r="U470" i="26"/>
  <c r="O470" i="26"/>
  <c r="U469" i="26"/>
  <c r="O469" i="26"/>
  <c r="U468" i="26"/>
  <c r="O468" i="26"/>
  <c r="U467" i="26"/>
  <c r="O467" i="26"/>
  <c r="U466" i="26"/>
  <c r="O466" i="26"/>
  <c r="U465" i="26"/>
  <c r="O465" i="26"/>
  <c r="U464" i="26"/>
  <c r="O464" i="26"/>
  <c r="U463" i="26"/>
  <c r="O463" i="26"/>
  <c r="U462" i="26"/>
  <c r="O462" i="26"/>
  <c r="U461" i="26"/>
  <c r="O461" i="26"/>
  <c r="U460" i="26"/>
  <c r="O460" i="26"/>
  <c r="U459" i="26"/>
  <c r="O459" i="26"/>
  <c r="U458" i="26"/>
  <c r="O458" i="26"/>
  <c r="U457" i="26"/>
  <c r="O457" i="26"/>
  <c r="U456" i="26"/>
  <c r="O456" i="26"/>
  <c r="U455" i="26"/>
  <c r="O455" i="26"/>
  <c r="U454" i="26"/>
  <c r="O454" i="26"/>
  <c r="U453" i="26"/>
  <c r="O453" i="26"/>
  <c r="U452" i="26"/>
  <c r="O452" i="26"/>
  <c r="U451" i="26"/>
  <c r="O451" i="26"/>
  <c r="U450" i="26"/>
  <c r="O450" i="26"/>
  <c r="U449" i="26"/>
  <c r="O449" i="26"/>
  <c r="U448" i="26"/>
  <c r="O448" i="26"/>
  <c r="U447" i="26"/>
  <c r="O447" i="26"/>
  <c r="U446" i="26"/>
  <c r="O446" i="26"/>
  <c r="U445" i="26"/>
  <c r="O445" i="26"/>
  <c r="U444" i="26"/>
  <c r="O444" i="26"/>
  <c r="U443" i="26"/>
  <c r="O443" i="26"/>
  <c r="U442" i="26"/>
  <c r="O442" i="26"/>
  <c r="U441" i="26"/>
  <c r="O441" i="26"/>
  <c r="U440" i="26"/>
  <c r="O440" i="26"/>
  <c r="U439" i="26"/>
  <c r="O439" i="26"/>
  <c r="U438" i="26"/>
  <c r="O438" i="26"/>
  <c r="U437" i="26"/>
  <c r="O437" i="26"/>
  <c r="U436" i="26"/>
  <c r="O436" i="26"/>
  <c r="U435" i="26"/>
  <c r="O435" i="26"/>
  <c r="U434" i="26"/>
  <c r="O434" i="26"/>
  <c r="U433" i="26"/>
  <c r="O433" i="26"/>
  <c r="U432" i="26"/>
  <c r="O432" i="26"/>
  <c r="U431" i="26"/>
  <c r="O431" i="26"/>
  <c r="U430" i="26"/>
  <c r="O430" i="26"/>
  <c r="U429" i="26"/>
  <c r="O429" i="26"/>
  <c r="U428" i="26"/>
  <c r="O428" i="26"/>
  <c r="U427" i="26"/>
  <c r="O427" i="26"/>
  <c r="U426" i="26"/>
  <c r="O426" i="26"/>
  <c r="U425" i="26"/>
  <c r="O425" i="26"/>
  <c r="U424" i="26"/>
  <c r="O424" i="26"/>
  <c r="U423" i="26"/>
  <c r="O423" i="26"/>
  <c r="U422" i="26"/>
  <c r="O422" i="26"/>
  <c r="U421" i="26"/>
  <c r="O421" i="26"/>
  <c r="U420" i="26"/>
  <c r="O420" i="26"/>
  <c r="U419" i="26"/>
  <c r="O419" i="26"/>
  <c r="U418" i="26"/>
  <c r="O418" i="26"/>
  <c r="U417" i="26"/>
  <c r="O417" i="26"/>
  <c r="U416" i="26"/>
  <c r="O416" i="26"/>
  <c r="U415" i="26"/>
  <c r="O415" i="26"/>
  <c r="U414" i="26"/>
  <c r="O414" i="26"/>
  <c r="U413" i="26"/>
  <c r="O413" i="26"/>
  <c r="U412" i="26"/>
  <c r="O412" i="26"/>
  <c r="U411" i="26"/>
  <c r="O411" i="26"/>
  <c r="U410" i="26"/>
  <c r="O410" i="26"/>
  <c r="U409" i="26"/>
  <c r="O409" i="26"/>
  <c r="U408" i="26"/>
  <c r="O408" i="26"/>
  <c r="U407" i="26"/>
  <c r="O407" i="26"/>
  <c r="U406" i="26"/>
  <c r="O406" i="26"/>
  <c r="U405" i="26"/>
  <c r="O405" i="26"/>
  <c r="U404" i="26"/>
  <c r="O404" i="26"/>
  <c r="U403" i="26"/>
  <c r="O403" i="26"/>
  <c r="U402" i="26"/>
  <c r="O402" i="26"/>
  <c r="U401" i="26"/>
  <c r="O401" i="26"/>
  <c r="U400" i="26"/>
  <c r="O400" i="26"/>
  <c r="U399" i="26"/>
  <c r="O399" i="26"/>
  <c r="U398" i="26"/>
  <c r="O398" i="26"/>
  <c r="U397" i="26"/>
  <c r="O397" i="26"/>
  <c r="U396" i="26"/>
  <c r="O396" i="26"/>
  <c r="U395" i="26"/>
  <c r="O395" i="26"/>
  <c r="U394" i="26"/>
  <c r="O394" i="26"/>
  <c r="U393" i="26"/>
  <c r="O393" i="26"/>
  <c r="U392" i="26"/>
  <c r="O392" i="26"/>
  <c r="U391" i="26"/>
  <c r="O391" i="26"/>
  <c r="U390" i="26"/>
  <c r="O390" i="26"/>
  <c r="U389" i="26"/>
  <c r="O389" i="26"/>
  <c r="U388" i="26"/>
  <c r="O388" i="26"/>
  <c r="U387" i="26"/>
  <c r="O387" i="26"/>
  <c r="U386" i="26"/>
  <c r="O386" i="26"/>
  <c r="U385" i="26"/>
  <c r="O385" i="26"/>
  <c r="U384" i="26"/>
  <c r="O384" i="26"/>
  <c r="U383" i="26"/>
  <c r="O383" i="26"/>
  <c r="U382" i="26"/>
  <c r="O382" i="26"/>
  <c r="U381" i="26"/>
  <c r="O381" i="26"/>
  <c r="U380" i="26"/>
  <c r="O380" i="26"/>
  <c r="U379" i="26"/>
  <c r="O379" i="26"/>
  <c r="U378" i="26"/>
  <c r="O378" i="26"/>
  <c r="U377" i="26"/>
  <c r="O377" i="26"/>
  <c r="U376" i="26"/>
  <c r="O376" i="26"/>
  <c r="U375" i="26"/>
  <c r="O375" i="26"/>
  <c r="U374" i="26"/>
  <c r="O374" i="26"/>
  <c r="U373" i="26"/>
  <c r="O373" i="26"/>
  <c r="U372" i="26"/>
  <c r="O372" i="26"/>
  <c r="U371" i="26"/>
  <c r="O371" i="26"/>
  <c r="U370" i="26"/>
  <c r="O370" i="26"/>
  <c r="U369" i="26"/>
  <c r="O369" i="26"/>
  <c r="U368" i="26"/>
  <c r="O368" i="26"/>
  <c r="U367" i="26"/>
  <c r="O367" i="26"/>
  <c r="U366" i="26"/>
  <c r="O366" i="26"/>
  <c r="U365" i="26"/>
  <c r="O365" i="26"/>
  <c r="U364" i="26"/>
  <c r="O364" i="26"/>
  <c r="U363" i="26"/>
  <c r="O363" i="26"/>
  <c r="U362" i="26"/>
  <c r="O362" i="26"/>
  <c r="U361" i="26"/>
  <c r="O361" i="26"/>
  <c r="U360" i="26"/>
  <c r="O360" i="26"/>
  <c r="U359" i="26"/>
  <c r="O359" i="26"/>
  <c r="U358" i="26"/>
  <c r="O358" i="26"/>
  <c r="U357" i="26"/>
  <c r="O357" i="26"/>
  <c r="U356" i="26"/>
  <c r="O356" i="26"/>
  <c r="U355" i="26"/>
  <c r="O355" i="26"/>
  <c r="U354" i="26"/>
  <c r="O354" i="26"/>
  <c r="U353" i="26"/>
  <c r="O353" i="26"/>
  <c r="U352" i="26"/>
  <c r="O352" i="26"/>
  <c r="U351" i="26"/>
  <c r="O351" i="26"/>
  <c r="U350" i="26"/>
  <c r="O350" i="26"/>
  <c r="U349" i="26"/>
  <c r="O349" i="26"/>
  <c r="U348" i="26"/>
  <c r="O348" i="26"/>
  <c r="U347" i="26"/>
  <c r="O347" i="26"/>
  <c r="U346" i="26"/>
  <c r="O346" i="26"/>
  <c r="U345" i="26"/>
  <c r="O345" i="26"/>
  <c r="U344" i="26"/>
  <c r="O344" i="26"/>
  <c r="U343" i="26"/>
  <c r="O343" i="26"/>
  <c r="U342" i="26"/>
  <c r="O342" i="26"/>
  <c r="U341" i="26"/>
  <c r="O341" i="26"/>
  <c r="U340" i="26"/>
  <c r="O340" i="26"/>
  <c r="U339" i="26"/>
  <c r="O339" i="26"/>
  <c r="U338" i="26"/>
  <c r="O338" i="26"/>
  <c r="U337" i="26"/>
  <c r="O337" i="26"/>
  <c r="U336" i="26"/>
  <c r="O336" i="26"/>
  <c r="U335" i="26"/>
  <c r="O335" i="26"/>
  <c r="U334" i="26"/>
  <c r="O334" i="26"/>
  <c r="U333" i="26"/>
  <c r="O333" i="26"/>
  <c r="U332" i="26"/>
  <c r="O332" i="26"/>
  <c r="U331" i="26"/>
  <c r="O331" i="26"/>
  <c r="U330" i="26"/>
  <c r="O330" i="26"/>
  <c r="U329" i="26"/>
  <c r="O329" i="26"/>
  <c r="U328" i="26"/>
  <c r="O328" i="26"/>
  <c r="U327" i="26"/>
  <c r="O327" i="26"/>
  <c r="U326" i="26"/>
  <c r="O326" i="26"/>
  <c r="U325" i="26"/>
  <c r="O325" i="26"/>
  <c r="U324" i="26"/>
  <c r="O324" i="26"/>
  <c r="U323" i="26"/>
  <c r="O323" i="26"/>
  <c r="U322" i="26"/>
  <c r="O322" i="26"/>
  <c r="U321" i="26"/>
  <c r="O321" i="26"/>
  <c r="U320" i="26"/>
  <c r="O320" i="26"/>
  <c r="U319" i="26"/>
  <c r="O319" i="26"/>
  <c r="U318" i="26"/>
  <c r="O318" i="26"/>
  <c r="U317" i="26"/>
  <c r="O317" i="26"/>
  <c r="U316" i="26"/>
  <c r="O316" i="26"/>
  <c r="U315" i="26"/>
  <c r="O315" i="26"/>
  <c r="U314" i="26"/>
  <c r="O314" i="26"/>
  <c r="U313" i="26"/>
  <c r="O313" i="26"/>
  <c r="U312" i="26"/>
  <c r="O312" i="26"/>
  <c r="U311" i="26"/>
  <c r="O311" i="26"/>
  <c r="U310" i="26"/>
  <c r="O310" i="26"/>
  <c r="U309" i="26"/>
  <c r="O309" i="26"/>
  <c r="U308" i="26"/>
  <c r="O308" i="26"/>
  <c r="U307" i="26"/>
  <c r="O307" i="26"/>
  <c r="U306" i="26"/>
  <c r="O306" i="26"/>
  <c r="U305" i="26"/>
  <c r="O305" i="26"/>
  <c r="U304" i="26"/>
  <c r="O304" i="26"/>
  <c r="U303" i="26"/>
  <c r="O303" i="26"/>
  <c r="U302" i="26"/>
  <c r="O302" i="26"/>
  <c r="U301" i="26"/>
  <c r="O301" i="26"/>
  <c r="U300" i="26"/>
  <c r="O300" i="26"/>
  <c r="U299" i="26"/>
  <c r="O299" i="26"/>
  <c r="U298" i="26"/>
  <c r="O298" i="26"/>
  <c r="U297" i="26"/>
  <c r="O297" i="26"/>
  <c r="U296" i="26"/>
  <c r="O296" i="26"/>
  <c r="U295" i="26"/>
  <c r="O295" i="26"/>
  <c r="U294" i="26"/>
  <c r="O294" i="26"/>
  <c r="U293" i="26"/>
  <c r="O293" i="26"/>
  <c r="U292" i="26"/>
  <c r="O292" i="26"/>
  <c r="U291" i="26"/>
  <c r="O291" i="26"/>
  <c r="U290" i="26"/>
  <c r="O290" i="26"/>
  <c r="U289" i="26"/>
  <c r="O289" i="26"/>
  <c r="U288" i="26"/>
  <c r="O288" i="26"/>
  <c r="U287" i="26"/>
  <c r="O287" i="26"/>
  <c r="U286" i="26"/>
  <c r="O286" i="26"/>
  <c r="U285" i="26"/>
  <c r="O285" i="26"/>
  <c r="U284" i="26"/>
  <c r="O284" i="26"/>
  <c r="U283" i="26"/>
  <c r="O283" i="26"/>
  <c r="U282" i="26"/>
  <c r="O282" i="26"/>
  <c r="U281" i="26"/>
  <c r="O281" i="26"/>
  <c r="U280" i="26"/>
  <c r="O280" i="26"/>
  <c r="U279" i="26"/>
  <c r="O279" i="26"/>
  <c r="U278" i="26"/>
  <c r="O278" i="26"/>
  <c r="U277" i="26"/>
  <c r="O277" i="26"/>
  <c r="U276" i="26"/>
  <c r="O276" i="26"/>
  <c r="U275" i="26"/>
  <c r="O275" i="26"/>
  <c r="U274" i="26"/>
  <c r="O274" i="26"/>
  <c r="U273" i="26"/>
  <c r="O273" i="26"/>
  <c r="U272" i="26"/>
  <c r="O272" i="26"/>
  <c r="U271" i="26"/>
  <c r="O271" i="26"/>
  <c r="U270" i="26"/>
  <c r="O270" i="26"/>
  <c r="U269" i="26"/>
  <c r="O269" i="26"/>
  <c r="U268" i="26"/>
  <c r="O268" i="26"/>
  <c r="U267" i="26"/>
  <c r="O267" i="26"/>
  <c r="U266" i="26"/>
  <c r="O266" i="26"/>
  <c r="U265" i="26"/>
  <c r="O265" i="26"/>
  <c r="U264" i="26"/>
  <c r="O264" i="26"/>
  <c r="U263" i="26"/>
  <c r="O263" i="26"/>
  <c r="U262" i="26"/>
  <c r="O262" i="26"/>
  <c r="U261" i="26"/>
  <c r="O261" i="26"/>
  <c r="U260" i="26"/>
  <c r="O260" i="26"/>
  <c r="U259" i="26"/>
  <c r="O259" i="26"/>
  <c r="U258" i="26"/>
  <c r="O258" i="26"/>
  <c r="U257" i="26"/>
  <c r="O257" i="26"/>
  <c r="U256" i="26"/>
  <c r="O256" i="26"/>
  <c r="U255" i="26"/>
  <c r="O255" i="26"/>
  <c r="U254" i="26"/>
  <c r="O254" i="26"/>
  <c r="U253" i="26"/>
  <c r="O253" i="26"/>
  <c r="U252" i="26"/>
  <c r="O252" i="26"/>
  <c r="U251" i="26"/>
  <c r="O251" i="26"/>
  <c r="U250" i="26"/>
  <c r="O250" i="26"/>
  <c r="U249" i="26"/>
  <c r="O249" i="26"/>
  <c r="U248" i="26"/>
  <c r="O248" i="26"/>
  <c r="U247" i="26"/>
  <c r="O247" i="26"/>
  <c r="U246" i="26"/>
  <c r="O246" i="26"/>
  <c r="U245" i="26"/>
  <c r="O245" i="26"/>
  <c r="U244" i="26"/>
  <c r="R244" i="26"/>
  <c r="O244" i="26"/>
  <c r="U243" i="26"/>
  <c r="R243" i="26"/>
  <c r="O243" i="26"/>
  <c r="U242" i="26"/>
  <c r="R242" i="26"/>
  <c r="O242" i="26"/>
  <c r="U241" i="26"/>
  <c r="R241" i="26"/>
  <c r="O241" i="26"/>
  <c r="U240" i="26"/>
  <c r="R240" i="26"/>
  <c r="O240" i="26"/>
  <c r="U239" i="26"/>
  <c r="R239" i="26"/>
  <c r="O239" i="26"/>
  <c r="U238" i="26"/>
  <c r="R238" i="26"/>
  <c r="O238" i="26"/>
  <c r="U237" i="26"/>
  <c r="R237" i="26"/>
  <c r="O237" i="26"/>
  <c r="U236" i="26"/>
  <c r="R236" i="26"/>
  <c r="O236" i="26"/>
  <c r="U235" i="26"/>
  <c r="R235" i="26"/>
  <c r="O235" i="26"/>
  <c r="U234" i="26"/>
  <c r="R234" i="26"/>
  <c r="O234" i="26"/>
  <c r="U233" i="26"/>
  <c r="R233" i="26"/>
  <c r="O233" i="26"/>
  <c r="U232" i="26"/>
  <c r="R232" i="26"/>
  <c r="O232" i="26"/>
  <c r="U231" i="26"/>
  <c r="R231" i="26"/>
  <c r="O231" i="26"/>
  <c r="U230" i="26"/>
  <c r="R230" i="26"/>
  <c r="O230" i="26"/>
  <c r="U229" i="26"/>
  <c r="R229" i="26"/>
  <c r="O229" i="26"/>
  <c r="U228" i="26"/>
  <c r="R228" i="26"/>
  <c r="O228" i="26"/>
  <c r="U227" i="26"/>
  <c r="R227" i="26"/>
  <c r="O227" i="26"/>
  <c r="U226" i="26"/>
  <c r="R226" i="26"/>
  <c r="O226" i="26"/>
  <c r="U225" i="26"/>
  <c r="R225" i="26"/>
  <c r="O225" i="26"/>
  <c r="U224" i="26"/>
  <c r="R224" i="26"/>
  <c r="O224" i="26"/>
  <c r="U223" i="26"/>
  <c r="R223" i="26"/>
  <c r="O223" i="26"/>
  <c r="U222" i="26"/>
  <c r="R222" i="26"/>
  <c r="O222" i="26"/>
  <c r="U221" i="26"/>
  <c r="R221" i="26"/>
  <c r="O221" i="26"/>
  <c r="U220" i="26"/>
  <c r="R220" i="26"/>
  <c r="O220" i="26"/>
  <c r="U219" i="26"/>
  <c r="R219" i="26"/>
  <c r="O219" i="26"/>
  <c r="U218" i="26"/>
  <c r="R218" i="26"/>
  <c r="O218" i="26"/>
  <c r="U217" i="26"/>
  <c r="R217" i="26"/>
  <c r="O217" i="26"/>
  <c r="U216" i="26"/>
  <c r="R216" i="26"/>
  <c r="O216" i="26"/>
  <c r="U215" i="26"/>
  <c r="R215" i="26"/>
  <c r="O215" i="26"/>
  <c r="U214" i="26"/>
  <c r="R214" i="26"/>
  <c r="O214" i="26"/>
  <c r="U213" i="26"/>
  <c r="R213" i="26"/>
  <c r="O213" i="26"/>
  <c r="U212" i="26"/>
  <c r="R212" i="26"/>
  <c r="O212" i="26"/>
  <c r="U211" i="26"/>
  <c r="R211" i="26"/>
  <c r="O211" i="26"/>
  <c r="U210" i="26"/>
  <c r="R210" i="26"/>
  <c r="O210" i="26"/>
  <c r="U209" i="26"/>
  <c r="R209" i="26"/>
  <c r="O209" i="26"/>
  <c r="U208" i="26"/>
  <c r="R208" i="26"/>
  <c r="O208" i="26"/>
  <c r="U207" i="26"/>
  <c r="R207" i="26"/>
  <c r="O207" i="26"/>
  <c r="U206" i="26"/>
  <c r="R206" i="26"/>
  <c r="O206" i="26"/>
  <c r="U205" i="26"/>
  <c r="R205" i="26"/>
  <c r="O205" i="26"/>
  <c r="U204" i="26"/>
  <c r="R204" i="26"/>
  <c r="O204" i="26"/>
  <c r="U203" i="26"/>
  <c r="R203" i="26"/>
  <c r="O203" i="26"/>
  <c r="U202" i="26"/>
  <c r="R202" i="26"/>
  <c r="O202" i="26"/>
  <c r="U201" i="26"/>
  <c r="R201" i="26"/>
  <c r="O201" i="26"/>
  <c r="U200" i="26"/>
  <c r="R200" i="26"/>
  <c r="O200" i="26"/>
  <c r="U199" i="26"/>
  <c r="R199" i="26"/>
  <c r="O199" i="26"/>
  <c r="U198" i="26"/>
  <c r="R198" i="26"/>
  <c r="O198" i="26"/>
  <c r="U197" i="26"/>
  <c r="R197" i="26"/>
  <c r="O197" i="26"/>
  <c r="U196" i="26"/>
  <c r="R196" i="26"/>
  <c r="O196" i="26"/>
  <c r="U195" i="26"/>
  <c r="R195" i="26"/>
  <c r="O195" i="26"/>
  <c r="U194" i="26"/>
  <c r="R194" i="26"/>
  <c r="O194" i="26"/>
  <c r="U193" i="26"/>
  <c r="R193" i="26"/>
  <c r="O193" i="26"/>
  <c r="U192" i="26"/>
  <c r="R192" i="26"/>
  <c r="O192" i="26"/>
  <c r="U191" i="26"/>
  <c r="R191" i="26"/>
  <c r="O191" i="26"/>
  <c r="U190" i="26"/>
  <c r="R190" i="26"/>
  <c r="O190" i="26"/>
  <c r="U189" i="26"/>
  <c r="R189" i="26"/>
  <c r="O189" i="26"/>
  <c r="U188" i="26"/>
  <c r="R188" i="26"/>
  <c r="O188" i="26"/>
  <c r="U187" i="26"/>
  <c r="R187" i="26"/>
  <c r="O187" i="26"/>
  <c r="U186" i="26"/>
  <c r="R186" i="26"/>
  <c r="O186" i="26"/>
  <c r="U185" i="26"/>
  <c r="R185" i="26"/>
  <c r="O185" i="26"/>
  <c r="U184" i="26"/>
  <c r="R184" i="26"/>
  <c r="O184" i="26"/>
  <c r="U183" i="26"/>
  <c r="R183" i="26"/>
  <c r="O183" i="26"/>
  <c r="U182" i="26"/>
  <c r="R182" i="26"/>
  <c r="O182" i="26"/>
  <c r="U181" i="26"/>
  <c r="R181" i="26"/>
  <c r="O181" i="26"/>
  <c r="U180" i="26"/>
  <c r="R180" i="26"/>
  <c r="O180" i="26"/>
  <c r="U179" i="26"/>
  <c r="R179" i="26"/>
  <c r="O179" i="26"/>
  <c r="U178" i="26"/>
  <c r="R178" i="26"/>
  <c r="O178" i="26"/>
  <c r="U177" i="26"/>
  <c r="R177" i="26"/>
  <c r="O177" i="26"/>
  <c r="U176" i="26"/>
  <c r="R176" i="26"/>
  <c r="O176" i="26"/>
  <c r="U175" i="26"/>
  <c r="R175" i="26"/>
  <c r="O175" i="26"/>
  <c r="U174" i="26"/>
  <c r="R174" i="26"/>
  <c r="O174" i="26"/>
  <c r="U173" i="26"/>
  <c r="R173" i="26"/>
  <c r="O173" i="26"/>
  <c r="U172" i="26"/>
  <c r="R172" i="26"/>
  <c r="O172" i="26"/>
  <c r="U171" i="26"/>
  <c r="R171" i="26"/>
  <c r="O171" i="26"/>
  <c r="U170" i="26"/>
  <c r="R170" i="26"/>
  <c r="O170" i="26"/>
  <c r="U169" i="26"/>
  <c r="R169" i="26"/>
  <c r="O169" i="26"/>
  <c r="U168" i="26"/>
  <c r="R168" i="26"/>
  <c r="O168" i="26"/>
  <c r="U167" i="26"/>
  <c r="R167" i="26"/>
  <c r="O167" i="26"/>
  <c r="U166" i="26"/>
  <c r="R166" i="26"/>
  <c r="O166" i="26"/>
  <c r="U165" i="26"/>
  <c r="R165" i="26"/>
  <c r="O165" i="26"/>
  <c r="U164" i="26"/>
  <c r="R164" i="26"/>
  <c r="O164" i="26"/>
  <c r="U163" i="26"/>
  <c r="R163" i="26"/>
  <c r="O163" i="26"/>
  <c r="U162" i="26"/>
  <c r="R162" i="26"/>
  <c r="O162" i="26"/>
  <c r="U161" i="26"/>
  <c r="R161" i="26"/>
  <c r="O161" i="26"/>
  <c r="U160" i="26"/>
  <c r="R160" i="26"/>
  <c r="O160" i="26"/>
  <c r="U159" i="26"/>
  <c r="R159" i="26"/>
  <c r="O159" i="26"/>
  <c r="U158" i="26"/>
  <c r="R158" i="26"/>
  <c r="O158" i="26"/>
  <c r="U157" i="26"/>
  <c r="R157" i="26"/>
  <c r="O157" i="26"/>
  <c r="U156" i="26"/>
  <c r="R156" i="26"/>
  <c r="O156" i="26"/>
  <c r="U155" i="26"/>
  <c r="R155" i="26"/>
  <c r="O155" i="26"/>
  <c r="U154" i="26"/>
  <c r="R154" i="26"/>
  <c r="O154" i="26"/>
  <c r="U153" i="26"/>
  <c r="R153" i="26"/>
  <c r="O153" i="26"/>
  <c r="U152" i="26"/>
  <c r="R152" i="26"/>
  <c r="O152" i="26"/>
  <c r="U151" i="26"/>
  <c r="R151" i="26"/>
  <c r="O151" i="26"/>
  <c r="U150" i="26"/>
  <c r="R150" i="26"/>
  <c r="O150" i="26"/>
  <c r="U149" i="26"/>
  <c r="R149" i="26"/>
  <c r="O149" i="26"/>
  <c r="U148" i="26"/>
  <c r="R148" i="26"/>
  <c r="O148" i="26"/>
  <c r="U147" i="26"/>
  <c r="R147" i="26"/>
  <c r="O147" i="26"/>
  <c r="U146" i="26"/>
  <c r="R146" i="26"/>
  <c r="O146" i="26"/>
  <c r="U145" i="26"/>
  <c r="R145" i="26"/>
  <c r="O145" i="26"/>
  <c r="U144" i="26"/>
  <c r="R144" i="26"/>
  <c r="O144" i="26"/>
  <c r="U143" i="26"/>
  <c r="R143" i="26"/>
  <c r="O143" i="26"/>
  <c r="U142" i="26"/>
  <c r="R142" i="26"/>
  <c r="O142" i="26"/>
  <c r="U141" i="26"/>
  <c r="R141" i="26"/>
  <c r="O141" i="26"/>
  <c r="U140" i="26"/>
  <c r="R140" i="26"/>
  <c r="O140" i="26"/>
  <c r="U139" i="26"/>
  <c r="R139" i="26"/>
  <c r="O139" i="26"/>
  <c r="U138" i="26"/>
  <c r="R138" i="26"/>
  <c r="O138" i="26"/>
  <c r="U137" i="26"/>
  <c r="R137" i="26"/>
  <c r="O137" i="26"/>
  <c r="U136" i="26"/>
  <c r="R136" i="26"/>
  <c r="O136" i="26"/>
  <c r="U135" i="26"/>
  <c r="R135" i="26"/>
  <c r="O135" i="26"/>
  <c r="U134" i="26"/>
  <c r="R134" i="26"/>
  <c r="O134" i="26"/>
  <c r="U133" i="26"/>
  <c r="R133" i="26"/>
  <c r="O133" i="26"/>
  <c r="U132" i="26"/>
  <c r="R132" i="26"/>
  <c r="O132" i="26"/>
  <c r="U131" i="26"/>
  <c r="R131" i="26"/>
  <c r="O131" i="26"/>
  <c r="U130" i="26"/>
  <c r="R130" i="26"/>
  <c r="O130" i="26"/>
  <c r="U129" i="26"/>
  <c r="R129" i="26"/>
  <c r="O129" i="26"/>
  <c r="U128" i="26"/>
  <c r="R128" i="26"/>
  <c r="O128" i="26"/>
  <c r="U127" i="26"/>
  <c r="R127" i="26"/>
  <c r="O127" i="26"/>
  <c r="U126" i="26"/>
  <c r="R126" i="26"/>
  <c r="O126" i="26"/>
  <c r="U125" i="26"/>
  <c r="R125" i="26"/>
  <c r="O125" i="26"/>
  <c r="U124" i="26"/>
  <c r="R124" i="26"/>
  <c r="O124" i="26"/>
  <c r="U123" i="26"/>
  <c r="R123" i="26"/>
  <c r="O123" i="26"/>
  <c r="U122" i="26"/>
  <c r="R122" i="26"/>
  <c r="O122" i="26"/>
  <c r="U121" i="26"/>
  <c r="R121" i="26"/>
  <c r="O121" i="26"/>
  <c r="U120" i="26"/>
  <c r="R120" i="26"/>
  <c r="O120" i="26"/>
  <c r="U119" i="26"/>
  <c r="R119" i="26"/>
  <c r="O119" i="26"/>
  <c r="U118" i="26"/>
  <c r="R118" i="26"/>
  <c r="O118" i="26"/>
  <c r="U117" i="26"/>
  <c r="R117" i="26"/>
  <c r="O117" i="26"/>
  <c r="U116" i="26"/>
  <c r="R116" i="26"/>
  <c r="O116" i="26"/>
  <c r="U115" i="26"/>
  <c r="R115" i="26"/>
  <c r="O115" i="26"/>
  <c r="U114" i="26"/>
  <c r="R114" i="26"/>
  <c r="O114" i="26"/>
  <c r="U113" i="26"/>
  <c r="R113" i="26"/>
  <c r="O113" i="26"/>
  <c r="U112" i="26"/>
  <c r="R112" i="26"/>
  <c r="O112" i="26"/>
  <c r="U111" i="26"/>
  <c r="R111" i="26"/>
  <c r="O111" i="26"/>
  <c r="U110" i="26"/>
  <c r="R110" i="26"/>
  <c r="O110" i="26"/>
  <c r="U109" i="26"/>
  <c r="R109" i="26"/>
  <c r="O109" i="26"/>
  <c r="U108" i="26"/>
  <c r="R108" i="26"/>
  <c r="O108" i="26"/>
  <c r="U107" i="26"/>
  <c r="R107" i="26"/>
  <c r="O107" i="26"/>
  <c r="U106" i="26"/>
  <c r="R106" i="26"/>
  <c r="O106" i="26"/>
  <c r="U105" i="26"/>
  <c r="R105" i="26"/>
  <c r="O105" i="26"/>
  <c r="U104" i="26"/>
  <c r="R104" i="26"/>
  <c r="O104" i="26"/>
  <c r="U103" i="26"/>
  <c r="R103" i="26"/>
  <c r="O103" i="26"/>
  <c r="U102" i="26"/>
  <c r="R102" i="26"/>
  <c r="O102" i="26"/>
  <c r="U101" i="26"/>
  <c r="R101" i="26"/>
  <c r="O101" i="26"/>
  <c r="U100" i="26"/>
  <c r="R100" i="26"/>
  <c r="O100" i="26"/>
  <c r="U99" i="26"/>
  <c r="R99" i="26"/>
  <c r="O99" i="26"/>
  <c r="U98" i="26"/>
  <c r="R98" i="26"/>
  <c r="O98" i="26"/>
  <c r="U97" i="26"/>
  <c r="R97" i="26"/>
  <c r="O97" i="26"/>
  <c r="U96" i="26"/>
  <c r="R96" i="26"/>
  <c r="O96" i="26"/>
  <c r="U95" i="26"/>
  <c r="R95" i="26"/>
  <c r="O95" i="26"/>
  <c r="U94" i="26"/>
  <c r="R94" i="26"/>
  <c r="O94" i="26"/>
  <c r="U93" i="26"/>
  <c r="R93" i="26"/>
  <c r="O93" i="26"/>
  <c r="U92" i="26"/>
  <c r="R92" i="26"/>
  <c r="O92" i="26"/>
  <c r="U91" i="26"/>
  <c r="R91" i="26"/>
  <c r="O91" i="26"/>
  <c r="U90" i="26"/>
  <c r="R90" i="26"/>
  <c r="O90" i="26"/>
  <c r="U89" i="26"/>
  <c r="R89" i="26"/>
  <c r="O89" i="26"/>
  <c r="U88" i="26"/>
  <c r="R88" i="26"/>
  <c r="O88" i="26"/>
  <c r="U87" i="26"/>
  <c r="R87" i="26"/>
  <c r="O87" i="26"/>
  <c r="U86" i="26"/>
  <c r="R86" i="26"/>
  <c r="O86" i="26"/>
  <c r="U85" i="26"/>
  <c r="R85" i="26"/>
  <c r="O85" i="26"/>
  <c r="U84" i="26"/>
  <c r="R84" i="26"/>
  <c r="O84" i="26"/>
  <c r="U83" i="26"/>
  <c r="R83" i="26"/>
  <c r="O83" i="26"/>
  <c r="U82" i="26"/>
  <c r="R82" i="26"/>
  <c r="O82" i="26"/>
  <c r="U81" i="26"/>
  <c r="R81" i="26"/>
  <c r="O81" i="26"/>
  <c r="U80" i="26"/>
  <c r="R80" i="26"/>
  <c r="O80" i="26"/>
  <c r="U79" i="26"/>
  <c r="R79" i="26"/>
  <c r="O79" i="26"/>
  <c r="U78" i="26"/>
  <c r="R78" i="26"/>
  <c r="O78" i="26"/>
  <c r="U77" i="26"/>
  <c r="R77" i="26"/>
  <c r="O77" i="26"/>
  <c r="U76" i="26"/>
  <c r="R76" i="26"/>
  <c r="O76" i="26"/>
  <c r="U75" i="26"/>
  <c r="R75" i="26"/>
  <c r="O75" i="26"/>
  <c r="U74" i="26"/>
  <c r="R74" i="26"/>
  <c r="O74" i="26"/>
  <c r="U73" i="26"/>
  <c r="R73" i="26"/>
  <c r="O73" i="26"/>
  <c r="U72" i="26"/>
  <c r="R72" i="26"/>
  <c r="O72" i="26"/>
  <c r="U71" i="26"/>
  <c r="R71" i="26"/>
  <c r="O71" i="26"/>
  <c r="U70" i="26"/>
  <c r="R70" i="26"/>
  <c r="O70" i="26"/>
  <c r="U69" i="26"/>
  <c r="R69" i="26"/>
  <c r="O69" i="26"/>
  <c r="U68" i="26"/>
  <c r="R68" i="26"/>
  <c r="O68" i="26"/>
  <c r="U67" i="26"/>
  <c r="R67" i="26"/>
  <c r="O67" i="26"/>
  <c r="U66" i="26"/>
  <c r="R66" i="26"/>
  <c r="O66" i="26"/>
  <c r="U65" i="26"/>
  <c r="R65" i="26"/>
  <c r="O65" i="26"/>
  <c r="U64" i="26"/>
  <c r="R64" i="26"/>
  <c r="O64" i="26"/>
  <c r="U63" i="26"/>
  <c r="R63" i="26"/>
  <c r="O63" i="26"/>
  <c r="U62" i="26"/>
  <c r="R62" i="26"/>
  <c r="O62" i="26"/>
  <c r="U61" i="26"/>
  <c r="R61" i="26"/>
  <c r="O61" i="26"/>
  <c r="U60" i="26"/>
  <c r="R60" i="26"/>
  <c r="O60" i="26"/>
  <c r="U59" i="26"/>
  <c r="R59" i="26"/>
  <c r="O59" i="26"/>
  <c r="U58" i="26"/>
  <c r="R58" i="26"/>
  <c r="O58" i="26"/>
  <c r="U57" i="26"/>
  <c r="R57" i="26"/>
  <c r="O57" i="26"/>
  <c r="U56" i="26"/>
  <c r="R56" i="26"/>
  <c r="O56" i="26"/>
  <c r="U55" i="26"/>
  <c r="R55" i="26"/>
  <c r="O55" i="26"/>
  <c r="U54" i="26"/>
  <c r="R54" i="26"/>
  <c r="O54" i="26"/>
  <c r="U53" i="26"/>
  <c r="R53" i="26"/>
  <c r="O53" i="26"/>
  <c r="U52" i="26"/>
  <c r="R52" i="26"/>
  <c r="O52" i="26"/>
  <c r="U51" i="26"/>
  <c r="R51" i="26"/>
  <c r="O51" i="26"/>
  <c r="U50" i="26"/>
  <c r="R50" i="26"/>
  <c r="O50" i="26"/>
  <c r="U49" i="26"/>
  <c r="R49" i="26"/>
  <c r="O49" i="26"/>
  <c r="U48" i="26"/>
  <c r="R48" i="26"/>
  <c r="O48" i="26"/>
  <c r="U47" i="26"/>
  <c r="R47" i="26"/>
  <c r="O47" i="26"/>
  <c r="U46" i="26"/>
  <c r="R46" i="26"/>
  <c r="O46" i="26"/>
  <c r="U45" i="26"/>
  <c r="R45" i="26"/>
  <c r="O45" i="26"/>
  <c r="U44" i="26"/>
  <c r="R44" i="26"/>
  <c r="O44" i="26"/>
  <c r="U43" i="26"/>
  <c r="R43" i="26"/>
  <c r="O43" i="26"/>
  <c r="U42" i="26"/>
  <c r="R42" i="26"/>
  <c r="O42" i="26"/>
  <c r="U41" i="26"/>
  <c r="R41" i="26"/>
  <c r="O41" i="26"/>
  <c r="U40" i="26"/>
  <c r="R40" i="26"/>
  <c r="O40" i="26"/>
  <c r="U39" i="26"/>
  <c r="R39" i="26"/>
  <c r="O39" i="26"/>
  <c r="U38" i="26"/>
  <c r="R38" i="26"/>
  <c r="O38" i="26"/>
  <c r="U37" i="26"/>
  <c r="R37" i="26"/>
  <c r="O37" i="26"/>
  <c r="U36" i="26"/>
  <c r="R36" i="26"/>
  <c r="O36" i="26"/>
  <c r="U35" i="26"/>
  <c r="R35" i="26"/>
  <c r="O35" i="26"/>
  <c r="U34" i="26"/>
  <c r="R34" i="26"/>
  <c r="O34" i="26"/>
  <c r="U33" i="26"/>
  <c r="R33" i="26"/>
  <c r="O33" i="26"/>
  <c r="U32" i="26"/>
  <c r="R32" i="26"/>
  <c r="O32" i="26"/>
  <c r="U31" i="26"/>
  <c r="R31" i="26"/>
  <c r="O31" i="26"/>
  <c r="U30" i="26"/>
  <c r="R30" i="26"/>
  <c r="O30" i="26"/>
  <c r="U29" i="26"/>
  <c r="R29" i="26"/>
  <c r="O29" i="26"/>
  <c r="U28" i="26"/>
  <c r="R28" i="26"/>
  <c r="O28" i="26"/>
  <c r="U27" i="26"/>
  <c r="R27" i="26"/>
  <c r="O27" i="26"/>
  <c r="U26" i="26"/>
  <c r="R26" i="26"/>
  <c r="O26" i="26"/>
  <c r="U25" i="26"/>
  <c r="R25" i="26"/>
  <c r="O25" i="26"/>
  <c r="U24" i="26"/>
  <c r="R24" i="26"/>
  <c r="O24" i="26"/>
  <c r="U23" i="26"/>
  <c r="R23" i="26"/>
  <c r="O23" i="26"/>
  <c r="U22" i="26"/>
  <c r="R22" i="26"/>
  <c r="O22" i="26"/>
  <c r="U21" i="26"/>
  <c r="R21" i="26"/>
  <c r="O21" i="26"/>
  <c r="U20" i="26"/>
  <c r="R20" i="26"/>
  <c r="O20" i="26"/>
  <c r="U19" i="26"/>
  <c r="R19" i="26"/>
  <c r="O19" i="26"/>
  <c r="U18" i="26"/>
  <c r="R18" i="26"/>
  <c r="O18" i="26"/>
  <c r="U17" i="26"/>
  <c r="R17" i="26"/>
  <c r="O17" i="26"/>
  <c r="U16" i="26"/>
  <c r="R16" i="26"/>
  <c r="O16" i="26"/>
  <c r="U15" i="26"/>
  <c r="R15" i="26"/>
  <c r="O15" i="26"/>
  <c r="U14" i="26"/>
  <c r="R14" i="26"/>
  <c r="O14" i="26"/>
  <c r="U13" i="26"/>
  <c r="R13" i="26"/>
  <c r="O13" i="26"/>
  <c r="U12" i="26"/>
  <c r="R12" i="26"/>
  <c r="O12" i="26"/>
  <c r="U11" i="26"/>
  <c r="R11" i="26"/>
  <c r="O11" i="26"/>
  <c r="U10" i="26"/>
  <c r="R10" i="26"/>
  <c r="O10" i="26"/>
  <c r="U9" i="26"/>
  <c r="R9" i="26"/>
  <c r="O9" i="26"/>
  <c r="U8" i="26"/>
  <c r="R8" i="26"/>
  <c r="O8" i="26"/>
  <c r="U7" i="26"/>
  <c r="R7" i="26"/>
  <c r="O7" i="26"/>
  <c r="U6" i="26"/>
  <c r="R6" i="26"/>
  <c r="O6" i="26"/>
  <c r="U5" i="26"/>
  <c r="R5" i="26"/>
  <c r="O5" i="26"/>
  <c r="U4" i="26"/>
  <c r="R4" i="26"/>
  <c r="O4" i="26"/>
  <c r="U3" i="26"/>
  <c r="R3" i="26"/>
  <c r="O3" i="26"/>
  <c r="U2" i="26"/>
  <c r="R2" i="26"/>
  <c r="O2" i="26"/>
  <c r="G9" i="11"/>
  <c r="G8" i="11"/>
  <c r="N3" i="6"/>
  <c r="AM74" i="5"/>
  <c r="AL74" i="5"/>
  <c r="AK74" i="5"/>
  <c r="AJ74" i="5"/>
  <c r="AI74" i="5"/>
  <c r="AH74" i="5"/>
  <c r="AM73" i="5"/>
  <c r="AL73" i="5"/>
  <c r="AK73" i="5"/>
  <c r="AJ73" i="5"/>
  <c r="AI73" i="5"/>
  <c r="AH73" i="5"/>
  <c r="AM72" i="5"/>
  <c r="AL72" i="5"/>
  <c r="AK72" i="5"/>
  <c r="AJ72" i="5"/>
  <c r="AI72" i="5"/>
  <c r="AH72" i="5"/>
  <c r="AM71" i="5"/>
  <c r="AL71" i="5"/>
  <c r="AK71" i="5"/>
  <c r="AJ71" i="5"/>
  <c r="AI71" i="5"/>
  <c r="AH71" i="5"/>
  <c r="AM70" i="5"/>
  <c r="AL70" i="5"/>
  <c r="AK70" i="5"/>
  <c r="AJ70" i="5"/>
  <c r="AI70" i="5"/>
  <c r="AH70" i="5"/>
  <c r="AM69" i="5"/>
  <c r="AL69" i="5"/>
  <c r="AK69" i="5"/>
  <c r="AJ69" i="5"/>
  <c r="AI69" i="5"/>
  <c r="AH69" i="5"/>
  <c r="AM68" i="5"/>
  <c r="AL68" i="5"/>
  <c r="AK68" i="5"/>
  <c r="AJ68" i="5"/>
  <c r="AI68" i="5"/>
  <c r="AH68" i="5"/>
  <c r="AM67" i="5"/>
  <c r="AL67" i="5"/>
  <c r="AK67" i="5"/>
  <c r="AJ67" i="5"/>
  <c r="AI67" i="5"/>
  <c r="AH67" i="5"/>
  <c r="AM66" i="5"/>
  <c r="AL66" i="5"/>
  <c r="AK66" i="5"/>
  <c r="AJ66" i="5"/>
  <c r="AI66" i="5"/>
  <c r="AH66" i="5"/>
  <c r="AM65" i="5"/>
  <c r="AL65" i="5"/>
  <c r="AK65" i="5"/>
  <c r="AJ65" i="5"/>
  <c r="AI65" i="5"/>
  <c r="AH65" i="5"/>
  <c r="AM64" i="5"/>
  <c r="AL64" i="5"/>
  <c r="AK64" i="5"/>
  <c r="AJ64" i="5"/>
  <c r="AI64" i="5"/>
  <c r="AH64" i="5"/>
  <c r="AM63" i="5"/>
  <c r="AK63" i="5"/>
  <c r="AJ63" i="5"/>
  <c r="AI63" i="5"/>
  <c r="AH63" i="5"/>
  <c r="AM62" i="5"/>
  <c r="AK62" i="5"/>
  <c r="AJ62" i="5"/>
  <c r="AI62" i="5"/>
  <c r="AH62" i="5"/>
  <c r="AM61" i="5"/>
  <c r="AL61" i="5"/>
  <c r="AK61" i="5"/>
  <c r="AJ61" i="5"/>
  <c r="AI61" i="5"/>
  <c r="AH61" i="5"/>
  <c r="AM60" i="5"/>
  <c r="AL60" i="5"/>
  <c r="AK60" i="5"/>
  <c r="AJ60" i="5"/>
  <c r="AI60" i="5"/>
  <c r="AH60" i="5"/>
  <c r="AM59" i="5"/>
  <c r="AL59" i="5"/>
  <c r="AK59" i="5"/>
  <c r="AJ59" i="5"/>
  <c r="AI59" i="5"/>
  <c r="AH59" i="5"/>
  <c r="AM58" i="5"/>
  <c r="AL58" i="5"/>
  <c r="AK58" i="5"/>
  <c r="AJ58" i="5"/>
  <c r="AI58" i="5"/>
  <c r="AH58" i="5"/>
  <c r="AM57" i="5"/>
  <c r="AL57" i="5"/>
  <c r="AK57" i="5"/>
  <c r="AJ57" i="5"/>
  <c r="AI57" i="5"/>
  <c r="AH57" i="5"/>
  <c r="AM56" i="5"/>
  <c r="AL56" i="5"/>
  <c r="AK56" i="5"/>
  <c r="AJ56" i="5"/>
  <c r="AI56" i="5"/>
  <c r="AH56" i="5"/>
  <c r="AM55" i="5"/>
  <c r="AL55" i="5"/>
  <c r="AK55" i="5"/>
  <c r="AJ55" i="5"/>
  <c r="AI55" i="5"/>
  <c r="AH55" i="5"/>
  <c r="AM54" i="5"/>
  <c r="AL54" i="5"/>
  <c r="AK54" i="5"/>
  <c r="AJ54" i="5"/>
  <c r="AI54" i="5"/>
  <c r="AH54" i="5"/>
  <c r="AM53" i="5"/>
  <c r="AL53" i="5"/>
  <c r="AK53" i="5"/>
  <c r="AJ53" i="5"/>
  <c r="AI53" i="5"/>
  <c r="AH53" i="5"/>
  <c r="AM52" i="5"/>
  <c r="AL52" i="5"/>
  <c r="AK52" i="5"/>
  <c r="AJ52" i="5"/>
  <c r="AI52" i="5"/>
  <c r="AH52" i="5"/>
  <c r="AM51" i="5"/>
  <c r="AL51" i="5"/>
  <c r="AK51" i="5"/>
  <c r="AJ51" i="5"/>
  <c r="AI51" i="5"/>
  <c r="AH51" i="5"/>
  <c r="AM50" i="5"/>
  <c r="AL50" i="5"/>
  <c r="AK50" i="5"/>
  <c r="AJ50" i="5"/>
  <c r="AI50" i="5"/>
  <c r="AH50" i="5"/>
  <c r="AM48" i="5"/>
  <c r="AL48" i="5"/>
  <c r="AK48" i="5"/>
  <c r="AJ48" i="5"/>
  <c r="AI48" i="5"/>
  <c r="AH48" i="5"/>
  <c r="AM47" i="5"/>
  <c r="AL47" i="5"/>
  <c r="AK47" i="5"/>
  <c r="AJ47" i="5"/>
  <c r="AI47" i="5"/>
  <c r="AH47" i="5"/>
  <c r="AM46" i="5"/>
  <c r="AL46" i="5"/>
  <c r="AK46" i="5"/>
  <c r="AJ46" i="5"/>
  <c r="AI46" i="5"/>
  <c r="AH46" i="5"/>
  <c r="AM45" i="5"/>
  <c r="AL45" i="5"/>
  <c r="AK45" i="5"/>
  <c r="AJ45" i="5"/>
  <c r="AI45" i="5"/>
  <c r="AH45" i="5"/>
  <c r="AM44" i="5"/>
  <c r="AL44" i="5"/>
  <c r="AK44" i="5"/>
  <c r="AJ44" i="5"/>
  <c r="AI44" i="5"/>
  <c r="AH44" i="5"/>
  <c r="AM43" i="5"/>
  <c r="AL43" i="5"/>
  <c r="AK43" i="5"/>
  <c r="AJ43" i="5"/>
  <c r="AI43" i="5"/>
  <c r="AH43" i="5"/>
  <c r="AM42" i="5"/>
  <c r="AL42" i="5"/>
  <c r="AK42" i="5"/>
  <c r="AJ42" i="5"/>
  <c r="AI42" i="5"/>
  <c r="AH42" i="5"/>
  <c r="AM41" i="5"/>
  <c r="AK41" i="5"/>
  <c r="AJ41" i="5"/>
  <c r="AI41" i="5"/>
  <c r="AM40" i="5"/>
  <c r="AK40" i="5"/>
  <c r="AJ40" i="5"/>
  <c r="AI40" i="5"/>
  <c r="AH40" i="5"/>
  <c r="AM39" i="5"/>
  <c r="AL39" i="5"/>
  <c r="AK39" i="5"/>
  <c r="AJ39" i="5"/>
  <c r="AI39" i="5"/>
  <c r="AH39" i="5"/>
  <c r="AM38" i="5"/>
  <c r="AL38" i="5"/>
  <c r="AK38" i="5"/>
  <c r="AJ38" i="5"/>
  <c r="AI38" i="5"/>
  <c r="AH38" i="5"/>
  <c r="AM37" i="5"/>
  <c r="AL37" i="5"/>
  <c r="AK37" i="5"/>
  <c r="AJ37" i="5"/>
  <c r="AI37" i="5"/>
  <c r="AH37" i="5"/>
  <c r="AM36" i="5"/>
  <c r="AL36" i="5"/>
  <c r="AK36" i="5"/>
  <c r="AJ36" i="5"/>
  <c r="AI36" i="5"/>
  <c r="AH36" i="5"/>
  <c r="AM35" i="5"/>
  <c r="AL35" i="5"/>
  <c r="AK35" i="5"/>
  <c r="AJ35" i="5"/>
  <c r="AI35" i="5"/>
  <c r="AH35" i="5"/>
  <c r="AM34" i="5"/>
  <c r="AL34" i="5"/>
  <c r="AK34" i="5"/>
  <c r="AJ34" i="5"/>
  <c r="AI34" i="5"/>
  <c r="AH34" i="5"/>
  <c r="AM33" i="5"/>
  <c r="AL33" i="5"/>
  <c r="AK33" i="5"/>
  <c r="AJ33" i="5"/>
  <c r="AI33" i="5"/>
  <c r="AH33" i="5"/>
  <c r="AM32" i="5"/>
  <c r="AL32" i="5"/>
  <c r="AK32" i="5"/>
  <c r="AJ32" i="5"/>
  <c r="AI32" i="5"/>
  <c r="AH32" i="5"/>
  <c r="AM31" i="5"/>
  <c r="AL31" i="5"/>
  <c r="AK31" i="5"/>
  <c r="AJ31" i="5"/>
  <c r="AI31" i="5"/>
  <c r="AH31" i="5"/>
  <c r="AM30" i="5"/>
  <c r="AL30" i="5"/>
  <c r="AK30" i="5"/>
  <c r="AJ30" i="5"/>
  <c r="AI30" i="5"/>
  <c r="AH30" i="5"/>
  <c r="AM29" i="5"/>
  <c r="AL29" i="5"/>
  <c r="AK29" i="5"/>
  <c r="AJ29" i="5"/>
  <c r="AI29" i="5"/>
  <c r="AH29" i="5"/>
  <c r="AM28" i="5"/>
  <c r="AL28" i="5"/>
  <c r="AK28" i="5"/>
  <c r="AJ28" i="5"/>
  <c r="AI28" i="5"/>
  <c r="AH28" i="5"/>
  <c r="AM27" i="5"/>
  <c r="AL27" i="5"/>
  <c r="AK27" i="5"/>
  <c r="AJ27" i="5"/>
  <c r="AI27" i="5"/>
  <c r="AH27" i="5"/>
  <c r="AM26" i="5"/>
  <c r="AL26" i="5"/>
  <c r="AK26" i="5"/>
  <c r="AJ26" i="5"/>
  <c r="AI26" i="5"/>
  <c r="AH26" i="5"/>
  <c r="AM25" i="5"/>
  <c r="AL25" i="5"/>
  <c r="AK25" i="5"/>
  <c r="AJ25" i="5"/>
  <c r="AI25" i="5"/>
  <c r="AH25" i="5"/>
  <c r="AM24" i="5"/>
  <c r="AL24" i="5"/>
  <c r="AK24" i="5"/>
  <c r="AJ24" i="5"/>
  <c r="AI24" i="5"/>
  <c r="AH24" i="5"/>
  <c r="AM23" i="5"/>
  <c r="AK23" i="5"/>
  <c r="AJ23" i="5"/>
  <c r="AI23" i="5"/>
  <c r="AH23" i="5"/>
  <c r="AM22" i="5"/>
  <c r="AL22" i="5"/>
  <c r="AK22" i="5"/>
  <c r="AJ22" i="5"/>
  <c r="AI22" i="5"/>
  <c r="AH22" i="5"/>
  <c r="AM21" i="5"/>
  <c r="AL21" i="5"/>
  <c r="AK21" i="5"/>
  <c r="AJ21" i="5"/>
  <c r="AI21" i="5"/>
  <c r="AH21" i="5"/>
  <c r="AM20" i="5"/>
  <c r="AK20" i="5"/>
  <c r="AJ20" i="5"/>
  <c r="AI20" i="5"/>
  <c r="AH20" i="5"/>
  <c r="AH41" i="5"/>
  <c r="AM19" i="5"/>
  <c r="AK19" i="5"/>
  <c r="AJ19" i="5"/>
  <c r="AI19" i="5"/>
  <c r="AH19" i="5"/>
  <c r="AM18" i="5"/>
  <c r="AL18" i="5"/>
  <c r="AK18" i="5"/>
  <c r="AJ18" i="5"/>
  <c r="AI18" i="5"/>
  <c r="AH18" i="5"/>
  <c r="AM17" i="5"/>
  <c r="AL17" i="5"/>
  <c r="AK17" i="5"/>
  <c r="AJ17" i="5"/>
  <c r="AI17" i="5"/>
  <c r="AH17" i="5"/>
  <c r="AM16" i="5"/>
  <c r="AL16" i="5"/>
  <c r="AK16" i="5"/>
  <c r="AJ16" i="5"/>
  <c r="AI16" i="5"/>
  <c r="AH16" i="5"/>
  <c r="AM15" i="5"/>
  <c r="AL15" i="5"/>
  <c r="AK15" i="5"/>
  <c r="AJ15" i="5"/>
  <c r="AI15" i="5"/>
  <c r="AH15" i="5"/>
  <c r="AM14" i="5"/>
  <c r="AL14" i="5"/>
  <c r="AK14" i="5"/>
  <c r="AJ14" i="5"/>
  <c r="AI14" i="5"/>
  <c r="AH14" i="5"/>
  <c r="AM13" i="5"/>
  <c r="AL13" i="5"/>
  <c r="AK13" i="5"/>
  <c r="AJ13" i="5"/>
  <c r="AI13" i="5"/>
  <c r="AH13" i="5"/>
  <c r="AM12" i="5"/>
  <c r="AL12" i="5"/>
  <c r="AK12" i="5"/>
  <c r="AJ12" i="5"/>
  <c r="AI12" i="5"/>
  <c r="AH12" i="5"/>
  <c r="AM11" i="5"/>
  <c r="AL11" i="5"/>
  <c r="AK11" i="5"/>
  <c r="AJ11" i="5"/>
  <c r="AI11" i="5"/>
  <c r="AH11" i="5"/>
  <c r="AM10" i="5"/>
  <c r="AL10" i="5"/>
  <c r="AK10" i="5"/>
  <c r="AJ10" i="5"/>
  <c r="AI10" i="5"/>
  <c r="AH10" i="5"/>
  <c r="AM9" i="5"/>
  <c r="AL9" i="5"/>
  <c r="AK9" i="5"/>
  <c r="AJ9" i="5"/>
  <c r="AI9" i="5"/>
  <c r="AH9" i="5"/>
  <c r="AM8" i="5"/>
  <c r="AL8" i="5"/>
  <c r="AK8" i="5"/>
  <c r="AJ8" i="5"/>
  <c r="AI8" i="5"/>
  <c r="AH8" i="5"/>
  <c r="AM7" i="5"/>
  <c r="AL7" i="5"/>
  <c r="AK7" i="5"/>
  <c r="AJ7" i="5"/>
  <c r="AI7" i="5"/>
  <c r="AH7" i="5"/>
  <c r="AM6" i="5"/>
  <c r="AL6" i="5"/>
  <c r="AK6" i="5"/>
  <c r="AJ6" i="5"/>
  <c r="AI6" i="5"/>
  <c r="AH6" i="5"/>
  <c r="AM5" i="5"/>
  <c r="AL5" i="5"/>
  <c r="AK5" i="5"/>
  <c r="AJ5" i="5"/>
  <c r="AI5" i="5"/>
  <c r="AH5" i="5"/>
  <c r="AM4" i="5"/>
  <c r="AL4" i="5"/>
  <c r="AK4" i="5"/>
  <c r="AJ4" i="5"/>
  <c r="AI4" i="5"/>
  <c r="AH4" i="5"/>
  <c r="AM3" i="5"/>
  <c r="AL3" i="5"/>
  <c r="AK3" i="5"/>
  <c r="AJ3" i="5"/>
  <c r="AI3" i="5"/>
  <c r="AH3" i="5"/>
  <c r="AU70" i="5"/>
  <c r="AT71" i="5"/>
  <c r="AU23" i="5"/>
  <c r="AT23" i="5"/>
  <c r="AT17" i="5"/>
  <c r="AT16" i="5"/>
  <c r="AU13" i="5"/>
  <c r="L78" i="12"/>
  <c r="L76" i="12"/>
  <c r="L77" i="12"/>
  <c r="K71" i="12"/>
  <c r="K72" i="12"/>
  <c r="K73" i="12"/>
  <c r="K74" i="12"/>
  <c r="K75" i="12"/>
  <c r="K76" i="12"/>
  <c r="K77" i="12"/>
  <c r="K78" i="12"/>
  <c r="K79" i="12"/>
  <c r="M79" i="12" s="1"/>
  <c r="O74" i="5" s="1"/>
  <c r="K70" i="12"/>
  <c r="K69" i="12"/>
  <c r="L66" i="12"/>
  <c r="L67" i="12"/>
  <c r="K59" i="12"/>
  <c r="K60" i="12"/>
  <c r="K61" i="12"/>
  <c r="K62" i="12"/>
  <c r="K63" i="12"/>
  <c r="K64" i="12"/>
  <c r="K65" i="12"/>
  <c r="K66" i="12"/>
  <c r="K67" i="12"/>
  <c r="K68" i="12"/>
  <c r="M68" i="12" s="1"/>
  <c r="O63" i="5" s="1"/>
  <c r="L43" i="12"/>
  <c r="L44" i="12"/>
  <c r="L45" i="12"/>
  <c r="L46" i="12"/>
  <c r="L47" i="12"/>
  <c r="L42" i="12"/>
  <c r="K44" i="12"/>
  <c r="K43" i="12"/>
  <c r="K42" i="12"/>
  <c r="L36" i="12"/>
  <c r="L37" i="12"/>
  <c r="L38" i="12"/>
  <c r="L39" i="12"/>
  <c r="L40" i="12"/>
  <c r="L35" i="12"/>
  <c r="K37" i="12"/>
  <c r="K36" i="12"/>
  <c r="K35" i="12"/>
  <c r="I79" i="10"/>
  <c r="O78" i="10" s="1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K22" i="12"/>
  <c r="K21" i="12"/>
  <c r="K20" i="12"/>
  <c r="L9" i="12"/>
  <c r="L10" i="12"/>
  <c r="L11" i="12"/>
  <c r="L12" i="12"/>
  <c r="L13" i="12"/>
  <c r="L14" i="12"/>
  <c r="L15" i="12"/>
  <c r="L16" i="12"/>
  <c r="L17" i="12"/>
  <c r="L18" i="12"/>
  <c r="L8" i="12"/>
  <c r="K10" i="12"/>
  <c r="K13" i="12"/>
  <c r="K9" i="12"/>
  <c r="K8" i="12"/>
  <c r="L4" i="12"/>
  <c r="L5" i="12"/>
  <c r="L6" i="12"/>
  <c r="L3" i="12"/>
  <c r="K7" i="12"/>
  <c r="K6" i="12"/>
  <c r="K5" i="12"/>
  <c r="K4" i="12"/>
  <c r="K3" i="12"/>
  <c r="O79" i="10"/>
  <c r="L79" i="10" s="1"/>
  <c r="O68" i="10"/>
  <c r="L68" i="10" s="1"/>
  <c r="O49" i="10"/>
  <c r="I19" i="10"/>
  <c r="L18" i="10" s="1"/>
  <c r="L19" i="10"/>
  <c r="O19" i="10"/>
  <c r="L7" i="12"/>
  <c r="O67" i="10"/>
  <c r="O47" i="10"/>
  <c r="O40" i="10"/>
  <c r="O33" i="10"/>
  <c r="O6" i="10"/>
  <c r="N9" i="10"/>
  <c r="N8" i="10"/>
  <c r="N20" i="10"/>
  <c r="N21" i="10"/>
  <c r="N35" i="10"/>
  <c r="N36" i="10"/>
  <c r="N42" i="10"/>
  <c r="N43" i="10"/>
  <c r="N49" i="10"/>
  <c r="N55" i="10"/>
  <c r="N56" i="10"/>
  <c r="N70" i="10"/>
  <c r="N69" i="10"/>
  <c r="K70" i="10"/>
  <c r="K69" i="10"/>
  <c r="K56" i="10"/>
  <c r="K55" i="10"/>
  <c r="K49" i="10"/>
  <c r="K43" i="10"/>
  <c r="K36" i="10"/>
  <c r="N4" i="10"/>
  <c r="N3" i="10"/>
  <c r="L67" i="10"/>
  <c r="L48" i="10"/>
  <c r="L47" i="10"/>
  <c r="L41" i="10"/>
  <c r="L40" i="10"/>
  <c r="L34" i="10"/>
  <c r="L33" i="10"/>
  <c r="L7" i="10"/>
  <c r="L6" i="10"/>
  <c r="K42" i="10"/>
  <c r="K35" i="10"/>
  <c r="K21" i="10"/>
  <c r="K20" i="10"/>
  <c r="K9" i="10"/>
  <c r="K8" i="10"/>
  <c r="K4" i="10"/>
  <c r="K3" i="10"/>
  <c r="C6" i="6"/>
  <c r="C4" i="6"/>
  <c r="AA20" i="5"/>
  <c r="U52" i="5"/>
  <c r="U58" i="5"/>
  <c r="T36" i="5"/>
  <c r="T13" i="5"/>
  <c r="AA36" i="5"/>
  <c r="AD45" i="5"/>
  <c r="C3" i="6"/>
  <c r="C5" i="6"/>
  <c r="B3" i="6"/>
  <c r="B4" i="6"/>
  <c r="B5" i="6"/>
  <c r="B6" i="6"/>
  <c r="B2" i="6"/>
  <c r="AW64" i="5"/>
  <c r="AW50" i="5"/>
  <c r="AW42" i="5"/>
  <c r="AW35" i="5"/>
  <c r="AW20" i="5"/>
  <c r="AW8" i="5"/>
  <c r="AW3" i="5"/>
  <c r="AB61" i="5"/>
  <c r="AB60" i="5"/>
  <c r="AB39" i="5"/>
  <c r="AB27" i="5"/>
  <c r="AT40" i="5"/>
  <c r="AU40" i="5"/>
  <c r="AU69" i="5"/>
  <c r="AU68" i="5"/>
  <c r="AA67" i="5"/>
  <c r="Z67" i="5"/>
  <c r="Y67" i="5"/>
  <c r="X67" i="5"/>
  <c r="W67" i="5"/>
  <c r="V67" i="5"/>
  <c r="AU67" i="5"/>
  <c r="AU66" i="5"/>
  <c r="AU65" i="5"/>
  <c r="AU64" i="5"/>
  <c r="AU59" i="5"/>
  <c r="AU58" i="5"/>
  <c r="AU56" i="5"/>
  <c r="V56" i="5"/>
  <c r="AU55" i="5"/>
  <c r="AU54" i="5"/>
  <c r="AU53" i="5"/>
  <c r="AU51" i="5"/>
  <c r="AU48" i="5"/>
  <c r="AU47" i="5"/>
  <c r="AU46" i="5"/>
  <c r="AU45" i="5"/>
  <c r="AU44" i="5"/>
  <c r="AA44" i="5"/>
  <c r="Z44" i="5"/>
  <c r="Y44" i="5"/>
  <c r="X44" i="5"/>
  <c r="W44" i="5"/>
  <c r="V44" i="5"/>
  <c r="AU43" i="5"/>
  <c r="AU37" i="5"/>
  <c r="AU36" i="5"/>
  <c r="AU35" i="5"/>
  <c r="AU34" i="5"/>
  <c r="AU31" i="5"/>
  <c r="AA30" i="5"/>
  <c r="Y30" i="5"/>
  <c r="X30" i="5"/>
  <c r="W30" i="5"/>
  <c r="V30" i="5"/>
  <c r="AU29" i="5"/>
  <c r="AU20" i="5"/>
  <c r="AU11" i="5"/>
  <c r="AT10" i="5"/>
  <c r="AU10" i="5"/>
  <c r="AU9" i="5"/>
  <c r="AU8" i="5"/>
  <c r="AU6" i="5"/>
  <c r="AU4" i="5"/>
  <c r="AU3" i="5"/>
  <c r="AU74" i="5"/>
  <c r="AU73" i="5"/>
  <c r="AU72" i="5"/>
  <c r="AU71" i="5"/>
  <c r="AU63" i="5"/>
  <c r="AU62" i="5"/>
  <c r="AU61" i="5"/>
  <c r="AU60" i="5"/>
  <c r="AU57" i="5"/>
  <c r="AU52" i="5"/>
  <c r="AU50" i="5"/>
  <c r="AU42" i="5"/>
  <c r="AU41" i="5"/>
  <c r="AU39" i="5"/>
  <c r="AU38" i="5"/>
  <c r="AU33" i="5"/>
  <c r="AU32" i="5"/>
  <c r="AU30" i="5"/>
  <c r="AU28" i="5"/>
  <c r="AU27" i="5"/>
  <c r="AU25" i="5"/>
  <c r="AU26" i="5"/>
  <c r="AU24" i="5"/>
  <c r="AU22" i="5"/>
  <c r="AU21" i="5"/>
  <c r="AU19" i="5"/>
  <c r="AU18" i="5"/>
  <c r="AU17" i="5"/>
  <c r="AU16" i="5"/>
  <c r="AU15" i="5"/>
  <c r="AU14" i="5"/>
  <c r="AU12" i="5"/>
  <c r="AU7" i="5"/>
  <c r="AT74" i="5"/>
  <c r="AT73" i="5"/>
  <c r="AT72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8" i="5"/>
  <c r="AT47" i="5"/>
  <c r="AT46" i="5"/>
  <c r="AT45" i="5"/>
  <c r="AT44" i="5"/>
  <c r="AT43" i="5"/>
  <c r="AT42" i="5"/>
  <c r="AT41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P28" i="5"/>
  <c r="AT27" i="5"/>
  <c r="AT26" i="5"/>
  <c r="AT25" i="5"/>
  <c r="AT24" i="5"/>
  <c r="AT22" i="5"/>
  <c r="AT21" i="5"/>
  <c r="AT20" i="5"/>
  <c r="AT19" i="5"/>
  <c r="AT18" i="5"/>
  <c r="AT14" i="5"/>
  <c r="AT15" i="5"/>
  <c r="AT13" i="5"/>
  <c r="AT12" i="5"/>
  <c r="AT11" i="5"/>
  <c r="AT9" i="5"/>
  <c r="AT8" i="5"/>
  <c r="AT7" i="5"/>
  <c r="AT6" i="5"/>
  <c r="AT5" i="5"/>
  <c r="AT4" i="5"/>
  <c r="AT3" i="5"/>
  <c r="AN8" i="5"/>
  <c r="G73" i="5"/>
  <c r="G72" i="5"/>
  <c r="G71" i="5"/>
  <c r="G70" i="5"/>
  <c r="G69" i="5"/>
  <c r="G68" i="5"/>
  <c r="G67" i="5"/>
  <c r="G66" i="5"/>
  <c r="G65" i="5"/>
  <c r="G64" i="5"/>
  <c r="G61" i="5"/>
  <c r="G60" i="5"/>
  <c r="G59" i="5"/>
  <c r="G58" i="5"/>
  <c r="G57" i="5"/>
  <c r="G56" i="5"/>
  <c r="G55" i="5"/>
  <c r="G54" i="5"/>
  <c r="G53" i="5"/>
  <c r="G52" i="5"/>
  <c r="G51" i="5"/>
  <c r="G50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76" i="12"/>
  <c r="L75" i="12" s="1"/>
  <c r="I75" i="12"/>
  <c r="L74" i="12" s="1"/>
  <c r="I74" i="12"/>
  <c r="L73" i="12" s="1"/>
  <c r="I73" i="12"/>
  <c r="L72" i="12" s="1"/>
  <c r="I72" i="12"/>
  <c r="L71" i="12" s="1"/>
  <c r="I71" i="12"/>
  <c r="L70" i="12" s="1"/>
  <c r="I70" i="12"/>
  <c r="L69" i="12" s="1"/>
  <c r="I69" i="12"/>
  <c r="M119" i="10" l="1"/>
  <c r="L98" i="10"/>
  <c r="M98" i="10" s="1"/>
  <c r="M97" i="10"/>
  <c r="M100" i="10"/>
  <c r="L117" i="10"/>
  <c r="M117" i="10" s="1"/>
  <c r="M87" i="10"/>
  <c r="K86" i="10"/>
  <c r="M86" i="10" s="1"/>
  <c r="M84" i="12"/>
  <c r="M49" i="10"/>
  <c r="L84" i="10"/>
  <c r="M84" i="10" s="1"/>
  <c r="K80" i="10"/>
  <c r="M80" i="10" s="1"/>
  <c r="M74" i="12"/>
  <c r="O69" i="5" s="1"/>
  <c r="M35" i="12"/>
  <c r="O35" i="5" s="1"/>
  <c r="M75" i="12"/>
  <c r="O70" i="5" s="1"/>
  <c r="M69" i="12"/>
  <c r="O64" i="5" s="1"/>
  <c r="K50" i="10"/>
  <c r="M50" i="10" s="1"/>
  <c r="M57" i="12"/>
  <c r="M36" i="12"/>
  <c r="O36" i="5" s="1"/>
  <c r="M50" i="12"/>
  <c r="M70" i="12"/>
  <c r="O65" i="5" s="1"/>
  <c r="M72" i="12"/>
  <c r="O67" i="5" s="1"/>
  <c r="M20" i="12"/>
  <c r="O20" i="5" s="1"/>
  <c r="M43" i="12"/>
  <c r="O43" i="5" s="1"/>
  <c r="J57" i="12"/>
  <c r="M8" i="12"/>
  <c r="O8" i="5" s="1"/>
  <c r="M56" i="12"/>
  <c r="O51" i="5" s="1"/>
  <c r="M73" i="12"/>
  <c r="O68" i="5" s="1"/>
  <c r="M9" i="12"/>
  <c r="O9" i="5" s="1"/>
  <c r="M66" i="12"/>
  <c r="O61" i="5" s="1"/>
  <c r="M10" i="12"/>
  <c r="O10" i="5" s="1"/>
  <c r="M76" i="12"/>
  <c r="O71" i="5" s="1"/>
  <c r="M78" i="12"/>
  <c r="O73" i="5" s="1"/>
  <c r="M21" i="12"/>
  <c r="O21" i="5" s="1"/>
  <c r="M44" i="12"/>
  <c r="O44" i="5" s="1"/>
  <c r="M71" i="12"/>
  <c r="O66" i="5" s="1"/>
  <c r="M5" i="12"/>
  <c r="O5" i="5" s="1"/>
  <c r="M77" i="12"/>
  <c r="O72" i="5" s="1"/>
  <c r="L55" i="12"/>
  <c r="M55" i="12" s="1"/>
  <c r="O50" i="5" s="1"/>
  <c r="M22" i="12"/>
  <c r="O22" i="5" s="1"/>
  <c r="M7" i="12"/>
  <c r="O7" i="5" s="1"/>
  <c r="M3" i="12"/>
  <c r="O3" i="5" s="1"/>
  <c r="J58" i="12"/>
  <c r="M6" i="12"/>
  <c r="O6" i="5" s="1"/>
  <c r="M42" i="12"/>
  <c r="O42" i="5" s="1"/>
  <c r="M13" i="12"/>
  <c r="O13" i="5" s="1"/>
  <c r="M4" i="12"/>
  <c r="O4" i="5" s="1"/>
  <c r="M37" i="12"/>
  <c r="O37" i="5" s="1"/>
  <c r="M67" i="12"/>
  <c r="O62" i="5" s="1"/>
  <c r="P49" i="10"/>
  <c r="O4" i="16"/>
  <c r="W427" i="26"/>
  <c r="W415" i="26"/>
  <c r="W512" i="26"/>
  <c r="W499" i="26"/>
  <c r="W487" i="26"/>
  <c r="W476" i="26"/>
  <c r="W463" i="26"/>
  <c r="W451" i="26"/>
  <c r="W542" i="26"/>
  <c r="W566" i="26"/>
  <c r="W764" i="26"/>
  <c r="W752" i="26"/>
  <c r="W728" i="26"/>
  <c r="W704" i="26"/>
  <c r="W680" i="26"/>
  <c r="W656" i="26"/>
  <c r="W814" i="26"/>
  <c r="W789" i="26"/>
  <c r="W817" i="26"/>
  <c r="W685" i="26"/>
  <c r="N31" i="44"/>
  <c r="N81" i="44"/>
  <c r="N129" i="44"/>
  <c r="W271" i="26"/>
  <c r="W260" i="26"/>
  <c r="W247" i="26"/>
  <c r="W235" i="26"/>
  <c r="W224" i="26"/>
  <c r="W211" i="26"/>
  <c r="W199" i="26"/>
  <c r="W188" i="26"/>
  <c r="W665" i="26"/>
  <c r="W477" i="26"/>
  <c r="W261" i="26"/>
  <c r="N36" i="44"/>
  <c r="N85" i="44"/>
  <c r="N133" i="44"/>
  <c r="W473" i="26"/>
  <c r="W461" i="26"/>
  <c r="W645" i="26"/>
  <c r="W621" i="26"/>
  <c r="W609" i="26"/>
  <c r="W763" i="26"/>
  <c r="W751" i="26"/>
  <c r="W727" i="26"/>
  <c r="W703" i="26"/>
  <c r="W679" i="26"/>
  <c r="W655" i="26"/>
  <c r="W825" i="26"/>
  <c r="W813" i="26"/>
  <c r="W777" i="26"/>
  <c r="W778" i="26"/>
  <c r="W633" i="26"/>
  <c r="W441" i="26"/>
  <c r="N44" i="44"/>
  <c r="N93" i="44"/>
  <c r="N142" i="44"/>
  <c r="W105" i="26"/>
  <c r="W93" i="26"/>
  <c r="W69" i="26"/>
  <c r="W57" i="26"/>
  <c r="W33" i="26"/>
  <c r="W21" i="26"/>
  <c r="W269" i="26"/>
  <c r="W257" i="26"/>
  <c r="W245" i="26"/>
  <c r="W233" i="26"/>
  <c r="W221" i="26"/>
  <c r="W209" i="26"/>
  <c r="W197" i="26"/>
  <c r="W185" i="26"/>
  <c r="W173" i="26"/>
  <c r="W161" i="26"/>
  <c r="W149" i="26"/>
  <c r="W137" i="26"/>
  <c r="W125" i="26"/>
  <c r="W285" i="26"/>
  <c r="W319" i="26"/>
  <c r="W307" i="26"/>
  <c r="W404" i="26"/>
  <c r="W392" i="26"/>
  <c r="W380" i="26"/>
  <c r="W368" i="26"/>
  <c r="W437" i="26"/>
  <c r="W425" i="26"/>
  <c r="W413" i="26"/>
  <c r="W525" i="26"/>
  <c r="W644" i="26"/>
  <c r="W632" i="26"/>
  <c r="W620" i="26"/>
  <c r="W608" i="26"/>
  <c r="W824" i="26"/>
  <c r="W812" i="26"/>
  <c r="W788" i="26"/>
  <c r="N48" i="44"/>
  <c r="N97" i="44"/>
  <c r="N146" i="44"/>
  <c r="W104" i="26"/>
  <c r="W92" i="26"/>
  <c r="W80" i="26"/>
  <c r="W68" i="26"/>
  <c r="W56" i="26"/>
  <c r="W44" i="26"/>
  <c r="W32" i="26"/>
  <c r="W20" i="26"/>
  <c r="W8" i="26"/>
  <c r="W268" i="26"/>
  <c r="W256" i="26"/>
  <c r="W244" i="26"/>
  <c r="W232" i="26"/>
  <c r="W220" i="26"/>
  <c r="W208" i="26"/>
  <c r="W196" i="26"/>
  <c r="W184" i="26"/>
  <c r="W172" i="26"/>
  <c r="W160" i="26"/>
  <c r="W148" i="26"/>
  <c r="W136" i="26"/>
  <c r="W124" i="26"/>
  <c r="W296" i="26"/>
  <c r="W283" i="26"/>
  <c r="W284" i="26"/>
  <c r="W330" i="26"/>
  <c r="W318" i="26"/>
  <c r="W317" i="26"/>
  <c r="W306" i="26"/>
  <c r="W305" i="26"/>
  <c r="W339" i="26"/>
  <c r="W358" i="26"/>
  <c r="W391" i="26"/>
  <c r="W379" i="26"/>
  <c r="W377" i="26"/>
  <c r="W436" i="26"/>
  <c r="W424" i="26"/>
  <c r="W412" i="26"/>
  <c r="W507" i="26"/>
  <c r="W495" i="26"/>
  <c r="W485" i="26"/>
  <c r="W483" i="26"/>
  <c r="W471" i="26"/>
  <c r="W459" i="26"/>
  <c r="W449" i="26"/>
  <c r="W447" i="26"/>
  <c r="W523" i="26"/>
  <c r="W524" i="26"/>
  <c r="W521" i="26"/>
  <c r="W563" i="26"/>
  <c r="W560" i="26"/>
  <c r="W561" i="26"/>
  <c r="W551" i="26"/>
  <c r="W549" i="26"/>
  <c r="W539" i="26"/>
  <c r="W533" i="26"/>
  <c r="W535" i="26"/>
  <c r="W593" i="26"/>
  <c r="W597" i="26"/>
  <c r="W583" i="26"/>
  <c r="W585" i="26"/>
  <c r="W581" i="26"/>
  <c r="W573" i="26"/>
  <c r="W641" i="26"/>
  <c r="W643" i="26"/>
  <c r="W638" i="26"/>
  <c r="W619" i="26"/>
  <c r="W761" i="26"/>
  <c r="W746" i="26"/>
  <c r="W749" i="26"/>
  <c r="W739" i="26"/>
  <c r="W722" i="26"/>
  <c r="W725" i="26"/>
  <c r="W715" i="26"/>
  <c r="W698" i="26"/>
  <c r="W701" i="26"/>
  <c r="W691" i="26"/>
  <c r="W674" i="26"/>
  <c r="W677" i="26"/>
  <c r="W667" i="26"/>
  <c r="W650" i="26"/>
  <c r="W653" i="26"/>
  <c r="W823" i="26"/>
  <c r="W809" i="26"/>
  <c r="W811" i="26"/>
  <c r="W801" i="26"/>
  <c r="W799" i="26"/>
  <c r="W782" i="26"/>
  <c r="W787" i="26"/>
  <c r="W781" i="26"/>
  <c r="W769" i="26"/>
  <c r="W773" i="26"/>
  <c r="W775" i="26"/>
  <c r="W758" i="26"/>
  <c r="W405" i="26"/>
  <c r="N52" i="44"/>
  <c r="N101" i="44"/>
  <c r="N150" i="44"/>
  <c r="W103" i="26"/>
  <c r="W91" i="26"/>
  <c r="W67" i="26"/>
  <c r="W55" i="26"/>
  <c r="W31" i="26"/>
  <c r="W19" i="26"/>
  <c r="W329" i="26"/>
  <c r="W357" i="26"/>
  <c r="W595" i="26"/>
  <c r="W584" i="26"/>
  <c r="W571" i="26"/>
  <c r="W754" i="26"/>
  <c r="W602" i="26"/>
  <c r="W187" i="26"/>
  <c r="W44" i="38"/>
  <c r="G38" i="49" s="1"/>
  <c r="W31" i="38"/>
  <c r="G26" i="49" s="1"/>
  <c r="W17" i="38"/>
  <c r="G14" i="49" s="1"/>
  <c r="W51" i="38"/>
  <c r="G44" i="49" s="1"/>
  <c r="W38" i="38"/>
  <c r="G32" i="49" s="1"/>
  <c r="W24" i="38"/>
  <c r="G20" i="49" s="1"/>
  <c r="W56" i="38"/>
  <c r="G49" i="49" s="1"/>
  <c r="W41" i="38"/>
  <c r="G35" i="49" s="1"/>
  <c r="W25" i="38"/>
  <c r="G21" i="49" s="1"/>
  <c r="H21" i="49" s="1"/>
  <c r="W10" i="38"/>
  <c r="G7" i="49" s="1"/>
  <c r="W55" i="38"/>
  <c r="G48" i="49" s="1"/>
  <c r="W40" i="38"/>
  <c r="G34" i="49" s="1"/>
  <c r="W23" i="38"/>
  <c r="G19" i="49" s="1"/>
  <c r="W9" i="38"/>
  <c r="G6" i="49" s="1"/>
  <c r="W54" i="38"/>
  <c r="G47" i="49" s="1"/>
  <c r="W39" i="38"/>
  <c r="G33" i="49" s="1"/>
  <c r="W22" i="38"/>
  <c r="G18" i="49" s="1"/>
  <c r="W8" i="38"/>
  <c r="G5" i="49" s="1"/>
  <c r="W53" i="38"/>
  <c r="G46" i="49" s="1"/>
  <c r="W37" i="38"/>
  <c r="G31" i="49" s="1"/>
  <c r="W21" i="38"/>
  <c r="G17" i="49" s="1"/>
  <c r="W7" i="38"/>
  <c r="G4" i="49" s="1"/>
  <c r="W52" i="38"/>
  <c r="G45" i="49" s="1"/>
  <c r="W35" i="38"/>
  <c r="G30" i="49" s="1"/>
  <c r="W20" i="38"/>
  <c r="G16" i="49" s="1"/>
  <c r="W6" i="38"/>
  <c r="G3" i="49" s="1"/>
  <c r="W50" i="38"/>
  <c r="G43" i="49" s="1"/>
  <c r="W34" i="38"/>
  <c r="G29" i="49" s="1"/>
  <c r="W19" i="38"/>
  <c r="G15" i="49" s="1"/>
  <c r="W5" i="38"/>
  <c r="G2" i="49" s="1"/>
  <c r="W49" i="38"/>
  <c r="G42" i="49" s="1"/>
  <c r="W33" i="38"/>
  <c r="G28" i="49" s="1"/>
  <c r="W16" i="38"/>
  <c r="G13" i="49" s="1"/>
  <c r="W48" i="38"/>
  <c r="G41" i="49" s="1"/>
  <c r="W32" i="38"/>
  <c r="G27" i="49" s="1"/>
  <c r="W15" i="38"/>
  <c r="G12" i="49" s="1"/>
  <c r="W47" i="38"/>
  <c r="G40" i="49" s="1"/>
  <c r="W30" i="38"/>
  <c r="G25" i="49" s="1"/>
  <c r="W14" i="38"/>
  <c r="G11" i="49" s="1"/>
  <c r="H10" i="49" s="1"/>
  <c r="W12" i="38"/>
  <c r="G9" i="49" s="1"/>
  <c r="W11" i="38"/>
  <c r="G8" i="49" s="1"/>
  <c r="W46" i="38"/>
  <c r="G39" i="49" s="1"/>
  <c r="W43" i="38"/>
  <c r="G37" i="49" s="1"/>
  <c r="W42" i="38"/>
  <c r="G36" i="49" s="1"/>
  <c r="W28" i="38"/>
  <c r="G23" i="49" s="1"/>
  <c r="W29" i="38"/>
  <c r="G24" i="49" s="1"/>
  <c r="W26" i="38"/>
  <c r="G22" i="49" s="1"/>
  <c r="W114" i="26"/>
  <c r="W102" i="26"/>
  <c r="W90" i="26"/>
  <c r="W89" i="26"/>
  <c r="W78" i="26"/>
  <c r="W66" i="26"/>
  <c r="W54" i="26"/>
  <c r="W53" i="26"/>
  <c r="W42" i="26"/>
  <c r="W30" i="26"/>
  <c r="W18" i="26"/>
  <c r="W17" i="26"/>
  <c r="W6" i="26"/>
  <c r="W266" i="26"/>
  <c r="W254" i="26"/>
  <c r="W242" i="26"/>
  <c r="W230" i="26"/>
  <c r="W218" i="26"/>
  <c r="W206" i="26"/>
  <c r="W194" i="26"/>
  <c r="W182" i="26"/>
  <c r="W170" i="26"/>
  <c r="W158" i="26"/>
  <c r="W146" i="26"/>
  <c r="I4" i="16"/>
  <c r="W134" i="26"/>
  <c r="W122" i="26"/>
  <c r="W294" i="26"/>
  <c r="W282" i="26"/>
  <c r="W281" i="26"/>
  <c r="W328" i="26"/>
  <c r="W316" i="26"/>
  <c r="W349" i="26"/>
  <c r="W341" i="26"/>
  <c r="W337" i="26"/>
  <c r="W353" i="26"/>
  <c r="W355" i="26"/>
  <c r="W356" i="26"/>
  <c r="W401" i="26"/>
  <c r="W389" i="26"/>
  <c r="W434" i="26"/>
  <c r="W422" i="26"/>
  <c r="W410" i="26"/>
  <c r="W505" i="26"/>
  <c r="W493" i="26"/>
  <c r="W481" i="26"/>
  <c r="W469" i="26"/>
  <c r="W457" i="26"/>
  <c r="W445" i="26"/>
  <c r="W522" i="26"/>
  <c r="W759" i="26"/>
  <c r="W735" i="26"/>
  <c r="W723" i="26"/>
  <c r="W711" i="26"/>
  <c r="W699" i="26"/>
  <c r="W687" i="26"/>
  <c r="W675" i="26"/>
  <c r="W663" i="26"/>
  <c r="W651" i="26"/>
  <c r="W737" i="26"/>
  <c r="W578" i="26"/>
  <c r="W369" i="26"/>
  <c r="W153" i="26"/>
  <c r="N60" i="44"/>
  <c r="N109" i="44"/>
  <c r="N158" i="44"/>
  <c r="W113" i="26"/>
  <c r="W101" i="26"/>
  <c r="W77" i="26"/>
  <c r="W65" i="26"/>
  <c r="W41" i="26"/>
  <c r="W29" i="26"/>
  <c r="W5" i="26"/>
  <c r="W293" i="26"/>
  <c r="W559" i="26"/>
  <c r="W547" i="26"/>
  <c r="W536" i="26"/>
  <c r="W757" i="26"/>
  <c r="W745" i="26"/>
  <c r="W734" i="26"/>
  <c r="W721" i="26"/>
  <c r="W710" i="26"/>
  <c r="W697" i="26"/>
  <c r="W686" i="26"/>
  <c r="W673" i="26"/>
  <c r="W662" i="26"/>
  <c r="W818" i="26"/>
  <c r="W572" i="26"/>
  <c r="W151" i="26"/>
  <c r="N10" i="44"/>
  <c r="N64" i="44"/>
  <c r="N113" i="44"/>
  <c r="N163" i="44"/>
  <c r="W713" i="26"/>
  <c r="W548" i="26"/>
  <c r="W333" i="26"/>
  <c r="W117" i="26"/>
  <c r="W709" i="26"/>
  <c r="W545" i="26"/>
  <c r="W331" i="26"/>
  <c r="W115" i="26"/>
  <c r="W340" i="26"/>
  <c r="W359" i="26"/>
  <c r="W508" i="26"/>
  <c r="W496" i="26"/>
  <c r="W484" i="26"/>
  <c r="W472" i="26"/>
  <c r="W460" i="26"/>
  <c r="W448" i="26"/>
  <c r="W564" i="26"/>
  <c r="W552" i="26"/>
  <c r="W540" i="26"/>
  <c r="W598" i="26"/>
  <c r="W586" i="26"/>
  <c r="W574" i="26"/>
  <c r="W762" i="26"/>
  <c r="W750" i="26"/>
  <c r="W738" i="26"/>
  <c r="W726" i="26"/>
  <c r="W714" i="26"/>
  <c r="W702" i="26"/>
  <c r="W690" i="26"/>
  <c r="W678" i="26"/>
  <c r="W666" i="26"/>
  <c r="W654" i="26"/>
  <c r="W267" i="26"/>
  <c r="W255" i="26"/>
  <c r="W243" i="26"/>
  <c r="W231" i="26"/>
  <c r="W219" i="26"/>
  <c r="W207" i="26"/>
  <c r="W195" i="26"/>
  <c r="W183" i="26"/>
  <c r="W171" i="26"/>
  <c r="W159" i="26"/>
  <c r="W147" i="26"/>
  <c r="W135" i="26"/>
  <c r="W123" i="26"/>
  <c r="W350" i="26"/>
  <c r="W338" i="26"/>
  <c r="W402" i="26"/>
  <c r="W390" i="26"/>
  <c r="W378" i="26"/>
  <c r="W366" i="26"/>
  <c r="W435" i="26"/>
  <c r="W423" i="26"/>
  <c r="W411" i="26"/>
  <c r="W506" i="26"/>
  <c r="W494" i="26"/>
  <c r="W482" i="26"/>
  <c r="W470" i="26"/>
  <c r="W458" i="26"/>
  <c r="W446" i="26"/>
  <c r="W562" i="26"/>
  <c r="W550" i="26"/>
  <c r="W538" i="26"/>
  <c r="W642" i="26"/>
  <c r="W630" i="26"/>
  <c r="W618" i="26"/>
  <c r="W606" i="26"/>
  <c r="W760" i="26"/>
  <c r="W748" i="26"/>
  <c r="W736" i="26"/>
  <c r="W724" i="26"/>
  <c r="W712" i="26"/>
  <c r="W700" i="26"/>
  <c r="W688" i="26"/>
  <c r="W676" i="26"/>
  <c r="W664" i="26"/>
  <c r="W652" i="26"/>
  <c r="W822" i="26"/>
  <c r="W810" i="26"/>
  <c r="W798" i="26"/>
  <c r="W786" i="26"/>
  <c r="W774" i="26"/>
  <c r="W605" i="26"/>
  <c r="W265" i="26"/>
  <c r="W253" i="26"/>
  <c r="W241" i="26"/>
  <c r="W229" i="26"/>
  <c r="W217" i="26"/>
  <c r="W205" i="26"/>
  <c r="W193" i="26"/>
  <c r="W181" i="26"/>
  <c r="W169" i="26"/>
  <c r="W157" i="26"/>
  <c r="W145" i="26"/>
  <c r="W133" i="26"/>
  <c r="W326" i="26"/>
  <c r="W327" i="26"/>
  <c r="W314" i="26"/>
  <c r="W315" i="26"/>
  <c r="W348" i="26"/>
  <c r="W336" i="26"/>
  <c r="W398" i="26"/>
  <c r="W400" i="26"/>
  <c r="W386" i="26"/>
  <c r="W388" i="26"/>
  <c r="W374" i="26"/>
  <c r="W376" i="26"/>
  <c r="W364" i="26"/>
  <c r="W433" i="26"/>
  <c r="W421" i="26"/>
  <c r="W409" i="26"/>
  <c r="W502" i="26"/>
  <c r="W504" i="26"/>
  <c r="W490" i="26"/>
  <c r="W492" i="26"/>
  <c r="W478" i="26"/>
  <c r="W480" i="26"/>
  <c r="W468" i="26"/>
  <c r="W456" i="26"/>
  <c r="W594" i="26"/>
  <c r="W582" i="26"/>
  <c r="W570" i="26"/>
  <c r="W640" i="26"/>
  <c r="W628" i="26"/>
  <c r="W616" i="26"/>
  <c r="W604" i="26"/>
  <c r="W661" i="26"/>
  <c r="W646" i="26"/>
  <c r="W649" i="26"/>
  <c r="W819" i="26"/>
  <c r="W820" i="26"/>
  <c r="W807" i="26"/>
  <c r="W808" i="26"/>
  <c r="W795" i="26"/>
  <c r="W796" i="26"/>
  <c r="W783" i="26"/>
  <c r="W784" i="26"/>
  <c r="W771" i="26"/>
  <c r="W772" i="26"/>
  <c r="W794" i="26"/>
  <c r="W753" i="26"/>
  <c r="W729" i="26"/>
  <c r="W705" i="26"/>
  <c r="W681" i="26"/>
  <c r="W629" i="26"/>
  <c r="W365" i="26"/>
  <c r="W112" i="26"/>
  <c r="W100" i="26"/>
  <c r="W88" i="26"/>
  <c r="W76" i="26"/>
  <c r="W64" i="26"/>
  <c r="W52" i="26"/>
  <c r="W40" i="26"/>
  <c r="W28" i="26"/>
  <c r="W16" i="26"/>
  <c r="W4" i="26"/>
  <c r="W264" i="26"/>
  <c r="W252" i="26"/>
  <c r="W240" i="26"/>
  <c r="W228" i="26"/>
  <c r="W216" i="26"/>
  <c r="W204" i="26"/>
  <c r="W192" i="26"/>
  <c r="W180" i="26"/>
  <c r="W168" i="26"/>
  <c r="W156" i="26"/>
  <c r="W144" i="26"/>
  <c r="W132" i="26"/>
  <c r="W304" i="26"/>
  <c r="W292" i="26"/>
  <c r="W280" i="26"/>
  <c r="W347" i="26"/>
  <c r="W335" i="26"/>
  <c r="W354" i="26"/>
  <c r="W399" i="26"/>
  <c r="W387" i="26"/>
  <c r="W375" i="26"/>
  <c r="W444" i="26"/>
  <c r="W432" i="26"/>
  <c r="W420" i="26"/>
  <c r="W408" i="26"/>
  <c r="W503" i="26"/>
  <c r="W491" i="26"/>
  <c r="W479" i="26"/>
  <c r="W467" i="26"/>
  <c r="W455" i="26"/>
  <c r="W532" i="26"/>
  <c r="W520" i="26"/>
  <c r="W639" i="26"/>
  <c r="W627" i="26"/>
  <c r="W615" i="26"/>
  <c r="W626" i="26"/>
  <c r="W596" i="26"/>
  <c r="W569" i="26"/>
  <c r="W537" i="26"/>
  <c r="W429" i="26"/>
  <c r="W177" i="26"/>
  <c r="W141" i="26"/>
  <c r="W111" i="26"/>
  <c r="W99" i="26"/>
  <c r="W87" i="26"/>
  <c r="W75" i="26"/>
  <c r="W63" i="26"/>
  <c r="W51" i="26"/>
  <c r="W39" i="26"/>
  <c r="W27" i="26"/>
  <c r="W15" i="26"/>
  <c r="W3" i="26"/>
  <c r="W263" i="26"/>
  <c r="W251" i="26"/>
  <c r="W239" i="26"/>
  <c r="W227" i="26"/>
  <c r="W215" i="26"/>
  <c r="W203" i="26"/>
  <c r="W191" i="26"/>
  <c r="W179" i="26"/>
  <c r="W167" i="26"/>
  <c r="W155" i="26"/>
  <c r="W143" i="26"/>
  <c r="W131" i="26"/>
  <c r="W303" i="26"/>
  <c r="W291" i="26"/>
  <c r="W279" i="26"/>
  <c r="W325" i="26"/>
  <c r="W313" i="26"/>
  <c r="W346" i="26"/>
  <c r="W334" i="26"/>
  <c r="W443" i="26"/>
  <c r="W431" i="26"/>
  <c r="W419" i="26"/>
  <c r="W466" i="26"/>
  <c r="W454" i="26"/>
  <c r="W531" i="26"/>
  <c r="W519" i="26"/>
  <c r="W558" i="26"/>
  <c r="W546" i="26"/>
  <c r="W534" i="26"/>
  <c r="W592" i="26"/>
  <c r="W580" i="26"/>
  <c r="W568" i="26"/>
  <c r="W768" i="26"/>
  <c r="W756" i="26"/>
  <c r="W744" i="26"/>
  <c r="W732" i="26"/>
  <c r="W720" i="26"/>
  <c r="W708" i="26"/>
  <c r="W696" i="26"/>
  <c r="W684" i="26"/>
  <c r="W672" i="26"/>
  <c r="W660" i="26"/>
  <c r="W648" i="26"/>
  <c r="W790" i="26"/>
  <c r="W770" i="26"/>
  <c r="W500" i="26"/>
  <c r="W464" i="26"/>
  <c r="W428" i="26"/>
  <c r="W248" i="26"/>
  <c r="W212" i="26"/>
  <c r="W176" i="26"/>
  <c r="W140" i="26"/>
  <c r="W110" i="26"/>
  <c r="W98" i="26"/>
  <c r="W86" i="26"/>
  <c r="W74" i="26"/>
  <c r="W62" i="26"/>
  <c r="W50" i="26"/>
  <c r="W38" i="26"/>
  <c r="W26" i="26"/>
  <c r="W14" i="26"/>
  <c r="W274" i="26"/>
  <c r="W262" i="26"/>
  <c r="W250" i="26"/>
  <c r="W238" i="26"/>
  <c r="W226" i="26"/>
  <c r="W214" i="26"/>
  <c r="W202" i="26"/>
  <c r="W190" i="26"/>
  <c r="W178" i="26"/>
  <c r="W166" i="26"/>
  <c r="W154" i="26"/>
  <c r="W142" i="26"/>
  <c r="W130" i="26"/>
  <c r="W302" i="26"/>
  <c r="W290" i="26"/>
  <c r="W278" i="26"/>
  <c r="W324" i="26"/>
  <c r="W312" i="26"/>
  <c r="W352" i="26"/>
  <c r="W397" i="26"/>
  <c r="W385" i="26"/>
  <c r="W373" i="26"/>
  <c r="W442" i="26"/>
  <c r="W430" i="26"/>
  <c r="W418" i="26"/>
  <c r="W530" i="26"/>
  <c r="W518" i="26"/>
  <c r="W603" i="26"/>
  <c r="W591" i="26"/>
  <c r="W579" i="26"/>
  <c r="W567" i="26"/>
  <c r="W637" i="26"/>
  <c r="W625" i="26"/>
  <c r="W613" i="26"/>
  <c r="W767" i="26"/>
  <c r="W755" i="26"/>
  <c r="W743" i="26"/>
  <c r="W731" i="26"/>
  <c r="W719" i="26"/>
  <c r="W707" i="26"/>
  <c r="W695" i="26"/>
  <c r="W683" i="26"/>
  <c r="W671" i="26"/>
  <c r="W659" i="26"/>
  <c r="W121" i="26"/>
  <c r="W109" i="26"/>
  <c r="W97" i="26"/>
  <c r="W85" i="26"/>
  <c r="I3" i="16"/>
  <c r="W73" i="26"/>
  <c r="W61" i="26"/>
  <c r="W49" i="26"/>
  <c r="W37" i="26"/>
  <c r="W25" i="26"/>
  <c r="W13" i="26"/>
  <c r="W301" i="26"/>
  <c r="W289" i="26"/>
  <c r="W277" i="26"/>
  <c r="W323" i="26"/>
  <c r="W311" i="26"/>
  <c r="W363" i="26"/>
  <c r="W351" i="26"/>
  <c r="W396" i="26"/>
  <c r="W384" i="26"/>
  <c r="W372" i="26"/>
  <c r="W529" i="26"/>
  <c r="W514" i="26"/>
  <c r="W517" i="26"/>
  <c r="W556" i="26"/>
  <c r="W544" i="26"/>
  <c r="W601" i="26"/>
  <c r="W589" i="26"/>
  <c r="W577" i="26"/>
  <c r="W634" i="26"/>
  <c r="W636" i="26"/>
  <c r="W622" i="26"/>
  <c r="W624" i="26"/>
  <c r="W610" i="26"/>
  <c r="W612" i="26"/>
  <c r="W742" i="26"/>
  <c r="W730" i="26"/>
  <c r="W718" i="26"/>
  <c r="W706" i="26"/>
  <c r="W694" i="26"/>
  <c r="W682" i="26"/>
  <c r="W670" i="26"/>
  <c r="W658" i="26"/>
  <c r="W828" i="26"/>
  <c r="W816" i="26"/>
  <c r="W804" i="26"/>
  <c r="W792" i="26"/>
  <c r="W780" i="26"/>
  <c r="W766" i="26"/>
  <c r="W590" i="26"/>
  <c r="W120" i="26"/>
  <c r="W108" i="26"/>
  <c r="W96" i="26"/>
  <c r="W84" i="26"/>
  <c r="W72" i="26"/>
  <c r="W60" i="26"/>
  <c r="W48" i="26"/>
  <c r="W36" i="26"/>
  <c r="W24" i="26"/>
  <c r="W12" i="26"/>
  <c r="W300" i="26"/>
  <c r="W288" i="26"/>
  <c r="W276" i="26"/>
  <c r="W322" i="26"/>
  <c r="W310" i="26"/>
  <c r="W362" i="26"/>
  <c r="W407" i="26"/>
  <c r="W395" i="26"/>
  <c r="W383" i="26"/>
  <c r="W371" i="26"/>
  <c r="W528" i="26"/>
  <c r="W516" i="26"/>
  <c r="W555" i="26"/>
  <c r="W543" i="26"/>
  <c r="W647" i="26"/>
  <c r="W635" i="26"/>
  <c r="W623" i="26"/>
  <c r="W611" i="26"/>
  <c r="W827" i="26"/>
  <c r="W815" i="26"/>
  <c r="W803" i="26"/>
  <c r="W791" i="26"/>
  <c r="W779" i="26"/>
  <c r="W826" i="26"/>
  <c r="W806" i="26"/>
  <c r="W765" i="26"/>
  <c r="W617" i="26"/>
  <c r="W417" i="26"/>
  <c r="W309" i="26"/>
  <c r="W165" i="26"/>
  <c r="W129" i="26"/>
  <c r="W119" i="26"/>
  <c r="W107" i="26"/>
  <c r="W95" i="26"/>
  <c r="W83" i="26"/>
  <c r="W71" i="26"/>
  <c r="W59" i="26"/>
  <c r="W47" i="26"/>
  <c r="W35" i="26"/>
  <c r="W23" i="26"/>
  <c r="W11" i="26"/>
  <c r="W299" i="26"/>
  <c r="W287" i="26"/>
  <c r="W275" i="26"/>
  <c r="W342" i="26"/>
  <c r="W361" i="26"/>
  <c r="W406" i="26"/>
  <c r="W394" i="26"/>
  <c r="W382" i="26"/>
  <c r="W370" i="26"/>
  <c r="W510" i="26"/>
  <c r="W498" i="26"/>
  <c r="W486" i="26"/>
  <c r="W474" i="26"/>
  <c r="W462" i="26"/>
  <c r="W450" i="26"/>
  <c r="W527" i="26"/>
  <c r="W515" i="26"/>
  <c r="W600" i="26"/>
  <c r="W588" i="26"/>
  <c r="W576" i="26"/>
  <c r="W785" i="26"/>
  <c r="W741" i="26"/>
  <c r="W717" i="26"/>
  <c r="W693" i="26"/>
  <c r="W669" i="26"/>
  <c r="W614" i="26"/>
  <c r="W488" i="26"/>
  <c r="W452" i="26"/>
  <c r="W416" i="26"/>
  <c r="W344" i="26"/>
  <c r="W272" i="26"/>
  <c r="W236" i="26"/>
  <c r="W200" i="26"/>
  <c r="W164" i="26"/>
  <c r="W128" i="26"/>
  <c r="W118" i="26"/>
  <c r="W106" i="26"/>
  <c r="W94" i="26"/>
  <c r="W82" i="26"/>
  <c r="W70" i="26"/>
  <c r="W58" i="26"/>
  <c r="W46" i="26"/>
  <c r="W34" i="26"/>
  <c r="W22" i="26"/>
  <c r="W10" i="26"/>
  <c r="W270" i="26"/>
  <c r="W258" i="26"/>
  <c r="W246" i="26"/>
  <c r="W234" i="26"/>
  <c r="W222" i="26"/>
  <c r="W210" i="26"/>
  <c r="W198" i="26"/>
  <c r="W186" i="26"/>
  <c r="W174" i="26"/>
  <c r="W162" i="26"/>
  <c r="W150" i="26"/>
  <c r="W138" i="26"/>
  <c r="W126" i="26"/>
  <c r="W298" i="26"/>
  <c r="W286" i="26"/>
  <c r="W360" i="26"/>
  <c r="W438" i="26"/>
  <c r="W426" i="26"/>
  <c r="W414" i="26"/>
  <c r="W526" i="26"/>
  <c r="W565" i="26"/>
  <c r="W553" i="26"/>
  <c r="W541" i="26"/>
  <c r="W599" i="26"/>
  <c r="W587" i="26"/>
  <c r="W575" i="26"/>
  <c r="W802" i="26"/>
  <c r="W740" i="26"/>
  <c r="W716" i="26"/>
  <c r="W692" i="26"/>
  <c r="W668" i="26"/>
  <c r="W554" i="26"/>
  <c r="W747" i="26"/>
  <c r="S816" i="49"/>
  <c r="S804" i="49"/>
  <c r="S792" i="49"/>
  <c r="S780" i="49"/>
  <c r="S768" i="49"/>
  <c r="S756" i="49"/>
  <c r="S744" i="49"/>
  <c r="S732" i="49"/>
  <c r="S720" i="49"/>
  <c r="S708" i="49"/>
  <c r="S696" i="49"/>
  <c r="S684" i="49"/>
  <c r="S672" i="49"/>
  <c r="S660" i="49"/>
  <c r="S648" i="49"/>
  <c r="S636" i="49"/>
  <c r="S624" i="49"/>
  <c r="S612" i="49"/>
  <c r="S600" i="49"/>
  <c r="S588" i="49"/>
  <c r="S576" i="49"/>
  <c r="S564" i="49"/>
  <c r="S552" i="49"/>
  <c r="S540" i="49"/>
  <c r="S528" i="49"/>
  <c r="S516" i="49"/>
  <c r="S504" i="49"/>
  <c r="S492" i="49"/>
  <c r="S480" i="49"/>
  <c r="S468" i="49"/>
  <c r="S456" i="49"/>
  <c r="S444" i="49"/>
  <c r="S432" i="49"/>
  <c r="S420" i="49"/>
  <c r="S408" i="49"/>
  <c r="S396" i="49"/>
  <c r="S384" i="49"/>
  <c r="S372" i="49"/>
  <c r="S360" i="49"/>
  <c r="S348" i="49"/>
  <c r="S336" i="49"/>
  <c r="S324" i="49"/>
  <c r="S312" i="49"/>
  <c r="S826" i="49"/>
  <c r="S814" i="49"/>
  <c r="S802" i="49"/>
  <c r="S790" i="49"/>
  <c r="S778" i="49"/>
  <c r="S766" i="49"/>
  <c r="S754" i="49"/>
  <c r="S742" i="49"/>
  <c r="S730" i="49"/>
  <c r="S718" i="49"/>
  <c r="S522" i="49"/>
  <c r="S825" i="49"/>
  <c r="S813" i="49"/>
  <c r="S801" i="49"/>
  <c r="S789" i="49"/>
  <c r="S777" i="49"/>
  <c r="S765" i="49"/>
  <c r="S753" i="49"/>
  <c r="S741" i="49"/>
  <c r="S729" i="49"/>
  <c r="S717" i="49"/>
  <c r="S705" i="49"/>
  <c r="S693" i="49"/>
  <c r="S681" i="49"/>
  <c r="S669" i="49"/>
  <c r="S657" i="49"/>
  <c r="S645" i="49"/>
  <c r="S633" i="49"/>
  <c r="S621" i="49"/>
  <c r="S609" i="49"/>
  <c r="S608" i="49"/>
  <c r="S597" i="49"/>
  <c r="S585" i="49"/>
  <c r="S573" i="49"/>
  <c r="S561" i="49"/>
  <c r="S549" i="49"/>
  <c r="S537" i="49"/>
  <c r="S525" i="49"/>
  <c r="S229" i="49"/>
  <c r="S426" i="49"/>
  <c r="S823" i="49"/>
  <c r="S811" i="49"/>
  <c r="S799" i="49"/>
  <c r="S787" i="49"/>
  <c r="S775" i="49"/>
  <c r="S763" i="49"/>
  <c r="S751" i="49"/>
  <c r="S739" i="49"/>
  <c r="S727" i="49"/>
  <c r="S715" i="49"/>
  <c r="S703" i="49"/>
  <c r="S559" i="49"/>
  <c r="S535" i="49"/>
  <c r="S523" i="49"/>
  <c r="S511" i="49"/>
  <c r="S499" i="49"/>
  <c r="S487" i="49"/>
  <c r="S475" i="49"/>
  <c r="S463" i="49"/>
  <c r="S451" i="49"/>
  <c r="S439" i="49"/>
  <c r="S427" i="49"/>
  <c r="S415" i="49"/>
  <c r="S403" i="49"/>
  <c r="S391" i="49"/>
  <c r="S379" i="49"/>
  <c r="S367" i="49"/>
  <c r="S355" i="49"/>
  <c r="S343" i="49"/>
  <c r="S319" i="49"/>
  <c r="S307" i="49"/>
  <c r="S295" i="49"/>
  <c r="S85" i="49"/>
  <c r="S822" i="49"/>
  <c r="S810" i="49"/>
  <c r="S450" i="49"/>
  <c r="S354" i="49"/>
  <c r="S821" i="49"/>
  <c r="S809" i="49"/>
  <c r="S797" i="49"/>
  <c r="S785" i="49"/>
  <c r="S773" i="49"/>
  <c r="S761" i="49"/>
  <c r="S749" i="49"/>
  <c r="S737" i="49"/>
  <c r="S725" i="49"/>
  <c r="S713" i="49"/>
  <c r="S701" i="49"/>
  <c r="S689" i="49"/>
  <c r="S677" i="49"/>
  <c r="S665" i="49"/>
  <c r="S653" i="49"/>
  <c r="S641" i="49"/>
  <c r="S820" i="49"/>
  <c r="S808" i="49"/>
  <c r="S796" i="49"/>
  <c r="S784" i="49"/>
  <c r="S772" i="49"/>
  <c r="S760" i="49"/>
  <c r="S748" i="49"/>
  <c r="S736" i="49"/>
  <c r="S724" i="49"/>
  <c r="S798" i="49"/>
  <c r="S786" i="49"/>
  <c r="S774" i="49"/>
  <c r="S762" i="49"/>
  <c r="S750" i="49"/>
  <c r="S738" i="49"/>
  <c r="S726" i="49"/>
  <c r="S714" i="49"/>
  <c r="S702" i="49"/>
  <c r="S690" i="49"/>
  <c r="S678" i="49"/>
  <c r="S666" i="49"/>
  <c r="S654" i="49"/>
  <c r="S642" i="49"/>
  <c r="S630" i="49"/>
  <c r="S618" i="49"/>
  <c r="S606" i="49"/>
  <c r="S594" i="49"/>
  <c r="S582" i="49"/>
  <c r="S570" i="49"/>
  <c r="S558" i="49"/>
  <c r="S546" i="49"/>
  <c r="S534" i="49"/>
  <c r="S510" i="49"/>
  <c r="S498" i="49"/>
  <c r="S486" i="49"/>
  <c r="S474" i="49"/>
  <c r="S462" i="49"/>
  <c r="S438" i="49"/>
  <c r="S414" i="49"/>
  <c r="S402" i="49"/>
  <c r="S390" i="49"/>
  <c r="S378" i="49"/>
  <c r="S366" i="49"/>
  <c r="S342" i="49"/>
  <c r="S330" i="49"/>
  <c r="S629" i="49"/>
  <c r="S617" i="49"/>
  <c r="S605" i="49"/>
  <c r="S593" i="49"/>
  <c r="S581" i="49"/>
  <c r="S569" i="49"/>
  <c r="S557" i="49"/>
  <c r="S545" i="49"/>
  <c r="S533" i="49"/>
  <c r="S521" i="49"/>
  <c r="S509" i="49"/>
  <c r="S497" i="49"/>
  <c r="S485" i="49"/>
  <c r="S473" i="49"/>
  <c r="S461" i="49"/>
  <c r="S449" i="49"/>
  <c r="S437" i="49"/>
  <c r="S425" i="49"/>
  <c r="S413" i="49"/>
  <c r="S401" i="49"/>
  <c r="S389" i="49"/>
  <c r="S377" i="49"/>
  <c r="S365" i="49"/>
  <c r="S353" i="49"/>
  <c r="S341" i="49"/>
  <c r="S329" i="49"/>
  <c r="S317" i="49"/>
  <c r="S305" i="49"/>
  <c r="S293" i="49"/>
  <c r="S281" i="49"/>
  <c r="S269" i="49"/>
  <c r="S257" i="49"/>
  <c r="S245" i="49"/>
  <c r="S233" i="49"/>
  <c r="S221" i="49"/>
  <c r="S209" i="49"/>
  <c r="S197" i="49"/>
  <c r="S185" i="49"/>
  <c r="S173" i="49"/>
  <c r="S161" i="49"/>
  <c r="S149" i="49"/>
  <c r="S712" i="49"/>
  <c r="S700" i="49"/>
  <c r="S688" i="49"/>
  <c r="S676" i="49"/>
  <c r="S664" i="49"/>
  <c r="S652" i="49"/>
  <c r="S640" i="49"/>
  <c r="S628" i="49"/>
  <c r="S616" i="49"/>
  <c r="S604" i="49"/>
  <c r="S325" i="49"/>
  <c r="S301" i="49"/>
  <c r="S538" i="49"/>
  <c r="S819" i="49"/>
  <c r="S807" i="49"/>
  <c r="S795" i="49"/>
  <c r="S783" i="49"/>
  <c r="S771" i="49"/>
  <c r="S759" i="49"/>
  <c r="S747" i="49"/>
  <c r="S735" i="49"/>
  <c r="S723" i="49"/>
  <c r="S711" i="49"/>
  <c r="S699" i="49"/>
  <c r="S687" i="49"/>
  <c r="S675" i="49"/>
  <c r="S663" i="49"/>
  <c r="S651" i="49"/>
  <c r="S639" i="49"/>
  <c r="S627" i="49"/>
  <c r="S615" i="49"/>
  <c r="S603" i="49"/>
  <c r="S591" i="49"/>
  <c r="S579" i="49"/>
  <c r="S555" i="49"/>
  <c r="S531" i="49"/>
  <c r="S519" i="49"/>
  <c r="S507" i="49"/>
  <c r="S495" i="49"/>
  <c r="S483" i="49"/>
  <c r="S471" i="49"/>
  <c r="S459" i="49"/>
  <c r="S447" i="49"/>
  <c r="S435" i="49"/>
  <c r="S423" i="49"/>
  <c r="S411" i="49"/>
  <c r="S399" i="49"/>
  <c r="S387" i="49"/>
  <c r="S375" i="49"/>
  <c r="S363" i="49"/>
  <c r="S351" i="49"/>
  <c r="S614" i="49"/>
  <c r="S710" i="49"/>
  <c r="S284" i="49"/>
  <c r="S157" i="49"/>
  <c r="S793" i="49"/>
  <c r="S709" i="49"/>
  <c r="S517" i="49"/>
  <c r="S493" i="49"/>
  <c r="S445" i="49"/>
  <c r="S421" i="49"/>
  <c r="S397" i="49"/>
  <c r="S349" i="49"/>
  <c r="S277" i="49"/>
  <c r="S253" i="49"/>
  <c r="S205" i="49"/>
  <c r="S181" i="49"/>
  <c r="S133" i="49"/>
  <c r="S109" i="49"/>
  <c r="S61" i="49"/>
  <c r="S37" i="49"/>
  <c r="S300" i="49"/>
  <c r="S288" i="49"/>
  <c r="S276" i="49"/>
  <c r="S264" i="49"/>
  <c r="S252" i="49"/>
  <c r="S228" i="49"/>
  <c r="S204" i="49"/>
  <c r="S180" i="49"/>
  <c r="S156" i="49"/>
  <c r="S132" i="49"/>
  <c r="S108" i="49"/>
  <c r="S84" i="49"/>
  <c r="S60" i="49"/>
  <c r="S36" i="49"/>
  <c r="S12" i="49"/>
  <c r="S13" i="49"/>
  <c r="S745" i="49"/>
  <c r="S827" i="49"/>
  <c r="S815" i="49"/>
  <c r="S803" i="49"/>
  <c r="S791" i="49"/>
  <c r="S779" i="49"/>
  <c r="S767" i="49"/>
  <c r="S755" i="49"/>
  <c r="S743" i="49"/>
  <c r="S731" i="49"/>
  <c r="S719" i="49"/>
  <c r="S707" i="49"/>
  <c r="S695" i="49"/>
  <c r="S683" i="49"/>
  <c r="S671" i="49"/>
  <c r="S659" i="49"/>
  <c r="S647" i="49"/>
  <c r="S635" i="49"/>
  <c r="S623" i="49"/>
  <c r="S611" i="49"/>
  <c r="S599" i="49"/>
  <c r="S587" i="49"/>
  <c r="S575" i="49"/>
  <c r="S563" i="49"/>
  <c r="S551" i="49"/>
  <c r="S539" i="49"/>
  <c r="S527" i="49"/>
  <c r="S323" i="49"/>
  <c r="S346" i="49"/>
  <c r="S610" i="49"/>
  <c r="S137" i="49"/>
  <c r="S125" i="49"/>
  <c r="S113" i="49"/>
  <c r="S101" i="49"/>
  <c r="S89" i="49"/>
  <c r="S77" i="49"/>
  <c r="S65" i="49"/>
  <c r="S53" i="49"/>
  <c r="S41" i="49"/>
  <c r="S29" i="49"/>
  <c r="S17" i="49"/>
  <c r="S5" i="49"/>
  <c r="S613" i="49"/>
  <c r="S592" i="49"/>
  <c r="S580" i="49"/>
  <c r="S568" i="49"/>
  <c r="S556" i="49"/>
  <c r="S544" i="49"/>
  <c r="S532" i="49"/>
  <c r="S520" i="49"/>
  <c r="S508" i="49"/>
  <c r="S496" i="49"/>
  <c r="S484" i="49"/>
  <c r="S472" i="49"/>
  <c r="S460" i="49"/>
  <c r="S448" i="49"/>
  <c r="S436" i="49"/>
  <c r="S424" i="49"/>
  <c r="S412" i="49"/>
  <c r="S400" i="49"/>
  <c r="S388" i="49"/>
  <c r="S376" i="49"/>
  <c r="S364" i="49"/>
  <c r="S352" i="49"/>
  <c r="S340" i="49"/>
  <c r="S316" i="49"/>
  <c r="S304" i="49"/>
  <c r="S292" i="49"/>
  <c r="S280" i="49"/>
  <c r="S268" i="49"/>
  <c r="S256" i="49"/>
  <c r="S244" i="49"/>
  <c r="S232" i="49"/>
  <c r="S220" i="49"/>
  <c r="S208" i="49"/>
  <c r="S196" i="49"/>
  <c r="S184" i="49"/>
  <c r="S172" i="49"/>
  <c r="S160" i="49"/>
  <c r="S148" i="49"/>
  <c r="S136" i="49"/>
  <c r="S124" i="49"/>
  <c r="S112" i="49"/>
  <c r="S100" i="49"/>
  <c r="S88" i="49"/>
  <c r="S76" i="49"/>
  <c r="S64" i="49"/>
  <c r="S52" i="49"/>
  <c r="S28" i="49"/>
  <c r="S16" i="49"/>
  <c r="S4" i="49"/>
  <c r="S296" i="49"/>
  <c r="S224" i="49"/>
  <c r="S152" i="49"/>
  <c r="S80" i="49"/>
  <c r="S8" i="49"/>
  <c r="S2" i="49"/>
  <c r="S818" i="49"/>
  <c r="S806" i="49"/>
  <c r="S794" i="49"/>
  <c r="S782" i="49"/>
  <c r="S770" i="49"/>
  <c r="S758" i="49"/>
  <c r="S746" i="49"/>
  <c r="S734" i="49"/>
  <c r="S722" i="49"/>
  <c r="S698" i="49"/>
  <c r="S686" i="49"/>
  <c r="S674" i="49"/>
  <c r="S662" i="49"/>
  <c r="S650" i="49"/>
  <c r="S638" i="49"/>
  <c r="S626" i="49"/>
  <c r="S602" i="49"/>
  <c r="S590" i="49"/>
  <c r="S578" i="49"/>
  <c r="S554" i="49"/>
  <c r="S542" i="49"/>
  <c r="S326" i="49"/>
  <c r="S314" i="49"/>
  <c r="S302" i="49"/>
  <c r="S290" i="49"/>
  <c r="S278" i="49"/>
  <c r="S266" i="49"/>
  <c r="S254" i="49"/>
  <c r="S242" i="49"/>
  <c r="S230" i="49"/>
  <c r="S218" i="49"/>
  <c r="S206" i="49"/>
  <c r="S194" i="49"/>
  <c r="S182" i="49"/>
  <c r="S170" i="49"/>
  <c r="S158" i="49"/>
  <c r="S146" i="49"/>
  <c r="S134" i="49"/>
  <c r="S122" i="49"/>
  <c r="S110" i="49"/>
  <c r="S98" i="49"/>
  <c r="S86" i="49"/>
  <c r="S74" i="49"/>
  <c r="S62" i="49"/>
  <c r="S50" i="49"/>
  <c r="S38" i="49"/>
  <c r="S26" i="49"/>
  <c r="S14" i="49"/>
  <c r="S344" i="49"/>
  <c r="S829" i="49"/>
  <c r="S817" i="49"/>
  <c r="S805" i="49"/>
  <c r="S781" i="49"/>
  <c r="S769" i="49"/>
  <c r="S757" i="49"/>
  <c r="S733" i="49"/>
  <c r="S721" i="49"/>
  <c r="S697" i="49"/>
  <c r="S685" i="49"/>
  <c r="S673" i="49"/>
  <c r="S661" i="49"/>
  <c r="S649" i="49"/>
  <c r="S637" i="49"/>
  <c r="S625" i="49"/>
  <c r="S601" i="49"/>
  <c r="S589" i="49"/>
  <c r="S577" i="49"/>
  <c r="S565" i="49"/>
  <c r="S553" i="49"/>
  <c r="S541" i="49"/>
  <c r="S529" i="49"/>
  <c r="S505" i="49"/>
  <c r="S481" i="49"/>
  <c r="S457" i="49"/>
  <c r="S433" i="49"/>
  <c r="S409" i="49"/>
  <c r="S385" i="49"/>
  <c r="S361" i="49"/>
  <c r="S337" i="49"/>
  <c r="S313" i="49"/>
  <c r="S289" i="49"/>
  <c r="S265" i="49"/>
  <c r="S241" i="49"/>
  <c r="S217" i="49"/>
  <c r="S193" i="49"/>
  <c r="S169" i="49"/>
  <c r="S145" i="49"/>
  <c r="S121" i="49"/>
  <c r="S97" i="49"/>
  <c r="S73" i="49"/>
  <c r="S49" i="49"/>
  <c r="S25" i="49"/>
  <c r="S338" i="49"/>
  <c r="S240" i="49"/>
  <c r="S216" i="49"/>
  <c r="S192" i="49"/>
  <c r="S168" i="49"/>
  <c r="S144" i="49"/>
  <c r="S120" i="49"/>
  <c r="S96" i="49"/>
  <c r="S72" i="49"/>
  <c r="S48" i="49"/>
  <c r="S24" i="49"/>
  <c r="S272" i="49"/>
  <c r="S200" i="49"/>
  <c r="S128" i="49"/>
  <c r="S56" i="49"/>
  <c r="S328" i="49"/>
  <c r="S515" i="49"/>
  <c r="S503" i="49"/>
  <c r="S491" i="49"/>
  <c r="S479" i="49"/>
  <c r="S467" i="49"/>
  <c r="S455" i="49"/>
  <c r="S443" i="49"/>
  <c r="S431" i="49"/>
  <c r="S419" i="49"/>
  <c r="S407" i="49"/>
  <c r="S395" i="49"/>
  <c r="S383" i="49"/>
  <c r="S371" i="49"/>
  <c r="S359" i="49"/>
  <c r="S347" i="49"/>
  <c r="S335" i="49"/>
  <c r="S331" i="49"/>
  <c r="S706" i="49"/>
  <c r="S694" i="49"/>
  <c r="S682" i="49"/>
  <c r="S670" i="49"/>
  <c r="S658" i="49"/>
  <c r="S646" i="49"/>
  <c r="S634" i="49"/>
  <c r="S622" i="49"/>
  <c r="S598" i="49"/>
  <c r="S586" i="49"/>
  <c r="S574" i="49"/>
  <c r="S562" i="49"/>
  <c r="S550" i="49"/>
  <c r="S526" i="49"/>
  <c r="S514" i="49"/>
  <c r="S502" i="49"/>
  <c r="S490" i="49"/>
  <c r="S478" i="49"/>
  <c r="S466" i="49"/>
  <c r="S454" i="49"/>
  <c r="S442" i="49"/>
  <c r="S430" i="49"/>
  <c r="S418" i="49"/>
  <c r="S406" i="49"/>
  <c r="S394" i="49"/>
  <c r="S382" i="49"/>
  <c r="S370" i="49"/>
  <c r="S358" i="49"/>
  <c r="S334" i="49"/>
  <c r="S322" i="49"/>
  <c r="S310" i="49"/>
  <c r="S298" i="49"/>
  <c r="S286" i="49"/>
  <c r="S274" i="49"/>
  <c r="S262" i="49"/>
  <c r="S250" i="49"/>
  <c r="S238" i="49"/>
  <c r="S226" i="49"/>
  <c r="S214" i="49"/>
  <c r="S202" i="49"/>
  <c r="S190" i="49"/>
  <c r="S178" i="49"/>
  <c r="S166" i="49"/>
  <c r="S154" i="49"/>
  <c r="S142" i="49"/>
  <c r="S130" i="49"/>
  <c r="S118" i="49"/>
  <c r="S106" i="49"/>
  <c r="S94" i="49"/>
  <c r="S82" i="49"/>
  <c r="S70" i="49"/>
  <c r="S58" i="49"/>
  <c r="S46" i="49"/>
  <c r="S34" i="49"/>
  <c r="S22" i="49"/>
  <c r="S10" i="49"/>
  <c r="S513" i="49"/>
  <c r="S501" i="49"/>
  <c r="S489" i="49"/>
  <c r="S477" i="49"/>
  <c r="S465" i="49"/>
  <c r="S453" i="49"/>
  <c r="S441" i="49"/>
  <c r="S429" i="49"/>
  <c r="S417" i="49"/>
  <c r="S405" i="49"/>
  <c r="S393" i="49"/>
  <c r="S381" i="49"/>
  <c r="S369" i="49"/>
  <c r="S357" i="49"/>
  <c r="S345" i="49"/>
  <c r="S333" i="49"/>
  <c r="S40" i="49"/>
  <c r="S824" i="49"/>
  <c r="S812" i="49"/>
  <c r="S800" i="49"/>
  <c r="S788" i="49"/>
  <c r="S776" i="49"/>
  <c r="S764" i="49"/>
  <c r="S752" i="49"/>
  <c r="S740" i="49"/>
  <c r="S728" i="49"/>
  <c r="S716" i="49"/>
  <c r="S704" i="49"/>
  <c r="S692" i="49"/>
  <c r="S656" i="49"/>
  <c r="S632" i="49"/>
  <c r="S548" i="49"/>
  <c r="S320" i="49"/>
  <c r="S248" i="49"/>
  <c r="S176" i="49"/>
  <c r="S104" i="49"/>
  <c r="S32" i="49"/>
  <c r="S283" i="49"/>
  <c r="S271" i="49"/>
  <c r="S259" i="49"/>
  <c r="S247" i="49"/>
  <c r="S235" i="49"/>
  <c r="S223" i="49"/>
  <c r="S211" i="49"/>
  <c r="S199" i="49"/>
  <c r="S187" i="49"/>
  <c r="S175" i="49"/>
  <c r="S163" i="49"/>
  <c r="S151" i="49"/>
  <c r="S139" i="49"/>
  <c r="S127" i="49"/>
  <c r="S115" i="49"/>
  <c r="S103" i="49"/>
  <c r="S91" i="49"/>
  <c r="S79" i="49"/>
  <c r="S67" i="49"/>
  <c r="S55" i="49"/>
  <c r="S43" i="49"/>
  <c r="S31" i="49"/>
  <c r="S19" i="49"/>
  <c r="S7" i="49"/>
  <c r="S308" i="49"/>
  <c r="S469" i="49"/>
  <c r="S373" i="49"/>
  <c r="S311" i="49"/>
  <c r="S299" i="49"/>
  <c r="S287" i="49"/>
  <c r="S275" i="49"/>
  <c r="S263" i="49"/>
  <c r="S251" i="49"/>
  <c r="S239" i="49"/>
  <c r="S227" i="49"/>
  <c r="S215" i="49"/>
  <c r="S203" i="49"/>
  <c r="S191" i="49"/>
  <c r="S179" i="49"/>
  <c r="S167" i="49"/>
  <c r="S155" i="49"/>
  <c r="S143" i="49"/>
  <c r="S131" i="49"/>
  <c r="S119" i="49"/>
  <c r="S107" i="49"/>
  <c r="S95" i="49"/>
  <c r="S83" i="49"/>
  <c r="S71" i="49"/>
  <c r="S59" i="49"/>
  <c r="S47" i="49"/>
  <c r="S35" i="49"/>
  <c r="S23" i="49"/>
  <c r="S11" i="49"/>
  <c r="S321" i="49"/>
  <c r="S309" i="49"/>
  <c r="S297" i="49"/>
  <c r="S285" i="49"/>
  <c r="S273" i="49"/>
  <c r="S261" i="49"/>
  <c r="S249" i="49"/>
  <c r="S237" i="49"/>
  <c r="S225" i="49"/>
  <c r="S213" i="49"/>
  <c r="S201" i="49"/>
  <c r="S189" i="49"/>
  <c r="S177" i="49"/>
  <c r="S165" i="49"/>
  <c r="S153" i="49"/>
  <c r="S141" i="49"/>
  <c r="S129" i="49"/>
  <c r="S117" i="49"/>
  <c r="S105" i="49"/>
  <c r="S93" i="49"/>
  <c r="S81" i="49"/>
  <c r="S69" i="49"/>
  <c r="S57" i="49"/>
  <c r="S45" i="49"/>
  <c r="S33" i="49"/>
  <c r="S21" i="49"/>
  <c r="S9" i="49"/>
  <c r="S680" i="49"/>
  <c r="S668" i="49"/>
  <c r="S644" i="49"/>
  <c r="S620" i="49"/>
  <c r="S596" i="49"/>
  <c r="S584" i="49"/>
  <c r="S572" i="49"/>
  <c r="S560" i="49"/>
  <c r="S536" i="49"/>
  <c r="S524" i="49"/>
  <c r="S512" i="49"/>
  <c r="S500" i="49"/>
  <c r="S488" i="49"/>
  <c r="S476" i="49"/>
  <c r="S464" i="49"/>
  <c r="S452" i="49"/>
  <c r="S440" i="49"/>
  <c r="S428" i="49"/>
  <c r="S416" i="49"/>
  <c r="S404" i="49"/>
  <c r="S392" i="49"/>
  <c r="S380" i="49"/>
  <c r="S368" i="49"/>
  <c r="S356" i="49"/>
  <c r="S691" i="49"/>
  <c r="S679" i="49"/>
  <c r="S667" i="49"/>
  <c r="S655" i="49"/>
  <c r="S643" i="49"/>
  <c r="S631" i="49"/>
  <c r="S619" i="49"/>
  <c r="S607" i="49"/>
  <c r="S595" i="49"/>
  <c r="S583" i="49"/>
  <c r="S571" i="49"/>
  <c r="S547" i="49"/>
  <c r="S318" i="49"/>
  <c r="S306" i="49"/>
  <c r="S294" i="49"/>
  <c r="S282" i="49"/>
  <c r="S270" i="49"/>
  <c r="S258" i="49"/>
  <c r="S246" i="49"/>
  <c r="S234" i="49"/>
  <c r="S222" i="49"/>
  <c r="S210" i="49"/>
  <c r="S198" i="49"/>
  <c r="S186" i="49"/>
  <c r="S174" i="49"/>
  <c r="S162" i="49"/>
  <c r="S150" i="49"/>
  <c r="S138" i="49"/>
  <c r="S126" i="49"/>
  <c r="S114" i="49"/>
  <c r="S102" i="49"/>
  <c r="S90" i="49"/>
  <c r="S78" i="49"/>
  <c r="S66" i="49"/>
  <c r="S54" i="49"/>
  <c r="S42" i="49"/>
  <c r="S30" i="49"/>
  <c r="S18" i="49"/>
  <c r="S6" i="49"/>
  <c r="S332" i="49"/>
  <c r="S260" i="49"/>
  <c r="S236" i="49"/>
  <c r="S212" i="49"/>
  <c r="S188" i="49"/>
  <c r="S164" i="49"/>
  <c r="S140" i="49"/>
  <c r="S116" i="49"/>
  <c r="S92" i="49"/>
  <c r="S68" i="49"/>
  <c r="S44" i="49"/>
  <c r="S20" i="49"/>
  <c r="S567" i="49"/>
  <c r="S543" i="49"/>
  <c r="S339" i="49"/>
  <c r="S327" i="49"/>
  <c r="S315" i="49"/>
  <c r="S303" i="49"/>
  <c r="S291" i="49"/>
  <c r="S279" i="49"/>
  <c r="S267" i="49"/>
  <c r="S255" i="49"/>
  <c r="S243" i="49"/>
  <c r="S231" i="49"/>
  <c r="S219" i="49"/>
  <c r="S207" i="49"/>
  <c r="S195" i="49"/>
  <c r="S183" i="49"/>
  <c r="S171" i="49"/>
  <c r="S159" i="49"/>
  <c r="S147" i="49"/>
  <c r="S135" i="49"/>
  <c r="S123" i="49"/>
  <c r="S111" i="49"/>
  <c r="S99" i="49"/>
  <c r="S87" i="49"/>
  <c r="S75" i="49"/>
  <c r="S63" i="49"/>
  <c r="S51" i="49"/>
  <c r="S39" i="49"/>
  <c r="S27" i="49"/>
  <c r="S15" i="49"/>
  <c r="S3" i="49"/>
  <c r="S566" i="49"/>
  <c r="S530" i="49"/>
  <c r="S518" i="49"/>
  <c r="S506" i="49"/>
  <c r="S494" i="49"/>
  <c r="S482" i="49"/>
  <c r="S470" i="49"/>
  <c r="S458" i="49"/>
  <c r="S446" i="49"/>
  <c r="S434" i="49"/>
  <c r="S422" i="49"/>
  <c r="S410" i="49"/>
  <c r="S398" i="49"/>
  <c r="S386" i="49"/>
  <c r="S374" i="49"/>
  <c r="S362" i="49"/>
  <c r="S350" i="49"/>
  <c r="O18" i="10"/>
  <c r="N171" i="44"/>
  <c r="N175" i="44"/>
  <c r="N193" i="44"/>
  <c r="N226" i="44"/>
  <c r="N259" i="44"/>
  <c r="N292" i="44"/>
  <c r="N325" i="44"/>
  <c r="N357" i="44"/>
  <c r="N390" i="44"/>
  <c r="N423" i="44"/>
  <c r="N458" i="44"/>
  <c r="N491" i="44"/>
  <c r="N524" i="44"/>
  <c r="N6" i="44"/>
  <c r="N9" i="44"/>
  <c r="N12" i="44"/>
  <c r="N181" i="44"/>
  <c r="N188" i="44"/>
  <c r="N205" i="44"/>
  <c r="N238" i="44"/>
  <c r="N272" i="44"/>
  <c r="N304" i="44"/>
  <c r="N337" i="44"/>
  <c r="N370" i="44"/>
  <c r="N403" i="44"/>
  <c r="N436" i="44"/>
  <c r="N470" i="44"/>
  <c r="N525" i="44"/>
  <c r="N521" i="44"/>
  <c r="N517" i="44"/>
  <c r="N513" i="44"/>
  <c r="N509" i="44"/>
  <c r="N505" i="44"/>
  <c r="N501" i="44"/>
  <c r="N496" i="44"/>
  <c r="N492" i="44"/>
  <c r="N488" i="44"/>
  <c r="N484" i="44"/>
  <c r="N479" i="44"/>
  <c r="N475" i="44"/>
  <c r="N471" i="44"/>
  <c r="N467" i="44"/>
  <c r="N463" i="44"/>
  <c r="N459" i="44"/>
  <c r="N454" i="44"/>
  <c r="N450" i="44"/>
  <c r="N446" i="44"/>
  <c r="N441" i="44"/>
  <c r="N437" i="44"/>
  <c r="N432" i="44"/>
  <c r="N428" i="44"/>
  <c r="N424" i="44"/>
  <c r="N420" i="44"/>
  <c r="N416" i="44"/>
  <c r="N412" i="44"/>
  <c r="N408" i="44"/>
  <c r="N404" i="44"/>
  <c r="N400" i="44"/>
  <c r="N395" i="44"/>
  <c r="N391" i="44"/>
  <c r="N387" i="44"/>
  <c r="N383" i="44"/>
  <c r="N379" i="44"/>
  <c r="N375" i="44"/>
  <c r="N371" i="44"/>
  <c r="N367" i="44"/>
  <c r="N363" i="44"/>
  <c r="N358" i="44"/>
  <c r="N354" i="44"/>
  <c r="N350" i="44"/>
  <c r="N346" i="44"/>
  <c r="N342" i="44"/>
  <c r="N338" i="44"/>
  <c r="N334" i="44"/>
  <c r="N330" i="44"/>
  <c r="N326" i="44"/>
  <c r="N322" i="44"/>
  <c r="N318" i="44"/>
  <c r="N313" i="44"/>
  <c r="N309" i="44"/>
  <c r="N305" i="44"/>
  <c r="N301" i="44"/>
  <c r="N297" i="44"/>
  <c r="N293" i="44"/>
  <c r="N289" i="44"/>
  <c r="N285" i="44"/>
  <c r="N281" i="44"/>
  <c r="N277" i="44"/>
  <c r="N273" i="44"/>
  <c r="N268" i="44"/>
  <c r="N264" i="44"/>
  <c r="N260" i="44"/>
  <c r="N256" i="44"/>
  <c r="N252" i="44"/>
  <c r="N248" i="44"/>
  <c r="N243" i="44"/>
  <c r="N239" i="44"/>
  <c r="N235" i="44"/>
  <c r="N231" i="44"/>
  <c r="N227" i="44"/>
  <c r="N223" i="44"/>
  <c r="N218" i="44"/>
  <c r="N214" i="44"/>
  <c r="N210" i="44"/>
  <c r="N206" i="44"/>
  <c r="N202" i="44"/>
  <c r="N197" i="44"/>
  <c r="N523" i="44"/>
  <c r="N519" i="44"/>
  <c r="N515" i="44"/>
  <c r="N511" i="44"/>
  <c r="N507" i="44"/>
  <c r="N503" i="44"/>
  <c r="N499" i="44"/>
  <c r="N494" i="44"/>
  <c r="N490" i="44"/>
  <c r="N486" i="44"/>
  <c r="N481" i="44"/>
  <c r="N477" i="44"/>
  <c r="N473" i="44"/>
  <c r="N469" i="44"/>
  <c r="N465" i="44"/>
  <c r="N461" i="44"/>
  <c r="N457" i="44"/>
  <c r="N452" i="44"/>
  <c r="N448" i="44"/>
  <c r="N444" i="44"/>
  <c r="N439" i="44"/>
  <c r="N434" i="44"/>
  <c r="N430" i="44"/>
  <c r="N426" i="44"/>
  <c r="N422" i="44"/>
  <c r="N418" i="44"/>
  <c r="N414" i="44"/>
  <c r="N410" i="44"/>
  <c r="N406" i="44"/>
  <c r="N402" i="44"/>
  <c r="N397" i="44"/>
  <c r="N393" i="44"/>
  <c r="N389" i="44"/>
  <c r="N385" i="44"/>
  <c r="N381" i="44"/>
  <c r="N377" i="44"/>
  <c r="N373" i="44"/>
  <c r="N369" i="44"/>
  <c r="N365" i="44"/>
  <c r="N360" i="44"/>
  <c r="N356" i="44"/>
  <c r="N352" i="44"/>
  <c r="N348" i="44"/>
  <c r="N344" i="44"/>
  <c r="N340" i="44"/>
  <c r="N336" i="44"/>
  <c r="N332" i="44"/>
  <c r="N328" i="44"/>
  <c r="N324" i="44"/>
  <c r="N320" i="44"/>
  <c r="N316" i="44"/>
  <c r="N311" i="44"/>
  <c r="N307" i="44"/>
  <c r="N303" i="44"/>
  <c r="N299" i="44"/>
  <c r="N295" i="44"/>
  <c r="N291" i="44"/>
  <c r="N287" i="44"/>
  <c r="N283" i="44"/>
  <c r="N279" i="44"/>
  <c r="N275" i="44"/>
  <c r="N271" i="44"/>
  <c r="N266" i="44"/>
  <c r="N262" i="44"/>
  <c r="N258" i="44"/>
  <c r="N254" i="44"/>
  <c r="N250" i="44"/>
  <c r="N245" i="44"/>
  <c r="N241" i="44"/>
  <c r="N237" i="44"/>
  <c r="N233" i="44"/>
  <c r="N229" i="44"/>
  <c r="N225" i="44"/>
  <c r="N221" i="44"/>
  <c r="N216" i="44"/>
  <c r="N212" i="44"/>
  <c r="N208" i="44"/>
  <c r="N204" i="44"/>
  <c r="N200" i="44"/>
  <c r="N195" i="44"/>
  <c r="N191" i="44"/>
  <c r="N187" i="44"/>
  <c r="N183" i="44"/>
  <c r="N179" i="44"/>
  <c r="N526" i="44"/>
  <c r="N522" i="44"/>
  <c r="N518" i="44"/>
  <c r="N514" i="44"/>
  <c r="N510" i="44"/>
  <c r="N506" i="44"/>
  <c r="N502" i="44"/>
  <c r="N497" i="44"/>
  <c r="N493" i="44"/>
  <c r="N489" i="44"/>
  <c r="N485" i="44"/>
  <c r="N480" i="44"/>
  <c r="N476" i="44"/>
  <c r="N472" i="44"/>
  <c r="N468" i="44"/>
  <c r="N464" i="44"/>
  <c r="N460" i="44"/>
  <c r="N455" i="44"/>
  <c r="N451" i="44"/>
  <c r="N447" i="44"/>
  <c r="N443" i="44"/>
  <c r="N438" i="44"/>
  <c r="N433" i="44"/>
  <c r="N429" i="44"/>
  <c r="N425" i="44"/>
  <c r="N421" i="44"/>
  <c r="N417" i="44"/>
  <c r="N413" i="44"/>
  <c r="N409" i="44"/>
  <c r="N405" i="44"/>
  <c r="N401" i="44"/>
  <c r="N396" i="44"/>
  <c r="N392" i="44"/>
  <c r="N388" i="44"/>
  <c r="N384" i="44"/>
  <c r="N380" i="44"/>
  <c r="N376" i="44"/>
  <c r="N372" i="44"/>
  <c r="N368" i="44"/>
  <c r="N364" i="44"/>
  <c r="N359" i="44"/>
  <c r="N355" i="44"/>
  <c r="N351" i="44"/>
  <c r="N347" i="44"/>
  <c r="N343" i="44"/>
  <c r="N339" i="44"/>
  <c r="N335" i="44"/>
  <c r="N331" i="44"/>
  <c r="N327" i="44"/>
  <c r="N323" i="44"/>
  <c r="N319" i="44"/>
  <c r="N314" i="44"/>
  <c r="N310" i="44"/>
  <c r="N306" i="44"/>
  <c r="N302" i="44"/>
  <c r="N298" i="44"/>
  <c r="N294" i="44"/>
  <c r="N290" i="44"/>
  <c r="N286" i="44"/>
  <c r="N282" i="44"/>
  <c r="N278" i="44"/>
  <c r="N274" i="44"/>
  <c r="N270" i="44"/>
  <c r="N265" i="44"/>
  <c r="N261" i="44"/>
  <c r="N257" i="44"/>
  <c r="N253" i="44"/>
  <c r="N249" i="44"/>
  <c r="N244" i="44"/>
  <c r="N240" i="44"/>
  <c r="N236" i="44"/>
  <c r="N232" i="44"/>
  <c r="N228" i="44"/>
  <c r="N224" i="44"/>
  <c r="N219" i="44"/>
  <c r="N215" i="44"/>
  <c r="N211" i="44"/>
  <c r="N207" i="44"/>
  <c r="N203" i="44"/>
  <c r="N199" i="44"/>
  <c r="N194" i="44"/>
  <c r="N190" i="44"/>
  <c r="N186" i="44"/>
  <c r="N182" i="44"/>
  <c r="N178" i="44"/>
  <c r="N15" i="44"/>
  <c r="N19" i="44"/>
  <c r="N24" i="44"/>
  <c r="N28" i="44"/>
  <c r="N32" i="44"/>
  <c r="N37" i="44"/>
  <c r="N41" i="44"/>
  <c r="N45" i="44"/>
  <c r="N49" i="44"/>
  <c r="N53" i="44"/>
  <c r="N57" i="44"/>
  <c r="N61" i="44"/>
  <c r="N65" i="44"/>
  <c r="N69" i="44"/>
  <c r="N74" i="44"/>
  <c r="N78" i="44"/>
  <c r="N82" i="44"/>
  <c r="N86" i="44"/>
  <c r="N90" i="44"/>
  <c r="N94" i="44"/>
  <c r="N98" i="44"/>
  <c r="N102" i="44"/>
  <c r="N106" i="44"/>
  <c r="N110" i="44"/>
  <c r="N114" i="44"/>
  <c r="N118" i="44"/>
  <c r="N122" i="44"/>
  <c r="N126" i="44"/>
  <c r="N130" i="44"/>
  <c r="N134" i="44"/>
  <c r="N138" i="44"/>
  <c r="N143" i="44"/>
  <c r="N147" i="44"/>
  <c r="N151" i="44"/>
  <c r="N155" i="44"/>
  <c r="N160" i="44"/>
  <c r="N164" i="44"/>
  <c r="N168" i="44"/>
  <c r="N172" i="44"/>
  <c r="N176" i="44"/>
  <c r="N217" i="44"/>
  <c r="N251" i="44"/>
  <c r="N284" i="44"/>
  <c r="N317" i="44"/>
  <c r="N349" i="44"/>
  <c r="N382" i="44"/>
  <c r="N415" i="44"/>
  <c r="N449" i="44"/>
  <c r="N483" i="44"/>
  <c r="N516" i="44"/>
  <c r="N189" i="44"/>
  <c r="N196" i="44"/>
  <c r="N230" i="44"/>
  <c r="N263" i="44"/>
  <c r="N296" i="44"/>
  <c r="N329" i="44"/>
  <c r="N361" i="44"/>
  <c r="N394" i="44"/>
  <c r="N427" i="44"/>
  <c r="N462" i="44"/>
  <c r="N495" i="44"/>
  <c r="U6" i="44"/>
  <c r="N13" i="44"/>
  <c r="N16" i="44"/>
  <c r="N20" i="44"/>
  <c r="N25" i="44"/>
  <c r="N29" i="44"/>
  <c r="N34" i="44"/>
  <c r="N38" i="44"/>
  <c r="N42" i="44"/>
  <c r="N46" i="44"/>
  <c r="N50" i="44"/>
  <c r="N54" i="44"/>
  <c r="N58" i="44"/>
  <c r="N62" i="44"/>
  <c r="N66" i="44"/>
  <c r="N71" i="44"/>
  <c r="N75" i="44"/>
  <c r="N79" i="44"/>
  <c r="N83" i="44"/>
  <c r="N87" i="44"/>
  <c r="N91" i="44"/>
  <c r="N95" i="44"/>
  <c r="N99" i="44"/>
  <c r="N103" i="44"/>
  <c r="N107" i="44"/>
  <c r="N111" i="44"/>
  <c r="N115" i="44"/>
  <c r="N119" i="44"/>
  <c r="N123" i="44"/>
  <c r="N127" i="44"/>
  <c r="N131" i="44"/>
  <c r="N135" i="44"/>
  <c r="N139" i="44"/>
  <c r="N144" i="44"/>
  <c r="N148" i="44"/>
  <c r="N152" i="44"/>
  <c r="N156" i="44"/>
  <c r="N161" i="44"/>
  <c r="N165" i="44"/>
  <c r="N169" i="44"/>
  <c r="N173" i="44"/>
  <c r="N177" i="44"/>
  <c r="N184" i="44"/>
  <c r="N209" i="44"/>
  <c r="N242" i="44"/>
  <c r="N276" i="44"/>
  <c r="N308" i="44"/>
  <c r="N341" i="44"/>
  <c r="N374" i="44"/>
  <c r="N407" i="44"/>
  <c r="N440" i="44"/>
  <c r="N474" i="44"/>
  <c r="N508" i="44"/>
  <c r="N7" i="44"/>
  <c r="N222" i="44"/>
  <c r="N255" i="44"/>
  <c r="N288" i="44"/>
  <c r="N321" i="44"/>
  <c r="N353" i="44"/>
  <c r="N386" i="44"/>
  <c r="N419" i="44"/>
  <c r="N453" i="44"/>
  <c r="N487" i="44"/>
  <c r="N520" i="44"/>
  <c r="N11" i="44"/>
  <c r="N17" i="44"/>
  <c r="N21" i="44"/>
  <c r="N26" i="44"/>
  <c r="N30" i="44"/>
  <c r="N35" i="44"/>
  <c r="N39" i="44"/>
  <c r="N43" i="44"/>
  <c r="N47" i="44"/>
  <c r="N51" i="44"/>
  <c r="N55" i="44"/>
  <c r="N59" i="44"/>
  <c r="N63" i="44"/>
  <c r="N67" i="44"/>
  <c r="N72" i="44"/>
  <c r="N76" i="44"/>
  <c r="N80" i="44"/>
  <c r="N84" i="44"/>
  <c r="N88" i="44"/>
  <c r="N92" i="44"/>
  <c r="N96" i="44"/>
  <c r="N100" i="44"/>
  <c r="N104" i="44"/>
  <c r="N108" i="44"/>
  <c r="N112" i="44"/>
  <c r="N116" i="44"/>
  <c r="N120" i="44"/>
  <c r="N124" i="44"/>
  <c r="N128" i="44"/>
  <c r="N132" i="44"/>
  <c r="N136" i="44"/>
  <c r="N141" i="44"/>
  <c r="N145" i="44"/>
  <c r="N149" i="44"/>
  <c r="N153" i="44"/>
  <c r="N157" i="44"/>
  <c r="N162" i="44"/>
  <c r="N166" i="44"/>
  <c r="N170" i="44"/>
  <c r="N174" i="44"/>
  <c r="N185" i="44"/>
  <c r="N192" i="44"/>
  <c r="N201" i="44"/>
  <c r="N234" i="44"/>
  <c r="N267" i="44"/>
  <c r="N300" i="44"/>
  <c r="N333" i="44"/>
  <c r="N366" i="44"/>
  <c r="N398" i="44"/>
  <c r="N431" i="44"/>
  <c r="N466" i="44"/>
  <c r="N500" i="44"/>
  <c r="N8" i="44"/>
  <c r="N14" i="44"/>
  <c r="N180" i="44"/>
  <c r="N213" i="44"/>
  <c r="N247" i="44"/>
  <c r="N280" i="44"/>
  <c r="N312" i="44"/>
  <c r="N345" i="44"/>
  <c r="N378" i="44"/>
  <c r="N411" i="44"/>
  <c r="N445" i="44"/>
  <c r="N478" i="44"/>
  <c r="N512" i="44"/>
  <c r="U56" i="38"/>
  <c r="I53" i="26" s="1"/>
  <c r="U52" i="38"/>
  <c r="I49" i="26" s="1"/>
  <c r="U48" i="38"/>
  <c r="I45" i="26" s="1"/>
  <c r="U43" i="38"/>
  <c r="I40" i="26" s="1"/>
  <c r="U39" i="38"/>
  <c r="I36" i="26" s="1"/>
  <c r="U34" i="38"/>
  <c r="I31" i="26" s="1"/>
  <c r="U30" i="38"/>
  <c r="I27" i="26" s="1"/>
  <c r="U25" i="38"/>
  <c r="I22" i="26" s="1"/>
  <c r="U21" i="38"/>
  <c r="I18" i="26" s="1"/>
  <c r="U16" i="38"/>
  <c r="I13" i="26" s="1"/>
  <c r="U9" i="38"/>
  <c r="I6" i="26" s="1"/>
  <c r="U13" i="38"/>
  <c r="I10" i="26" s="1"/>
  <c r="U11" i="38"/>
  <c r="I8" i="26" s="1"/>
  <c r="U5" i="38"/>
  <c r="U55" i="38"/>
  <c r="I52" i="26" s="1"/>
  <c r="U51" i="38"/>
  <c r="I48" i="26" s="1"/>
  <c r="U47" i="38"/>
  <c r="I44" i="26" s="1"/>
  <c r="U42" i="38"/>
  <c r="I39" i="26" s="1"/>
  <c r="U38" i="38"/>
  <c r="I35" i="26" s="1"/>
  <c r="U33" i="38"/>
  <c r="I30" i="26" s="1"/>
  <c r="U29" i="38"/>
  <c r="I26" i="26" s="1"/>
  <c r="U24" i="38"/>
  <c r="I21" i="26" s="1"/>
  <c r="U20" i="38"/>
  <c r="I17" i="26" s="1"/>
  <c r="U15" i="38"/>
  <c r="I12" i="26" s="1"/>
  <c r="U8" i="38"/>
  <c r="I5" i="26" s="1"/>
  <c r="U54" i="38"/>
  <c r="I51" i="26" s="1"/>
  <c r="U50" i="38"/>
  <c r="I47" i="26" s="1"/>
  <c r="U46" i="38"/>
  <c r="I43" i="26" s="1"/>
  <c r="U41" i="38"/>
  <c r="I38" i="26" s="1"/>
  <c r="U37" i="38"/>
  <c r="I34" i="26" s="1"/>
  <c r="U32" i="38"/>
  <c r="I29" i="26" s="1"/>
  <c r="U28" i="38"/>
  <c r="I25" i="26" s="1"/>
  <c r="U23" i="38"/>
  <c r="I20" i="26" s="1"/>
  <c r="U19" i="38"/>
  <c r="I16" i="26" s="1"/>
  <c r="U7" i="38"/>
  <c r="I4" i="26" s="1"/>
  <c r="U14" i="38"/>
  <c r="I11" i="26" s="1"/>
  <c r="U12" i="38"/>
  <c r="I9" i="26" s="1"/>
  <c r="U10" i="38"/>
  <c r="I7" i="26" s="1"/>
  <c r="U53" i="38"/>
  <c r="I50" i="26" s="1"/>
  <c r="U49" i="38"/>
  <c r="I46" i="26" s="1"/>
  <c r="U44" i="38"/>
  <c r="I41" i="26" s="1"/>
  <c r="U40" i="38"/>
  <c r="I37" i="26" s="1"/>
  <c r="U35" i="38"/>
  <c r="I32" i="26" s="1"/>
  <c r="U31" i="38"/>
  <c r="I28" i="26" s="1"/>
  <c r="U26" i="38"/>
  <c r="I23" i="26" s="1"/>
  <c r="U22" i="38"/>
  <c r="I19" i="26" s="1"/>
  <c r="U17" i="38"/>
  <c r="I14" i="26" s="1"/>
  <c r="U6" i="38"/>
  <c r="I3" i="26" s="1"/>
  <c r="O6" i="38"/>
  <c r="O10" i="38"/>
  <c r="O12" i="38"/>
  <c r="O14" i="38"/>
  <c r="O17" i="38"/>
  <c r="O22" i="38"/>
  <c r="O26" i="38"/>
  <c r="O31" i="38"/>
  <c r="O35" i="38"/>
  <c r="O40" i="38"/>
  <c r="O44" i="38"/>
  <c r="O49" i="38"/>
  <c r="O53" i="38"/>
  <c r="O7" i="38"/>
  <c r="O19" i="38"/>
  <c r="O23" i="38"/>
  <c r="O28" i="38"/>
  <c r="O32" i="38"/>
  <c r="O37" i="38"/>
  <c r="O41" i="38"/>
  <c r="O46" i="38"/>
  <c r="O50" i="38"/>
  <c r="O54" i="38"/>
  <c r="O5" i="38"/>
  <c r="O8" i="38"/>
  <c r="O11" i="38"/>
  <c r="O13" i="38"/>
  <c r="O15" i="38"/>
  <c r="O20" i="38"/>
  <c r="O24" i="38"/>
  <c r="O29" i="38"/>
  <c r="O33" i="38"/>
  <c r="O38" i="38"/>
  <c r="O42" i="38"/>
  <c r="O47" i="38"/>
  <c r="O51" i="38"/>
  <c r="O55" i="38"/>
  <c r="O9" i="38"/>
  <c r="O16" i="38"/>
  <c r="O21" i="38"/>
  <c r="O25" i="38"/>
  <c r="O30" i="38"/>
  <c r="O34" i="38"/>
  <c r="O39" i="38"/>
  <c r="O43" i="38"/>
  <c r="O48" i="38"/>
  <c r="O52" i="38"/>
  <c r="O56" i="38"/>
  <c r="O6" i="27"/>
  <c r="O22" i="27"/>
  <c r="O26" i="27"/>
  <c r="O30" i="27"/>
  <c r="O34" i="27"/>
  <c r="O38" i="27"/>
  <c r="O42" i="27"/>
  <c r="O46" i="27"/>
  <c r="O111" i="27"/>
  <c r="O115" i="27"/>
  <c r="O119" i="27"/>
  <c r="O123" i="27"/>
  <c r="O127" i="27"/>
  <c r="O131" i="27"/>
  <c r="O135" i="27"/>
  <c r="O172" i="27"/>
  <c r="O176" i="27"/>
  <c r="O180" i="27"/>
  <c r="O184" i="27"/>
  <c r="O213" i="27"/>
  <c r="O217" i="27"/>
  <c r="O262" i="27"/>
  <c r="O266" i="27"/>
  <c r="O270" i="27"/>
  <c r="O274" i="27"/>
  <c r="O278" i="27"/>
  <c r="O282" i="27"/>
  <c r="O10" i="27"/>
  <c r="O14" i="27"/>
  <c r="O51" i="27"/>
  <c r="O55" i="27"/>
  <c r="O59" i="27"/>
  <c r="O63" i="27"/>
  <c r="O67" i="27"/>
  <c r="O71" i="27"/>
  <c r="O75" i="27"/>
  <c r="O79" i="27"/>
  <c r="O83" i="27"/>
  <c r="O87" i="27"/>
  <c r="O91" i="27"/>
  <c r="O95" i="27"/>
  <c r="O99" i="27"/>
  <c r="O103" i="27"/>
  <c r="O107" i="27"/>
  <c r="O140" i="27"/>
  <c r="O144" i="27"/>
  <c r="O148" i="27"/>
  <c r="O152" i="27"/>
  <c r="O156" i="27"/>
  <c r="O160" i="27"/>
  <c r="O164" i="27"/>
  <c r="O168" i="27"/>
  <c r="O189" i="27"/>
  <c r="O193" i="27"/>
  <c r="O197" i="27"/>
  <c r="O201" i="27"/>
  <c r="O205" i="27"/>
  <c r="O209" i="27"/>
  <c r="O222" i="27"/>
  <c r="O226" i="27"/>
  <c r="O230" i="27"/>
  <c r="O234" i="27"/>
  <c r="O238" i="27"/>
  <c r="O242" i="27"/>
  <c r="O246" i="27"/>
  <c r="O250" i="27"/>
  <c r="O254" i="27"/>
  <c r="U6" i="27"/>
  <c r="O19" i="27"/>
  <c r="O23" i="27"/>
  <c r="O27" i="27"/>
  <c r="O31" i="27"/>
  <c r="O35" i="27"/>
  <c r="O39" i="27"/>
  <c r="O43" i="27"/>
  <c r="O112" i="27"/>
  <c r="O116" i="27"/>
  <c r="O120" i="27"/>
  <c r="O124" i="27"/>
  <c r="O128" i="27"/>
  <c r="O132" i="27"/>
  <c r="O136" i="27"/>
  <c r="O173" i="27"/>
  <c r="O177" i="27"/>
  <c r="O181" i="27"/>
  <c r="O185" i="27"/>
  <c r="O214" i="27"/>
  <c r="O259" i="27"/>
  <c r="O263" i="27"/>
  <c r="O267" i="27"/>
  <c r="O271" i="27"/>
  <c r="O275" i="27"/>
  <c r="O279" i="27"/>
  <c r="O283" i="27"/>
  <c r="O7" i="27"/>
  <c r="O11" i="27"/>
  <c r="O15" i="27"/>
  <c r="O48" i="27"/>
  <c r="O52" i="27"/>
  <c r="O56" i="27"/>
  <c r="O60" i="27"/>
  <c r="O64" i="27"/>
  <c r="O68" i="27"/>
  <c r="O72" i="27"/>
  <c r="O76" i="27"/>
  <c r="O80" i="27"/>
  <c r="O84" i="27"/>
  <c r="O88" i="27"/>
  <c r="O92" i="27"/>
  <c r="O96" i="27"/>
  <c r="O100" i="27"/>
  <c r="O104" i="27"/>
  <c r="O108" i="27"/>
  <c r="O141" i="27"/>
  <c r="O145" i="27"/>
  <c r="O149" i="27"/>
  <c r="O153" i="27"/>
  <c r="O157" i="27"/>
  <c r="O161" i="27"/>
  <c r="O165" i="27"/>
  <c r="O169" i="27"/>
  <c r="O190" i="27"/>
  <c r="O194" i="27"/>
  <c r="O198" i="27"/>
  <c r="O202" i="27"/>
  <c r="O206" i="27"/>
  <c r="O219" i="27"/>
  <c r="O223" i="27"/>
  <c r="O227" i="27"/>
  <c r="O231" i="27"/>
  <c r="O235" i="27"/>
  <c r="O239" i="27"/>
  <c r="O243" i="27"/>
  <c r="O247" i="27"/>
  <c r="O251" i="27"/>
  <c r="O255" i="27"/>
  <c r="O20" i="27"/>
  <c r="O24" i="27"/>
  <c r="O28" i="27"/>
  <c r="O32" i="27"/>
  <c r="O36" i="27"/>
  <c r="O40" i="27"/>
  <c r="O44" i="27"/>
  <c r="O113" i="27"/>
  <c r="O117" i="27"/>
  <c r="O121" i="27"/>
  <c r="O125" i="27"/>
  <c r="O129" i="27"/>
  <c r="O133" i="27"/>
  <c r="O137" i="27"/>
  <c r="O174" i="27"/>
  <c r="O178" i="27"/>
  <c r="O182" i="27"/>
  <c r="O186" i="27"/>
  <c r="O211" i="27"/>
  <c r="O215" i="27"/>
  <c r="O260" i="27"/>
  <c r="O264" i="27"/>
  <c r="O268" i="27"/>
  <c r="O272" i="27"/>
  <c r="O276" i="27"/>
  <c r="O280" i="27"/>
  <c r="O284" i="27"/>
  <c r="O8" i="27"/>
  <c r="O12" i="27"/>
  <c r="O16" i="27"/>
  <c r="O49" i="27"/>
  <c r="O53" i="27"/>
  <c r="O57" i="27"/>
  <c r="O61" i="27"/>
  <c r="O65" i="27"/>
  <c r="O69" i="27"/>
  <c r="O73" i="27"/>
  <c r="O77" i="27"/>
  <c r="O81" i="27"/>
  <c r="O85" i="27"/>
  <c r="O89" i="27"/>
  <c r="O93" i="27"/>
  <c r="O97" i="27"/>
  <c r="O101" i="27"/>
  <c r="O105" i="27"/>
  <c r="O142" i="27"/>
  <c r="O146" i="27"/>
  <c r="O150" i="27"/>
  <c r="O154" i="27"/>
  <c r="O158" i="27"/>
  <c r="O162" i="27"/>
  <c r="O166" i="27"/>
  <c r="O170" i="27"/>
  <c r="O191" i="27"/>
  <c r="O195" i="27"/>
  <c r="O199" i="27"/>
  <c r="O203" i="27"/>
  <c r="O207" i="27"/>
  <c r="O220" i="27"/>
  <c r="O224" i="27"/>
  <c r="O228" i="27"/>
  <c r="O232" i="27"/>
  <c r="O236" i="27"/>
  <c r="O240" i="27"/>
  <c r="O244" i="27"/>
  <c r="O248" i="27"/>
  <c r="O252" i="27"/>
  <c r="O256" i="27"/>
  <c r="O21" i="27"/>
  <c r="O25" i="27"/>
  <c r="O29" i="27"/>
  <c r="O33" i="27"/>
  <c r="O37" i="27"/>
  <c r="O41" i="27"/>
  <c r="O45" i="27"/>
  <c r="O110" i="27"/>
  <c r="O114" i="27"/>
  <c r="O118" i="27"/>
  <c r="O122" i="27"/>
  <c r="O126" i="27"/>
  <c r="O130" i="27"/>
  <c r="O134" i="27"/>
  <c r="O138" i="27"/>
  <c r="O175" i="27"/>
  <c r="O179" i="27"/>
  <c r="O183" i="27"/>
  <c r="O212" i="27"/>
  <c r="O216" i="27"/>
  <c r="O261" i="27"/>
  <c r="O265" i="27"/>
  <c r="O269" i="27"/>
  <c r="O273" i="27"/>
  <c r="O277" i="27"/>
  <c r="O281" i="27"/>
  <c r="O285" i="27"/>
  <c r="O9" i="27"/>
  <c r="O13" i="27"/>
  <c r="O17" i="27"/>
  <c r="O50" i="27"/>
  <c r="O54" i="27"/>
  <c r="O58" i="27"/>
  <c r="O62" i="27"/>
  <c r="O66" i="27"/>
  <c r="O70" i="27"/>
  <c r="O74" i="27"/>
  <c r="O78" i="27"/>
  <c r="O82" i="27"/>
  <c r="O86" i="27"/>
  <c r="O90" i="27"/>
  <c r="O94" i="27"/>
  <c r="O98" i="27"/>
  <c r="O102" i="27"/>
  <c r="O106" i="27"/>
  <c r="O143" i="27"/>
  <c r="O147" i="27"/>
  <c r="O151" i="27"/>
  <c r="O155" i="27"/>
  <c r="O159" i="27"/>
  <c r="O163" i="27"/>
  <c r="O167" i="27"/>
  <c r="O188" i="27"/>
  <c r="O192" i="27"/>
  <c r="O196" i="27"/>
  <c r="O200" i="27"/>
  <c r="O204" i="27"/>
  <c r="O208" i="27"/>
  <c r="O221" i="27"/>
  <c r="O225" i="27"/>
  <c r="O229" i="27"/>
  <c r="O233" i="27"/>
  <c r="O237" i="27"/>
  <c r="O241" i="27"/>
  <c r="O245" i="27"/>
  <c r="O249" i="27"/>
  <c r="O253" i="27"/>
  <c r="L78" i="10"/>
  <c r="J77" i="12"/>
  <c r="N72" i="5" s="1"/>
  <c r="N50" i="5"/>
  <c r="I59" i="12"/>
  <c r="L58" i="12" s="1"/>
  <c r="M58" i="12" s="1"/>
  <c r="I60" i="12"/>
  <c r="L59" i="12" s="1"/>
  <c r="M59" i="12" s="1"/>
  <c r="O54" i="5" s="1"/>
  <c r="I61" i="12"/>
  <c r="I62" i="12"/>
  <c r="I63" i="12"/>
  <c r="I64" i="12"/>
  <c r="L63" i="12" s="1"/>
  <c r="M63" i="12" s="1"/>
  <c r="O58" i="5" s="1"/>
  <c r="I65" i="12"/>
  <c r="I66" i="12"/>
  <c r="L65" i="12" s="1"/>
  <c r="M65" i="12" s="1"/>
  <c r="O60" i="5" s="1"/>
  <c r="M50" i="5"/>
  <c r="D47" i="12"/>
  <c r="L47" i="5" s="1"/>
  <c r="H45" i="12"/>
  <c r="K46" i="12" s="1"/>
  <c r="M46" i="12" s="1"/>
  <c r="O46" i="5" s="1"/>
  <c r="H46" i="12"/>
  <c r="H47" i="12"/>
  <c r="K48" i="12" s="1"/>
  <c r="M48" i="12" s="1"/>
  <c r="O48" i="5" s="1"/>
  <c r="H48" i="12"/>
  <c r="J48" i="12" s="1"/>
  <c r="N48" i="5" s="1"/>
  <c r="H44" i="12"/>
  <c r="H38" i="12"/>
  <c r="K39" i="12" s="1"/>
  <c r="M39" i="12" s="1"/>
  <c r="O39" i="5" s="1"/>
  <c r="H39" i="12"/>
  <c r="H40" i="12"/>
  <c r="K41" i="12" s="1"/>
  <c r="M41" i="12" s="1"/>
  <c r="O41" i="5" s="1"/>
  <c r="H41" i="12"/>
  <c r="J41" i="12" s="1"/>
  <c r="N41" i="5" s="1"/>
  <c r="H37" i="12"/>
  <c r="D28" i="12"/>
  <c r="L28" i="5" s="1"/>
  <c r="H23" i="12"/>
  <c r="H24" i="12"/>
  <c r="H25" i="12"/>
  <c r="K26" i="12" s="1"/>
  <c r="M26" i="12" s="1"/>
  <c r="O26" i="5" s="1"/>
  <c r="H26" i="12"/>
  <c r="K27" i="12" s="1"/>
  <c r="M27" i="12" s="1"/>
  <c r="O27" i="5" s="1"/>
  <c r="H27" i="12"/>
  <c r="K28" i="12" s="1"/>
  <c r="M28" i="12" s="1"/>
  <c r="O28" i="5" s="1"/>
  <c r="H28" i="12"/>
  <c r="H29" i="12"/>
  <c r="H30" i="12"/>
  <c r="K31" i="12" s="1"/>
  <c r="M31" i="12" s="1"/>
  <c r="O31" i="5" s="1"/>
  <c r="H31" i="12"/>
  <c r="K32" i="12" s="1"/>
  <c r="M32" i="12" s="1"/>
  <c r="O32" i="5" s="1"/>
  <c r="H32" i="12"/>
  <c r="K33" i="12" s="1"/>
  <c r="M33" i="12" s="1"/>
  <c r="O33" i="5" s="1"/>
  <c r="H33" i="12"/>
  <c r="H34" i="12"/>
  <c r="J34" i="12" s="1"/>
  <c r="N34" i="5" s="1"/>
  <c r="H22" i="12"/>
  <c r="K23" i="12" s="1"/>
  <c r="M23" i="12" s="1"/>
  <c r="O23" i="5" s="1"/>
  <c r="H19" i="10"/>
  <c r="AV19" i="5" s="1"/>
  <c r="G19" i="12"/>
  <c r="M19" i="5" s="1"/>
  <c r="D19" i="12"/>
  <c r="L19" i="5" s="1"/>
  <c r="H19" i="12"/>
  <c r="J19" i="12" s="1"/>
  <c r="N19" i="5" s="1"/>
  <c r="I18" i="10"/>
  <c r="I17" i="10"/>
  <c r="H18" i="10"/>
  <c r="E18" i="5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G18" i="10"/>
  <c r="I18" i="5" s="1"/>
  <c r="D18" i="10"/>
  <c r="H18" i="5" s="1"/>
  <c r="H13" i="12"/>
  <c r="H14" i="12"/>
  <c r="H15" i="12"/>
  <c r="K16" i="12" s="1"/>
  <c r="M16" i="12" s="1"/>
  <c r="O16" i="5" s="1"/>
  <c r="H16" i="12"/>
  <c r="K17" i="12" s="1"/>
  <c r="M17" i="12" s="1"/>
  <c r="O17" i="5" s="1"/>
  <c r="H17" i="12"/>
  <c r="H18" i="12"/>
  <c r="H11" i="12"/>
  <c r="H10" i="12"/>
  <c r="K11" i="12" s="1"/>
  <c r="M11" i="12" s="1"/>
  <c r="O11" i="5" s="1"/>
  <c r="T3" i="12"/>
  <c r="C2" i="6" s="1"/>
  <c r="S4" i="12"/>
  <c r="U4" i="12" s="1"/>
  <c r="O3" i="6" s="1"/>
  <c r="S5" i="12"/>
  <c r="U5" i="12" s="1"/>
  <c r="O4" i="6" s="1"/>
  <c r="S6" i="12"/>
  <c r="U6" i="12" s="1"/>
  <c r="O5" i="6" s="1"/>
  <c r="S7" i="12"/>
  <c r="U7" i="12" s="1"/>
  <c r="O6" i="6" s="1"/>
  <c r="S8" i="12"/>
  <c r="U8" i="12" s="1"/>
  <c r="S9" i="12"/>
  <c r="U9" i="12" s="1"/>
  <c r="O7" i="6" s="1"/>
  <c r="S10" i="12"/>
  <c r="U10" i="12" s="1"/>
  <c r="O8" i="6" s="1"/>
  <c r="S3" i="12"/>
  <c r="R4" i="12"/>
  <c r="M3" i="6" s="1"/>
  <c r="R5" i="12"/>
  <c r="M4" i="6" s="1"/>
  <c r="R6" i="12"/>
  <c r="M5" i="6" s="1"/>
  <c r="R7" i="12"/>
  <c r="M6" i="6" s="1"/>
  <c r="R8" i="12"/>
  <c r="R9" i="12"/>
  <c r="M7" i="6" s="1"/>
  <c r="R10" i="12"/>
  <c r="M8" i="6" s="1"/>
  <c r="R3" i="12"/>
  <c r="M2" i="6" s="1"/>
  <c r="J79" i="12"/>
  <c r="N74" i="5" s="1"/>
  <c r="G79" i="12"/>
  <c r="M74" i="5" s="1"/>
  <c r="D79" i="12"/>
  <c r="L74" i="5" s="1"/>
  <c r="J78" i="12"/>
  <c r="N73" i="5" s="1"/>
  <c r="G78" i="12"/>
  <c r="M73" i="5" s="1"/>
  <c r="D78" i="12"/>
  <c r="L73" i="5" s="1"/>
  <c r="G77" i="12"/>
  <c r="M72" i="5" s="1"/>
  <c r="D77" i="12"/>
  <c r="L72" i="5" s="1"/>
  <c r="J76" i="12"/>
  <c r="N71" i="5" s="1"/>
  <c r="G76" i="12"/>
  <c r="M71" i="5" s="1"/>
  <c r="D76" i="12"/>
  <c r="L71" i="5" s="1"/>
  <c r="J75" i="12"/>
  <c r="N70" i="5" s="1"/>
  <c r="G75" i="12"/>
  <c r="M70" i="5" s="1"/>
  <c r="D75" i="12"/>
  <c r="L70" i="5" s="1"/>
  <c r="J74" i="12"/>
  <c r="N69" i="5" s="1"/>
  <c r="G74" i="12"/>
  <c r="M69" i="5" s="1"/>
  <c r="D74" i="12"/>
  <c r="L69" i="5" s="1"/>
  <c r="J73" i="12"/>
  <c r="N68" i="5" s="1"/>
  <c r="G73" i="12"/>
  <c r="M68" i="5" s="1"/>
  <c r="D73" i="12"/>
  <c r="L68" i="5" s="1"/>
  <c r="J72" i="12"/>
  <c r="N67" i="5" s="1"/>
  <c r="G72" i="12"/>
  <c r="M67" i="5" s="1"/>
  <c r="D72" i="12"/>
  <c r="L67" i="5" s="1"/>
  <c r="J71" i="12"/>
  <c r="N66" i="5" s="1"/>
  <c r="G71" i="12"/>
  <c r="M66" i="5" s="1"/>
  <c r="D71" i="12"/>
  <c r="L66" i="5" s="1"/>
  <c r="J70" i="12"/>
  <c r="N65" i="5" s="1"/>
  <c r="G70" i="12"/>
  <c r="M65" i="5" s="1"/>
  <c r="D70" i="12"/>
  <c r="L65" i="5" s="1"/>
  <c r="J69" i="12"/>
  <c r="N64" i="5" s="1"/>
  <c r="G69" i="12"/>
  <c r="M64" i="5" s="1"/>
  <c r="D69" i="12"/>
  <c r="L64" i="5" s="1"/>
  <c r="J68" i="12"/>
  <c r="N63" i="5" s="1"/>
  <c r="G68" i="12"/>
  <c r="M63" i="5" s="1"/>
  <c r="D68" i="12"/>
  <c r="L63" i="5" s="1"/>
  <c r="J67" i="12"/>
  <c r="N62" i="5" s="1"/>
  <c r="G67" i="12"/>
  <c r="M62" i="5" s="1"/>
  <c r="D67" i="12"/>
  <c r="L62" i="5" s="1"/>
  <c r="G66" i="12"/>
  <c r="M61" i="5" s="1"/>
  <c r="D66" i="12"/>
  <c r="L61" i="5" s="1"/>
  <c r="G65" i="12"/>
  <c r="M60" i="5" s="1"/>
  <c r="D65" i="12"/>
  <c r="L60" i="5" s="1"/>
  <c r="G64" i="12"/>
  <c r="M59" i="5" s="1"/>
  <c r="D64" i="12"/>
  <c r="L59" i="5" s="1"/>
  <c r="G63" i="12"/>
  <c r="M58" i="5" s="1"/>
  <c r="D63" i="12"/>
  <c r="L58" i="5" s="1"/>
  <c r="G62" i="12"/>
  <c r="M57" i="5" s="1"/>
  <c r="D62" i="12"/>
  <c r="L57" i="5" s="1"/>
  <c r="G61" i="12"/>
  <c r="M56" i="5" s="1"/>
  <c r="D61" i="12"/>
  <c r="L56" i="5" s="1"/>
  <c r="G60" i="12"/>
  <c r="M55" i="5" s="1"/>
  <c r="D60" i="12"/>
  <c r="L55" i="5" s="1"/>
  <c r="G59" i="12"/>
  <c r="M54" i="5" s="1"/>
  <c r="D59" i="12"/>
  <c r="L54" i="5" s="1"/>
  <c r="M53" i="5"/>
  <c r="L53" i="5"/>
  <c r="M52" i="5"/>
  <c r="L52" i="5"/>
  <c r="N51" i="5"/>
  <c r="M51" i="5"/>
  <c r="L51" i="5"/>
  <c r="L50" i="5"/>
  <c r="G48" i="12"/>
  <c r="M48" i="5" s="1"/>
  <c r="D48" i="12"/>
  <c r="L48" i="5" s="1"/>
  <c r="G47" i="12"/>
  <c r="M47" i="5" s="1"/>
  <c r="G46" i="12"/>
  <c r="M46" i="5" s="1"/>
  <c r="D46" i="12"/>
  <c r="L46" i="5" s="1"/>
  <c r="G45" i="12"/>
  <c r="M45" i="5" s="1"/>
  <c r="D45" i="12"/>
  <c r="L45" i="5" s="1"/>
  <c r="G44" i="12"/>
  <c r="M44" i="5" s="1"/>
  <c r="D44" i="12"/>
  <c r="L44" i="5" s="1"/>
  <c r="J43" i="12"/>
  <c r="N43" i="5" s="1"/>
  <c r="G43" i="12"/>
  <c r="M43" i="5" s="1"/>
  <c r="D43" i="12"/>
  <c r="L43" i="5" s="1"/>
  <c r="J42" i="12"/>
  <c r="N42" i="5" s="1"/>
  <c r="G42" i="12"/>
  <c r="M42" i="5" s="1"/>
  <c r="D42" i="12"/>
  <c r="L42" i="5" s="1"/>
  <c r="G41" i="12"/>
  <c r="M41" i="5" s="1"/>
  <c r="D41" i="12"/>
  <c r="L41" i="5" s="1"/>
  <c r="G40" i="12"/>
  <c r="M40" i="5" s="1"/>
  <c r="D40" i="12"/>
  <c r="L40" i="5" s="1"/>
  <c r="G39" i="12"/>
  <c r="M39" i="5" s="1"/>
  <c r="D39" i="12"/>
  <c r="L39" i="5" s="1"/>
  <c r="G38" i="12"/>
  <c r="M38" i="5" s="1"/>
  <c r="D38" i="12"/>
  <c r="L38" i="5" s="1"/>
  <c r="G37" i="12"/>
  <c r="M37" i="5" s="1"/>
  <c r="D37" i="12"/>
  <c r="L37" i="5" s="1"/>
  <c r="J36" i="12"/>
  <c r="N36" i="5" s="1"/>
  <c r="G36" i="12"/>
  <c r="M36" i="5" s="1"/>
  <c r="D36" i="12"/>
  <c r="L36" i="5" s="1"/>
  <c r="J35" i="12"/>
  <c r="N35" i="5" s="1"/>
  <c r="G35" i="12"/>
  <c r="M35" i="5" s="1"/>
  <c r="D35" i="12"/>
  <c r="L35" i="5" s="1"/>
  <c r="G34" i="12"/>
  <c r="M34" i="5" s="1"/>
  <c r="D34" i="12"/>
  <c r="L34" i="5" s="1"/>
  <c r="G33" i="12"/>
  <c r="M33" i="5" s="1"/>
  <c r="D33" i="12"/>
  <c r="L33" i="5" s="1"/>
  <c r="G32" i="12"/>
  <c r="M32" i="5" s="1"/>
  <c r="D32" i="12"/>
  <c r="L32" i="5" s="1"/>
  <c r="G31" i="12"/>
  <c r="M31" i="5" s="1"/>
  <c r="D31" i="12"/>
  <c r="L31" i="5" s="1"/>
  <c r="G30" i="12"/>
  <c r="M30" i="5" s="1"/>
  <c r="D30" i="12"/>
  <c r="L30" i="5" s="1"/>
  <c r="G29" i="12"/>
  <c r="M29" i="5" s="1"/>
  <c r="D29" i="12"/>
  <c r="L29" i="5" s="1"/>
  <c r="G28" i="12"/>
  <c r="M28" i="5" s="1"/>
  <c r="G27" i="12"/>
  <c r="M27" i="5" s="1"/>
  <c r="D27" i="12"/>
  <c r="L27" i="5" s="1"/>
  <c r="G26" i="12"/>
  <c r="M26" i="5" s="1"/>
  <c r="D26" i="12"/>
  <c r="L26" i="5" s="1"/>
  <c r="G25" i="12"/>
  <c r="M25" i="5" s="1"/>
  <c r="D25" i="12"/>
  <c r="L25" i="5" s="1"/>
  <c r="G24" i="12"/>
  <c r="M24" i="5" s="1"/>
  <c r="D24" i="12"/>
  <c r="L24" i="5" s="1"/>
  <c r="G23" i="12"/>
  <c r="M23" i="5" s="1"/>
  <c r="D23" i="12"/>
  <c r="L23" i="5" s="1"/>
  <c r="G22" i="12"/>
  <c r="M22" i="5" s="1"/>
  <c r="D22" i="12"/>
  <c r="L22" i="5" s="1"/>
  <c r="J21" i="12"/>
  <c r="N21" i="5" s="1"/>
  <c r="G21" i="12"/>
  <c r="M21" i="5" s="1"/>
  <c r="D21" i="12"/>
  <c r="L21" i="5" s="1"/>
  <c r="J20" i="12"/>
  <c r="N20" i="5" s="1"/>
  <c r="G20" i="12"/>
  <c r="M20" i="5" s="1"/>
  <c r="D20" i="12"/>
  <c r="L20" i="5" s="1"/>
  <c r="G18" i="12"/>
  <c r="M18" i="5" s="1"/>
  <c r="D18" i="12"/>
  <c r="L18" i="5" s="1"/>
  <c r="G17" i="12"/>
  <c r="M17" i="5" s="1"/>
  <c r="D17" i="12"/>
  <c r="L17" i="5" s="1"/>
  <c r="G16" i="12"/>
  <c r="M16" i="5" s="1"/>
  <c r="D16" i="12"/>
  <c r="L16" i="5" s="1"/>
  <c r="G15" i="12"/>
  <c r="M15" i="5" s="1"/>
  <c r="D15" i="12"/>
  <c r="L15" i="5" s="1"/>
  <c r="G14" i="12"/>
  <c r="M14" i="5" s="1"/>
  <c r="D14" i="12"/>
  <c r="L14" i="5" s="1"/>
  <c r="G13" i="12"/>
  <c r="M13" i="5" s="1"/>
  <c r="D13" i="12"/>
  <c r="L13" i="5" s="1"/>
  <c r="J12" i="12"/>
  <c r="N12" i="5" s="1"/>
  <c r="G12" i="12"/>
  <c r="M12" i="5" s="1"/>
  <c r="D12" i="12"/>
  <c r="L12" i="5" s="1"/>
  <c r="G11" i="12"/>
  <c r="M11" i="5" s="1"/>
  <c r="D11" i="12"/>
  <c r="L11" i="5" s="1"/>
  <c r="G10" i="12"/>
  <c r="M10" i="5" s="1"/>
  <c r="D10" i="12"/>
  <c r="L10" i="5" s="1"/>
  <c r="J9" i="12"/>
  <c r="N9" i="5" s="1"/>
  <c r="G9" i="12"/>
  <c r="M9" i="5" s="1"/>
  <c r="D9" i="12"/>
  <c r="L9" i="5" s="1"/>
  <c r="J8" i="12"/>
  <c r="N8" i="5" s="1"/>
  <c r="G8" i="12"/>
  <c r="M8" i="5" s="1"/>
  <c r="D8" i="12"/>
  <c r="L8" i="5" s="1"/>
  <c r="J7" i="12"/>
  <c r="N7" i="5" s="1"/>
  <c r="G7" i="12"/>
  <c r="M7" i="5" s="1"/>
  <c r="D7" i="12"/>
  <c r="L7" i="5" s="1"/>
  <c r="J6" i="12"/>
  <c r="N6" i="5" s="1"/>
  <c r="G6" i="12"/>
  <c r="M6" i="5" s="1"/>
  <c r="D6" i="12"/>
  <c r="L6" i="5" s="1"/>
  <c r="J5" i="12"/>
  <c r="N5" i="5" s="1"/>
  <c r="G5" i="12"/>
  <c r="M5" i="5" s="1"/>
  <c r="D5" i="12"/>
  <c r="L5" i="5" s="1"/>
  <c r="J4" i="12"/>
  <c r="N4" i="5" s="1"/>
  <c r="G4" i="12"/>
  <c r="M4" i="5" s="1"/>
  <c r="D4" i="12"/>
  <c r="L4" i="5" s="1"/>
  <c r="J3" i="12"/>
  <c r="N3" i="5" s="1"/>
  <c r="G3" i="12"/>
  <c r="M3" i="5" s="1"/>
  <c r="D3" i="12"/>
  <c r="L3" i="5" s="1"/>
  <c r="AG74" i="5"/>
  <c r="AF74" i="5"/>
  <c r="AE74" i="5"/>
  <c r="AD74" i="5"/>
  <c r="AC74" i="5"/>
  <c r="AB74" i="5"/>
  <c r="AG73" i="5"/>
  <c r="AF73" i="5"/>
  <c r="AE73" i="5"/>
  <c r="AD73" i="5"/>
  <c r="AC73" i="5"/>
  <c r="AB73" i="5"/>
  <c r="AG72" i="5"/>
  <c r="AF72" i="5"/>
  <c r="AE72" i="5"/>
  <c r="AD72" i="5"/>
  <c r="AC72" i="5"/>
  <c r="AB72" i="5"/>
  <c r="AG71" i="5"/>
  <c r="AF71" i="5"/>
  <c r="AE71" i="5"/>
  <c r="AD71" i="5"/>
  <c r="AC71" i="5"/>
  <c r="AB71" i="5"/>
  <c r="AG70" i="5"/>
  <c r="AF70" i="5"/>
  <c r="AE70" i="5"/>
  <c r="AD70" i="5"/>
  <c r="AC70" i="5"/>
  <c r="AB70" i="5"/>
  <c r="AG69" i="5"/>
  <c r="AF69" i="5"/>
  <c r="AE69" i="5"/>
  <c r="AD69" i="5"/>
  <c r="AC69" i="5"/>
  <c r="AB69" i="5"/>
  <c r="AG68" i="5"/>
  <c r="AF68" i="5"/>
  <c r="AE68" i="5"/>
  <c r="AD68" i="5"/>
  <c r="AC68" i="5"/>
  <c r="AB68" i="5"/>
  <c r="AG67" i="5"/>
  <c r="AF67" i="5"/>
  <c r="AE67" i="5"/>
  <c r="AD67" i="5"/>
  <c r="AC67" i="5"/>
  <c r="AB67" i="5"/>
  <c r="AG66" i="5"/>
  <c r="AF66" i="5"/>
  <c r="AE66" i="5"/>
  <c r="AD66" i="5"/>
  <c r="AC66" i="5"/>
  <c r="AB66" i="5"/>
  <c r="AG65" i="5"/>
  <c r="AF65" i="5"/>
  <c r="AE65" i="5"/>
  <c r="AD65" i="5"/>
  <c r="AC65" i="5"/>
  <c r="AB65" i="5"/>
  <c r="AG64" i="5"/>
  <c r="AF64" i="5"/>
  <c r="AE64" i="5"/>
  <c r="AD64" i="5"/>
  <c r="AC64" i="5"/>
  <c r="AB64" i="5"/>
  <c r="AG62" i="5"/>
  <c r="AE62" i="5"/>
  <c r="AD62" i="5"/>
  <c r="AC62" i="5"/>
  <c r="AB62" i="5"/>
  <c r="AG61" i="5"/>
  <c r="AE61" i="5"/>
  <c r="AD61" i="5"/>
  <c r="AC61" i="5"/>
  <c r="AG60" i="5"/>
  <c r="AE60" i="5"/>
  <c r="AD60" i="5"/>
  <c r="AC60" i="5"/>
  <c r="AG59" i="5"/>
  <c r="AF59" i="5"/>
  <c r="AE59" i="5"/>
  <c r="AD59" i="5"/>
  <c r="AC59" i="5"/>
  <c r="AB59" i="5"/>
  <c r="AG58" i="5"/>
  <c r="AF58" i="5"/>
  <c r="AE58" i="5"/>
  <c r="AD58" i="5"/>
  <c r="AC58" i="5"/>
  <c r="AB58" i="5"/>
  <c r="AG57" i="5"/>
  <c r="AF57" i="5"/>
  <c r="AE57" i="5"/>
  <c r="AD57" i="5"/>
  <c r="AC57" i="5"/>
  <c r="AB57" i="5"/>
  <c r="AG56" i="5"/>
  <c r="AF56" i="5"/>
  <c r="AE56" i="5"/>
  <c r="AD56" i="5"/>
  <c r="AC56" i="5"/>
  <c r="AB56" i="5"/>
  <c r="AG55" i="5"/>
  <c r="AF55" i="5"/>
  <c r="AE55" i="5"/>
  <c r="AD55" i="5"/>
  <c r="AC55" i="5"/>
  <c r="AB55" i="5"/>
  <c r="AG54" i="5"/>
  <c r="AF54" i="5"/>
  <c r="AE54" i="5"/>
  <c r="AD54" i="5"/>
  <c r="AC54" i="5"/>
  <c r="AB54" i="5"/>
  <c r="AG53" i="5"/>
  <c r="AF53" i="5"/>
  <c r="AE53" i="5"/>
  <c r="AD53" i="5"/>
  <c r="AC53" i="5"/>
  <c r="AB53" i="5"/>
  <c r="AG52" i="5"/>
  <c r="AF52" i="5"/>
  <c r="AE52" i="5"/>
  <c r="AD52" i="5"/>
  <c r="AC52" i="5"/>
  <c r="AB52" i="5"/>
  <c r="AG51" i="5"/>
  <c r="AF51" i="5"/>
  <c r="AE51" i="5"/>
  <c r="AD51" i="5"/>
  <c r="AC51" i="5"/>
  <c r="AB51" i="5"/>
  <c r="AG50" i="5"/>
  <c r="AF50" i="5"/>
  <c r="AE50" i="5"/>
  <c r="AD50" i="5"/>
  <c r="AC50" i="5"/>
  <c r="AB50" i="5"/>
  <c r="AG48" i="5"/>
  <c r="AE48" i="5"/>
  <c r="AD48" i="5"/>
  <c r="AC48" i="5"/>
  <c r="AB48" i="5"/>
  <c r="AG47" i="5"/>
  <c r="AF47" i="5"/>
  <c r="AE47" i="5"/>
  <c r="AD47" i="5"/>
  <c r="AC47" i="5"/>
  <c r="AB47" i="5"/>
  <c r="AG46" i="5"/>
  <c r="AF46" i="5"/>
  <c r="AE46" i="5"/>
  <c r="AD46" i="5"/>
  <c r="AC46" i="5"/>
  <c r="AB46" i="5"/>
  <c r="AG45" i="5"/>
  <c r="AF45" i="5"/>
  <c r="AE45" i="5"/>
  <c r="AC45" i="5"/>
  <c r="AB45" i="5"/>
  <c r="AG44" i="5"/>
  <c r="AF44" i="5"/>
  <c r="AE44" i="5"/>
  <c r="AD44" i="5"/>
  <c r="AC44" i="5"/>
  <c r="AB44" i="5"/>
  <c r="AG43" i="5"/>
  <c r="AF43" i="5"/>
  <c r="AE43" i="5"/>
  <c r="AD43" i="5"/>
  <c r="AC43" i="5"/>
  <c r="AB43" i="5"/>
  <c r="AG42" i="5"/>
  <c r="AF42" i="5"/>
  <c r="AE42" i="5"/>
  <c r="AD42" i="5"/>
  <c r="AC42" i="5"/>
  <c r="AB42" i="5"/>
  <c r="AG41" i="5"/>
  <c r="AG40" i="5"/>
  <c r="AE41" i="5"/>
  <c r="AE40" i="5"/>
  <c r="AD41" i="5"/>
  <c r="AD40" i="5"/>
  <c r="AC41" i="5"/>
  <c r="AC40" i="5"/>
  <c r="AB40" i="5"/>
  <c r="AG39" i="5"/>
  <c r="AE39" i="5"/>
  <c r="AD39" i="5"/>
  <c r="AC39" i="5"/>
  <c r="AG38" i="5"/>
  <c r="AF38" i="5"/>
  <c r="AE38" i="5"/>
  <c r="AD38" i="5"/>
  <c r="AC38" i="5"/>
  <c r="AB38" i="5"/>
  <c r="AG37" i="5"/>
  <c r="AF37" i="5"/>
  <c r="AE37" i="5"/>
  <c r="AD37" i="5"/>
  <c r="AC37" i="5"/>
  <c r="AB37" i="5"/>
  <c r="AG36" i="5"/>
  <c r="AE36" i="5"/>
  <c r="AF36" i="5"/>
  <c r="AD36" i="5"/>
  <c r="AC36" i="5"/>
  <c r="AB36" i="5"/>
  <c r="AG35" i="5"/>
  <c r="AF35" i="5"/>
  <c r="AE35" i="5"/>
  <c r="AD35" i="5"/>
  <c r="AC35" i="5"/>
  <c r="AB35" i="5"/>
  <c r="AA74" i="5"/>
  <c r="Y74" i="5"/>
  <c r="V74" i="5"/>
  <c r="X74" i="5"/>
  <c r="W74" i="5"/>
  <c r="AA73" i="5"/>
  <c r="Y73" i="5"/>
  <c r="X73" i="5"/>
  <c r="W73" i="5"/>
  <c r="V73" i="5"/>
  <c r="AA72" i="5"/>
  <c r="Y72" i="5"/>
  <c r="X72" i="5"/>
  <c r="W72" i="5"/>
  <c r="V72" i="5"/>
  <c r="AA71" i="5"/>
  <c r="Y71" i="5"/>
  <c r="X71" i="5"/>
  <c r="W71" i="5"/>
  <c r="V71" i="5"/>
  <c r="AA70" i="5"/>
  <c r="Z70" i="5"/>
  <c r="Y70" i="5"/>
  <c r="X70" i="5"/>
  <c r="W70" i="5"/>
  <c r="V70" i="5"/>
  <c r="AA69" i="5"/>
  <c r="Z69" i="5"/>
  <c r="Y69" i="5"/>
  <c r="X69" i="5"/>
  <c r="W69" i="5"/>
  <c r="V69" i="5"/>
  <c r="AA68" i="5"/>
  <c r="Z68" i="5"/>
  <c r="Y68" i="5"/>
  <c r="X68" i="5"/>
  <c r="W68" i="5"/>
  <c r="V68" i="5"/>
  <c r="AA66" i="5"/>
  <c r="Z66" i="5"/>
  <c r="Y66" i="5"/>
  <c r="X66" i="5"/>
  <c r="W66" i="5"/>
  <c r="V66" i="5"/>
  <c r="AA65" i="5"/>
  <c r="Z65" i="5"/>
  <c r="Y65" i="5"/>
  <c r="X65" i="5"/>
  <c r="W65" i="5"/>
  <c r="V65" i="5"/>
  <c r="AA64" i="5"/>
  <c r="Z64" i="5"/>
  <c r="Y64" i="5"/>
  <c r="X64" i="5"/>
  <c r="W64" i="5"/>
  <c r="V64" i="5"/>
  <c r="AA62" i="5"/>
  <c r="Y62" i="5"/>
  <c r="X62" i="5"/>
  <c r="W62" i="5"/>
  <c r="V62" i="5"/>
  <c r="AA59" i="5"/>
  <c r="Z59" i="5"/>
  <c r="Y59" i="5"/>
  <c r="X59" i="5"/>
  <c r="W59" i="5"/>
  <c r="V59" i="5"/>
  <c r="AA58" i="5"/>
  <c r="Z58" i="5"/>
  <c r="Y58" i="5"/>
  <c r="X58" i="5"/>
  <c r="W58" i="5"/>
  <c r="V58" i="5"/>
  <c r="AA57" i="5"/>
  <c r="Y57" i="5"/>
  <c r="X57" i="5"/>
  <c r="W57" i="5"/>
  <c r="V57" i="5"/>
  <c r="AA56" i="5"/>
  <c r="Z56" i="5"/>
  <c r="Y56" i="5"/>
  <c r="X56" i="5"/>
  <c r="W56" i="5"/>
  <c r="AA55" i="5"/>
  <c r="Y55" i="5"/>
  <c r="X55" i="5"/>
  <c r="W55" i="5"/>
  <c r="V55" i="5"/>
  <c r="AA54" i="5"/>
  <c r="Z54" i="5"/>
  <c r="Y54" i="5"/>
  <c r="X54" i="5"/>
  <c r="W54" i="5"/>
  <c r="V54" i="5"/>
  <c r="AA53" i="5"/>
  <c r="Z53" i="5"/>
  <c r="Y53" i="5"/>
  <c r="X53" i="5"/>
  <c r="W53" i="5"/>
  <c r="V53" i="5"/>
  <c r="AA52" i="5"/>
  <c r="Z52" i="5"/>
  <c r="Y52" i="5"/>
  <c r="X52" i="5"/>
  <c r="W52" i="5"/>
  <c r="V52" i="5"/>
  <c r="AA51" i="5"/>
  <c r="Z51" i="5"/>
  <c r="Y51" i="5"/>
  <c r="X51" i="5"/>
  <c r="W51" i="5"/>
  <c r="V51" i="5"/>
  <c r="AA50" i="5"/>
  <c r="Y50" i="5"/>
  <c r="X50" i="5"/>
  <c r="W50" i="5"/>
  <c r="V50" i="5"/>
  <c r="AA48" i="5"/>
  <c r="Y48" i="5"/>
  <c r="X48" i="5"/>
  <c r="W48" i="5"/>
  <c r="V48" i="5"/>
  <c r="AA47" i="5"/>
  <c r="Y47" i="5"/>
  <c r="X47" i="5"/>
  <c r="W47" i="5"/>
  <c r="V47" i="5"/>
  <c r="AA46" i="5"/>
  <c r="Y46" i="5"/>
  <c r="X46" i="5"/>
  <c r="W46" i="5"/>
  <c r="V46" i="5"/>
  <c r="AA45" i="5"/>
  <c r="Z45" i="5"/>
  <c r="Y45" i="5"/>
  <c r="X45" i="5"/>
  <c r="W45" i="5"/>
  <c r="V45" i="5"/>
  <c r="AA43" i="5"/>
  <c r="Z43" i="5"/>
  <c r="Y43" i="5"/>
  <c r="X43" i="5"/>
  <c r="W43" i="5"/>
  <c r="V43" i="5"/>
  <c r="AA42" i="5"/>
  <c r="Y42" i="5"/>
  <c r="X42" i="5"/>
  <c r="W42" i="5"/>
  <c r="V42" i="5"/>
  <c r="AA41" i="5"/>
  <c r="Y41" i="5"/>
  <c r="X41" i="5"/>
  <c r="W41" i="5"/>
  <c r="V41" i="5"/>
  <c r="AA38" i="5"/>
  <c r="Y38" i="5"/>
  <c r="X38" i="5"/>
  <c r="W38" i="5"/>
  <c r="V38" i="5"/>
  <c r="AA37" i="5"/>
  <c r="Z37" i="5"/>
  <c r="Y37" i="5"/>
  <c r="X37" i="5"/>
  <c r="W37" i="5"/>
  <c r="V37" i="5"/>
  <c r="Z36" i="5"/>
  <c r="Y36" i="5"/>
  <c r="X36" i="5"/>
  <c r="W36" i="5"/>
  <c r="V36" i="5"/>
  <c r="AA35" i="5"/>
  <c r="Z35" i="5"/>
  <c r="Y35" i="5"/>
  <c r="X35" i="5"/>
  <c r="W35" i="5"/>
  <c r="V35" i="5"/>
  <c r="AS64" i="5"/>
  <c r="AR64" i="5"/>
  <c r="AQ64" i="5"/>
  <c r="AP64" i="5"/>
  <c r="AO64" i="5"/>
  <c r="AN64" i="5"/>
  <c r="AS50" i="5"/>
  <c r="AR50" i="5"/>
  <c r="AQ50" i="5"/>
  <c r="AP50" i="5"/>
  <c r="AO50" i="5"/>
  <c r="AN50" i="5"/>
  <c r="AS42" i="5"/>
  <c r="AR42" i="5"/>
  <c r="AQ42" i="5"/>
  <c r="AP42" i="5"/>
  <c r="AO42" i="5"/>
  <c r="AN42" i="5"/>
  <c r="AS35" i="5"/>
  <c r="AR35" i="5"/>
  <c r="AQ35" i="5"/>
  <c r="AP35" i="5"/>
  <c r="AO35" i="5"/>
  <c r="AN35" i="5"/>
  <c r="U74" i="5"/>
  <c r="S74" i="5"/>
  <c r="R74" i="5"/>
  <c r="Q74" i="5"/>
  <c r="P74" i="5"/>
  <c r="U73" i="5"/>
  <c r="S73" i="5"/>
  <c r="R73" i="5"/>
  <c r="Q73" i="5"/>
  <c r="P73" i="5"/>
  <c r="U72" i="5"/>
  <c r="S72" i="5"/>
  <c r="R72" i="5"/>
  <c r="Q72" i="5"/>
  <c r="P72" i="5"/>
  <c r="U71" i="5"/>
  <c r="S71" i="5"/>
  <c r="R71" i="5"/>
  <c r="Q71" i="5"/>
  <c r="P71" i="5"/>
  <c r="U70" i="5"/>
  <c r="S70" i="5"/>
  <c r="R70" i="5"/>
  <c r="Q70" i="5"/>
  <c r="P70" i="5"/>
  <c r="U69" i="5"/>
  <c r="S69" i="5"/>
  <c r="R69" i="5"/>
  <c r="Q69" i="5"/>
  <c r="P69" i="5"/>
  <c r="U68" i="5"/>
  <c r="T68" i="5"/>
  <c r="S68" i="5"/>
  <c r="R68" i="5"/>
  <c r="Q68" i="5"/>
  <c r="P68" i="5"/>
  <c r="U67" i="5"/>
  <c r="T67" i="5"/>
  <c r="S67" i="5"/>
  <c r="R67" i="5"/>
  <c r="Q67" i="5"/>
  <c r="P67" i="5"/>
  <c r="U66" i="5"/>
  <c r="T66" i="5"/>
  <c r="S66" i="5"/>
  <c r="R66" i="5"/>
  <c r="Q66" i="5"/>
  <c r="P66" i="5"/>
  <c r="U65" i="5"/>
  <c r="S65" i="5"/>
  <c r="R65" i="5"/>
  <c r="Q65" i="5"/>
  <c r="P65" i="5"/>
  <c r="U62" i="5"/>
  <c r="S62" i="5"/>
  <c r="R62" i="5"/>
  <c r="Q62" i="5"/>
  <c r="S58" i="5"/>
  <c r="R58" i="5"/>
  <c r="Q58" i="5"/>
  <c r="U57" i="5"/>
  <c r="S57" i="5"/>
  <c r="R57" i="5"/>
  <c r="Q57" i="5"/>
  <c r="U54" i="5"/>
  <c r="S54" i="5"/>
  <c r="R54" i="5"/>
  <c r="Q54" i="5"/>
  <c r="P54" i="5"/>
  <c r="U53" i="5"/>
  <c r="S53" i="5"/>
  <c r="R53" i="5"/>
  <c r="Q53" i="5"/>
  <c r="P53" i="5"/>
  <c r="T52" i="5"/>
  <c r="S52" i="5"/>
  <c r="R52" i="5"/>
  <c r="Q52" i="5"/>
  <c r="U50" i="5"/>
  <c r="S50" i="5"/>
  <c r="R50" i="5"/>
  <c r="Q50" i="5"/>
  <c r="P50" i="5"/>
  <c r="U45" i="5"/>
  <c r="S45" i="5"/>
  <c r="R45" i="5"/>
  <c r="Q45" i="5"/>
  <c r="P45" i="5"/>
  <c r="U44" i="5"/>
  <c r="S44" i="5"/>
  <c r="R44" i="5"/>
  <c r="Q44" i="5"/>
  <c r="P44" i="5"/>
  <c r="U43" i="5"/>
  <c r="S43" i="5"/>
  <c r="R43" i="5"/>
  <c r="Q43" i="5"/>
  <c r="P43" i="5"/>
  <c r="U42" i="5"/>
  <c r="S42" i="5"/>
  <c r="R42" i="5"/>
  <c r="Q42" i="5"/>
  <c r="P42" i="5"/>
  <c r="U41" i="5"/>
  <c r="S41" i="5"/>
  <c r="R41" i="5"/>
  <c r="Q41" i="5"/>
  <c r="P41" i="5"/>
  <c r="U38" i="5"/>
  <c r="S38" i="5"/>
  <c r="R38" i="5"/>
  <c r="Q38" i="5"/>
  <c r="P38" i="5"/>
  <c r="U37" i="5"/>
  <c r="S37" i="5"/>
  <c r="R37" i="5"/>
  <c r="Q37" i="5"/>
  <c r="P37" i="5"/>
  <c r="U36" i="5"/>
  <c r="S36" i="5"/>
  <c r="R36" i="5"/>
  <c r="Q36" i="5"/>
  <c r="P36" i="5"/>
  <c r="U35" i="5"/>
  <c r="T35" i="5"/>
  <c r="S35" i="5"/>
  <c r="R35" i="5"/>
  <c r="Q35" i="5"/>
  <c r="P35" i="5"/>
  <c r="P62" i="5"/>
  <c r="P58" i="5"/>
  <c r="P57" i="5"/>
  <c r="P52" i="5"/>
  <c r="AB41" i="5"/>
  <c r="H71" i="10"/>
  <c r="H72" i="10"/>
  <c r="H73" i="10"/>
  <c r="H74" i="10"/>
  <c r="H75" i="10"/>
  <c r="H76" i="10"/>
  <c r="H77" i="10"/>
  <c r="H78" i="10"/>
  <c r="H79" i="10"/>
  <c r="AV74" i="5" s="1"/>
  <c r="H70" i="10"/>
  <c r="I70" i="10"/>
  <c r="I71" i="10"/>
  <c r="I72" i="10"/>
  <c r="I73" i="10"/>
  <c r="O72" i="10" s="1"/>
  <c r="I74" i="10"/>
  <c r="O73" i="10" s="1"/>
  <c r="I75" i="10"/>
  <c r="O74" i="10" s="1"/>
  <c r="I76" i="10"/>
  <c r="I77" i="10"/>
  <c r="I78" i="10"/>
  <c r="I69" i="10"/>
  <c r="H69" i="10"/>
  <c r="S10" i="10"/>
  <c r="U10" i="10" s="1"/>
  <c r="D8" i="6" s="1"/>
  <c r="H68" i="10"/>
  <c r="H57" i="10"/>
  <c r="H58" i="10"/>
  <c r="H59" i="10"/>
  <c r="H60" i="10"/>
  <c r="H61" i="10"/>
  <c r="H62" i="10"/>
  <c r="H63" i="10"/>
  <c r="H64" i="10"/>
  <c r="H65" i="10"/>
  <c r="H66" i="10"/>
  <c r="H67" i="10"/>
  <c r="I56" i="10"/>
  <c r="I57" i="10"/>
  <c r="O56" i="10" s="1"/>
  <c r="P56" i="10" s="1"/>
  <c r="I58" i="10"/>
  <c r="I59" i="10"/>
  <c r="O58" i="10" s="1"/>
  <c r="I60" i="10"/>
  <c r="I61" i="10"/>
  <c r="I62" i="10"/>
  <c r="I63" i="10"/>
  <c r="I64" i="10"/>
  <c r="I65" i="10"/>
  <c r="O64" i="10" s="1"/>
  <c r="I66" i="10"/>
  <c r="I67" i="10"/>
  <c r="O66" i="10" s="1"/>
  <c r="H56" i="10"/>
  <c r="I55" i="10"/>
  <c r="H55" i="10"/>
  <c r="T9" i="10"/>
  <c r="S9" i="10"/>
  <c r="I36" i="10"/>
  <c r="I37" i="10"/>
  <c r="O36" i="10" s="1"/>
  <c r="P36" i="10" s="1"/>
  <c r="I38" i="10"/>
  <c r="O37" i="10" s="1"/>
  <c r="I39" i="10"/>
  <c r="I40" i="10"/>
  <c r="I35" i="10"/>
  <c r="H37" i="10"/>
  <c r="H38" i="10"/>
  <c r="H39" i="10"/>
  <c r="H40" i="10"/>
  <c r="H41" i="10"/>
  <c r="AV41" i="5" s="1"/>
  <c r="H36" i="10"/>
  <c r="H35" i="10"/>
  <c r="S6" i="10"/>
  <c r="U6" i="10" s="1"/>
  <c r="D5" i="6" s="1"/>
  <c r="H49" i="10"/>
  <c r="T8" i="10"/>
  <c r="S8" i="10"/>
  <c r="D35" i="10"/>
  <c r="H35" i="5" s="1"/>
  <c r="D36" i="10"/>
  <c r="H36" i="5" s="1"/>
  <c r="D37" i="10"/>
  <c r="H37" i="5" s="1"/>
  <c r="D38" i="10"/>
  <c r="H38" i="5" s="1"/>
  <c r="D39" i="10"/>
  <c r="H39" i="5" s="1"/>
  <c r="D40" i="10"/>
  <c r="H40" i="5" s="1"/>
  <c r="D41" i="10"/>
  <c r="H41" i="5" s="1"/>
  <c r="G35" i="10"/>
  <c r="I35" i="5" s="1"/>
  <c r="G36" i="10"/>
  <c r="I36" i="5" s="1"/>
  <c r="G37" i="10"/>
  <c r="I37" i="5" s="1"/>
  <c r="G38" i="10"/>
  <c r="I38" i="5" s="1"/>
  <c r="G39" i="10"/>
  <c r="I39" i="5" s="1"/>
  <c r="G40" i="10"/>
  <c r="I40" i="5" s="1"/>
  <c r="G41" i="10"/>
  <c r="I41" i="5" s="1"/>
  <c r="H44" i="10"/>
  <c r="H45" i="10"/>
  <c r="H46" i="10"/>
  <c r="H47" i="10"/>
  <c r="H48" i="10"/>
  <c r="H43" i="10"/>
  <c r="I43" i="10"/>
  <c r="I44" i="10"/>
  <c r="I45" i="10"/>
  <c r="I46" i="10"/>
  <c r="I47" i="10"/>
  <c r="I42" i="10"/>
  <c r="H42" i="10"/>
  <c r="D42" i="10"/>
  <c r="H42" i="5" s="1"/>
  <c r="G42" i="10"/>
  <c r="I42" i="5" s="1"/>
  <c r="D43" i="10"/>
  <c r="H43" i="5" s="1"/>
  <c r="G43" i="10"/>
  <c r="I43" i="5" s="1"/>
  <c r="D44" i="10"/>
  <c r="H44" i="5" s="1"/>
  <c r="G44" i="10"/>
  <c r="I44" i="5" s="1"/>
  <c r="D45" i="10"/>
  <c r="H45" i="5" s="1"/>
  <c r="G45" i="10"/>
  <c r="I45" i="5" s="1"/>
  <c r="D46" i="10"/>
  <c r="H46" i="5" s="1"/>
  <c r="G46" i="10"/>
  <c r="I46" i="5" s="1"/>
  <c r="D47" i="10"/>
  <c r="H47" i="5" s="1"/>
  <c r="G47" i="10"/>
  <c r="I47" i="5" s="1"/>
  <c r="D48" i="10"/>
  <c r="H48" i="5" s="1"/>
  <c r="G48" i="10"/>
  <c r="I48" i="5" s="1"/>
  <c r="N5" i="6"/>
  <c r="N6" i="6"/>
  <c r="L5" i="6"/>
  <c r="L6" i="6"/>
  <c r="S7" i="10"/>
  <c r="U7" i="10" s="1"/>
  <c r="D6" i="6" s="1"/>
  <c r="AS20" i="5"/>
  <c r="AR20" i="5"/>
  <c r="AQ20" i="5"/>
  <c r="AP20" i="5"/>
  <c r="AO20" i="5"/>
  <c r="AN20" i="5"/>
  <c r="AG33" i="5"/>
  <c r="AF33" i="5"/>
  <c r="AG34" i="5"/>
  <c r="AF34" i="5"/>
  <c r="AE34" i="5"/>
  <c r="AD34" i="5"/>
  <c r="AC34" i="5"/>
  <c r="AB34" i="5"/>
  <c r="AE33" i="5"/>
  <c r="AD33" i="5"/>
  <c r="AC33" i="5"/>
  <c r="AB33" i="5"/>
  <c r="AG32" i="5"/>
  <c r="AF32" i="5"/>
  <c r="AE32" i="5"/>
  <c r="AD32" i="5"/>
  <c r="AC32" i="5"/>
  <c r="AB32" i="5"/>
  <c r="AG31" i="5"/>
  <c r="AF31" i="5"/>
  <c r="AE31" i="5"/>
  <c r="AD31" i="5"/>
  <c r="AC31" i="5"/>
  <c r="AB31" i="5"/>
  <c r="AG30" i="5"/>
  <c r="AF30" i="5"/>
  <c r="AE30" i="5"/>
  <c r="AD30" i="5"/>
  <c r="AC30" i="5"/>
  <c r="AB30" i="5"/>
  <c r="AG29" i="5"/>
  <c r="AF29" i="5"/>
  <c r="AE29" i="5"/>
  <c r="AD29" i="5"/>
  <c r="AC29" i="5"/>
  <c r="AB29" i="5"/>
  <c r="AG28" i="5"/>
  <c r="AF28" i="5"/>
  <c r="AE28" i="5"/>
  <c r="AD28" i="5"/>
  <c r="AC28" i="5"/>
  <c r="AB28" i="5"/>
  <c r="AG27" i="5"/>
  <c r="AF27" i="5"/>
  <c r="AE27" i="5"/>
  <c r="AD27" i="5"/>
  <c r="AC27" i="5"/>
  <c r="AG26" i="5"/>
  <c r="AF26" i="5"/>
  <c r="AE26" i="5"/>
  <c r="AD26" i="5"/>
  <c r="AC26" i="5"/>
  <c r="AG25" i="5"/>
  <c r="AF25" i="5"/>
  <c r="AE25" i="5"/>
  <c r="AD25" i="5"/>
  <c r="AC25" i="5"/>
  <c r="AB25" i="5"/>
  <c r="AG24" i="5"/>
  <c r="AE24" i="5"/>
  <c r="AD24" i="5"/>
  <c r="AC24" i="5"/>
  <c r="AG23" i="5"/>
  <c r="AE23" i="5"/>
  <c r="AD23" i="5"/>
  <c r="AC23" i="5"/>
  <c r="AB23" i="5"/>
  <c r="AG20" i="5"/>
  <c r="AE20" i="5"/>
  <c r="AD20" i="5"/>
  <c r="AC20" i="5"/>
  <c r="AB20" i="5"/>
  <c r="AA34" i="5"/>
  <c r="Z34" i="5"/>
  <c r="Y34" i="5"/>
  <c r="X34" i="5"/>
  <c r="W34" i="5"/>
  <c r="V34" i="5"/>
  <c r="AA33" i="5"/>
  <c r="Y33" i="5"/>
  <c r="X33" i="5"/>
  <c r="W33" i="5"/>
  <c r="V33" i="5"/>
  <c r="AA32" i="5"/>
  <c r="Y32" i="5"/>
  <c r="X32" i="5"/>
  <c r="W32" i="5"/>
  <c r="V32" i="5"/>
  <c r="AA31" i="5"/>
  <c r="Z31" i="5"/>
  <c r="Y31" i="5"/>
  <c r="X31" i="5"/>
  <c r="W31" i="5"/>
  <c r="V31" i="5"/>
  <c r="AA29" i="5"/>
  <c r="Z29" i="5"/>
  <c r="Y29" i="5"/>
  <c r="X29" i="5"/>
  <c r="W29" i="5"/>
  <c r="V29" i="5"/>
  <c r="AA28" i="5"/>
  <c r="Z28" i="5"/>
  <c r="Y28" i="5"/>
  <c r="X28" i="5"/>
  <c r="W28" i="5"/>
  <c r="V28" i="5"/>
  <c r="AA27" i="5"/>
  <c r="Y27" i="5"/>
  <c r="X27" i="5"/>
  <c r="W27" i="5"/>
  <c r="V27" i="5"/>
  <c r="AA26" i="5"/>
  <c r="Y26" i="5"/>
  <c r="X26" i="5"/>
  <c r="W26" i="5"/>
  <c r="V26" i="5"/>
  <c r="AA25" i="5"/>
  <c r="Y25" i="5"/>
  <c r="X25" i="5"/>
  <c r="W25" i="5"/>
  <c r="V25" i="5"/>
  <c r="AA23" i="5"/>
  <c r="Y23" i="5"/>
  <c r="X23" i="5"/>
  <c r="W23" i="5"/>
  <c r="V23" i="5"/>
  <c r="Y20" i="5"/>
  <c r="X20" i="5"/>
  <c r="W20" i="5"/>
  <c r="V20" i="5"/>
  <c r="AB26" i="5"/>
  <c r="AB24" i="5"/>
  <c r="U34" i="5"/>
  <c r="S34" i="5"/>
  <c r="R34" i="5"/>
  <c r="Q34" i="5"/>
  <c r="P34" i="5"/>
  <c r="U33" i="5"/>
  <c r="S33" i="5"/>
  <c r="R33" i="5"/>
  <c r="Q33" i="5"/>
  <c r="P33" i="5"/>
  <c r="U32" i="5"/>
  <c r="S32" i="5"/>
  <c r="R32" i="5"/>
  <c r="Q32" i="5"/>
  <c r="P32" i="5"/>
  <c r="U31" i="5"/>
  <c r="S31" i="5"/>
  <c r="R31" i="5"/>
  <c r="Q31" i="5"/>
  <c r="P31" i="5"/>
  <c r="U30" i="5"/>
  <c r="S30" i="5"/>
  <c r="R30" i="5"/>
  <c r="Q30" i="5"/>
  <c r="P30" i="5"/>
  <c r="U29" i="5"/>
  <c r="T29" i="5"/>
  <c r="S29" i="5"/>
  <c r="R29" i="5"/>
  <c r="Q29" i="5"/>
  <c r="P29" i="5"/>
  <c r="U28" i="5"/>
  <c r="T28" i="5"/>
  <c r="S28" i="5"/>
  <c r="R28" i="5"/>
  <c r="Q28" i="5"/>
  <c r="U26" i="5"/>
  <c r="S26" i="5"/>
  <c r="R26" i="5"/>
  <c r="Q26" i="5"/>
  <c r="P26" i="5"/>
  <c r="U25" i="5"/>
  <c r="S25" i="5"/>
  <c r="R25" i="5"/>
  <c r="Q25" i="5"/>
  <c r="P25" i="5"/>
  <c r="U23" i="5"/>
  <c r="S23" i="5"/>
  <c r="R23" i="5"/>
  <c r="Q23" i="5"/>
  <c r="P23" i="5"/>
  <c r="H34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1" i="10"/>
  <c r="I21" i="10"/>
  <c r="I22" i="10"/>
  <c r="I23" i="10"/>
  <c r="I24" i="10"/>
  <c r="I25" i="10"/>
  <c r="O24" i="10" s="1"/>
  <c r="I26" i="10"/>
  <c r="O25" i="10" s="1"/>
  <c r="I27" i="10"/>
  <c r="I28" i="10"/>
  <c r="I29" i="10"/>
  <c r="I30" i="10"/>
  <c r="I31" i="10"/>
  <c r="I32" i="10"/>
  <c r="I33" i="10"/>
  <c r="O32" i="10" s="1"/>
  <c r="I20" i="10"/>
  <c r="AA7" i="5"/>
  <c r="AA6" i="5"/>
  <c r="AA5" i="5"/>
  <c r="AA4" i="5"/>
  <c r="AA3" i="5"/>
  <c r="U7" i="5"/>
  <c r="U6" i="5"/>
  <c r="U5" i="5"/>
  <c r="U4" i="5"/>
  <c r="U3" i="5"/>
  <c r="H20" i="10"/>
  <c r="D20" i="10"/>
  <c r="H20" i="5" s="1"/>
  <c r="E31" i="5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S5" i="10"/>
  <c r="U5" i="10" s="1"/>
  <c r="D4" i="6" s="1"/>
  <c r="N4" i="6"/>
  <c r="L3" i="6"/>
  <c r="L4" i="6"/>
  <c r="AG7" i="5"/>
  <c r="AG6" i="5"/>
  <c r="AG5" i="5"/>
  <c r="AG4" i="5"/>
  <c r="AG3" i="5"/>
  <c r="AA17" i="5"/>
  <c r="V17" i="5"/>
  <c r="AG18" i="5"/>
  <c r="AE18" i="5"/>
  <c r="AD18" i="5"/>
  <c r="AC18" i="5"/>
  <c r="AB18" i="5"/>
  <c r="AG17" i="5"/>
  <c r="AE17" i="5"/>
  <c r="AD17" i="5"/>
  <c r="AC17" i="5"/>
  <c r="AB17" i="5"/>
  <c r="AG16" i="5"/>
  <c r="AE16" i="5"/>
  <c r="AD16" i="5"/>
  <c r="AC16" i="5"/>
  <c r="AB16" i="5"/>
  <c r="AG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U17" i="5"/>
  <c r="S17" i="5"/>
  <c r="R17" i="5"/>
  <c r="Q17" i="5"/>
  <c r="P17" i="5"/>
  <c r="U16" i="5"/>
  <c r="S16" i="5"/>
  <c r="R16" i="5"/>
  <c r="Q16" i="5"/>
  <c r="P16" i="5"/>
  <c r="U15" i="5"/>
  <c r="S15" i="5"/>
  <c r="R15" i="5"/>
  <c r="Q15" i="5"/>
  <c r="P15" i="5"/>
  <c r="U13" i="5"/>
  <c r="S13" i="5"/>
  <c r="R13" i="5"/>
  <c r="Q13" i="5"/>
  <c r="P13" i="5"/>
  <c r="U12" i="5"/>
  <c r="S12" i="5"/>
  <c r="R12" i="5"/>
  <c r="Q12" i="5"/>
  <c r="P12" i="5"/>
  <c r="U9" i="5"/>
  <c r="T9" i="5"/>
  <c r="S9" i="5"/>
  <c r="R9" i="5"/>
  <c r="Q9" i="5"/>
  <c r="P9" i="5"/>
  <c r="U8" i="5"/>
  <c r="S8" i="5"/>
  <c r="R8" i="5"/>
  <c r="Q8" i="5"/>
  <c r="P8" i="5"/>
  <c r="Y17" i="5"/>
  <c r="X17" i="5"/>
  <c r="W17" i="5"/>
  <c r="AA16" i="5"/>
  <c r="Y16" i="5"/>
  <c r="X16" i="5"/>
  <c r="W16" i="5"/>
  <c r="V16" i="5"/>
  <c r="AA15" i="5"/>
  <c r="Y15" i="5"/>
  <c r="X15" i="5"/>
  <c r="W15" i="5"/>
  <c r="V15" i="5"/>
  <c r="T4" i="5"/>
  <c r="AA13" i="5"/>
  <c r="Y13" i="5"/>
  <c r="Z13" i="5"/>
  <c r="X13" i="5"/>
  <c r="W13" i="5"/>
  <c r="V13" i="5"/>
  <c r="AA12" i="5"/>
  <c r="Y12" i="5"/>
  <c r="X12" i="5"/>
  <c r="W12" i="5"/>
  <c r="V12" i="5"/>
  <c r="AA8" i="5"/>
  <c r="Z8" i="5"/>
  <c r="AA11" i="5"/>
  <c r="Y11" i="5"/>
  <c r="X11" i="5"/>
  <c r="W11" i="5"/>
  <c r="V11" i="5"/>
  <c r="AA10" i="5"/>
  <c r="Z10" i="5"/>
  <c r="Y10" i="5"/>
  <c r="X10" i="5"/>
  <c r="W10" i="5"/>
  <c r="V10" i="5"/>
  <c r="AA9" i="5"/>
  <c r="Z9" i="5"/>
  <c r="Y9" i="5"/>
  <c r="X9" i="5"/>
  <c r="W9" i="5"/>
  <c r="V9" i="5"/>
  <c r="Y8" i="5"/>
  <c r="X8" i="5"/>
  <c r="W8" i="5"/>
  <c r="V8" i="5"/>
  <c r="AS3" i="5"/>
  <c r="AS8" i="5"/>
  <c r="AQ8" i="5"/>
  <c r="AP8" i="5"/>
  <c r="AO8" i="5"/>
  <c r="G15" i="10"/>
  <c r="I15" i="5" s="1"/>
  <c r="D16" i="10"/>
  <c r="H16" i="5" s="1"/>
  <c r="D17" i="10"/>
  <c r="H17" i="5" s="1"/>
  <c r="D15" i="10"/>
  <c r="H15" i="5" s="1"/>
  <c r="H10" i="10"/>
  <c r="H11" i="10"/>
  <c r="H12" i="10"/>
  <c r="H13" i="10"/>
  <c r="H14" i="10"/>
  <c r="H15" i="10"/>
  <c r="H16" i="10"/>
  <c r="H17" i="10"/>
  <c r="H9" i="10"/>
  <c r="I9" i="10"/>
  <c r="O8" i="10" s="1"/>
  <c r="P8" i="10" s="1"/>
  <c r="I10" i="10"/>
  <c r="O9" i="10" s="1"/>
  <c r="P9" i="10" s="1"/>
  <c r="I11" i="10"/>
  <c r="I12" i="10"/>
  <c r="I13" i="10"/>
  <c r="I14" i="10"/>
  <c r="O13" i="10" s="1"/>
  <c r="I15" i="10"/>
  <c r="O14" i="10" s="1"/>
  <c r="I16" i="10"/>
  <c r="I8" i="10"/>
  <c r="H8" i="10"/>
  <c r="AR3" i="5"/>
  <c r="AQ3" i="5"/>
  <c r="AP3" i="5"/>
  <c r="AO3" i="5"/>
  <c r="AN3" i="5"/>
  <c r="AF7" i="5"/>
  <c r="AF6" i="5"/>
  <c r="AF5" i="5"/>
  <c r="AF4" i="5"/>
  <c r="AF3" i="5"/>
  <c r="AE7" i="5"/>
  <c r="AE6" i="5"/>
  <c r="AE5" i="5"/>
  <c r="AE4" i="5"/>
  <c r="AE3" i="5"/>
  <c r="AD7" i="5"/>
  <c r="AD6" i="5"/>
  <c r="AD5" i="5"/>
  <c r="AD4" i="5"/>
  <c r="AD3" i="5"/>
  <c r="AC7" i="5"/>
  <c r="AC6" i="5"/>
  <c r="AC5" i="5"/>
  <c r="AC4" i="5"/>
  <c r="AC3" i="5"/>
  <c r="AB7" i="5"/>
  <c r="AB6" i="5"/>
  <c r="AB5" i="5"/>
  <c r="AB4" i="5"/>
  <c r="AB3" i="5"/>
  <c r="Z6" i="5"/>
  <c r="Z5" i="5"/>
  <c r="Z4" i="5"/>
  <c r="Z3" i="5"/>
  <c r="Y7" i="5"/>
  <c r="Y6" i="5"/>
  <c r="Y5" i="5"/>
  <c r="Y4" i="5"/>
  <c r="Y3" i="5"/>
  <c r="X7" i="5"/>
  <c r="X6" i="5"/>
  <c r="X5" i="5"/>
  <c r="X4" i="5"/>
  <c r="X3" i="5"/>
  <c r="W7" i="5"/>
  <c r="W6" i="5"/>
  <c r="W5" i="5"/>
  <c r="W4" i="5"/>
  <c r="W3" i="5"/>
  <c r="V3" i="5"/>
  <c r="V7" i="5"/>
  <c r="V6" i="5"/>
  <c r="V5" i="5"/>
  <c r="V4" i="5"/>
  <c r="S7" i="5"/>
  <c r="S6" i="5"/>
  <c r="S5" i="5"/>
  <c r="S4" i="5"/>
  <c r="R7" i="5"/>
  <c r="R6" i="5"/>
  <c r="R5" i="5"/>
  <c r="R4" i="5"/>
  <c r="Q7" i="5"/>
  <c r="Q6" i="5"/>
  <c r="Q5" i="5"/>
  <c r="Q4" i="5"/>
  <c r="P7" i="5"/>
  <c r="P6" i="5"/>
  <c r="P5" i="5"/>
  <c r="P4" i="5"/>
  <c r="T3" i="5"/>
  <c r="S3" i="5"/>
  <c r="R3" i="5"/>
  <c r="Q3" i="5"/>
  <c r="P3" i="5"/>
  <c r="H3" i="10"/>
  <c r="D3" i="5"/>
  <c r="F3" i="5" s="1"/>
  <c r="H7" i="10"/>
  <c r="H6" i="10"/>
  <c r="I6" i="10"/>
  <c r="F5" i="10"/>
  <c r="H5" i="10"/>
  <c r="I5" i="10"/>
  <c r="H4" i="10"/>
  <c r="I4" i="10"/>
  <c r="I3" i="10"/>
  <c r="O3" i="10" s="1"/>
  <c r="P3" i="10" s="1"/>
  <c r="S3" i="10"/>
  <c r="U3" i="10" s="1"/>
  <c r="D2" i="6" s="1"/>
  <c r="U4" i="10"/>
  <c r="D3" i="6" s="1"/>
  <c r="G3" i="10"/>
  <c r="I3" i="5" s="1"/>
  <c r="G4" i="10"/>
  <c r="I4" i="5" s="1"/>
  <c r="G6" i="10"/>
  <c r="I6" i="5" s="1"/>
  <c r="G7" i="10"/>
  <c r="I7" i="5" s="1"/>
  <c r="G8" i="10"/>
  <c r="I8" i="5" s="1"/>
  <c r="G9" i="10"/>
  <c r="I9" i="5" s="1"/>
  <c r="G10" i="10"/>
  <c r="I10" i="5" s="1"/>
  <c r="G11" i="10"/>
  <c r="I11" i="5" s="1"/>
  <c r="G12" i="10"/>
  <c r="I12" i="5" s="1"/>
  <c r="G13" i="10"/>
  <c r="I13" i="5" s="1"/>
  <c r="G14" i="10"/>
  <c r="I14" i="5" s="1"/>
  <c r="G16" i="10"/>
  <c r="I16" i="5" s="1"/>
  <c r="G17" i="10"/>
  <c r="I17" i="5" s="1"/>
  <c r="G19" i="10"/>
  <c r="I19" i="5" s="1"/>
  <c r="G20" i="10"/>
  <c r="I20" i="5" s="1"/>
  <c r="G21" i="10"/>
  <c r="I21" i="5" s="1"/>
  <c r="G22" i="10"/>
  <c r="I22" i="5" s="1"/>
  <c r="G23" i="10"/>
  <c r="I23" i="5" s="1"/>
  <c r="G24" i="10"/>
  <c r="I24" i="5" s="1"/>
  <c r="G25" i="10"/>
  <c r="I25" i="5" s="1"/>
  <c r="G26" i="10"/>
  <c r="I26" i="5" s="1"/>
  <c r="G27" i="10"/>
  <c r="I27" i="5" s="1"/>
  <c r="G28" i="10"/>
  <c r="I28" i="5" s="1"/>
  <c r="G29" i="10"/>
  <c r="I29" i="5" s="1"/>
  <c r="G30" i="10"/>
  <c r="I30" i="5" s="1"/>
  <c r="G31" i="10"/>
  <c r="I31" i="5" s="1"/>
  <c r="G32" i="10"/>
  <c r="I32" i="5" s="1"/>
  <c r="G33" i="10"/>
  <c r="I33" i="5" s="1"/>
  <c r="G34" i="10"/>
  <c r="I34" i="5" s="1"/>
  <c r="G49" i="10"/>
  <c r="G55" i="10"/>
  <c r="I50" i="5" s="1"/>
  <c r="G56" i="10"/>
  <c r="I51" i="5" s="1"/>
  <c r="G57" i="10"/>
  <c r="I52" i="5" s="1"/>
  <c r="G58" i="10"/>
  <c r="I53" i="5" s="1"/>
  <c r="G59" i="10"/>
  <c r="I54" i="5" s="1"/>
  <c r="G60" i="10"/>
  <c r="I55" i="5" s="1"/>
  <c r="G61" i="10"/>
  <c r="I56" i="5" s="1"/>
  <c r="G62" i="10"/>
  <c r="I57" i="5" s="1"/>
  <c r="G63" i="10"/>
  <c r="I58" i="5" s="1"/>
  <c r="G64" i="10"/>
  <c r="I59" i="5" s="1"/>
  <c r="G65" i="10"/>
  <c r="I60" i="5" s="1"/>
  <c r="G66" i="10"/>
  <c r="I61" i="5" s="1"/>
  <c r="G67" i="10"/>
  <c r="I62" i="5" s="1"/>
  <c r="G68" i="10"/>
  <c r="I63" i="5" s="1"/>
  <c r="G69" i="10"/>
  <c r="I64" i="5" s="1"/>
  <c r="G70" i="10"/>
  <c r="I65" i="5" s="1"/>
  <c r="G71" i="10"/>
  <c r="I66" i="5" s="1"/>
  <c r="G72" i="10"/>
  <c r="I67" i="5" s="1"/>
  <c r="G73" i="10"/>
  <c r="I68" i="5" s="1"/>
  <c r="G74" i="10"/>
  <c r="I69" i="5" s="1"/>
  <c r="G75" i="10"/>
  <c r="I70" i="5" s="1"/>
  <c r="G76" i="10"/>
  <c r="I71" i="5" s="1"/>
  <c r="G77" i="10"/>
  <c r="I72" i="5" s="1"/>
  <c r="G78" i="10"/>
  <c r="I73" i="5" s="1"/>
  <c r="G79" i="10"/>
  <c r="I74" i="5" s="1"/>
  <c r="D3" i="10"/>
  <c r="H3" i="5" s="1"/>
  <c r="D4" i="10"/>
  <c r="H4" i="5" s="1"/>
  <c r="D5" i="10"/>
  <c r="H5" i="5" s="1"/>
  <c r="D6" i="10"/>
  <c r="H6" i="5" s="1"/>
  <c r="D7" i="10"/>
  <c r="H7" i="5" s="1"/>
  <c r="D8" i="10"/>
  <c r="H8" i="5" s="1"/>
  <c r="D9" i="10"/>
  <c r="H9" i="5" s="1"/>
  <c r="D10" i="10"/>
  <c r="H10" i="5" s="1"/>
  <c r="D11" i="10"/>
  <c r="H11" i="5" s="1"/>
  <c r="D12" i="10"/>
  <c r="H12" i="5" s="1"/>
  <c r="D13" i="10"/>
  <c r="H13" i="5" s="1"/>
  <c r="D14" i="10"/>
  <c r="H14" i="5" s="1"/>
  <c r="D19" i="10"/>
  <c r="H19" i="5" s="1"/>
  <c r="D21" i="10"/>
  <c r="H21" i="5" s="1"/>
  <c r="D22" i="10"/>
  <c r="H22" i="5" s="1"/>
  <c r="D23" i="10"/>
  <c r="H23" i="5" s="1"/>
  <c r="D24" i="10"/>
  <c r="H24" i="5" s="1"/>
  <c r="D25" i="10"/>
  <c r="H25" i="5" s="1"/>
  <c r="D26" i="10"/>
  <c r="H26" i="5" s="1"/>
  <c r="D27" i="10"/>
  <c r="H27" i="5" s="1"/>
  <c r="D28" i="10"/>
  <c r="H28" i="5" s="1"/>
  <c r="D29" i="10"/>
  <c r="H29" i="5" s="1"/>
  <c r="D30" i="10"/>
  <c r="H30" i="5" s="1"/>
  <c r="D31" i="10"/>
  <c r="H31" i="5" s="1"/>
  <c r="D32" i="10"/>
  <c r="H32" i="5" s="1"/>
  <c r="D33" i="10"/>
  <c r="H33" i="5" s="1"/>
  <c r="D34" i="10"/>
  <c r="H34" i="5" s="1"/>
  <c r="D49" i="10"/>
  <c r="D55" i="10"/>
  <c r="H50" i="5" s="1"/>
  <c r="D56" i="10"/>
  <c r="H51" i="5" s="1"/>
  <c r="D57" i="10"/>
  <c r="H52" i="5" s="1"/>
  <c r="D58" i="10"/>
  <c r="H53" i="5" s="1"/>
  <c r="D59" i="10"/>
  <c r="H54" i="5" s="1"/>
  <c r="D60" i="10"/>
  <c r="H55" i="5" s="1"/>
  <c r="D61" i="10"/>
  <c r="H56" i="5" s="1"/>
  <c r="D62" i="10"/>
  <c r="H57" i="5" s="1"/>
  <c r="D63" i="10"/>
  <c r="H58" i="5" s="1"/>
  <c r="D64" i="10"/>
  <c r="H59" i="5" s="1"/>
  <c r="D65" i="10"/>
  <c r="H60" i="5" s="1"/>
  <c r="D66" i="10"/>
  <c r="H61" i="5" s="1"/>
  <c r="D67" i="10"/>
  <c r="H62" i="5" s="1"/>
  <c r="D68" i="10"/>
  <c r="H63" i="5" s="1"/>
  <c r="D69" i="10"/>
  <c r="H64" i="5" s="1"/>
  <c r="D70" i="10"/>
  <c r="H65" i="5" s="1"/>
  <c r="D71" i="10"/>
  <c r="H66" i="5" s="1"/>
  <c r="D72" i="10"/>
  <c r="H67" i="5" s="1"/>
  <c r="D73" i="10"/>
  <c r="H68" i="5" s="1"/>
  <c r="D74" i="10"/>
  <c r="H69" i="5" s="1"/>
  <c r="D75" i="10"/>
  <c r="H70" i="5" s="1"/>
  <c r="D76" i="10"/>
  <c r="H71" i="5" s="1"/>
  <c r="D77" i="10"/>
  <c r="H72" i="5" s="1"/>
  <c r="D78" i="10"/>
  <c r="H73" i="5" s="1"/>
  <c r="D79" i="10"/>
  <c r="H74" i="5" s="1"/>
  <c r="E6" i="5"/>
  <c r="E5" i="5" s="1"/>
  <c r="E4" i="5" s="1"/>
  <c r="E3" i="5" s="1"/>
  <c r="N2" i="6"/>
  <c r="L2" i="6"/>
  <c r="U8" i="10" l="1"/>
  <c r="J38" i="12"/>
  <c r="N38" i="5" s="1"/>
  <c r="J10" i="12"/>
  <c r="N10" i="5" s="1"/>
  <c r="J31" i="12"/>
  <c r="N31" i="5" s="1"/>
  <c r="J64" i="12"/>
  <c r="N59" i="5" s="1"/>
  <c r="J40" i="12"/>
  <c r="N40" i="5" s="1"/>
  <c r="J26" i="12"/>
  <c r="N26" i="5" s="1"/>
  <c r="J47" i="12"/>
  <c r="N47" i="5" s="1"/>
  <c r="J25" i="12"/>
  <c r="N25" i="5" s="1"/>
  <c r="J45" i="12"/>
  <c r="N45" i="5" s="1"/>
  <c r="J22" i="12"/>
  <c r="N22" i="5" s="1"/>
  <c r="J15" i="12"/>
  <c r="N15" i="5" s="1"/>
  <c r="U9" i="10"/>
  <c r="D7" i="6" s="1"/>
  <c r="J16" i="12"/>
  <c r="N16" i="5" s="1"/>
  <c r="J27" i="12"/>
  <c r="N27" i="5" s="1"/>
  <c r="J32" i="12"/>
  <c r="N32" i="5" s="1"/>
  <c r="J66" i="12"/>
  <c r="N61" i="5" s="1"/>
  <c r="T18" i="27"/>
  <c r="X14" i="26" s="1"/>
  <c r="V10" i="27"/>
  <c r="T6" i="49" s="1"/>
  <c r="V11" i="27"/>
  <c r="T7" i="49" s="1"/>
  <c r="V23" i="27"/>
  <c r="T18" i="49" s="1"/>
  <c r="V12" i="27"/>
  <c r="T8" i="49" s="1"/>
  <c r="V24" i="27"/>
  <c r="T19" i="49" s="1"/>
  <c r="V36" i="27"/>
  <c r="T31" i="49" s="1"/>
  <c r="V13" i="27"/>
  <c r="T9" i="49" s="1"/>
  <c r="V25" i="27"/>
  <c r="T20" i="49" s="1"/>
  <c r="V37" i="27"/>
  <c r="T32" i="49" s="1"/>
  <c r="V49" i="27"/>
  <c r="T43" i="49" s="1"/>
  <c r="V61" i="27"/>
  <c r="T55" i="49" s="1"/>
  <c r="V73" i="27"/>
  <c r="T67" i="49" s="1"/>
  <c r="V85" i="27"/>
  <c r="T79" i="49" s="1"/>
  <c r="V97" i="27"/>
  <c r="T91" i="49" s="1"/>
  <c r="V109" i="27"/>
  <c r="V121" i="27"/>
  <c r="T114" i="49" s="1"/>
  <c r="V133" i="27"/>
  <c r="T126" i="49" s="1"/>
  <c r="V145" i="27"/>
  <c r="T137" i="49" s="1"/>
  <c r="V157" i="27"/>
  <c r="T149" i="49" s="1"/>
  <c r="V169" i="27"/>
  <c r="T161" i="49" s="1"/>
  <c r="V181" i="27"/>
  <c r="T172" i="49" s="1"/>
  <c r="V193" i="27"/>
  <c r="T183" i="49" s="1"/>
  <c r="V205" i="27"/>
  <c r="T195" i="49" s="1"/>
  <c r="V16" i="27"/>
  <c r="T12" i="49" s="1"/>
  <c r="V28" i="27"/>
  <c r="T23" i="49" s="1"/>
  <c r="V40" i="27"/>
  <c r="T35" i="49" s="1"/>
  <c r="V52" i="27"/>
  <c r="T46" i="49" s="1"/>
  <c r="V64" i="27"/>
  <c r="T58" i="49" s="1"/>
  <c r="V76" i="27"/>
  <c r="T70" i="49" s="1"/>
  <c r="V88" i="27"/>
  <c r="T82" i="49" s="1"/>
  <c r="V100" i="27"/>
  <c r="T94" i="49" s="1"/>
  <c r="V112" i="27"/>
  <c r="T105" i="49" s="1"/>
  <c r="V124" i="27"/>
  <c r="T117" i="49" s="1"/>
  <c r="V136" i="27"/>
  <c r="T129" i="49" s="1"/>
  <c r="V148" i="27"/>
  <c r="T140" i="49" s="1"/>
  <c r="V160" i="27"/>
  <c r="T152" i="49" s="1"/>
  <c r="V172" i="27"/>
  <c r="T163" i="49" s="1"/>
  <c r="V184" i="27"/>
  <c r="T175" i="49" s="1"/>
  <c r="V196" i="27"/>
  <c r="T186" i="49" s="1"/>
  <c r="V208" i="27"/>
  <c r="T198" i="49" s="1"/>
  <c r="V26" i="27"/>
  <c r="T21" i="49" s="1"/>
  <c r="V42" i="27"/>
  <c r="T37" i="49" s="1"/>
  <c r="V56" i="27"/>
  <c r="T50" i="49" s="1"/>
  <c r="V70" i="27"/>
  <c r="T64" i="49" s="1"/>
  <c r="V84" i="27"/>
  <c r="T78" i="49" s="1"/>
  <c r="V99" i="27"/>
  <c r="T93" i="49" s="1"/>
  <c r="V114" i="27"/>
  <c r="T107" i="49" s="1"/>
  <c r="V128" i="27"/>
  <c r="T121" i="49" s="1"/>
  <c r="V142" i="27"/>
  <c r="T134" i="49" s="1"/>
  <c r="V156" i="27"/>
  <c r="T148" i="49" s="1"/>
  <c r="V171" i="27"/>
  <c r="V186" i="27"/>
  <c r="T177" i="49" s="1"/>
  <c r="V200" i="27"/>
  <c r="T190" i="49" s="1"/>
  <c r="V214" i="27"/>
  <c r="T203" i="49" s="1"/>
  <c r="V226" i="27"/>
  <c r="T214" i="49" s="1"/>
  <c r="V238" i="27"/>
  <c r="T226" i="49" s="1"/>
  <c r="V250" i="27"/>
  <c r="T238" i="49" s="1"/>
  <c r="V262" i="27"/>
  <c r="T249" i="49" s="1"/>
  <c r="V274" i="27"/>
  <c r="T261" i="49" s="1"/>
  <c r="V6" i="27"/>
  <c r="T2" i="49" s="1"/>
  <c r="V7" i="27"/>
  <c r="T3" i="49" s="1"/>
  <c r="V27" i="27"/>
  <c r="T22" i="49" s="1"/>
  <c r="V43" i="27"/>
  <c r="T38" i="49" s="1"/>
  <c r="V57" i="27"/>
  <c r="T51" i="49" s="1"/>
  <c r="V71" i="27"/>
  <c r="T65" i="49" s="1"/>
  <c r="V86" i="27"/>
  <c r="T80" i="49" s="1"/>
  <c r="V101" i="27"/>
  <c r="T95" i="49" s="1"/>
  <c r="V115" i="27"/>
  <c r="T108" i="49" s="1"/>
  <c r="V129" i="27"/>
  <c r="T122" i="49" s="1"/>
  <c r="V143" i="27"/>
  <c r="T135" i="49" s="1"/>
  <c r="V158" i="27"/>
  <c r="T150" i="49" s="1"/>
  <c r="V173" i="27"/>
  <c r="T164" i="49" s="1"/>
  <c r="V187" i="27"/>
  <c r="V201" i="27"/>
  <c r="T191" i="49" s="1"/>
  <c r="V215" i="27"/>
  <c r="T204" i="49" s="1"/>
  <c r="V227" i="27"/>
  <c r="T215" i="49" s="1"/>
  <c r="V239" i="27"/>
  <c r="T227" i="49" s="1"/>
  <c r="V251" i="27"/>
  <c r="T239" i="49" s="1"/>
  <c r="V263" i="27"/>
  <c r="T250" i="49" s="1"/>
  <c r="V275" i="27"/>
  <c r="T262" i="49" s="1"/>
  <c r="V9" i="27"/>
  <c r="T5" i="49" s="1"/>
  <c r="V30" i="27"/>
  <c r="T25" i="49" s="1"/>
  <c r="V45" i="27"/>
  <c r="T40" i="49" s="1"/>
  <c r="V59" i="27"/>
  <c r="T53" i="49" s="1"/>
  <c r="V74" i="27"/>
  <c r="T68" i="49" s="1"/>
  <c r="V14" i="27"/>
  <c r="T10" i="49" s="1"/>
  <c r="V31" i="27"/>
  <c r="T26" i="49" s="1"/>
  <c r="V46" i="27"/>
  <c r="T41" i="49" s="1"/>
  <c r="V60" i="27"/>
  <c r="T54" i="49" s="1"/>
  <c r="V75" i="27"/>
  <c r="T69" i="49" s="1"/>
  <c r="V90" i="27"/>
  <c r="T84" i="49" s="1"/>
  <c r="V104" i="27"/>
  <c r="T98" i="49" s="1"/>
  <c r="V118" i="27"/>
  <c r="T111" i="49" s="1"/>
  <c r="V132" i="27"/>
  <c r="T125" i="49" s="1"/>
  <c r="V147" i="27"/>
  <c r="T139" i="49" s="1"/>
  <c r="V162" i="27"/>
  <c r="T154" i="49" s="1"/>
  <c r="V176" i="27"/>
  <c r="T167" i="49" s="1"/>
  <c r="V190" i="27"/>
  <c r="T180" i="49" s="1"/>
  <c r="V204" i="27"/>
  <c r="T194" i="49" s="1"/>
  <c r="V218" i="27"/>
  <c r="V230" i="27"/>
  <c r="T218" i="49" s="1"/>
  <c r="V242" i="27"/>
  <c r="T230" i="49" s="1"/>
  <c r="V254" i="27"/>
  <c r="T242" i="49" s="1"/>
  <c r="U242" i="49" s="1"/>
  <c r="V266" i="27"/>
  <c r="T253" i="49" s="1"/>
  <c r="V278" i="27"/>
  <c r="T265" i="49" s="1"/>
  <c r="V15" i="27"/>
  <c r="T11" i="49" s="1"/>
  <c r="V32" i="27"/>
  <c r="T27" i="49" s="1"/>
  <c r="V47" i="27"/>
  <c r="V62" i="27"/>
  <c r="T56" i="49" s="1"/>
  <c r="V77" i="27"/>
  <c r="T71" i="49" s="1"/>
  <c r="V91" i="27"/>
  <c r="T85" i="49" s="1"/>
  <c r="V105" i="27"/>
  <c r="T99" i="49" s="1"/>
  <c r="V119" i="27"/>
  <c r="T112" i="49" s="1"/>
  <c r="V134" i="27"/>
  <c r="T127" i="49" s="1"/>
  <c r="V149" i="27"/>
  <c r="T141" i="49" s="1"/>
  <c r="V163" i="27"/>
  <c r="T155" i="49" s="1"/>
  <c r="V177" i="27"/>
  <c r="T168" i="49" s="1"/>
  <c r="V191" i="27"/>
  <c r="T181" i="49" s="1"/>
  <c r="V206" i="27"/>
  <c r="T196" i="49" s="1"/>
  <c r="V219" i="27"/>
  <c r="T207" i="49" s="1"/>
  <c r="V231" i="27"/>
  <c r="T219" i="49" s="1"/>
  <c r="V243" i="27"/>
  <c r="T231" i="49" s="1"/>
  <c r="V255" i="27"/>
  <c r="T243" i="49" s="1"/>
  <c r="V267" i="27"/>
  <c r="T254" i="49" s="1"/>
  <c r="V279" i="27"/>
  <c r="T266" i="49" s="1"/>
  <c r="V17" i="27"/>
  <c r="T13" i="49" s="1"/>
  <c r="V33" i="27"/>
  <c r="T28" i="49" s="1"/>
  <c r="V48" i="27"/>
  <c r="T42" i="49" s="1"/>
  <c r="V63" i="27"/>
  <c r="T57" i="49" s="1"/>
  <c r="V78" i="27"/>
  <c r="T72" i="49" s="1"/>
  <c r="V92" i="27"/>
  <c r="T86" i="49" s="1"/>
  <c r="V106" i="27"/>
  <c r="T100" i="49" s="1"/>
  <c r="V120" i="27"/>
  <c r="T113" i="49" s="1"/>
  <c r="V135" i="27"/>
  <c r="T128" i="49" s="1"/>
  <c r="V150" i="27"/>
  <c r="T142" i="49" s="1"/>
  <c r="V164" i="27"/>
  <c r="T156" i="49" s="1"/>
  <c r="V178" i="27"/>
  <c r="T169" i="49" s="1"/>
  <c r="V192" i="27"/>
  <c r="T182" i="49" s="1"/>
  <c r="V207" i="27"/>
  <c r="T197" i="49" s="1"/>
  <c r="V220" i="27"/>
  <c r="T208" i="49" s="1"/>
  <c r="V232" i="27"/>
  <c r="T220" i="49" s="1"/>
  <c r="V244" i="27"/>
  <c r="T232" i="49" s="1"/>
  <c r="V256" i="27"/>
  <c r="T244" i="49" s="1"/>
  <c r="V268" i="27"/>
  <c r="T255" i="49" s="1"/>
  <c r="V280" i="27"/>
  <c r="T267" i="49" s="1"/>
  <c r="V18" i="27"/>
  <c r="V34" i="27"/>
  <c r="T29" i="49" s="1"/>
  <c r="V50" i="27"/>
  <c r="T44" i="49" s="1"/>
  <c r="V65" i="27"/>
  <c r="T59" i="49" s="1"/>
  <c r="V79" i="27"/>
  <c r="T73" i="49" s="1"/>
  <c r="V93" i="27"/>
  <c r="T87" i="49" s="1"/>
  <c r="V107" i="27"/>
  <c r="T101" i="49" s="1"/>
  <c r="V122" i="27"/>
  <c r="T115" i="49" s="1"/>
  <c r="V137" i="27"/>
  <c r="T130" i="49" s="1"/>
  <c r="V151" i="27"/>
  <c r="T143" i="49" s="1"/>
  <c r="V165" i="27"/>
  <c r="T157" i="49" s="1"/>
  <c r="V179" i="27"/>
  <c r="T170" i="49" s="1"/>
  <c r="V194" i="27"/>
  <c r="T184" i="49" s="1"/>
  <c r="V209" i="27"/>
  <c r="T199" i="49" s="1"/>
  <c r="V221" i="27"/>
  <c r="T209" i="49" s="1"/>
  <c r="V233" i="27"/>
  <c r="T221" i="49" s="1"/>
  <c r="V245" i="27"/>
  <c r="T233" i="49" s="1"/>
  <c r="V257" i="27"/>
  <c r="T245" i="49" s="1"/>
  <c r="V269" i="27"/>
  <c r="T256" i="49" s="1"/>
  <c r="V281" i="27"/>
  <c r="T268" i="49" s="1"/>
  <c r="V20" i="27"/>
  <c r="T15" i="49" s="1"/>
  <c r="V38" i="27"/>
  <c r="T33" i="49" s="1"/>
  <c r="V53" i="27"/>
  <c r="T47" i="49" s="1"/>
  <c r="V67" i="27"/>
  <c r="T61" i="49" s="1"/>
  <c r="V81" i="27"/>
  <c r="T75" i="49" s="1"/>
  <c r="V95" i="27"/>
  <c r="T89" i="49" s="1"/>
  <c r="V110" i="27"/>
  <c r="T103" i="49" s="1"/>
  <c r="V125" i="27"/>
  <c r="T118" i="49" s="1"/>
  <c r="V139" i="27"/>
  <c r="V153" i="27"/>
  <c r="T145" i="49" s="1"/>
  <c r="V167" i="27"/>
  <c r="T159" i="49" s="1"/>
  <c r="V182" i="27"/>
  <c r="T173" i="49" s="1"/>
  <c r="V197" i="27"/>
  <c r="T187" i="49" s="1"/>
  <c r="V211" i="27"/>
  <c r="T200" i="49" s="1"/>
  <c r="V223" i="27"/>
  <c r="T211" i="49" s="1"/>
  <c r="V235" i="27"/>
  <c r="T223" i="49" s="1"/>
  <c r="V247" i="27"/>
  <c r="T235" i="49" s="1"/>
  <c r="V259" i="27"/>
  <c r="T246" i="49" s="1"/>
  <c r="V271" i="27"/>
  <c r="T258" i="49" s="1"/>
  <c r="V283" i="27"/>
  <c r="T270" i="49" s="1"/>
  <c r="V22" i="27"/>
  <c r="T17" i="49" s="1"/>
  <c r="V69" i="27"/>
  <c r="T63" i="49" s="1"/>
  <c r="V108" i="27"/>
  <c r="T102" i="49" s="1"/>
  <c r="V141" i="27"/>
  <c r="T133" i="49" s="1"/>
  <c r="V175" i="27"/>
  <c r="T166" i="49" s="1"/>
  <c r="V212" i="27"/>
  <c r="T201" i="49" s="1"/>
  <c r="V240" i="27"/>
  <c r="T228" i="49" s="1"/>
  <c r="V270" i="27"/>
  <c r="T257" i="49" s="1"/>
  <c r="V29" i="27"/>
  <c r="T24" i="49" s="1"/>
  <c r="V72" i="27"/>
  <c r="T66" i="49" s="1"/>
  <c r="V111" i="27"/>
  <c r="T104" i="49" s="1"/>
  <c r="V144" i="27"/>
  <c r="T136" i="49" s="1"/>
  <c r="V180" i="27"/>
  <c r="T171" i="49" s="1"/>
  <c r="V213" i="27"/>
  <c r="T202" i="49" s="1"/>
  <c r="V241" i="27"/>
  <c r="T229" i="49" s="1"/>
  <c r="V272" i="27"/>
  <c r="T259" i="49" s="1"/>
  <c r="V35" i="27"/>
  <c r="T30" i="49" s="1"/>
  <c r="V80" i="27"/>
  <c r="T74" i="49" s="1"/>
  <c r="V113" i="27"/>
  <c r="T106" i="49" s="1"/>
  <c r="V146" i="27"/>
  <c r="T138" i="49" s="1"/>
  <c r="V183" i="27"/>
  <c r="T174" i="49" s="1"/>
  <c r="V216" i="27"/>
  <c r="T205" i="49" s="1"/>
  <c r="V246" i="27"/>
  <c r="T234" i="49" s="1"/>
  <c r="V273" i="27"/>
  <c r="T260" i="49" s="1"/>
  <c r="V39" i="27"/>
  <c r="T34" i="49" s="1"/>
  <c r="V82" i="27"/>
  <c r="T76" i="49" s="1"/>
  <c r="V116" i="27"/>
  <c r="T109" i="49" s="1"/>
  <c r="V152" i="27"/>
  <c r="T144" i="49" s="1"/>
  <c r="V185" i="27"/>
  <c r="T176" i="49" s="1"/>
  <c r="V217" i="27"/>
  <c r="T206" i="49" s="1"/>
  <c r="V248" i="27"/>
  <c r="T236" i="49" s="1"/>
  <c r="V276" i="27"/>
  <c r="T263" i="49" s="1"/>
  <c r="V41" i="27"/>
  <c r="T36" i="49" s="1"/>
  <c r="V83" i="27"/>
  <c r="T77" i="49" s="1"/>
  <c r="V117" i="27"/>
  <c r="T110" i="49" s="1"/>
  <c r="V154" i="27"/>
  <c r="T146" i="49" s="1"/>
  <c r="V188" i="27"/>
  <c r="T178" i="49" s="1"/>
  <c r="V222" i="27"/>
  <c r="T210" i="49" s="1"/>
  <c r="V249" i="27"/>
  <c r="T237" i="49" s="1"/>
  <c r="V277" i="27"/>
  <c r="T264" i="49" s="1"/>
  <c r="V44" i="27"/>
  <c r="T39" i="49" s="1"/>
  <c r="V87" i="27"/>
  <c r="T81" i="49" s="1"/>
  <c r="V123" i="27"/>
  <c r="T116" i="49" s="1"/>
  <c r="V155" i="27"/>
  <c r="T147" i="49" s="1"/>
  <c r="V189" i="27"/>
  <c r="T179" i="49" s="1"/>
  <c r="V224" i="27"/>
  <c r="T212" i="49" s="1"/>
  <c r="V252" i="27"/>
  <c r="T240" i="49" s="1"/>
  <c r="V282" i="27"/>
  <c r="T269" i="49" s="1"/>
  <c r="V51" i="27"/>
  <c r="T45" i="49" s="1"/>
  <c r="V89" i="27"/>
  <c r="T83" i="49" s="1"/>
  <c r="V126" i="27"/>
  <c r="T119" i="49" s="1"/>
  <c r="V159" i="27"/>
  <c r="T151" i="49" s="1"/>
  <c r="V195" i="27"/>
  <c r="T185" i="49" s="1"/>
  <c r="V225" i="27"/>
  <c r="T213" i="49" s="1"/>
  <c r="V253" i="27"/>
  <c r="T241" i="49" s="1"/>
  <c r="V284" i="27"/>
  <c r="T271" i="49" s="1"/>
  <c r="V54" i="27"/>
  <c r="T48" i="49" s="1"/>
  <c r="V94" i="27"/>
  <c r="T88" i="49" s="1"/>
  <c r="V127" i="27"/>
  <c r="T120" i="49" s="1"/>
  <c r="V161" i="27"/>
  <c r="T153" i="49" s="1"/>
  <c r="V198" i="27"/>
  <c r="T188" i="49" s="1"/>
  <c r="V228" i="27"/>
  <c r="T216" i="49" s="1"/>
  <c r="V258" i="27"/>
  <c r="V285" i="27"/>
  <c r="T272" i="49" s="1"/>
  <c r="V8" i="27"/>
  <c r="T4" i="49" s="1"/>
  <c r="V58" i="27"/>
  <c r="T52" i="49" s="1"/>
  <c r="V98" i="27"/>
  <c r="T92" i="49" s="1"/>
  <c r="V131" i="27"/>
  <c r="T124" i="49" s="1"/>
  <c r="V168" i="27"/>
  <c r="T160" i="49" s="1"/>
  <c r="V202" i="27"/>
  <c r="T192" i="49" s="1"/>
  <c r="V234" i="27"/>
  <c r="T222" i="49" s="1"/>
  <c r="V261" i="27"/>
  <c r="T248" i="49" s="1"/>
  <c r="V19" i="27"/>
  <c r="T14" i="49" s="1"/>
  <c r="V66" i="27"/>
  <c r="T60" i="49" s="1"/>
  <c r="V102" i="27"/>
  <c r="T96" i="49" s="1"/>
  <c r="V138" i="27"/>
  <c r="T131" i="49" s="1"/>
  <c r="V170" i="27"/>
  <c r="T162" i="49" s="1"/>
  <c r="V203" i="27"/>
  <c r="T193" i="49" s="1"/>
  <c r="V236" i="27"/>
  <c r="T224" i="49" s="1"/>
  <c r="V264" i="27"/>
  <c r="T251" i="49" s="1"/>
  <c r="V229" i="27"/>
  <c r="T217" i="49" s="1"/>
  <c r="V21" i="27"/>
  <c r="T16" i="49" s="1"/>
  <c r="V237" i="27"/>
  <c r="T225" i="49" s="1"/>
  <c r="V55" i="27"/>
  <c r="T49" i="49" s="1"/>
  <c r="V260" i="27"/>
  <c r="T247" i="49" s="1"/>
  <c r="V68" i="27"/>
  <c r="T62" i="49" s="1"/>
  <c r="V265" i="27"/>
  <c r="T252" i="49" s="1"/>
  <c r="V96" i="27"/>
  <c r="T90" i="49" s="1"/>
  <c r="V103" i="27"/>
  <c r="T97" i="49" s="1"/>
  <c r="V130" i="27"/>
  <c r="T123" i="49" s="1"/>
  <c r="V140" i="27"/>
  <c r="T132" i="49" s="1"/>
  <c r="V174" i="27"/>
  <c r="T165" i="49" s="1"/>
  <c r="V166" i="27"/>
  <c r="T158" i="49" s="1"/>
  <c r="V199" i="27"/>
  <c r="T189" i="49" s="1"/>
  <c r="V210" i="27"/>
  <c r="H24" i="49"/>
  <c r="H41" i="49"/>
  <c r="H4" i="49"/>
  <c r="O3" i="16"/>
  <c r="H7" i="49"/>
  <c r="J39" i="12"/>
  <c r="N39" i="5" s="1"/>
  <c r="K40" i="12"/>
  <c r="M40" i="12" s="1"/>
  <c r="O40" i="5" s="1"/>
  <c r="H23" i="49"/>
  <c r="H13" i="49"/>
  <c r="H17" i="49"/>
  <c r="J29" i="12"/>
  <c r="N29" i="5" s="1"/>
  <c r="K30" i="12"/>
  <c r="M30" i="12" s="1"/>
  <c r="O30" i="5" s="1"/>
  <c r="J62" i="12"/>
  <c r="N57" i="5" s="1"/>
  <c r="L61" i="12"/>
  <c r="M61" i="12" s="1"/>
  <c r="O56" i="5" s="1"/>
  <c r="H36" i="49"/>
  <c r="H28" i="49"/>
  <c r="H31" i="49"/>
  <c r="H35" i="49"/>
  <c r="N52" i="5"/>
  <c r="J11" i="12"/>
  <c r="N11" i="5" s="1"/>
  <c r="K12" i="12"/>
  <c r="M12" i="12" s="1"/>
  <c r="O12" i="5" s="1"/>
  <c r="J28" i="12"/>
  <c r="N28" i="5" s="1"/>
  <c r="K29" i="12"/>
  <c r="M29" i="12" s="1"/>
  <c r="O29" i="5" s="1"/>
  <c r="J44" i="12"/>
  <c r="N44" i="5" s="1"/>
  <c r="K45" i="12"/>
  <c r="M45" i="12" s="1"/>
  <c r="O45" i="5" s="1"/>
  <c r="J61" i="12"/>
  <c r="N56" i="5" s="1"/>
  <c r="L60" i="12"/>
  <c r="M60" i="12" s="1"/>
  <c r="O55" i="5" s="1"/>
  <c r="H37" i="49"/>
  <c r="O6" i="16"/>
  <c r="H42" i="49"/>
  <c r="H46" i="49"/>
  <c r="H49" i="49"/>
  <c r="J13" i="12"/>
  <c r="N13" i="5" s="1"/>
  <c r="K14" i="12"/>
  <c r="M14" i="12" s="1"/>
  <c r="O14" i="5" s="1"/>
  <c r="D5" i="17"/>
  <c r="D4" i="17"/>
  <c r="D8" i="17"/>
  <c r="D7" i="17"/>
  <c r="D6" i="17"/>
  <c r="D3" i="17"/>
  <c r="D2" i="17"/>
  <c r="H39" i="49"/>
  <c r="H2" i="49"/>
  <c r="H5" i="49"/>
  <c r="H20" i="49"/>
  <c r="V9" i="44"/>
  <c r="I5" i="49" s="1"/>
  <c r="V21" i="44"/>
  <c r="I17" i="49" s="1"/>
  <c r="V33" i="44"/>
  <c r="V45" i="44"/>
  <c r="I39" i="49" s="1"/>
  <c r="V57" i="44"/>
  <c r="I51" i="49" s="1"/>
  <c r="V69" i="44"/>
  <c r="I63" i="49" s="1"/>
  <c r="V81" i="44"/>
  <c r="I74" i="49" s="1"/>
  <c r="V93" i="44"/>
  <c r="I86" i="49" s="1"/>
  <c r="V105" i="44"/>
  <c r="I98" i="49" s="1"/>
  <c r="V15" i="44"/>
  <c r="I11" i="49" s="1"/>
  <c r="V27" i="44"/>
  <c r="I22" i="49" s="1"/>
  <c r="V39" i="44"/>
  <c r="I33" i="49" s="1"/>
  <c r="V51" i="44"/>
  <c r="I45" i="49" s="1"/>
  <c r="V63" i="44"/>
  <c r="I57" i="49" s="1"/>
  <c r="V75" i="44"/>
  <c r="I68" i="49" s="1"/>
  <c r="V87" i="44"/>
  <c r="I80" i="49" s="1"/>
  <c r="V99" i="44"/>
  <c r="I92" i="49" s="1"/>
  <c r="V14" i="44"/>
  <c r="I10" i="49" s="1"/>
  <c r="V29" i="44"/>
  <c r="I24" i="49" s="1"/>
  <c r="V43" i="44"/>
  <c r="I37" i="49" s="1"/>
  <c r="V58" i="44"/>
  <c r="I52" i="49" s="1"/>
  <c r="V72" i="44"/>
  <c r="I65" i="49" s="1"/>
  <c r="V16" i="44"/>
  <c r="I12" i="49" s="1"/>
  <c r="V30" i="44"/>
  <c r="I25" i="49" s="1"/>
  <c r="V44" i="44"/>
  <c r="I38" i="49" s="1"/>
  <c r="V59" i="44"/>
  <c r="I53" i="49" s="1"/>
  <c r="V73" i="44"/>
  <c r="I66" i="49" s="1"/>
  <c r="V88" i="44"/>
  <c r="I81" i="49" s="1"/>
  <c r="V102" i="44"/>
  <c r="I95" i="49" s="1"/>
  <c r="V115" i="44"/>
  <c r="I108" i="49" s="1"/>
  <c r="V127" i="44"/>
  <c r="I120" i="49" s="1"/>
  <c r="V139" i="44"/>
  <c r="I132" i="49" s="1"/>
  <c r="V151" i="44"/>
  <c r="I143" i="49" s="1"/>
  <c r="V163" i="44"/>
  <c r="I154" i="49" s="1"/>
  <c r="V175" i="44"/>
  <c r="I166" i="49" s="1"/>
  <c r="V187" i="44"/>
  <c r="I178" i="49" s="1"/>
  <c r="V199" i="44"/>
  <c r="I189" i="49" s="1"/>
  <c r="V211" i="44"/>
  <c r="I201" i="49" s="1"/>
  <c r="V223" i="44"/>
  <c r="I212" i="49" s="1"/>
  <c r="V235" i="44"/>
  <c r="I224" i="49" s="1"/>
  <c r="V247" i="44"/>
  <c r="I235" i="49" s="1"/>
  <c r="V259" i="44"/>
  <c r="I247" i="49" s="1"/>
  <c r="V271" i="44"/>
  <c r="I258" i="49" s="1"/>
  <c r="V283" i="44"/>
  <c r="I270" i="49" s="1"/>
  <c r="V295" i="44"/>
  <c r="I282" i="49" s="1"/>
  <c r="V20" i="44"/>
  <c r="I16" i="49" s="1"/>
  <c r="V35" i="44"/>
  <c r="I29" i="49" s="1"/>
  <c r="V49" i="44"/>
  <c r="I43" i="49" s="1"/>
  <c r="V64" i="44"/>
  <c r="I58" i="49" s="1"/>
  <c r="V78" i="44"/>
  <c r="I71" i="49" s="1"/>
  <c r="V92" i="44"/>
  <c r="I85" i="49" s="1"/>
  <c r="V107" i="44"/>
  <c r="I100" i="49" s="1"/>
  <c r="V119" i="44"/>
  <c r="I112" i="49" s="1"/>
  <c r="V131" i="44"/>
  <c r="I124" i="49" s="1"/>
  <c r="V143" i="44"/>
  <c r="I135" i="49" s="1"/>
  <c r="V155" i="44"/>
  <c r="I147" i="49" s="1"/>
  <c r="V167" i="44"/>
  <c r="I158" i="49" s="1"/>
  <c r="V179" i="44"/>
  <c r="I170" i="49" s="1"/>
  <c r="V191" i="44"/>
  <c r="I182" i="49" s="1"/>
  <c r="V203" i="44"/>
  <c r="I193" i="49" s="1"/>
  <c r="V215" i="44"/>
  <c r="I205" i="49" s="1"/>
  <c r="V227" i="44"/>
  <c r="I216" i="49" s="1"/>
  <c r="V239" i="44"/>
  <c r="I228" i="49" s="1"/>
  <c r="V24" i="44"/>
  <c r="I19" i="49" s="1"/>
  <c r="V42" i="44"/>
  <c r="I36" i="49" s="1"/>
  <c r="V62" i="44"/>
  <c r="I56" i="49" s="1"/>
  <c r="V82" i="44"/>
  <c r="I75" i="49" s="1"/>
  <c r="V98" i="44"/>
  <c r="I91" i="49" s="1"/>
  <c r="V114" i="44"/>
  <c r="I107" i="49" s="1"/>
  <c r="V129" i="44"/>
  <c r="I122" i="49" s="1"/>
  <c r="V144" i="44"/>
  <c r="I136" i="49" s="1"/>
  <c r="V158" i="44"/>
  <c r="I150" i="49" s="1"/>
  <c r="V172" i="44"/>
  <c r="I163" i="49" s="1"/>
  <c r="V186" i="44"/>
  <c r="I177" i="49" s="1"/>
  <c r="V201" i="44"/>
  <c r="I191" i="49" s="1"/>
  <c r="V216" i="44"/>
  <c r="I206" i="49" s="1"/>
  <c r="V230" i="44"/>
  <c r="I219" i="49" s="1"/>
  <c r="V244" i="44"/>
  <c r="I233" i="49" s="1"/>
  <c r="V257" i="44"/>
  <c r="I245" i="49" s="1"/>
  <c r="V270" i="44"/>
  <c r="I257" i="49" s="1"/>
  <c r="V284" i="44"/>
  <c r="I271" i="49" s="1"/>
  <c r="V297" i="44"/>
  <c r="I284" i="49" s="1"/>
  <c r="V309" i="44"/>
  <c r="I296" i="49" s="1"/>
  <c r="V321" i="44"/>
  <c r="I307" i="49" s="1"/>
  <c r="V333" i="44"/>
  <c r="I319" i="49" s="1"/>
  <c r="V345" i="44"/>
  <c r="I331" i="49" s="1"/>
  <c r="V357" i="44"/>
  <c r="I343" i="49" s="1"/>
  <c r="V369" i="44"/>
  <c r="I354" i="49" s="1"/>
  <c r="V381" i="44"/>
  <c r="I366" i="49" s="1"/>
  <c r="V393" i="44"/>
  <c r="I378" i="49" s="1"/>
  <c r="V405" i="44"/>
  <c r="I389" i="49" s="1"/>
  <c r="V417" i="44"/>
  <c r="I401" i="49" s="1"/>
  <c r="V429" i="44"/>
  <c r="I413" i="49" s="1"/>
  <c r="V441" i="44"/>
  <c r="I424" i="49" s="1"/>
  <c r="V453" i="44"/>
  <c r="I435" i="49" s="1"/>
  <c r="V465" i="44"/>
  <c r="I446" i="49" s="1"/>
  <c r="V477" i="44"/>
  <c r="I458" i="49" s="1"/>
  <c r="V489" i="44"/>
  <c r="I469" i="49" s="1"/>
  <c r="V501" i="44"/>
  <c r="I480" i="49" s="1"/>
  <c r="V513" i="44"/>
  <c r="I492" i="49" s="1"/>
  <c r="V525" i="44"/>
  <c r="I504" i="49" s="1"/>
  <c r="V7" i="44"/>
  <c r="I3" i="49" s="1"/>
  <c r="V25" i="44"/>
  <c r="I20" i="49" s="1"/>
  <c r="V46" i="44"/>
  <c r="I40" i="49" s="1"/>
  <c r="V65" i="44"/>
  <c r="I59" i="49" s="1"/>
  <c r="V83" i="44"/>
  <c r="I76" i="49" s="1"/>
  <c r="V100" i="44"/>
  <c r="I93" i="49" s="1"/>
  <c r="V116" i="44"/>
  <c r="I109" i="49" s="1"/>
  <c r="V130" i="44"/>
  <c r="I123" i="49" s="1"/>
  <c r="V145" i="44"/>
  <c r="I137" i="49" s="1"/>
  <c r="V159" i="44"/>
  <c r="V173" i="44"/>
  <c r="I164" i="49" s="1"/>
  <c r="V188" i="44"/>
  <c r="I179" i="49" s="1"/>
  <c r="V202" i="44"/>
  <c r="I192" i="49" s="1"/>
  <c r="V217" i="44"/>
  <c r="I207" i="49" s="1"/>
  <c r="V231" i="44"/>
  <c r="I220" i="49" s="1"/>
  <c r="V245" i="44"/>
  <c r="I234" i="49" s="1"/>
  <c r="V258" i="44"/>
  <c r="I246" i="49" s="1"/>
  <c r="V272" i="44"/>
  <c r="I259" i="49" s="1"/>
  <c r="V285" i="44"/>
  <c r="I272" i="49" s="1"/>
  <c r="V298" i="44"/>
  <c r="I285" i="49" s="1"/>
  <c r="V310" i="44"/>
  <c r="I297" i="49" s="1"/>
  <c r="V322" i="44"/>
  <c r="I308" i="49" s="1"/>
  <c r="V334" i="44"/>
  <c r="I320" i="49" s="1"/>
  <c r="V346" i="44"/>
  <c r="I332" i="49" s="1"/>
  <c r="V358" i="44"/>
  <c r="I344" i="49" s="1"/>
  <c r="V370" i="44"/>
  <c r="I355" i="49" s="1"/>
  <c r="V382" i="44"/>
  <c r="I367" i="49" s="1"/>
  <c r="V394" i="44"/>
  <c r="I379" i="49" s="1"/>
  <c r="V406" i="44"/>
  <c r="I390" i="49" s="1"/>
  <c r="V418" i="44"/>
  <c r="I402" i="49" s="1"/>
  <c r="V430" i="44"/>
  <c r="I414" i="49" s="1"/>
  <c r="V442" i="44"/>
  <c r="V454" i="44"/>
  <c r="I436" i="49" s="1"/>
  <c r="V466" i="44"/>
  <c r="I447" i="49" s="1"/>
  <c r="V478" i="44"/>
  <c r="I459" i="49" s="1"/>
  <c r="V490" i="44"/>
  <c r="I470" i="49" s="1"/>
  <c r="V502" i="44"/>
  <c r="I481" i="49" s="1"/>
  <c r="V514" i="44"/>
  <c r="I493" i="49" s="1"/>
  <c r="V526" i="44"/>
  <c r="I505" i="49" s="1"/>
  <c r="V8" i="44"/>
  <c r="I4" i="49" s="1"/>
  <c r="V26" i="44"/>
  <c r="I21" i="49" s="1"/>
  <c r="V47" i="44"/>
  <c r="I41" i="49" s="1"/>
  <c r="V66" i="44"/>
  <c r="I60" i="49" s="1"/>
  <c r="V84" i="44"/>
  <c r="I77" i="49" s="1"/>
  <c r="V101" i="44"/>
  <c r="I94" i="49" s="1"/>
  <c r="V117" i="44"/>
  <c r="I110" i="49" s="1"/>
  <c r="V132" i="44"/>
  <c r="I125" i="49" s="1"/>
  <c r="V146" i="44"/>
  <c r="I138" i="49" s="1"/>
  <c r="V160" i="44"/>
  <c r="I151" i="49" s="1"/>
  <c r="V174" i="44"/>
  <c r="I165" i="49" s="1"/>
  <c r="V189" i="44"/>
  <c r="I180" i="49" s="1"/>
  <c r="V204" i="44"/>
  <c r="I194" i="49" s="1"/>
  <c r="V218" i="44"/>
  <c r="I208" i="49" s="1"/>
  <c r="V232" i="44"/>
  <c r="I221" i="49" s="1"/>
  <c r="V246" i="44"/>
  <c r="V260" i="44"/>
  <c r="I248" i="49" s="1"/>
  <c r="V273" i="44"/>
  <c r="I260" i="49" s="1"/>
  <c r="V286" i="44"/>
  <c r="I273" i="49" s="1"/>
  <c r="V299" i="44"/>
  <c r="I286" i="49" s="1"/>
  <c r="V311" i="44"/>
  <c r="I298" i="49" s="1"/>
  <c r="V323" i="44"/>
  <c r="I309" i="49" s="1"/>
  <c r="V335" i="44"/>
  <c r="I321" i="49" s="1"/>
  <c r="V347" i="44"/>
  <c r="I333" i="49" s="1"/>
  <c r="V359" i="44"/>
  <c r="I345" i="49" s="1"/>
  <c r="V371" i="44"/>
  <c r="I356" i="49" s="1"/>
  <c r="V383" i="44"/>
  <c r="I368" i="49" s="1"/>
  <c r="V395" i="44"/>
  <c r="I380" i="49" s="1"/>
  <c r="V407" i="44"/>
  <c r="I391" i="49" s="1"/>
  <c r="V419" i="44"/>
  <c r="I403" i="49" s="1"/>
  <c r="V431" i="44"/>
  <c r="I415" i="49" s="1"/>
  <c r="V443" i="44"/>
  <c r="I425" i="49" s="1"/>
  <c r="V455" i="44"/>
  <c r="I437" i="49" s="1"/>
  <c r="V467" i="44"/>
  <c r="I448" i="49" s="1"/>
  <c r="V479" i="44"/>
  <c r="I460" i="49" s="1"/>
  <c r="V491" i="44"/>
  <c r="I471" i="49" s="1"/>
  <c r="V503" i="44"/>
  <c r="I482" i="49" s="1"/>
  <c r="V515" i="44"/>
  <c r="I494" i="49" s="1"/>
  <c r="V6" i="44"/>
  <c r="I2" i="49" s="1"/>
  <c r="V11" i="44"/>
  <c r="I7" i="49" s="1"/>
  <c r="V31" i="44"/>
  <c r="I26" i="49" s="1"/>
  <c r="V50" i="44"/>
  <c r="I44" i="49" s="1"/>
  <c r="V68" i="44"/>
  <c r="I62" i="49" s="1"/>
  <c r="V86" i="44"/>
  <c r="I79" i="49" s="1"/>
  <c r="V104" i="44"/>
  <c r="I97" i="49" s="1"/>
  <c r="V120" i="44"/>
  <c r="I113" i="49" s="1"/>
  <c r="V134" i="44"/>
  <c r="I127" i="49" s="1"/>
  <c r="V148" i="44"/>
  <c r="I140" i="49" s="1"/>
  <c r="V162" i="44"/>
  <c r="I153" i="49" s="1"/>
  <c r="V177" i="44"/>
  <c r="I168" i="49" s="1"/>
  <c r="V192" i="44"/>
  <c r="I183" i="49" s="1"/>
  <c r="V206" i="44"/>
  <c r="I196" i="49" s="1"/>
  <c r="V220" i="44"/>
  <c r="V234" i="44"/>
  <c r="I223" i="49" s="1"/>
  <c r="V249" i="44"/>
  <c r="I237" i="49" s="1"/>
  <c r="V262" i="44"/>
  <c r="I250" i="49" s="1"/>
  <c r="V275" i="44"/>
  <c r="I262" i="49" s="1"/>
  <c r="V288" i="44"/>
  <c r="I275" i="49" s="1"/>
  <c r="V12" i="44"/>
  <c r="I8" i="49" s="1"/>
  <c r="V32" i="44"/>
  <c r="I27" i="49" s="1"/>
  <c r="V52" i="44"/>
  <c r="I46" i="49" s="1"/>
  <c r="V70" i="44"/>
  <c r="V89" i="44"/>
  <c r="I82" i="49" s="1"/>
  <c r="V106" i="44"/>
  <c r="I99" i="49" s="1"/>
  <c r="V121" i="44"/>
  <c r="I114" i="49" s="1"/>
  <c r="V135" i="44"/>
  <c r="I128" i="49" s="1"/>
  <c r="V149" i="44"/>
  <c r="I141" i="49" s="1"/>
  <c r="V164" i="44"/>
  <c r="I155" i="49" s="1"/>
  <c r="V178" i="44"/>
  <c r="I169" i="49" s="1"/>
  <c r="V193" i="44"/>
  <c r="I184" i="49" s="1"/>
  <c r="V207" i="44"/>
  <c r="I197" i="49" s="1"/>
  <c r="V221" i="44"/>
  <c r="I210" i="49" s="1"/>
  <c r="V236" i="44"/>
  <c r="I225" i="49" s="1"/>
  <c r="V250" i="44"/>
  <c r="I238" i="49" s="1"/>
  <c r="V263" i="44"/>
  <c r="I251" i="49" s="1"/>
  <c r="V276" i="44"/>
  <c r="I263" i="49" s="1"/>
  <c r="V289" i="44"/>
  <c r="I276" i="49" s="1"/>
  <c r="V302" i="44"/>
  <c r="I289" i="49" s="1"/>
  <c r="V17" i="44"/>
  <c r="I13" i="49" s="1"/>
  <c r="V36" i="44"/>
  <c r="I30" i="49" s="1"/>
  <c r="V54" i="44"/>
  <c r="I48" i="49" s="1"/>
  <c r="V74" i="44"/>
  <c r="I67" i="49" s="1"/>
  <c r="V91" i="44"/>
  <c r="I84" i="49" s="1"/>
  <c r="V109" i="44"/>
  <c r="I102" i="49" s="1"/>
  <c r="V123" i="44"/>
  <c r="I116" i="49" s="1"/>
  <c r="V137" i="44"/>
  <c r="I130" i="49" s="1"/>
  <c r="V152" i="44"/>
  <c r="I144" i="49" s="1"/>
  <c r="V166" i="44"/>
  <c r="I157" i="49" s="1"/>
  <c r="V181" i="44"/>
  <c r="I172" i="49" s="1"/>
  <c r="V195" i="44"/>
  <c r="I186" i="49" s="1"/>
  <c r="V209" i="44"/>
  <c r="I199" i="49" s="1"/>
  <c r="V224" i="44"/>
  <c r="I213" i="49" s="1"/>
  <c r="V238" i="44"/>
  <c r="I227" i="49" s="1"/>
  <c r="V252" i="44"/>
  <c r="I240" i="49" s="1"/>
  <c r="V265" i="44"/>
  <c r="I253" i="49" s="1"/>
  <c r="V278" i="44"/>
  <c r="I265" i="49" s="1"/>
  <c r="V291" i="44"/>
  <c r="I278" i="49" s="1"/>
  <c r="V304" i="44"/>
  <c r="I291" i="49" s="1"/>
  <c r="V316" i="44"/>
  <c r="I302" i="49" s="1"/>
  <c r="V328" i="44"/>
  <c r="I314" i="49" s="1"/>
  <c r="V340" i="44"/>
  <c r="I326" i="49" s="1"/>
  <c r="V352" i="44"/>
  <c r="I338" i="49" s="1"/>
  <c r="V364" i="44"/>
  <c r="I349" i="49" s="1"/>
  <c r="V376" i="44"/>
  <c r="I361" i="49" s="1"/>
  <c r="V388" i="44"/>
  <c r="I373" i="49" s="1"/>
  <c r="V400" i="44"/>
  <c r="I384" i="49" s="1"/>
  <c r="V412" i="44"/>
  <c r="I396" i="49" s="1"/>
  <c r="V424" i="44"/>
  <c r="I408" i="49" s="1"/>
  <c r="V436" i="44"/>
  <c r="I419" i="49" s="1"/>
  <c r="V448" i="44"/>
  <c r="I430" i="49" s="1"/>
  <c r="V460" i="44"/>
  <c r="I441" i="49" s="1"/>
  <c r="V472" i="44"/>
  <c r="I453" i="49" s="1"/>
  <c r="V484" i="44"/>
  <c r="I464" i="49" s="1"/>
  <c r="V496" i="44"/>
  <c r="I476" i="49" s="1"/>
  <c r="V508" i="44"/>
  <c r="I487" i="49" s="1"/>
  <c r="V520" i="44"/>
  <c r="I499" i="49" s="1"/>
  <c r="V37" i="44"/>
  <c r="I31" i="49" s="1"/>
  <c r="V76" i="44"/>
  <c r="I69" i="49" s="1"/>
  <c r="V110" i="44"/>
  <c r="I103" i="49" s="1"/>
  <c r="V138" i="44"/>
  <c r="I131" i="49" s="1"/>
  <c r="V168" i="44"/>
  <c r="I159" i="49" s="1"/>
  <c r="V196" i="44"/>
  <c r="I187" i="49" s="1"/>
  <c r="V225" i="44"/>
  <c r="I214" i="49" s="1"/>
  <c r="V253" i="44"/>
  <c r="I241" i="49" s="1"/>
  <c r="V279" i="44"/>
  <c r="I266" i="49" s="1"/>
  <c r="V303" i="44"/>
  <c r="I290" i="49" s="1"/>
  <c r="V320" i="44"/>
  <c r="I306" i="49" s="1"/>
  <c r="V339" i="44"/>
  <c r="I325" i="49" s="1"/>
  <c r="V356" i="44"/>
  <c r="I342" i="49" s="1"/>
  <c r="V375" i="44"/>
  <c r="I360" i="49" s="1"/>
  <c r="V392" i="44"/>
  <c r="I377" i="49" s="1"/>
  <c r="V411" i="44"/>
  <c r="I395" i="49" s="1"/>
  <c r="V428" i="44"/>
  <c r="I412" i="49" s="1"/>
  <c r="V447" i="44"/>
  <c r="I429" i="49" s="1"/>
  <c r="V464" i="44"/>
  <c r="I445" i="49" s="1"/>
  <c r="V483" i="44"/>
  <c r="I463" i="49" s="1"/>
  <c r="V500" i="44"/>
  <c r="I479" i="49" s="1"/>
  <c r="V519" i="44"/>
  <c r="I498" i="49" s="1"/>
  <c r="V38" i="44"/>
  <c r="I32" i="49" s="1"/>
  <c r="V77" i="44"/>
  <c r="I70" i="49" s="1"/>
  <c r="V111" i="44"/>
  <c r="I104" i="49" s="1"/>
  <c r="V140" i="44"/>
  <c r="V169" i="44"/>
  <c r="I160" i="49" s="1"/>
  <c r="V197" i="44"/>
  <c r="I188" i="49" s="1"/>
  <c r="V226" i="44"/>
  <c r="I215" i="49" s="1"/>
  <c r="V254" i="44"/>
  <c r="I242" i="49" s="1"/>
  <c r="V280" i="44"/>
  <c r="I267" i="49" s="1"/>
  <c r="V305" i="44"/>
  <c r="I292" i="49" s="1"/>
  <c r="V324" i="44"/>
  <c r="I310" i="49" s="1"/>
  <c r="V341" i="44"/>
  <c r="I327" i="49" s="1"/>
  <c r="V360" i="44"/>
  <c r="I346" i="49" s="1"/>
  <c r="V377" i="44"/>
  <c r="I362" i="49" s="1"/>
  <c r="V396" i="44"/>
  <c r="I381" i="49" s="1"/>
  <c r="V413" i="44"/>
  <c r="I397" i="49" s="1"/>
  <c r="V432" i="44"/>
  <c r="I416" i="49" s="1"/>
  <c r="V449" i="44"/>
  <c r="I431" i="49" s="1"/>
  <c r="V468" i="44"/>
  <c r="I449" i="49" s="1"/>
  <c r="V485" i="44"/>
  <c r="I465" i="49" s="1"/>
  <c r="V504" i="44"/>
  <c r="I483" i="49" s="1"/>
  <c r="V521" i="44"/>
  <c r="I500" i="49" s="1"/>
  <c r="V40" i="44"/>
  <c r="I34" i="49" s="1"/>
  <c r="V79" i="44"/>
  <c r="I72" i="49" s="1"/>
  <c r="V112" i="44"/>
  <c r="I105" i="49" s="1"/>
  <c r="V141" i="44"/>
  <c r="I133" i="49" s="1"/>
  <c r="V170" i="44"/>
  <c r="I161" i="49" s="1"/>
  <c r="V198" i="44"/>
  <c r="V228" i="44"/>
  <c r="I217" i="49" s="1"/>
  <c r="V255" i="44"/>
  <c r="I243" i="49" s="1"/>
  <c r="V281" i="44"/>
  <c r="I268" i="49" s="1"/>
  <c r="V306" i="44"/>
  <c r="I293" i="49" s="1"/>
  <c r="V325" i="44"/>
  <c r="I311" i="49" s="1"/>
  <c r="V342" i="44"/>
  <c r="I328" i="49" s="1"/>
  <c r="V361" i="44"/>
  <c r="I347" i="49" s="1"/>
  <c r="V378" i="44"/>
  <c r="I363" i="49" s="1"/>
  <c r="V397" i="44"/>
  <c r="I382" i="49" s="1"/>
  <c r="V414" i="44"/>
  <c r="I398" i="49" s="1"/>
  <c r="V433" i="44"/>
  <c r="I417" i="49" s="1"/>
  <c r="V450" i="44"/>
  <c r="I432" i="49" s="1"/>
  <c r="V469" i="44"/>
  <c r="I450" i="49" s="1"/>
  <c r="V486" i="44"/>
  <c r="I466" i="49" s="1"/>
  <c r="V505" i="44"/>
  <c r="I484" i="49" s="1"/>
  <c r="V522" i="44"/>
  <c r="I501" i="49" s="1"/>
  <c r="V41" i="44"/>
  <c r="I35" i="49" s="1"/>
  <c r="V80" i="44"/>
  <c r="I73" i="49" s="1"/>
  <c r="V113" i="44"/>
  <c r="I106" i="49" s="1"/>
  <c r="V142" i="44"/>
  <c r="I134" i="49" s="1"/>
  <c r="V171" i="44"/>
  <c r="I162" i="49" s="1"/>
  <c r="V200" i="44"/>
  <c r="I190" i="49" s="1"/>
  <c r="V229" i="44"/>
  <c r="I218" i="49" s="1"/>
  <c r="V256" i="44"/>
  <c r="I244" i="49" s="1"/>
  <c r="V282" i="44"/>
  <c r="I269" i="49" s="1"/>
  <c r="V307" i="44"/>
  <c r="I294" i="49" s="1"/>
  <c r="V326" i="44"/>
  <c r="I312" i="49" s="1"/>
  <c r="V343" i="44"/>
  <c r="I329" i="49" s="1"/>
  <c r="V362" i="44"/>
  <c r="V379" i="44"/>
  <c r="I364" i="49" s="1"/>
  <c r="V398" i="44"/>
  <c r="I383" i="49" s="1"/>
  <c r="V415" i="44"/>
  <c r="I399" i="49" s="1"/>
  <c r="V434" i="44"/>
  <c r="I418" i="49" s="1"/>
  <c r="V451" i="44"/>
  <c r="I433" i="49" s="1"/>
  <c r="V470" i="44"/>
  <c r="I451" i="49" s="1"/>
  <c r="V487" i="44"/>
  <c r="I467" i="49" s="1"/>
  <c r="V506" i="44"/>
  <c r="I485" i="49" s="1"/>
  <c r="V523" i="44"/>
  <c r="I502" i="49" s="1"/>
  <c r="V10" i="44"/>
  <c r="I6" i="49" s="1"/>
  <c r="V48" i="44"/>
  <c r="I42" i="49" s="1"/>
  <c r="V85" i="44"/>
  <c r="I78" i="49" s="1"/>
  <c r="V118" i="44"/>
  <c r="I111" i="49" s="1"/>
  <c r="V147" i="44"/>
  <c r="I139" i="49" s="1"/>
  <c r="V176" i="44"/>
  <c r="I167" i="49" s="1"/>
  <c r="V205" i="44"/>
  <c r="I195" i="49" s="1"/>
  <c r="V233" i="44"/>
  <c r="I222" i="49" s="1"/>
  <c r="V261" i="44"/>
  <c r="I249" i="49" s="1"/>
  <c r="V287" i="44"/>
  <c r="I274" i="49" s="1"/>
  <c r="V308" i="44"/>
  <c r="I295" i="49" s="1"/>
  <c r="V327" i="44"/>
  <c r="I313" i="49" s="1"/>
  <c r="V344" i="44"/>
  <c r="I330" i="49" s="1"/>
  <c r="V363" i="44"/>
  <c r="I348" i="49" s="1"/>
  <c r="V380" i="44"/>
  <c r="I365" i="49" s="1"/>
  <c r="V399" i="44"/>
  <c r="V416" i="44"/>
  <c r="I400" i="49" s="1"/>
  <c r="V435" i="44"/>
  <c r="V452" i="44"/>
  <c r="I434" i="49" s="1"/>
  <c r="V471" i="44"/>
  <c r="I452" i="49" s="1"/>
  <c r="V488" i="44"/>
  <c r="I468" i="49" s="1"/>
  <c r="V507" i="44"/>
  <c r="I486" i="49" s="1"/>
  <c r="V524" i="44"/>
  <c r="I503" i="49" s="1"/>
  <c r="V13" i="44"/>
  <c r="I9" i="49" s="1"/>
  <c r="V53" i="44"/>
  <c r="I47" i="49" s="1"/>
  <c r="V90" i="44"/>
  <c r="I83" i="49" s="1"/>
  <c r="V122" i="44"/>
  <c r="I115" i="49" s="1"/>
  <c r="V150" i="44"/>
  <c r="I142" i="49" s="1"/>
  <c r="V180" i="44"/>
  <c r="I171" i="49" s="1"/>
  <c r="V208" i="44"/>
  <c r="I198" i="49" s="1"/>
  <c r="V237" i="44"/>
  <c r="I226" i="49" s="1"/>
  <c r="V264" i="44"/>
  <c r="I252" i="49" s="1"/>
  <c r="V290" i="44"/>
  <c r="I277" i="49" s="1"/>
  <c r="V312" i="44"/>
  <c r="I299" i="49" s="1"/>
  <c r="V329" i="44"/>
  <c r="I315" i="49" s="1"/>
  <c r="V348" i="44"/>
  <c r="I334" i="49" s="1"/>
  <c r="V365" i="44"/>
  <c r="I350" i="49" s="1"/>
  <c r="V384" i="44"/>
  <c r="I369" i="49" s="1"/>
  <c r="V401" i="44"/>
  <c r="I385" i="49" s="1"/>
  <c r="V420" i="44"/>
  <c r="I404" i="49" s="1"/>
  <c r="V437" i="44"/>
  <c r="I420" i="49" s="1"/>
  <c r="V456" i="44"/>
  <c r="V473" i="44"/>
  <c r="I454" i="49" s="1"/>
  <c r="V492" i="44"/>
  <c r="I472" i="49" s="1"/>
  <c r="V509" i="44"/>
  <c r="I488" i="49" s="1"/>
  <c r="V18" i="44"/>
  <c r="I14" i="49" s="1"/>
  <c r="V55" i="44"/>
  <c r="I49" i="49" s="1"/>
  <c r="V94" i="44"/>
  <c r="I87" i="49" s="1"/>
  <c r="V124" i="44"/>
  <c r="I117" i="49" s="1"/>
  <c r="V153" i="44"/>
  <c r="I145" i="49" s="1"/>
  <c r="V182" i="44"/>
  <c r="I173" i="49" s="1"/>
  <c r="V210" i="44"/>
  <c r="I200" i="49" s="1"/>
  <c r="V240" i="44"/>
  <c r="I229" i="49" s="1"/>
  <c r="V266" i="44"/>
  <c r="I254" i="49" s="1"/>
  <c r="V292" i="44"/>
  <c r="I279" i="49" s="1"/>
  <c r="V313" i="44"/>
  <c r="I300" i="49" s="1"/>
  <c r="V330" i="44"/>
  <c r="I316" i="49" s="1"/>
  <c r="V349" i="44"/>
  <c r="I335" i="49" s="1"/>
  <c r="V366" i="44"/>
  <c r="I351" i="49" s="1"/>
  <c r="V385" i="44"/>
  <c r="I370" i="49" s="1"/>
  <c r="V402" i="44"/>
  <c r="I386" i="49" s="1"/>
  <c r="V421" i="44"/>
  <c r="I405" i="49" s="1"/>
  <c r="V438" i="44"/>
  <c r="I421" i="49" s="1"/>
  <c r="V457" i="44"/>
  <c r="I438" i="49" s="1"/>
  <c r="V474" i="44"/>
  <c r="I455" i="49" s="1"/>
  <c r="V493" i="44"/>
  <c r="I473" i="49" s="1"/>
  <c r="V510" i="44"/>
  <c r="I489" i="49" s="1"/>
  <c r="V19" i="44"/>
  <c r="I15" i="49" s="1"/>
  <c r="V56" i="44"/>
  <c r="I50" i="49" s="1"/>
  <c r="V95" i="44"/>
  <c r="I88" i="49" s="1"/>
  <c r="V125" i="44"/>
  <c r="I118" i="49" s="1"/>
  <c r="V154" i="44"/>
  <c r="I146" i="49" s="1"/>
  <c r="V183" i="44"/>
  <c r="I174" i="49" s="1"/>
  <c r="V212" i="44"/>
  <c r="I202" i="49" s="1"/>
  <c r="V241" i="44"/>
  <c r="I230" i="49" s="1"/>
  <c r="V267" i="44"/>
  <c r="I255" i="49" s="1"/>
  <c r="V293" i="44"/>
  <c r="I280" i="49" s="1"/>
  <c r="V314" i="44"/>
  <c r="I301" i="49" s="1"/>
  <c r="V331" i="44"/>
  <c r="I317" i="49" s="1"/>
  <c r="V350" i="44"/>
  <c r="I336" i="49" s="1"/>
  <c r="V367" i="44"/>
  <c r="I352" i="49" s="1"/>
  <c r="V386" i="44"/>
  <c r="I371" i="49" s="1"/>
  <c r="V403" i="44"/>
  <c r="I387" i="49" s="1"/>
  <c r="V422" i="44"/>
  <c r="I406" i="49" s="1"/>
  <c r="V439" i="44"/>
  <c r="I422" i="49" s="1"/>
  <c r="V458" i="44"/>
  <c r="I439" i="49" s="1"/>
  <c r="V475" i="44"/>
  <c r="I456" i="49" s="1"/>
  <c r="V494" i="44"/>
  <c r="I474" i="49" s="1"/>
  <c r="V511" i="44"/>
  <c r="I490" i="49" s="1"/>
  <c r="V22" i="44"/>
  <c r="V60" i="44"/>
  <c r="I54" i="49" s="1"/>
  <c r="V96" i="44"/>
  <c r="I89" i="49" s="1"/>
  <c r="V126" i="44"/>
  <c r="I119" i="49" s="1"/>
  <c r="V156" i="44"/>
  <c r="I148" i="49" s="1"/>
  <c r="V184" i="44"/>
  <c r="I175" i="49" s="1"/>
  <c r="V213" i="44"/>
  <c r="I203" i="49" s="1"/>
  <c r="V242" i="44"/>
  <c r="I231" i="49" s="1"/>
  <c r="V268" i="44"/>
  <c r="I256" i="49" s="1"/>
  <c r="V294" i="44"/>
  <c r="I281" i="49" s="1"/>
  <c r="V315" i="44"/>
  <c r="V332" i="44"/>
  <c r="I318" i="49" s="1"/>
  <c r="V351" i="44"/>
  <c r="I337" i="49" s="1"/>
  <c r="V368" i="44"/>
  <c r="I353" i="49" s="1"/>
  <c r="V387" i="44"/>
  <c r="I372" i="49" s="1"/>
  <c r="V404" i="44"/>
  <c r="I388" i="49" s="1"/>
  <c r="V423" i="44"/>
  <c r="I407" i="49" s="1"/>
  <c r="V440" i="44"/>
  <c r="I423" i="49" s="1"/>
  <c r="V459" i="44"/>
  <c r="I440" i="49" s="1"/>
  <c r="V476" i="44"/>
  <c r="I457" i="49" s="1"/>
  <c r="V495" i="44"/>
  <c r="I475" i="49" s="1"/>
  <c r="V512" i="44"/>
  <c r="I491" i="49" s="1"/>
  <c r="V23" i="44"/>
  <c r="I18" i="49" s="1"/>
  <c r="V61" i="44"/>
  <c r="I55" i="49" s="1"/>
  <c r="V97" i="44"/>
  <c r="I90" i="49" s="1"/>
  <c r="V128" i="44"/>
  <c r="I121" i="49" s="1"/>
  <c r="V157" i="44"/>
  <c r="I149" i="49" s="1"/>
  <c r="V185" i="44"/>
  <c r="I176" i="49" s="1"/>
  <c r="V214" i="44"/>
  <c r="I204" i="49" s="1"/>
  <c r="V243" i="44"/>
  <c r="I232" i="49" s="1"/>
  <c r="V269" i="44"/>
  <c r="V296" i="44"/>
  <c r="I283" i="49" s="1"/>
  <c r="V317" i="44"/>
  <c r="I303" i="49" s="1"/>
  <c r="V336" i="44"/>
  <c r="I322" i="49" s="1"/>
  <c r="V353" i="44"/>
  <c r="I339" i="49" s="1"/>
  <c r="V372" i="44"/>
  <c r="I357" i="49" s="1"/>
  <c r="V389" i="44"/>
  <c r="I374" i="49" s="1"/>
  <c r="V408" i="44"/>
  <c r="I392" i="49" s="1"/>
  <c r="V425" i="44"/>
  <c r="I409" i="49" s="1"/>
  <c r="V444" i="44"/>
  <c r="I426" i="49" s="1"/>
  <c r="V461" i="44"/>
  <c r="I442" i="49" s="1"/>
  <c r="V480" i="44"/>
  <c r="I461" i="49" s="1"/>
  <c r="V497" i="44"/>
  <c r="I477" i="49" s="1"/>
  <c r="V516" i="44"/>
  <c r="I495" i="49" s="1"/>
  <c r="V190" i="44"/>
  <c r="I181" i="49" s="1"/>
  <c r="V337" i="44"/>
  <c r="I323" i="49" s="1"/>
  <c r="V445" i="44"/>
  <c r="I427" i="49" s="1"/>
  <c r="V194" i="44"/>
  <c r="I185" i="49" s="1"/>
  <c r="V338" i="44"/>
  <c r="I324" i="49" s="1"/>
  <c r="V446" i="44"/>
  <c r="I428" i="49" s="1"/>
  <c r="V28" i="44"/>
  <c r="I23" i="49" s="1"/>
  <c r="V219" i="44"/>
  <c r="I209" i="49" s="1"/>
  <c r="V354" i="44"/>
  <c r="I340" i="49" s="1"/>
  <c r="V462" i="44"/>
  <c r="I443" i="49" s="1"/>
  <c r="V34" i="44"/>
  <c r="I28" i="49" s="1"/>
  <c r="V222" i="44"/>
  <c r="I211" i="49" s="1"/>
  <c r="V355" i="44"/>
  <c r="I341" i="49" s="1"/>
  <c r="V463" i="44"/>
  <c r="I444" i="49" s="1"/>
  <c r="V67" i="44"/>
  <c r="I61" i="49" s="1"/>
  <c r="V248" i="44"/>
  <c r="I236" i="49" s="1"/>
  <c r="V373" i="44"/>
  <c r="I358" i="49" s="1"/>
  <c r="V481" i="44"/>
  <c r="I462" i="49" s="1"/>
  <c r="V71" i="44"/>
  <c r="I64" i="49" s="1"/>
  <c r="V251" i="44"/>
  <c r="I239" i="49" s="1"/>
  <c r="V374" i="44"/>
  <c r="I359" i="49" s="1"/>
  <c r="V482" i="44"/>
  <c r="V103" i="44"/>
  <c r="I96" i="49" s="1"/>
  <c r="V274" i="44"/>
  <c r="I261" i="49" s="1"/>
  <c r="V390" i="44"/>
  <c r="I375" i="49" s="1"/>
  <c r="V498" i="44"/>
  <c r="V108" i="44"/>
  <c r="I101" i="49" s="1"/>
  <c r="V277" i="44"/>
  <c r="I264" i="49" s="1"/>
  <c r="V391" i="44"/>
  <c r="I376" i="49" s="1"/>
  <c r="V499" i="44"/>
  <c r="I478" i="49" s="1"/>
  <c r="V136" i="44"/>
  <c r="I129" i="49" s="1"/>
  <c r="V301" i="44"/>
  <c r="I288" i="49" s="1"/>
  <c r="V410" i="44"/>
  <c r="I394" i="49" s="1"/>
  <c r="J394" i="49" s="1"/>
  <c r="V518" i="44"/>
  <c r="I497" i="49" s="1"/>
  <c r="V426" i="44"/>
  <c r="I410" i="49" s="1"/>
  <c r="V427" i="44"/>
  <c r="I411" i="49" s="1"/>
  <c r="V517" i="44"/>
  <c r="I496" i="49" s="1"/>
  <c r="V133" i="44"/>
  <c r="I126" i="49" s="1"/>
  <c r="V161" i="44"/>
  <c r="I152" i="49" s="1"/>
  <c r="V165" i="44"/>
  <c r="I156" i="49" s="1"/>
  <c r="V300" i="44"/>
  <c r="I287" i="49" s="1"/>
  <c r="V318" i="44"/>
  <c r="I304" i="49" s="1"/>
  <c r="V409" i="44"/>
  <c r="I393" i="49" s="1"/>
  <c r="V319" i="44"/>
  <c r="I305" i="49" s="1"/>
  <c r="J17" i="12"/>
  <c r="N17" i="5" s="1"/>
  <c r="K18" i="12"/>
  <c r="M18" i="12" s="1"/>
  <c r="O18" i="5" s="1"/>
  <c r="J59" i="12"/>
  <c r="N54" i="5" s="1"/>
  <c r="O53" i="5"/>
  <c r="H8" i="49"/>
  <c r="H15" i="49"/>
  <c r="H18" i="49"/>
  <c r="H32" i="49"/>
  <c r="J46" i="12"/>
  <c r="N46" i="5" s="1"/>
  <c r="K47" i="12"/>
  <c r="M47" i="12" s="1"/>
  <c r="O47" i="5" s="1"/>
  <c r="N53" i="5"/>
  <c r="O52" i="5"/>
  <c r="M4" i="17"/>
  <c r="M5" i="17"/>
  <c r="H9" i="49"/>
  <c r="H29" i="49"/>
  <c r="H33" i="49"/>
  <c r="H44" i="49"/>
  <c r="J30" i="12"/>
  <c r="N30" i="5" s="1"/>
  <c r="J24" i="12"/>
  <c r="N24" i="5" s="1"/>
  <c r="K25" i="12"/>
  <c r="M25" i="12" s="1"/>
  <c r="O25" i="5" s="1"/>
  <c r="H5" i="17"/>
  <c r="H4" i="17"/>
  <c r="H11" i="49"/>
  <c r="H43" i="49"/>
  <c r="H47" i="49"/>
  <c r="H14" i="49"/>
  <c r="J63" i="12"/>
  <c r="N58" i="5" s="1"/>
  <c r="L62" i="12"/>
  <c r="M62" i="12" s="1"/>
  <c r="O57" i="5" s="1"/>
  <c r="J14" i="12"/>
  <c r="N14" i="5" s="1"/>
  <c r="K15" i="12"/>
  <c r="M15" i="12" s="1"/>
  <c r="O15" i="5" s="1"/>
  <c r="J23" i="12"/>
  <c r="N23" i="5" s="1"/>
  <c r="K24" i="12"/>
  <c r="M24" i="12" s="1"/>
  <c r="O24" i="5" s="1"/>
  <c r="C5" i="17"/>
  <c r="C4" i="17"/>
  <c r="H25" i="49"/>
  <c r="H3" i="49"/>
  <c r="H6" i="49"/>
  <c r="O5" i="16"/>
  <c r="H26" i="49"/>
  <c r="H40" i="49"/>
  <c r="H16" i="49"/>
  <c r="H19" i="49"/>
  <c r="H38" i="49"/>
  <c r="H12" i="49"/>
  <c r="H30" i="49"/>
  <c r="H34" i="49"/>
  <c r="J60" i="12"/>
  <c r="N55" i="5" s="1"/>
  <c r="J33" i="12"/>
  <c r="N33" i="5" s="1"/>
  <c r="K34" i="12"/>
  <c r="M34" i="12" s="1"/>
  <c r="O34" i="5" s="1"/>
  <c r="J37" i="12"/>
  <c r="N37" i="5" s="1"/>
  <c r="K38" i="12"/>
  <c r="M38" i="12" s="1"/>
  <c r="O38" i="5" s="1"/>
  <c r="J65" i="12"/>
  <c r="N60" i="5" s="1"/>
  <c r="L64" i="12"/>
  <c r="M64" i="12" s="1"/>
  <c r="O59" i="5" s="1"/>
  <c r="H22" i="49"/>
  <c r="H27" i="49"/>
  <c r="O7" i="16"/>
  <c r="H45" i="49"/>
  <c r="H48" i="49"/>
  <c r="H3" i="17"/>
  <c r="H2" i="17"/>
  <c r="H6" i="17"/>
  <c r="H8" i="17"/>
  <c r="H7" i="17"/>
  <c r="C5" i="16"/>
  <c r="R2" i="6" s="1"/>
  <c r="C6" i="16"/>
  <c r="C3" i="16"/>
  <c r="I2" i="26"/>
  <c r="J2" i="26" s="1"/>
  <c r="M8" i="17"/>
  <c r="M7" i="17"/>
  <c r="M6" i="17"/>
  <c r="M3" i="17"/>
  <c r="M2" i="17"/>
  <c r="P2" i="6" s="1"/>
  <c r="C7" i="16"/>
  <c r="C8" i="17"/>
  <c r="C7" i="17"/>
  <c r="C6" i="17"/>
  <c r="C3" i="17"/>
  <c r="C2" i="17"/>
  <c r="J3" i="26"/>
  <c r="C4" i="16"/>
  <c r="Q11" i="44"/>
  <c r="Q13" i="44"/>
  <c r="Q10" i="44"/>
  <c r="Q12" i="44"/>
  <c r="Q14" i="44"/>
  <c r="T525" i="44"/>
  <c r="K521" i="26" s="1"/>
  <c r="T521" i="44"/>
  <c r="K517" i="26" s="1"/>
  <c r="T517" i="44"/>
  <c r="K513" i="26" s="1"/>
  <c r="T513" i="44"/>
  <c r="K509" i="26" s="1"/>
  <c r="T509" i="44"/>
  <c r="K505" i="26" s="1"/>
  <c r="T505" i="44"/>
  <c r="K501" i="26" s="1"/>
  <c r="T501" i="44"/>
  <c r="K497" i="26" s="1"/>
  <c r="T496" i="44"/>
  <c r="K492" i="26" s="1"/>
  <c r="T492" i="44"/>
  <c r="K488" i="26" s="1"/>
  <c r="T488" i="44"/>
  <c r="K484" i="26" s="1"/>
  <c r="T484" i="44"/>
  <c r="K480" i="26" s="1"/>
  <c r="T479" i="44"/>
  <c r="K475" i="26" s="1"/>
  <c r="T475" i="44"/>
  <c r="K471" i="26" s="1"/>
  <c r="T471" i="44"/>
  <c r="K467" i="26" s="1"/>
  <c r="T467" i="44"/>
  <c r="K463" i="26" s="1"/>
  <c r="T463" i="44"/>
  <c r="K459" i="26" s="1"/>
  <c r="T459" i="44"/>
  <c r="K455" i="26" s="1"/>
  <c r="T454" i="44"/>
  <c r="K450" i="26" s="1"/>
  <c r="T450" i="44"/>
  <c r="K446" i="26" s="1"/>
  <c r="T446" i="44"/>
  <c r="K442" i="26" s="1"/>
  <c r="T441" i="44"/>
  <c r="K437" i="26" s="1"/>
  <c r="T437" i="44"/>
  <c r="K433" i="26" s="1"/>
  <c r="T432" i="44"/>
  <c r="K428" i="26" s="1"/>
  <c r="T428" i="44"/>
  <c r="K424" i="26" s="1"/>
  <c r="T424" i="44"/>
  <c r="K420" i="26" s="1"/>
  <c r="T420" i="44"/>
  <c r="K416" i="26" s="1"/>
  <c r="T416" i="44"/>
  <c r="K412" i="26" s="1"/>
  <c r="T412" i="44"/>
  <c r="K408" i="26" s="1"/>
  <c r="T408" i="44"/>
  <c r="K404" i="26" s="1"/>
  <c r="T404" i="44"/>
  <c r="K400" i="26" s="1"/>
  <c r="T400" i="44"/>
  <c r="K396" i="26" s="1"/>
  <c r="T395" i="44"/>
  <c r="K391" i="26" s="1"/>
  <c r="T391" i="44"/>
  <c r="K387" i="26" s="1"/>
  <c r="T387" i="44"/>
  <c r="K383" i="26" s="1"/>
  <c r="T383" i="44"/>
  <c r="K379" i="26" s="1"/>
  <c r="T379" i="44"/>
  <c r="K375" i="26" s="1"/>
  <c r="T375" i="44"/>
  <c r="K371" i="26" s="1"/>
  <c r="T371" i="44"/>
  <c r="K367" i="26" s="1"/>
  <c r="T367" i="44"/>
  <c r="K363" i="26" s="1"/>
  <c r="T363" i="44"/>
  <c r="K359" i="26" s="1"/>
  <c r="T358" i="44"/>
  <c r="K354" i="26" s="1"/>
  <c r="T354" i="44"/>
  <c r="K350" i="26" s="1"/>
  <c r="T350" i="44"/>
  <c r="K346" i="26" s="1"/>
  <c r="T346" i="44"/>
  <c r="K342" i="26" s="1"/>
  <c r="T342" i="44"/>
  <c r="K338" i="26" s="1"/>
  <c r="T338" i="44"/>
  <c r="K334" i="26" s="1"/>
  <c r="T334" i="44"/>
  <c r="K330" i="26" s="1"/>
  <c r="T330" i="44"/>
  <c r="K326" i="26" s="1"/>
  <c r="T326" i="44"/>
  <c r="K322" i="26" s="1"/>
  <c r="T322" i="44"/>
  <c r="K318" i="26" s="1"/>
  <c r="T318" i="44"/>
  <c r="K314" i="26" s="1"/>
  <c r="T313" i="44"/>
  <c r="K309" i="26" s="1"/>
  <c r="T309" i="44"/>
  <c r="K305" i="26" s="1"/>
  <c r="T305" i="44"/>
  <c r="K301" i="26" s="1"/>
  <c r="T301" i="44"/>
  <c r="K297" i="26" s="1"/>
  <c r="T297" i="44"/>
  <c r="K293" i="26" s="1"/>
  <c r="T293" i="44"/>
  <c r="K289" i="26" s="1"/>
  <c r="T289" i="44"/>
  <c r="K285" i="26" s="1"/>
  <c r="T285" i="44"/>
  <c r="K281" i="26" s="1"/>
  <c r="T281" i="44"/>
  <c r="K277" i="26" s="1"/>
  <c r="T277" i="44"/>
  <c r="K273" i="26" s="1"/>
  <c r="T273" i="44"/>
  <c r="K269" i="26" s="1"/>
  <c r="T268" i="44"/>
  <c r="K264" i="26" s="1"/>
  <c r="T264" i="44"/>
  <c r="K260" i="26" s="1"/>
  <c r="T260" i="44"/>
  <c r="K256" i="26" s="1"/>
  <c r="T256" i="44"/>
  <c r="K252" i="26" s="1"/>
  <c r="T252" i="44"/>
  <c r="K248" i="26" s="1"/>
  <c r="T248" i="44"/>
  <c r="K244" i="26" s="1"/>
  <c r="T243" i="44"/>
  <c r="K239" i="26" s="1"/>
  <c r="T239" i="44"/>
  <c r="K235" i="26" s="1"/>
  <c r="T235" i="44"/>
  <c r="K231" i="26" s="1"/>
  <c r="T231" i="44"/>
  <c r="K227" i="26" s="1"/>
  <c r="T227" i="44"/>
  <c r="K223" i="26" s="1"/>
  <c r="T223" i="44"/>
  <c r="K219" i="26" s="1"/>
  <c r="T218" i="44"/>
  <c r="K214" i="26" s="1"/>
  <c r="T214" i="44"/>
  <c r="K210" i="26" s="1"/>
  <c r="T210" i="44"/>
  <c r="K206" i="26" s="1"/>
  <c r="T206" i="44"/>
  <c r="K202" i="26" s="1"/>
  <c r="T202" i="44"/>
  <c r="K198" i="26" s="1"/>
  <c r="T197" i="44"/>
  <c r="K193" i="26" s="1"/>
  <c r="T526" i="44"/>
  <c r="K522" i="26" s="1"/>
  <c r="T522" i="44"/>
  <c r="K518" i="26" s="1"/>
  <c r="T518" i="44"/>
  <c r="K514" i="26" s="1"/>
  <c r="T514" i="44"/>
  <c r="K510" i="26" s="1"/>
  <c r="T510" i="44"/>
  <c r="K506" i="26" s="1"/>
  <c r="T506" i="44"/>
  <c r="K502" i="26" s="1"/>
  <c r="T502" i="44"/>
  <c r="K498" i="26" s="1"/>
  <c r="T497" i="44"/>
  <c r="K493" i="26" s="1"/>
  <c r="T493" i="44"/>
  <c r="K489" i="26" s="1"/>
  <c r="T489" i="44"/>
  <c r="K485" i="26" s="1"/>
  <c r="T485" i="44"/>
  <c r="K481" i="26" s="1"/>
  <c r="T480" i="44"/>
  <c r="K476" i="26" s="1"/>
  <c r="T476" i="44"/>
  <c r="K472" i="26" s="1"/>
  <c r="T472" i="44"/>
  <c r="K468" i="26" s="1"/>
  <c r="T468" i="44"/>
  <c r="K464" i="26" s="1"/>
  <c r="T464" i="44"/>
  <c r="K460" i="26" s="1"/>
  <c r="T460" i="44"/>
  <c r="K456" i="26" s="1"/>
  <c r="T455" i="44"/>
  <c r="K451" i="26" s="1"/>
  <c r="T451" i="44"/>
  <c r="K447" i="26" s="1"/>
  <c r="T447" i="44"/>
  <c r="K443" i="26" s="1"/>
  <c r="T443" i="44"/>
  <c r="K439" i="26" s="1"/>
  <c r="T438" i="44"/>
  <c r="K434" i="26" s="1"/>
  <c r="T433" i="44"/>
  <c r="K429" i="26" s="1"/>
  <c r="T429" i="44"/>
  <c r="K425" i="26" s="1"/>
  <c r="T425" i="44"/>
  <c r="K421" i="26" s="1"/>
  <c r="T421" i="44"/>
  <c r="K417" i="26" s="1"/>
  <c r="T417" i="44"/>
  <c r="K413" i="26" s="1"/>
  <c r="T413" i="44"/>
  <c r="K409" i="26" s="1"/>
  <c r="T409" i="44"/>
  <c r="K405" i="26" s="1"/>
  <c r="T405" i="44"/>
  <c r="K401" i="26" s="1"/>
  <c r="T401" i="44"/>
  <c r="K397" i="26" s="1"/>
  <c r="T396" i="44"/>
  <c r="K392" i="26" s="1"/>
  <c r="T392" i="44"/>
  <c r="K388" i="26" s="1"/>
  <c r="T388" i="44"/>
  <c r="K384" i="26" s="1"/>
  <c r="T384" i="44"/>
  <c r="K380" i="26" s="1"/>
  <c r="T380" i="44"/>
  <c r="K376" i="26" s="1"/>
  <c r="T376" i="44"/>
  <c r="K372" i="26" s="1"/>
  <c r="T372" i="44"/>
  <c r="K368" i="26" s="1"/>
  <c r="T368" i="44"/>
  <c r="K364" i="26" s="1"/>
  <c r="T364" i="44"/>
  <c r="K360" i="26" s="1"/>
  <c r="T359" i="44"/>
  <c r="K355" i="26" s="1"/>
  <c r="T355" i="44"/>
  <c r="K351" i="26" s="1"/>
  <c r="T351" i="44"/>
  <c r="K347" i="26" s="1"/>
  <c r="T347" i="44"/>
  <c r="K343" i="26" s="1"/>
  <c r="T343" i="44"/>
  <c r="K339" i="26" s="1"/>
  <c r="T339" i="44"/>
  <c r="K335" i="26" s="1"/>
  <c r="T335" i="44"/>
  <c r="K331" i="26" s="1"/>
  <c r="T331" i="44"/>
  <c r="K327" i="26" s="1"/>
  <c r="T327" i="44"/>
  <c r="K323" i="26" s="1"/>
  <c r="T323" i="44"/>
  <c r="K319" i="26" s="1"/>
  <c r="T319" i="44"/>
  <c r="K315" i="26" s="1"/>
  <c r="T314" i="44"/>
  <c r="K310" i="26" s="1"/>
  <c r="T310" i="44"/>
  <c r="K306" i="26" s="1"/>
  <c r="T306" i="44"/>
  <c r="K302" i="26" s="1"/>
  <c r="T302" i="44"/>
  <c r="K298" i="26" s="1"/>
  <c r="T298" i="44"/>
  <c r="K294" i="26" s="1"/>
  <c r="T294" i="44"/>
  <c r="K290" i="26" s="1"/>
  <c r="T290" i="44"/>
  <c r="K286" i="26" s="1"/>
  <c r="T286" i="44"/>
  <c r="K282" i="26" s="1"/>
  <c r="T282" i="44"/>
  <c r="K278" i="26" s="1"/>
  <c r="T278" i="44"/>
  <c r="K274" i="26" s="1"/>
  <c r="T274" i="44"/>
  <c r="K270" i="26" s="1"/>
  <c r="T270" i="44"/>
  <c r="K266" i="26" s="1"/>
  <c r="T265" i="44"/>
  <c r="K261" i="26" s="1"/>
  <c r="T261" i="44"/>
  <c r="K257" i="26" s="1"/>
  <c r="T257" i="44"/>
  <c r="K253" i="26" s="1"/>
  <c r="T253" i="44"/>
  <c r="K249" i="26" s="1"/>
  <c r="T249" i="44"/>
  <c r="K245" i="26" s="1"/>
  <c r="T244" i="44"/>
  <c r="K240" i="26" s="1"/>
  <c r="T240" i="44"/>
  <c r="K236" i="26" s="1"/>
  <c r="T236" i="44"/>
  <c r="K232" i="26" s="1"/>
  <c r="T232" i="44"/>
  <c r="K228" i="26" s="1"/>
  <c r="T228" i="44"/>
  <c r="K224" i="26" s="1"/>
  <c r="T224" i="44"/>
  <c r="K220" i="26" s="1"/>
  <c r="T219" i="44"/>
  <c r="K215" i="26" s="1"/>
  <c r="T215" i="44"/>
  <c r="K211" i="26" s="1"/>
  <c r="T211" i="44"/>
  <c r="K207" i="26" s="1"/>
  <c r="T207" i="44"/>
  <c r="K203" i="26" s="1"/>
  <c r="T203" i="44"/>
  <c r="K199" i="26" s="1"/>
  <c r="T199" i="44"/>
  <c r="K195" i="26" s="1"/>
  <c r="T194" i="44"/>
  <c r="K190" i="26" s="1"/>
  <c r="T190" i="44"/>
  <c r="K186" i="26" s="1"/>
  <c r="T186" i="44"/>
  <c r="K182" i="26" s="1"/>
  <c r="T182" i="44"/>
  <c r="K178" i="26" s="1"/>
  <c r="T178" i="44"/>
  <c r="K174" i="26" s="1"/>
  <c r="T523" i="44"/>
  <c r="K519" i="26" s="1"/>
  <c r="T500" i="44"/>
  <c r="K496" i="26" s="1"/>
  <c r="T490" i="44"/>
  <c r="K486" i="26" s="1"/>
  <c r="T466" i="44"/>
  <c r="K462" i="26" s="1"/>
  <c r="T457" i="44"/>
  <c r="K453" i="26" s="1"/>
  <c r="T431" i="44"/>
  <c r="K427" i="26" s="1"/>
  <c r="T422" i="44"/>
  <c r="K418" i="26" s="1"/>
  <c r="T398" i="44"/>
  <c r="K394" i="26" s="1"/>
  <c r="T389" i="44"/>
  <c r="K385" i="26" s="1"/>
  <c r="T366" i="44"/>
  <c r="K362" i="26" s="1"/>
  <c r="T356" i="44"/>
  <c r="K352" i="26" s="1"/>
  <c r="T333" i="44"/>
  <c r="K329" i="26" s="1"/>
  <c r="T324" i="44"/>
  <c r="K320" i="26" s="1"/>
  <c r="T300" i="44"/>
  <c r="K296" i="26" s="1"/>
  <c r="T291" i="44"/>
  <c r="K287" i="26" s="1"/>
  <c r="T267" i="44"/>
  <c r="K263" i="26" s="1"/>
  <c r="T258" i="44"/>
  <c r="K254" i="26" s="1"/>
  <c r="T234" i="44"/>
  <c r="K230" i="26" s="1"/>
  <c r="T225" i="44"/>
  <c r="K221" i="26" s="1"/>
  <c r="T201" i="44"/>
  <c r="K197" i="26" s="1"/>
  <c r="T192" i="44"/>
  <c r="K188" i="26" s="1"/>
  <c r="T185" i="44"/>
  <c r="K181" i="26" s="1"/>
  <c r="T174" i="44"/>
  <c r="K170" i="26" s="1"/>
  <c r="T170" i="44"/>
  <c r="K166" i="26" s="1"/>
  <c r="T166" i="44"/>
  <c r="K162" i="26" s="1"/>
  <c r="T162" i="44"/>
  <c r="K158" i="26" s="1"/>
  <c r="T157" i="44"/>
  <c r="K153" i="26" s="1"/>
  <c r="T153" i="44"/>
  <c r="K149" i="26" s="1"/>
  <c r="T149" i="44"/>
  <c r="K145" i="26" s="1"/>
  <c r="T145" i="44"/>
  <c r="K141" i="26" s="1"/>
  <c r="T141" i="44"/>
  <c r="K137" i="26" s="1"/>
  <c r="T136" i="44"/>
  <c r="K132" i="26" s="1"/>
  <c r="T132" i="44"/>
  <c r="K128" i="26" s="1"/>
  <c r="T128" i="44"/>
  <c r="K124" i="26" s="1"/>
  <c r="T124" i="44"/>
  <c r="K120" i="26" s="1"/>
  <c r="T120" i="44"/>
  <c r="K116" i="26" s="1"/>
  <c r="T116" i="44"/>
  <c r="K112" i="26" s="1"/>
  <c r="T112" i="44"/>
  <c r="K108" i="26" s="1"/>
  <c r="T108" i="44"/>
  <c r="K104" i="26" s="1"/>
  <c r="T104" i="44"/>
  <c r="K100" i="26" s="1"/>
  <c r="T100" i="44"/>
  <c r="K96" i="26" s="1"/>
  <c r="T96" i="44"/>
  <c r="K92" i="26" s="1"/>
  <c r="T92" i="44"/>
  <c r="K88" i="26" s="1"/>
  <c r="T88" i="44"/>
  <c r="K84" i="26" s="1"/>
  <c r="T84" i="44"/>
  <c r="K80" i="26" s="1"/>
  <c r="T80" i="44"/>
  <c r="K76" i="26" s="1"/>
  <c r="T76" i="44"/>
  <c r="K72" i="26" s="1"/>
  <c r="T72" i="44"/>
  <c r="K68" i="26" s="1"/>
  <c r="T67" i="44"/>
  <c r="K63" i="26" s="1"/>
  <c r="T63" i="44"/>
  <c r="K59" i="26" s="1"/>
  <c r="T59" i="44"/>
  <c r="K55" i="26" s="1"/>
  <c r="T55" i="44"/>
  <c r="K51" i="26" s="1"/>
  <c r="T51" i="44"/>
  <c r="K47" i="26" s="1"/>
  <c r="T47" i="44"/>
  <c r="K43" i="26" s="1"/>
  <c r="T43" i="44"/>
  <c r="K39" i="26" s="1"/>
  <c r="T39" i="44"/>
  <c r="K35" i="26" s="1"/>
  <c r="T35" i="44"/>
  <c r="K31" i="26" s="1"/>
  <c r="T30" i="44"/>
  <c r="K26" i="26" s="1"/>
  <c r="T26" i="44"/>
  <c r="K22" i="26" s="1"/>
  <c r="T21" i="44"/>
  <c r="K17" i="26" s="1"/>
  <c r="T17" i="44"/>
  <c r="K13" i="26" s="1"/>
  <c r="T520" i="44"/>
  <c r="K516" i="26" s="1"/>
  <c r="T511" i="44"/>
  <c r="K507" i="26" s="1"/>
  <c r="T487" i="44"/>
  <c r="K483" i="26" s="1"/>
  <c r="T477" i="44"/>
  <c r="K473" i="26" s="1"/>
  <c r="T453" i="44"/>
  <c r="K449" i="26" s="1"/>
  <c r="T444" i="44"/>
  <c r="K440" i="26" s="1"/>
  <c r="T419" i="44"/>
  <c r="K415" i="26" s="1"/>
  <c r="T410" i="44"/>
  <c r="K406" i="26" s="1"/>
  <c r="T386" i="44"/>
  <c r="K382" i="26" s="1"/>
  <c r="T377" i="44"/>
  <c r="K373" i="26" s="1"/>
  <c r="T353" i="44"/>
  <c r="K349" i="26" s="1"/>
  <c r="T344" i="44"/>
  <c r="K340" i="26" s="1"/>
  <c r="T321" i="44"/>
  <c r="K317" i="26" s="1"/>
  <c r="T311" i="44"/>
  <c r="K307" i="26" s="1"/>
  <c r="T288" i="44"/>
  <c r="K284" i="26" s="1"/>
  <c r="T279" i="44"/>
  <c r="K275" i="26" s="1"/>
  <c r="T255" i="44"/>
  <c r="K251" i="26" s="1"/>
  <c r="T245" i="44"/>
  <c r="K241" i="26" s="1"/>
  <c r="T222" i="44"/>
  <c r="K218" i="26" s="1"/>
  <c r="T212" i="44"/>
  <c r="K208" i="26" s="1"/>
  <c r="T179" i="44"/>
  <c r="K175" i="26" s="1"/>
  <c r="T13" i="44"/>
  <c r="K9" i="26" s="1"/>
  <c r="T7" i="44"/>
  <c r="K3" i="26" s="1"/>
  <c r="T508" i="44"/>
  <c r="K504" i="26" s="1"/>
  <c r="T499" i="44"/>
  <c r="K495" i="26" s="1"/>
  <c r="T474" i="44"/>
  <c r="K470" i="26" s="1"/>
  <c r="T465" i="44"/>
  <c r="K461" i="26" s="1"/>
  <c r="T440" i="44"/>
  <c r="K436" i="26" s="1"/>
  <c r="T430" i="44"/>
  <c r="K426" i="26" s="1"/>
  <c r="T407" i="44"/>
  <c r="K403" i="26" s="1"/>
  <c r="T397" i="44"/>
  <c r="K393" i="26" s="1"/>
  <c r="T374" i="44"/>
  <c r="K370" i="26" s="1"/>
  <c r="T365" i="44"/>
  <c r="K361" i="26" s="1"/>
  <c r="T341" i="44"/>
  <c r="K337" i="26" s="1"/>
  <c r="T332" i="44"/>
  <c r="K328" i="26" s="1"/>
  <c r="T308" i="44"/>
  <c r="K304" i="26" s="1"/>
  <c r="T299" i="44"/>
  <c r="K295" i="26" s="1"/>
  <c r="T276" i="44"/>
  <c r="K272" i="26" s="1"/>
  <c r="T266" i="44"/>
  <c r="K262" i="26" s="1"/>
  <c r="T242" i="44"/>
  <c r="K238" i="26" s="1"/>
  <c r="T233" i="44"/>
  <c r="K229" i="26" s="1"/>
  <c r="T209" i="44"/>
  <c r="K205" i="26" s="1"/>
  <c r="T200" i="44"/>
  <c r="K196" i="26" s="1"/>
  <c r="T191" i="44"/>
  <c r="K187" i="26" s="1"/>
  <c r="T184" i="44"/>
  <c r="K180" i="26" s="1"/>
  <c r="T177" i="44"/>
  <c r="K173" i="26" s="1"/>
  <c r="T173" i="44"/>
  <c r="K169" i="26" s="1"/>
  <c r="T169" i="44"/>
  <c r="K165" i="26" s="1"/>
  <c r="T165" i="44"/>
  <c r="K161" i="26" s="1"/>
  <c r="T161" i="44"/>
  <c r="K157" i="26" s="1"/>
  <c r="T156" i="44"/>
  <c r="K152" i="26" s="1"/>
  <c r="T152" i="44"/>
  <c r="K148" i="26" s="1"/>
  <c r="T148" i="44"/>
  <c r="K144" i="26" s="1"/>
  <c r="T144" i="44"/>
  <c r="K140" i="26" s="1"/>
  <c r="T139" i="44"/>
  <c r="K135" i="26" s="1"/>
  <c r="T135" i="44"/>
  <c r="K131" i="26" s="1"/>
  <c r="T131" i="44"/>
  <c r="K127" i="26" s="1"/>
  <c r="T127" i="44"/>
  <c r="K123" i="26" s="1"/>
  <c r="T123" i="44"/>
  <c r="K119" i="26" s="1"/>
  <c r="T119" i="44"/>
  <c r="K115" i="26" s="1"/>
  <c r="T115" i="44"/>
  <c r="K111" i="26" s="1"/>
  <c r="T111" i="44"/>
  <c r="K107" i="26" s="1"/>
  <c r="T107" i="44"/>
  <c r="K103" i="26" s="1"/>
  <c r="T103" i="44"/>
  <c r="K99" i="26" s="1"/>
  <c r="T99" i="44"/>
  <c r="K95" i="26" s="1"/>
  <c r="T95" i="44"/>
  <c r="K91" i="26" s="1"/>
  <c r="T91" i="44"/>
  <c r="K87" i="26" s="1"/>
  <c r="T87" i="44"/>
  <c r="K83" i="26" s="1"/>
  <c r="T83" i="44"/>
  <c r="K79" i="26" s="1"/>
  <c r="T79" i="44"/>
  <c r="K75" i="26" s="1"/>
  <c r="T75" i="44"/>
  <c r="K71" i="26" s="1"/>
  <c r="T71" i="44"/>
  <c r="K67" i="26" s="1"/>
  <c r="T66" i="44"/>
  <c r="K62" i="26" s="1"/>
  <c r="T62" i="44"/>
  <c r="K58" i="26" s="1"/>
  <c r="T58" i="44"/>
  <c r="K54" i="26" s="1"/>
  <c r="T54" i="44"/>
  <c r="K50" i="26" s="1"/>
  <c r="T50" i="44"/>
  <c r="K46" i="26" s="1"/>
  <c r="T46" i="44"/>
  <c r="K42" i="26" s="1"/>
  <c r="T42" i="44"/>
  <c r="K38" i="26" s="1"/>
  <c r="T38" i="44"/>
  <c r="K34" i="26" s="1"/>
  <c r="T34" i="44"/>
  <c r="K30" i="26" s="1"/>
  <c r="T29" i="44"/>
  <c r="K25" i="26" s="1"/>
  <c r="T25" i="44"/>
  <c r="K21" i="26" s="1"/>
  <c r="T20" i="44"/>
  <c r="K16" i="26" s="1"/>
  <c r="T16" i="44"/>
  <c r="K12" i="26" s="1"/>
  <c r="T10" i="44"/>
  <c r="K6" i="26" s="1"/>
  <c r="T519" i="44"/>
  <c r="K515" i="26" s="1"/>
  <c r="T495" i="44"/>
  <c r="K491" i="26" s="1"/>
  <c r="T486" i="44"/>
  <c r="K482" i="26" s="1"/>
  <c r="T462" i="44"/>
  <c r="K458" i="26" s="1"/>
  <c r="T452" i="44"/>
  <c r="K448" i="26" s="1"/>
  <c r="T427" i="44"/>
  <c r="K423" i="26" s="1"/>
  <c r="T418" i="44"/>
  <c r="K414" i="26" s="1"/>
  <c r="T394" i="44"/>
  <c r="K390" i="26" s="1"/>
  <c r="T385" i="44"/>
  <c r="K381" i="26" s="1"/>
  <c r="T361" i="44"/>
  <c r="K357" i="26" s="1"/>
  <c r="T352" i="44"/>
  <c r="K348" i="26" s="1"/>
  <c r="T329" i="44"/>
  <c r="K325" i="26" s="1"/>
  <c r="T320" i="44"/>
  <c r="K316" i="26" s="1"/>
  <c r="T296" i="44"/>
  <c r="K292" i="26" s="1"/>
  <c r="T287" i="44"/>
  <c r="K283" i="26" s="1"/>
  <c r="T263" i="44"/>
  <c r="K259" i="26" s="1"/>
  <c r="T254" i="44"/>
  <c r="K250" i="26" s="1"/>
  <c r="T230" i="44"/>
  <c r="K226" i="26" s="1"/>
  <c r="T221" i="44"/>
  <c r="K217" i="26" s="1"/>
  <c r="T196" i="44"/>
  <c r="K192" i="26" s="1"/>
  <c r="T189" i="44"/>
  <c r="K185" i="26" s="1"/>
  <c r="T516" i="44"/>
  <c r="K512" i="26" s="1"/>
  <c r="T507" i="44"/>
  <c r="K503" i="26" s="1"/>
  <c r="T483" i="44"/>
  <c r="K479" i="26" s="1"/>
  <c r="T473" i="44"/>
  <c r="K469" i="26" s="1"/>
  <c r="T449" i="44"/>
  <c r="K445" i="26" s="1"/>
  <c r="T439" i="44"/>
  <c r="K435" i="26" s="1"/>
  <c r="T415" i="44"/>
  <c r="K411" i="26" s="1"/>
  <c r="T406" i="44"/>
  <c r="K402" i="26" s="1"/>
  <c r="T382" i="44"/>
  <c r="K378" i="26" s="1"/>
  <c r="T373" i="44"/>
  <c r="K369" i="26" s="1"/>
  <c r="T349" i="44"/>
  <c r="K345" i="26" s="1"/>
  <c r="T340" i="44"/>
  <c r="K336" i="26" s="1"/>
  <c r="T317" i="44"/>
  <c r="K313" i="26" s="1"/>
  <c r="T307" i="44"/>
  <c r="K303" i="26" s="1"/>
  <c r="T284" i="44"/>
  <c r="K280" i="26" s="1"/>
  <c r="T275" i="44"/>
  <c r="K271" i="26" s="1"/>
  <c r="T251" i="44"/>
  <c r="K247" i="26" s="1"/>
  <c r="T241" i="44"/>
  <c r="K237" i="26" s="1"/>
  <c r="T217" i="44"/>
  <c r="K213" i="26" s="1"/>
  <c r="T208" i="44"/>
  <c r="K204" i="26" s="1"/>
  <c r="T183" i="44"/>
  <c r="K179" i="26" s="1"/>
  <c r="T176" i="44"/>
  <c r="K172" i="26" s="1"/>
  <c r="T172" i="44"/>
  <c r="K168" i="26" s="1"/>
  <c r="T168" i="44"/>
  <c r="K164" i="26" s="1"/>
  <c r="T164" i="44"/>
  <c r="K160" i="26" s="1"/>
  <c r="T160" i="44"/>
  <c r="K156" i="26" s="1"/>
  <c r="T155" i="44"/>
  <c r="K151" i="26" s="1"/>
  <c r="T151" i="44"/>
  <c r="K147" i="26" s="1"/>
  <c r="T147" i="44"/>
  <c r="K143" i="26" s="1"/>
  <c r="T143" i="44"/>
  <c r="K139" i="26" s="1"/>
  <c r="T138" i="44"/>
  <c r="K134" i="26" s="1"/>
  <c r="T134" i="44"/>
  <c r="K130" i="26" s="1"/>
  <c r="T130" i="44"/>
  <c r="K126" i="26" s="1"/>
  <c r="T126" i="44"/>
  <c r="K122" i="26" s="1"/>
  <c r="T122" i="44"/>
  <c r="K118" i="26" s="1"/>
  <c r="T118" i="44"/>
  <c r="K114" i="26" s="1"/>
  <c r="T114" i="44"/>
  <c r="K110" i="26" s="1"/>
  <c r="T110" i="44"/>
  <c r="K106" i="26" s="1"/>
  <c r="T106" i="44"/>
  <c r="K102" i="26" s="1"/>
  <c r="T102" i="44"/>
  <c r="K98" i="26" s="1"/>
  <c r="T98" i="44"/>
  <c r="K94" i="26" s="1"/>
  <c r="T94" i="44"/>
  <c r="K90" i="26" s="1"/>
  <c r="T90" i="44"/>
  <c r="K86" i="26" s="1"/>
  <c r="T86" i="44"/>
  <c r="K82" i="26" s="1"/>
  <c r="T82" i="44"/>
  <c r="K78" i="26" s="1"/>
  <c r="T78" i="44"/>
  <c r="K74" i="26" s="1"/>
  <c r="T74" i="44"/>
  <c r="K70" i="26" s="1"/>
  <c r="T69" i="44"/>
  <c r="K65" i="26" s="1"/>
  <c r="T65" i="44"/>
  <c r="K61" i="26" s="1"/>
  <c r="T61" i="44"/>
  <c r="K57" i="26" s="1"/>
  <c r="T57" i="44"/>
  <c r="K53" i="26" s="1"/>
  <c r="T53" i="44"/>
  <c r="K49" i="26" s="1"/>
  <c r="T49" i="44"/>
  <c r="K45" i="26" s="1"/>
  <c r="T45" i="44"/>
  <c r="K41" i="26" s="1"/>
  <c r="T41" i="44"/>
  <c r="K37" i="26" s="1"/>
  <c r="T37" i="44"/>
  <c r="K33" i="26" s="1"/>
  <c r="T32" i="44"/>
  <c r="K28" i="26" s="1"/>
  <c r="T28" i="44"/>
  <c r="K24" i="26" s="1"/>
  <c r="T24" i="44"/>
  <c r="K20" i="26" s="1"/>
  <c r="T19" i="44"/>
  <c r="K15" i="26" s="1"/>
  <c r="T15" i="44"/>
  <c r="K11" i="26" s="1"/>
  <c r="T12" i="44"/>
  <c r="K8" i="26" s="1"/>
  <c r="T6" i="44"/>
  <c r="T504" i="44"/>
  <c r="K500" i="26" s="1"/>
  <c r="T494" i="44"/>
  <c r="K490" i="26" s="1"/>
  <c r="T470" i="44"/>
  <c r="K466" i="26" s="1"/>
  <c r="T461" i="44"/>
  <c r="K457" i="26" s="1"/>
  <c r="T436" i="44"/>
  <c r="K432" i="26" s="1"/>
  <c r="T426" i="44"/>
  <c r="K422" i="26" s="1"/>
  <c r="T403" i="44"/>
  <c r="K399" i="26" s="1"/>
  <c r="T393" i="44"/>
  <c r="K389" i="26" s="1"/>
  <c r="T370" i="44"/>
  <c r="K366" i="26" s="1"/>
  <c r="T360" i="44"/>
  <c r="K356" i="26" s="1"/>
  <c r="T337" i="44"/>
  <c r="K333" i="26" s="1"/>
  <c r="T328" i="44"/>
  <c r="K324" i="26" s="1"/>
  <c r="T304" i="44"/>
  <c r="K300" i="26" s="1"/>
  <c r="T295" i="44"/>
  <c r="K291" i="26" s="1"/>
  <c r="T272" i="44"/>
  <c r="K268" i="26" s="1"/>
  <c r="T262" i="44"/>
  <c r="K258" i="26" s="1"/>
  <c r="T238" i="44"/>
  <c r="K234" i="26" s="1"/>
  <c r="T229" i="44"/>
  <c r="K225" i="26" s="1"/>
  <c r="T205" i="44"/>
  <c r="K201" i="26" s="1"/>
  <c r="T195" i="44"/>
  <c r="K191" i="26" s="1"/>
  <c r="T188" i="44"/>
  <c r="K184" i="26" s="1"/>
  <c r="T181" i="44"/>
  <c r="K177" i="26" s="1"/>
  <c r="T9" i="44"/>
  <c r="K5" i="26" s="1"/>
  <c r="T524" i="44"/>
  <c r="K520" i="26" s="1"/>
  <c r="T515" i="44"/>
  <c r="K511" i="26" s="1"/>
  <c r="T491" i="44"/>
  <c r="K487" i="26" s="1"/>
  <c r="T481" i="44"/>
  <c r="K477" i="26" s="1"/>
  <c r="T458" i="44"/>
  <c r="K454" i="26" s="1"/>
  <c r="T448" i="44"/>
  <c r="K444" i="26" s="1"/>
  <c r="T423" i="44"/>
  <c r="K419" i="26" s="1"/>
  <c r="T414" i="44"/>
  <c r="K410" i="26" s="1"/>
  <c r="T390" i="44"/>
  <c r="K386" i="26" s="1"/>
  <c r="T381" i="44"/>
  <c r="K377" i="26" s="1"/>
  <c r="T357" i="44"/>
  <c r="K353" i="26" s="1"/>
  <c r="T348" i="44"/>
  <c r="K344" i="26" s="1"/>
  <c r="T325" i="44"/>
  <c r="K321" i="26" s="1"/>
  <c r="T316" i="44"/>
  <c r="K312" i="26" s="1"/>
  <c r="T292" i="44"/>
  <c r="K288" i="26" s="1"/>
  <c r="T283" i="44"/>
  <c r="K279" i="26" s="1"/>
  <c r="T259" i="44"/>
  <c r="K255" i="26" s="1"/>
  <c r="T250" i="44"/>
  <c r="K246" i="26" s="1"/>
  <c r="T226" i="44"/>
  <c r="K222" i="26" s="1"/>
  <c r="T216" i="44"/>
  <c r="K212" i="26" s="1"/>
  <c r="T193" i="44"/>
  <c r="K189" i="26" s="1"/>
  <c r="T175" i="44"/>
  <c r="K171" i="26" s="1"/>
  <c r="T171" i="44"/>
  <c r="K167" i="26" s="1"/>
  <c r="T167" i="44"/>
  <c r="K163" i="26" s="1"/>
  <c r="T163" i="44"/>
  <c r="K159" i="26" s="1"/>
  <c r="T158" i="44"/>
  <c r="K154" i="26" s="1"/>
  <c r="T154" i="44"/>
  <c r="K150" i="26" s="1"/>
  <c r="T150" i="44"/>
  <c r="K146" i="26" s="1"/>
  <c r="T146" i="44"/>
  <c r="K142" i="26" s="1"/>
  <c r="T142" i="44"/>
  <c r="K138" i="26" s="1"/>
  <c r="T137" i="44"/>
  <c r="K133" i="26" s="1"/>
  <c r="T133" i="44"/>
  <c r="K129" i="26" s="1"/>
  <c r="T129" i="44"/>
  <c r="K125" i="26" s="1"/>
  <c r="T125" i="44"/>
  <c r="K121" i="26" s="1"/>
  <c r="T121" i="44"/>
  <c r="K117" i="26" s="1"/>
  <c r="T117" i="44"/>
  <c r="K113" i="26" s="1"/>
  <c r="T113" i="44"/>
  <c r="K109" i="26" s="1"/>
  <c r="T109" i="44"/>
  <c r="K105" i="26" s="1"/>
  <c r="T105" i="44"/>
  <c r="K101" i="26" s="1"/>
  <c r="T101" i="44"/>
  <c r="K97" i="26" s="1"/>
  <c r="T97" i="44"/>
  <c r="K93" i="26" s="1"/>
  <c r="T93" i="44"/>
  <c r="K89" i="26" s="1"/>
  <c r="T89" i="44"/>
  <c r="K85" i="26" s="1"/>
  <c r="T85" i="44"/>
  <c r="K81" i="26" s="1"/>
  <c r="T81" i="44"/>
  <c r="K77" i="26" s="1"/>
  <c r="T77" i="44"/>
  <c r="K73" i="26" s="1"/>
  <c r="T73" i="44"/>
  <c r="K69" i="26" s="1"/>
  <c r="T68" i="44"/>
  <c r="K64" i="26" s="1"/>
  <c r="T64" i="44"/>
  <c r="K60" i="26" s="1"/>
  <c r="T60" i="44"/>
  <c r="K56" i="26" s="1"/>
  <c r="T56" i="44"/>
  <c r="K52" i="26" s="1"/>
  <c r="T52" i="44"/>
  <c r="K48" i="26" s="1"/>
  <c r="T48" i="44"/>
  <c r="K44" i="26" s="1"/>
  <c r="T44" i="44"/>
  <c r="K40" i="26" s="1"/>
  <c r="T40" i="44"/>
  <c r="K36" i="26" s="1"/>
  <c r="T36" i="44"/>
  <c r="K32" i="26" s="1"/>
  <c r="T31" i="44"/>
  <c r="K27" i="26" s="1"/>
  <c r="T27" i="44"/>
  <c r="K23" i="26" s="1"/>
  <c r="T23" i="44"/>
  <c r="K19" i="26" s="1"/>
  <c r="T18" i="44"/>
  <c r="K14" i="26" s="1"/>
  <c r="T14" i="44"/>
  <c r="K10" i="26" s="1"/>
  <c r="T512" i="44"/>
  <c r="K508" i="26" s="1"/>
  <c r="T503" i="44"/>
  <c r="K499" i="26" s="1"/>
  <c r="T478" i="44"/>
  <c r="K474" i="26" s="1"/>
  <c r="T469" i="44"/>
  <c r="K465" i="26" s="1"/>
  <c r="T445" i="44"/>
  <c r="K441" i="26" s="1"/>
  <c r="T434" i="44"/>
  <c r="K430" i="26" s="1"/>
  <c r="T411" i="44"/>
  <c r="K407" i="26" s="1"/>
  <c r="T402" i="44"/>
  <c r="K398" i="26" s="1"/>
  <c r="T378" i="44"/>
  <c r="K374" i="26" s="1"/>
  <c r="T369" i="44"/>
  <c r="K365" i="26" s="1"/>
  <c r="T345" i="44"/>
  <c r="K341" i="26" s="1"/>
  <c r="T336" i="44"/>
  <c r="K332" i="26" s="1"/>
  <c r="T312" i="44"/>
  <c r="K308" i="26" s="1"/>
  <c r="T303" i="44"/>
  <c r="K299" i="26" s="1"/>
  <c r="T280" i="44"/>
  <c r="K276" i="26" s="1"/>
  <c r="T271" i="44"/>
  <c r="K267" i="26" s="1"/>
  <c r="T247" i="44"/>
  <c r="K243" i="26" s="1"/>
  <c r="T237" i="44"/>
  <c r="K233" i="26" s="1"/>
  <c r="T213" i="44"/>
  <c r="K209" i="26" s="1"/>
  <c r="T204" i="44"/>
  <c r="K200" i="26" s="1"/>
  <c r="T187" i="44"/>
  <c r="K183" i="26" s="1"/>
  <c r="T180" i="44"/>
  <c r="K176" i="26" s="1"/>
  <c r="T11" i="44"/>
  <c r="K7" i="26" s="1"/>
  <c r="T8" i="44"/>
  <c r="K4" i="26" s="1"/>
  <c r="S13" i="38"/>
  <c r="S11" i="38"/>
  <c r="S14" i="38"/>
  <c r="S12" i="38"/>
  <c r="S10" i="38"/>
  <c r="Z13" i="38"/>
  <c r="Z11" i="38"/>
  <c r="Z14" i="38"/>
  <c r="Z12" i="38"/>
  <c r="Z10" i="38"/>
  <c r="T285" i="27"/>
  <c r="X281" i="26" s="1"/>
  <c r="T281" i="27"/>
  <c r="X277" i="26" s="1"/>
  <c r="T277" i="27"/>
  <c r="X273" i="26" s="1"/>
  <c r="T273" i="27"/>
  <c r="X269" i="26" s="1"/>
  <c r="T269" i="27"/>
  <c r="X265" i="26" s="1"/>
  <c r="T265" i="27"/>
  <c r="X261" i="26" s="1"/>
  <c r="T261" i="27"/>
  <c r="X257" i="26" s="1"/>
  <c r="T216" i="27"/>
  <c r="X212" i="26" s="1"/>
  <c r="T212" i="27"/>
  <c r="X208" i="26" s="1"/>
  <c r="T183" i="27"/>
  <c r="X179" i="26" s="1"/>
  <c r="T179" i="27"/>
  <c r="X175" i="26" s="1"/>
  <c r="T175" i="27"/>
  <c r="X171" i="26" s="1"/>
  <c r="T171" i="27"/>
  <c r="X167" i="26" s="1"/>
  <c r="T138" i="27"/>
  <c r="X134" i="26" s="1"/>
  <c r="T134" i="27"/>
  <c r="X130" i="26" s="1"/>
  <c r="T130" i="27"/>
  <c r="X126" i="26" s="1"/>
  <c r="T126" i="27"/>
  <c r="X122" i="26" s="1"/>
  <c r="T122" i="27"/>
  <c r="X118" i="26" s="1"/>
  <c r="T118" i="27"/>
  <c r="X114" i="26" s="1"/>
  <c r="T114" i="27"/>
  <c r="X110" i="26" s="1"/>
  <c r="T110" i="27"/>
  <c r="X106" i="26" s="1"/>
  <c r="T45" i="27"/>
  <c r="X41" i="26" s="1"/>
  <c r="T41" i="27"/>
  <c r="X37" i="26" s="1"/>
  <c r="T37" i="27"/>
  <c r="X33" i="26" s="1"/>
  <c r="T33" i="27"/>
  <c r="X29" i="26" s="1"/>
  <c r="T29" i="27"/>
  <c r="X25" i="26" s="1"/>
  <c r="T25" i="27"/>
  <c r="X21" i="26" s="1"/>
  <c r="T21" i="27"/>
  <c r="X17" i="26" s="1"/>
  <c r="T256" i="27"/>
  <c r="X252" i="26" s="1"/>
  <c r="T252" i="27"/>
  <c r="X248" i="26" s="1"/>
  <c r="T248" i="27"/>
  <c r="X244" i="26" s="1"/>
  <c r="T244" i="27"/>
  <c r="X240" i="26" s="1"/>
  <c r="T240" i="27"/>
  <c r="X236" i="26" s="1"/>
  <c r="T236" i="27"/>
  <c r="X232" i="26" s="1"/>
  <c r="T232" i="27"/>
  <c r="X228" i="26" s="1"/>
  <c r="T228" i="27"/>
  <c r="X224" i="26" s="1"/>
  <c r="T224" i="27"/>
  <c r="X220" i="26" s="1"/>
  <c r="T220" i="27"/>
  <c r="X216" i="26" s="1"/>
  <c r="T207" i="27"/>
  <c r="X203" i="26" s="1"/>
  <c r="T203" i="27"/>
  <c r="X199" i="26" s="1"/>
  <c r="T199" i="27"/>
  <c r="X195" i="26" s="1"/>
  <c r="T195" i="27"/>
  <c r="X191" i="26" s="1"/>
  <c r="T191" i="27"/>
  <c r="X187" i="26" s="1"/>
  <c r="T187" i="27"/>
  <c r="X183" i="26" s="1"/>
  <c r="T170" i="27"/>
  <c r="X166" i="26" s="1"/>
  <c r="T166" i="27"/>
  <c r="X162" i="26" s="1"/>
  <c r="T162" i="27"/>
  <c r="X158" i="26" s="1"/>
  <c r="T158" i="27"/>
  <c r="X154" i="26" s="1"/>
  <c r="T154" i="27"/>
  <c r="X150" i="26" s="1"/>
  <c r="T150" i="27"/>
  <c r="X146" i="26" s="1"/>
  <c r="T146" i="27"/>
  <c r="X142" i="26" s="1"/>
  <c r="T142" i="27"/>
  <c r="X138" i="26" s="1"/>
  <c r="T105" i="27"/>
  <c r="X101" i="26" s="1"/>
  <c r="T101" i="27"/>
  <c r="X97" i="26" s="1"/>
  <c r="T97" i="27"/>
  <c r="X93" i="26" s="1"/>
  <c r="T93" i="27"/>
  <c r="X89" i="26" s="1"/>
  <c r="T89" i="27"/>
  <c r="X85" i="26" s="1"/>
  <c r="T85" i="27"/>
  <c r="X81" i="26" s="1"/>
  <c r="T81" i="27"/>
  <c r="X77" i="26" s="1"/>
  <c r="T77" i="27"/>
  <c r="X73" i="26" s="1"/>
  <c r="T73" i="27"/>
  <c r="X69" i="26" s="1"/>
  <c r="T69" i="27"/>
  <c r="X65" i="26" s="1"/>
  <c r="T65" i="27"/>
  <c r="X61" i="26" s="1"/>
  <c r="T61" i="27"/>
  <c r="X57" i="26" s="1"/>
  <c r="T57" i="27"/>
  <c r="X53" i="26" s="1"/>
  <c r="T53" i="27"/>
  <c r="X49" i="26" s="1"/>
  <c r="T49" i="27"/>
  <c r="X45" i="26" s="1"/>
  <c r="T16" i="27"/>
  <c r="X12" i="26" s="1"/>
  <c r="T12" i="27"/>
  <c r="X8" i="26" s="1"/>
  <c r="T8" i="27"/>
  <c r="X4" i="26" s="1"/>
  <c r="T284" i="27"/>
  <c r="X280" i="26" s="1"/>
  <c r="T280" i="27"/>
  <c r="X276" i="26" s="1"/>
  <c r="T276" i="27"/>
  <c r="X272" i="26" s="1"/>
  <c r="T272" i="27"/>
  <c r="X268" i="26" s="1"/>
  <c r="T268" i="27"/>
  <c r="X264" i="26" s="1"/>
  <c r="T264" i="27"/>
  <c r="X260" i="26" s="1"/>
  <c r="T260" i="27"/>
  <c r="X256" i="26" s="1"/>
  <c r="T215" i="27"/>
  <c r="X211" i="26" s="1"/>
  <c r="T211" i="27"/>
  <c r="X207" i="26" s="1"/>
  <c r="T186" i="27"/>
  <c r="X182" i="26" s="1"/>
  <c r="T182" i="27"/>
  <c r="X178" i="26" s="1"/>
  <c r="T178" i="27"/>
  <c r="X174" i="26" s="1"/>
  <c r="T174" i="27"/>
  <c r="X170" i="26" s="1"/>
  <c r="T137" i="27"/>
  <c r="X133" i="26" s="1"/>
  <c r="T133" i="27"/>
  <c r="X129" i="26" s="1"/>
  <c r="T129" i="27"/>
  <c r="X125" i="26" s="1"/>
  <c r="T125" i="27"/>
  <c r="X121" i="26" s="1"/>
  <c r="T121" i="27"/>
  <c r="X117" i="26" s="1"/>
  <c r="T117" i="27"/>
  <c r="X113" i="26" s="1"/>
  <c r="T113" i="27"/>
  <c r="X109" i="26" s="1"/>
  <c r="T109" i="27"/>
  <c r="X105" i="26" s="1"/>
  <c r="T44" i="27"/>
  <c r="X40" i="26" s="1"/>
  <c r="T40" i="27"/>
  <c r="X36" i="26" s="1"/>
  <c r="T36" i="27"/>
  <c r="X32" i="26" s="1"/>
  <c r="T32" i="27"/>
  <c r="X28" i="26" s="1"/>
  <c r="T28" i="27"/>
  <c r="X24" i="26" s="1"/>
  <c r="T24" i="27"/>
  <c r="X20" i="26" s="1"/>
  <c r="T20" i="27"/>
  <c r="X16" i="26" s="1"/>
  <c r="T255" i="27"/>
  <c r="X251" i="26" s="1"/>
  <c r="T251" i="27"/>
  <c r="X247" i="26" s="1"/>
  <c r="T247" i="27"/>
  <c r="X243" i="26" s="1"/>
  <c r="T243" i="27"/>
  <c r="X239" i="26" s="1"/>
  <c r="T239" i="27"/>
  <c r="X235" i="26" s="1"/>
  <c r="T235" i="27"/>
  <c r="X231" i="26" s="1"/>
  <c r="T231" i="27"/>
  <c r="X227" i="26" s="1"/>
  <c r="T227" i="27"/>
  <c r="X223" i="26" s="1"/>
  <c r="T223" i="27"/>
  <c r="X219" i="26" s="1"/>
  <c r="T219" i="27"/>
  <c r="X215" i="26" s="1"/>
  <c r="T206" i="27"/>
  <c r="X202" i="26" s="1"/>
  <c r="T202" i="27"/>
  <c r="X198" i="26" s="1"/>
  <c r="T198" i="27"/>
  <c r="X194" i="26" s="1"/>
  <c r="T194" i="27"/>
  <c r="X190" i="26" s="1"/>
  <c r="T190" i="27"/>
  <c r="X186" i="26" s="1"/>
  <c r="T169" i="27"/>
  <c r="X165" i="26" s="1"/>
  <c r="T165" i="27"/>
  <c r="X161" i="26" s="1"/>
  <c r="T161" i="27"/>
  <c r="X157" i="26" s="1"/>
  <c r="T157" i="27"/>
  <c r="X153" i="26" s="1"/>
  <c r="T153" i="27"/>
  <c r="X149" i="26" s="1"/>
  <c r="T149" i="27"/>
  <c r="X145" i="26" s="1"/>
  <c r="T145" i="27"/>
  <c r="X141" i="26" s="1"/>
  <c r="T141" i="27"/>
  <c r="X137" i="26" s="1"/>
  <c r="T108" i="27"/>
  <c r="X104" i="26" s="1"/>
  <c r="T104" i="27"/>
  <c r="X100" i="26" s="1"/>
  <c r="T100" i="27"/>
  <c r="X96" i="26" s="1"/>
  <c r="T96" i="27"/>
  <c r="X92" i="26" s="1"/>
  <c r="T92" i="27"/>
  <c r="X88" i="26" s="1"/>
  <c r="T88" i="27"/>
  <c r="X84" i="26" s="1"/>
  <c r="T84" i="27"/>
  <c r="X80" i="26" s="1"/>
  <c r="T80" i="27"/>
  <c r="X76" i="26" s="1"/>
  <c r="T76" i="27"/>
  <c r="X72" i="26" s="1"/>
  <c r="T72" i="27"/>
  <c r="X68" i="26" s="1"/>
  <c r="T68" i="27"/>
  <c r="X64" i="26" s="1"/>
  <c r="T64" i="27"/>
  <c r="X60" i="26" s="1"/>
  <c r="T60" i="27"/>
  <c r="X56" i="26" s="1"/>
  <c r="T56" i="27"/>
  <c r="X52" i="26" s="1"/>
  <c r="T52" i="27"/>
  <c r="X48" i="26" s="1"/>
  <c r="T48" i="27"/>
  <c r="X44" i="26" s="1"/>
  <c r="T15" i="27"/>
  <c r="X11" i="26" s="1"/>
  <c r="T11" i="27"/>
  <c r="X7" i="26" s="1"/>
  <c r="T7" i="27"/>
  <c r="X3" i="26" s="1"/>
  <c r="T283" i="27"/>
  <c r="X279" i="26" s="1"/>
  <c r="T279" i="27"/>
  <c r="X275" i="26" s="1"/>
  <c r="T275" i="27"/>
  <c r="X271" i="26" s="1"/>
  <c r="T271" i="27"/>
  <c r="X267" i="26" s="1"/>
  <c r="T267" i="27"/>
  <c r="X263" i="26" s="1"/>
  <c r="T263" i="27"/>
  <c r="X259" i="26" s="1"/>
  <c r="T259" i="27"/>
  <c r="X255" i="26" s="1"/>
  <c r="T214" i="27"/>
  <c r="X210" i="26" s="1"/>
  <c r="T210" i="27"/>
  <c r="X206" i="26" s="1"/>
  <c r="T185" i="27"/>
  <c r="X181" i="26" s="1"/>
  <c r="T181" i="27"/>
  <c r="X177" i="26" s="1"/>
  <c r="T177" i="27"/>
  <c r="X173" i="26" s="1"/>
  <c r="T173" i="27"/>
  <c r="X169" i="26" s="1"/>
  <c r="T136" i="27"/>
  <c r="X132" i="26" s="1"/>
  <c r="T132" i="27"/>
  <c r="X128" i="26" s="1"/>
  <c r="T128" i="27"/>
  <c r="X124" i="26" s="1"/>
  <c r="T124" i="27"/>
  <c r="X120" i="26" s="1"/>
  <c r="T120" i="27"/>
  <c r="X116" i="26" s="1"/>
  <c r="T116" i="27"/>
  <c r="X112" i="26" s="1"/>
  <c r="T112" i="27"/>
  <c r="X108" i="26" s="1"/>
  <c r="T43" i="27"/>
  <c r="X39" i="26" s="1"/>
  <c r="T39" i="27"/>
  <c r="X35" i="26" s="1"/>
  <c r="T35" i="27"/>
  <c r="X31" i="26" s="1"/>
  <c r="T31" i="27"/>
  <c r="X27" i="26" s="1"/>
  <c r="T27" i="27"/>
  <c r="X23" i="26" s="1"/>
  <c r="T23" i="27"/>
  <c r="X19" i="26" s="1"/>
  <c r="T19" i="27"/>
  <c r="X15" i="26" s="1"/>
  <c r="T254" i="27"/>
  <c r="X250" i="26" s="1"/>
  <c r="T250" i="27"/>
  <c r="X246" i="26" s="1"/>
  <c r="T246" i="27"/>
  <c r="X242" i="26" s="1"/>
  <c r="T242" i="27"/>
  <c r="X238" i="26" s="1"/>
  <c r="T238" i="27"/>
  <c r="X234" i="26" s="1"/>
  <c r="T234" i="27"/>
  <c r="X230" i="26" s="1"/>
  <c r="T230" i="27"/>
  <c r="X226" i="26" s="1"/>
  <c r="T226" i="27"/>
  <c r="X222" i="26" s="1"/>
  <c r="T222" i="27"/>
  <c r="X218" i="26" s="1"/>
  <c r="T218" i="27"/>
  <c r="X214" i="26" s="1"/>
  <c r="T209" i="27"/>
  <c r="X205" i="26" s="1"/>
  <c r="T205" i="27"/>
  <c r="X201" i="26" s="1"/>
  <c r="T201" i="27"/>
  <c r="X197" i="26" s="1"/>
  <c r="T197" i="27"/>
  <c r="X193" i="26" s="1"/>
  <c r="T193" i="27"/>
  <c r="X189" i="26" s="1"/>
  <c r="T189" i="27"/>
  <c r="X185" i="26" s="1"/>
  <c r="T168" i="27"/>
  <c r="X164" i="26" s="1"/>
  <c r="T164" i="27"/>
  <c r="X160" i="26" s="1"/>
  <c r="T160" i="27"/>
  <c r="X156" i="26" s="1"/>
  <c r="T156" i="27"/>
  <c r="X152" i="26" s="1"/>
  <c r="T152" i="27"/>
  <c r="X148" i="26" s="1"/>
  <c r="T148" i="27"/>
  <c r="X144" i="26" s="1"/>
  <c r="T144" i="27"/>
  <c r="X140" i="26" s="1"/>
  <c r="T140" i="27"/>
  <c r="X136" i="26" s="1"/>
  <c r="T107" i="27"/>
  <c r="X103" i="26" s="1"/>
  <c r="T103" i="27"/>
  <c r="X99" i="26" s="1"/>
  <c r="T99" i="27"/>
  <c r="X95" i="26" s="1"/>
  <c r="T95" i="27"/>
  <c r="X91" i="26" s="1"/>
  <c r="T91" i="27"/>
  <c r="X87" i="26" s="1"/>
  <c r="T87" i="27"/>
  <c r="X83" i="26" s="1"/>
  <c r="T83" i="27"/>
  <c r="X79" i="26" s="1"/>
  <c r="T79" i="27"/>
  <c r="X75" i="26" s="1"/>
  <c r="T75" i="27"/>
  <c r="X71" i="26" s="1"/>
  <c r="T71" i="27"/>
  <c r="X67" i="26" s="1"/>
  <c r="T67" i="27"/>
  <c r="X63" i="26" s="1"/>
  <c r="T63" i="27"/>
  <c r="X59" i="26" s="1"/>
  <c r="T59" i="27"/>
  <c r="X55" i="26" s="1"/>
  <c r="T55" i="27"/>
  <c r="X51" i="26" s="1"/>
  <c r="T51" i="27"/>
  <c r="X47" i="26" s="1"/>
  <c r="T47" i="27"/>
  <c r="X43" i="26" s="1"/>
  <c r="T14" i="27"/>
  <c r="X10" i="26" s="1"/>
  <c r="T10" i="27"/>
  <c r="X6" i="26" s="1"/>
  <c r="T282" i="27"/>
  <c r="X278" i="26" s="1"/>
  <c r="T278" i="27"/>
  <c r="X274" i="26" s="1"/>
  <c r="T274" i="27"/>
  <c r="X270" i="26" s="1"/>
  <c r="T270" i="27"/>
  <c r="X266" i="26" s="1"/>
  <c r="T266" i="27"/>
  <c r="X262" i="26" s="1"/>
  <c r="T262" i="27"/>
  <c r="X258" i="26" s="1"/>
  <c r="T258" i="27"/>
  <c r="X254" i="26" s="1"/>
  <c r="T217" i="27"/>
  <c r="X213" i="26" s="1"/>
  <c r="T213" i="27"/>
  <c r="X209" i="26" s="1"/>
  <c r="T184" i="27"/>
  <c r="X180" i="26" s="1"/>
  <c r="T180" i="27"/>
  <c r="X176" i="26" s="1"/>
  <c r="T176" i="27"/>
  <c r="X172" i="26" s="1"/>
  <c r="T172" i="27"/>
  <c r="X168" i="26" s="1"/>
  <c r="T135" i="27"/>
  <c r="X131" i="26" s="1"/>
  <c r="T131" i="27"/>
  <c r="X127" i="26" s="1"/>
  <c r="T127" i="27"/>
  <c r="X123" i="26" s="1"/>
  <c r="T123" i="27"/>
  <c r="X119" i="26" s="1"/>
  <c r="T119" i="27"/>
  <c r="X115" i="26" s="1"/>
  <c r="T115" i="27"/>
  <c r="X111" i="26" s="1"/>
  <c r="T111" i="27"/>
  <c r="X107" i="26" s="1"/>
  <c r="T46" i="27"/>
  <c r="X42" i="26" s="1"/>
  <c r="T42" i="27"/>
  <c r="X38" i="26" s="1"/>
  <c r="T38" i="27"/>
  <c r="X34" i="26" s="1"/>
  <c r="T34" i="27"/>
  <c r="X30" i="26" s="1"/>
  <c r="T30" i="27"/>
  <c r="X26" i="26" s="1"/>
  <c r="T26" i="27"/>
  <c r="X22" i="26" s="1"/>
  <c r="T22" i="27"/>
  <c r="X18" i="26" s="1"/>
  <c r="T6" i="27"/>
  <c r="T257" i="27"/>
  <c r="X253" i="26" s="1"/>
  <c r="T253" i="27"/>
  <c r="X249" i="26" s="1"/>
  <c r="T249" i="27"/>
  <c r="X245" i="26" s="1"/>
  <c r="T245" i="27"/>
  <c r="X241" i="26" s="1"/>
  <c r="T241" i="27"/>
  <c r="X237" i="26" s="1"/>
  <c r="T237" i="27"/>
  <c r="X233" i="26" s="1"/>
  <c r="T233" i="27"/>
  <c r="X229" i="26" s="1"/>
  <c r="T229" i="27"/>
  <c r="X225" i="26" s="1"/>
  <c r="T225" i="27"/>
  <c r="X221" i="26" s="1"/>
  <c r="T221" i="27"/>
  <c r="X217" i="26" s="1"/>
  <c r="T208" i="27"/>
  <c r="X204" i="26" s="1"/>
  <c r="T204" i="27"/>
  <c r="X200" i="26" s="1"/>
  <c r="T200" i="27"/>
  <c r="X196" i="26" s="1"/>
  <c r="T196" i="27"/>
  <c r="X192" i="26" s="1"/>
  <c r="T192" i="27"/>
  <c r="X188" i="26" s="1"/>
  <c r="T188" i="27"/>
  <c r="X184" i="26" s="1"/>
  <c r="T167" i="27"/>
  <c r="X163" i="26" s="1"/>
  <c r="T163" i="27"/>
  <c r="X159" i="26" s="1"/>
  <c r="T159" i="27"/>
  <c r="X155" i="26" s="1"/>
  <c r="T155" i="27"/>
  <c r="X151" i="26" s="1"/>
  <c r="T151" i="27"/>
  <c r="X147" i="26" s="1"/>
  <c r="T147" i="27"/>
  <c r="X143" i="26" s="1"/>
  <c r="T143" i="27"/>
  <c r="X139" i="26" s="1"/>
  <c r="T139" i="27"/>
  <c r="X135" i="26" s="1"/>
  <c r="T106" i="27"/>
  <c r="X102" i="26" s="1"/>
  <c r="T102" i="27"/>
  <c r="X98" i="26" s="1"/>
  <c r="T98" i="27"/>
  <c r="X94" i="26" s="1"/>
  <c r="T94" i="27"/>
  <c r="X90" i="26" s="1"/>
  <c r="T90" i="27"/>
  <c r="X86" i="26" s="1"/>
  <c r="T86" i="27"/>
  <c r="X82" i="26" s="1"/>
  <c r="T82" i="27"/>
  <c r="X78" i="26" s="1"/>
  <c r="T78" i="27"/>
  <c r="X74" i="26" s="1"/>
  <c r="T74" i="27"/>
  <c r="X70" i="26" s="1"/>
  <c r="T70" i="27"/>
  <c r="X66" i="26" s="1"/>
  <c r="T66" i="27"/>
  <c r="X62" i="26" s="1"/>
  <c r="T62" i="27"/>
  <c r="X58" i="26" s="1"/>
  <c r="T58" i="27"/>
  <c r="X54" i="26" s="1"/>
  <c r="T54" i="27"/>
  <c r="X50" i="26" s="1"/>
  <c r="T50" i="27"/>
  <c r="X46" i="26" s="1"/>
  <c r="T17" i="27"/>
  <c r="X13" i="26" s="1"/>
  <c r="T13" i="27"/>
  <c r="X9" i="26" s="1"/>
  <c r="T9" i="27"/>
  <c r="X5" i="26" s="1"/>
  <c r="J18" i="12"/>
  <c r="N18" i="5" s="1"/>
  <c r="K19" i="12"/>
  <c r="M19" i="12" s="1"/>
  <c r="O19" i="5" s="1"/>
  <c r="J19" i="10"/>
  <c r="J19" i="5" s="1"/>
  <c r="J79" i="10"/>
  <c r="J74" i="5" s="1"/>
  <c r="K33" i="10"/>
  <c r="N33" i="10"/>
  <c r="P33" i="10" s="1"/>
  <c r="K25" i="10"/>
  <c r="N25" i="10"/>
  <c r="P25" i="10" s="1"/>
  <c r="K37" i="10"/>
  <c r="N37" i="10"/>
  <c r="P37" i="10" s="1"/>
  <c r="L38" i="10"/>
  <c r="O38" i="10"/>
  <c r="K57" i="10"/>
  <c r="N57" i="10"/>
  <c r="L59" i="10"/>
  <c r="O59" i="10"/>
  <c r="K65" i="10"/>
  <c r="N65" i="10"/>
  <c r="L75" i="10"/>
  <c r="O75" i="10"/>
  <c r="K72" i="10"/>
  <c r="N72" i="10"/>
  <c r="P72" i="10" s="1"/>
  <c r="K32" i="10"/>
  <c r="N32" i="10"/>
  <c r="P32" i="10" s="1"/>
  <c r="K24" i="10"/>
  <c r="N24" i="10"/>
  <c r="P24" i="10" s="1"/>
  <c r="K48" i="10"/>
  <c r="N48" i="10"/>
  <c r="P48" i="10" s="1"/>
  <c r="K64" i="10"/>
  <c r="N64" i="10"/>
  <c r="P64" i="10" s="1"/>
  <c r="K79" i="10"/>
  <c r="N79" i="10"/>
  <c r="P79" i="10" s="1"/>
  <c r="K19" i="10"/>
  <c r="N19" i="10"/>
  <c r="P19" i="10" s="1"/>
  <c r="L15" i="10"/>
  <c r="O15" i="10"/>
  <c r="L46" i="10"/>
  <c r="O46" i="10"/>
  <c r="K47" i="10"/>
  <c r="N47" i="10"/>
  <c r="P47" i="10" s="1"/>
  <c r="K41" i="10"/>
  <c r="N41" i="10"/>
  <c r="P41" i="10" s="1"/>
  <c r="L65" i="10"/>
  <c r="O65" i="10"/>
  <c r="L57" i="10"/>
  <c r="O57" i="10"/>
  <c r="K63" i="10"/>
  <c r="N63" i="10"/>
  <c r="K78" i="10"/>
  <c r="N78" i="10"/>
  <c r="P78" i="10" s="1"/>
  <c r="L16" i="10"/>
  <c r="O16" i="10"/>
  <c r="L31" i="10"/>
  <c r="O31" i="10"/>
  <c r="L45" i="10"/>
  <c r="O45" i="10"/>
  <c r="K40" i="10"/>
  <c r="N40" i="10"/>
  <c r="P40" i="10" s="1"/>
  <c r="K62" i="10"/>
  <c r="N62" i="10"/>
  <c r="K77" i="10"/>
  <c r="N77" i="10"/>
  <c r="L17" i="10"/>
  <c r="O17" i="10"/>
  <c r="K14" i="10"/>
  <c r="N14" i="10"/>
  <c r="P14" i="10" s="1"/>
  <c r="K13" i="10"/>
  <c r="N13" i="10"/>
  <c r="P13" i="10" s="1"/>
  <c r="K12" i="10"/>
  <c r="N12" i="10"/>
  <c r="K23" i="10"/>
  <c r="N23" i="10"/>
  <c r="L30" i="10"/>
  <c r="O30" i="10"/>
  <c r="L35" i="10"/>
  <c r="O35" i="10"/>
  <c r="P35" i="10" s="1"/>
  <c r="J76" i="10"/>
  <c r="J71" i="5" s="1"/>
  <c r="L4" i="10"/>
  <c r="O4" i="10"/>
  <c r="P4" i="10" s="1"/>
  <c r="K18" i="10"/>
  <c r="N18" i="10"/>
  <c r="P18" i="10" s="1"/>
  <c r="L29" i="10"/>
  <c r="O29" i="10"/>
  <c r="L21" i="10"/>
  <c r="O21" i="10"/>
  <c r="P21" i="10" s="1"/>
  <c r="K29" i="10"/>
  <c r="N29" i="10"/>
  <c r="L44" i="10"/>
  <c r="O44" i="10"/>
  <c r="K45" i="10"/>
  <c r="N45" i="10"/>
  <c r="K39" i="10"/>
  <c r="N39" i="10"/>
  <c r="L63" i="10"/>
  <c r="O63" i="10"/>
  <c r="L55" i="10"/>
  <c r="O55" i="10"/>
  <c r="P55" i="10" s="1"/>
  <c r="K61" i="10"/>
  <c r="N61" i="10"/>
  <c r="L71" i="10"/>
  <c r="O71" i="10"/>
  <c r="K76" i="10"/>
  <c r="N76" i="10"/>
  <c r="L23" i="10"/>
  <c r="O23" i="10"/>
  <c r="K5" i="10"/>
  <c r="N5" i="10"/>
  <c r="K11" i="10"/>
  <c r="N11" i="10"/>
  <c r="J60" i="10"/>
  <c r="J55" i="5" s="1"/>
  <c r="L12" i="10"/>
  <c r="O12" i="10"/>
  <c r="L28" i="10"/>
  <c r="O28" i="10"/>
  <c r="L20" i="10"/>
  <c r="O20" i="10"/>
  <c r="P20" i="10" s="1"/>
  <c r="K28" i="10"/>
  <c r="N28" i="10"/>
  <c r="L43" i="10"/>
  <c r="O43" i="10"/>
  <c r="P43" i="10" s="1"/>
  <c r="K38" i="10"/>
  <c r="N38" i="10"/>
  <c r="L62" i="10"/>
  <c r="O62" i="10"/>
  <c r="K68" i="10"/>
  <c r="N68" i="10"/>
  <c r="P68" i="10" s="1"/>
  <c r="K60" i="10"/>
  <c r="N60" i="10"/>
  <c r="L70" i="10"/>
  <c r="O70" i="10"/>
  <c r="P70" i="10" s="1"/>
  <c r="K75" i="10"/>
  <c r="N75" i="10"/>
  <c r="K7" i="10"/>
  <c r="N7" i="10"/>
  <c r="P7" i="10" s="1"/>
  <c r="K31" i="10"/>
  <c r="N31" i="10"/>
  <c r="K30" i="10"/>
  <c r="N30" i="10"/>
  <c r="J56" i="10"/>
  <c r="J51" i="5" s="1"/>
  <c r="L11" i="10"/>
  <c r="O11" i="10"/>
  <c r="K16" i="10"/>
  <c r="N16" i="10"/>
  <c r="L27" i="10"/>
  <c r="O27" i="10"/>
  <c r="K22" i="10"/>
  <c r="N22" i="10"/>
  <c r="K27" i="10"/>
  <c r="N27" i="10"/>
  <c r="L42" i="10"/>
  <c r="O42" i="10"/>
  <c r="P42" i="10" s="1"/>
  <c r="L61" i="10"/>
  <c r="O61" i="10"/>
  <c r="K67" i="10"/>
  <c r="N67" i="10"/>
  <c r="P67" i="10" s="1"/>
  <c r="K59" i="10"/>
  <c r="N59" i="10"/>
  <c r="L77" i="10"/>
  <c r="O77" i="10"/>
  <c r="L69" i="10"/>
  <c r="O69" i="10"/>
  <c r="P69" i="10" s="1"/>
  <c r="K74" i="10"/>
  <c r="N74" i="10"/>
  <c r="P74" i="10" s="1"/>
  <c r="K10" i="10"/>
  <c r="N10" i="10"/>
  <c r="L22" i="10"/>
  <c r="O22" i="10"/>
  <c r="K46" i="10"/>
  <c r="N46" i="10"/>
  <c r="K6" i="10"/>
  <c r="M6" i="10" s="1"/>
  <c r="N6" i="10"/>
  <c r="P6" i="10" s="1"/>
  <c r="K17" i="10"/>
  <c r="N17" i="10"/>
  <c r="L5" i="10"/>
  <c r="O5" i="10"/>
  <c r="L10" i="10"/>
  <c r="O10" i="10"/>
  <c r="K15" i="10"/>
  <c r="N15" i="10"/>
  <c r="L26" i="10"/>
  <c r="O26" i="10"/>
  <c r="K34" i="10"/>
  <c r="N34" i="10"/>
  <c r="P34" i="10" s="1"/>
  <c r="K26" i="10"/>
  <c r="N26" i="10"/>
  <c r="K44" i="10"/>
  <c r="N44" i="10"/>
  <c r="L39" i="10"/>
  <c r="O39" i="10"/>
  <c r="L60" i="10"/>
  <c r="O60" i="10"/>
  <c r="K66" i="10"/>
  <c r="N66" i="10"/>
  <c r="P66" i="10" s="1"/>
  <c r="K58" i="10"/>
  <c r="N58" i="10"/>
  <c r="P58" i="10" s="1"/>
  <c r="L76" i="10"/>
  <c r="O76" i="10"/>
  <c r="K71" i="10"/>
  <c r="N71" i="10"/>
  <c r="K73" i="10"/>
  <c r="N73" i="10"/>
  <c r="P73" i="10" s="1"/>
  <c r="AV8" i="5"/>
  <c r="AV9" i="5"/>
  <c r="L8" i="10"/>
  <c r="AV33" i="5"/>
  <c r="L32" i="10"/>
  <c r="AV25" i="5"/>
  <c r="L24" i="10"/>
  <c r="AV38" i="5"/>
  <c r="L37" i="10"/>
  <c r="AV62" i="5"/>
  <c r="L66" i="10"/>
  <c r="AV54" i="5"/>
  <c r="L58" i="10"/>
  <c r="AV70" i="5"/>
  <c r="L74" i="10"/>
  <c r="AV10" i="5"/>
  <c r="L9" i="10"/>
  <c r="M9" i="10" s="1"/>
  <c r="AV37" i="5"/>
  <c r="L36" i="10"/>
  <c r="M36" i="10" s="1"/>
  <c r="AV69" i="5"/>
  <c r="L73" i="10"/>
  <c r="AV15" i="5"/>
  <c r="L14" i="10"/>
  <c r="AV60" i="5"/>
  <c r="L64" i="10"/>
  <c r="AV52" i="5"/>
  <c r="L56" i="10"/>
  <c r="M56" i="10" s="1"/>
  <c r="AV68" i="5"/>
  <c r="L72" i="10"/>
  <c r="AV14" i="5"/>
  <c r="L13" i="10"/>
  <c r="AV26" i="5"/>
  <c r="L25" i="10"/>
  <c r="AV3" i="5"/>
  <c r="L3" i="10"/>
  <c r="M3" i="10" s="1"/>
  <c r="AV55" i="5"/>
  <c r="AV46" i="5"/>
  <c r="AV30" i="5"/>
  <c r="AV21" i="5"/>
  <c r="AV44" i="5"/>
  <c r="AV4" i="5"/>
  <c r="AV31" i="5"/>
  <c r="AV23" i="5"/>
  <c r="AV36" i="5"/>
  <c r="AV22" i="5"/>
  <c r="AV29" i="5"/>
  <c r="AV13" i="5"/>
  <c r="G5" i="10"/>
  <c r="I5" i="5" s="1"/>
  <c r="AU5" i="5"/>
  <c r="AV57" i="5"/>
  <c r="AV73" i="5"/>
  <c r="AV6" i="5"/>
  <c r="AV40" i="5"/>
  <c r="AV50" i="5"/>
  <c r="AV72" i="5"/>
  <c r="AV20" i="5"/>
  <c r="AV56" i="5"/>
  <c r="J48" i="10"/>
  <c r="J48" i="5" s="1"/>
  <c r="AV48" i="5"/>
  <c r="AV39" i="5"/>
  <c r="J68" i="10"/>
  <c r="J63" i="5" s="1"/>
  <c r="AV63" i="5"/>
  <c r="AV71" i="5"/>
  <c r="AV16" i="5"/>
  <c r="AV28" i="5"/>
  <c r="AV42" i="5"/>
  <c r="AV17" i="5"/>
  <c r="AV27" i="5"/>
  <c r="AV47" i="5"/>
  <c r="AV61" i="5"/>
  <c r="AV53" i="5"/>
  <c r="AV18" i="5"/>
  <c r="J7" i="10"/>
  <c r="J7" i="5" s="1"/>
  <c r="AV7" i="5"/>
  <c r="AV12" i="5"/>
  <c r="AV45" i="5"/>
  <c r="AV59" i="5"/>
  <c r="AV51" i="5"/>
  <c r="AV67" i="5"/>
  <c r="AV11" i="5"/>
  <c r="AV32" i="5"/>
  <c r="AV24" i="5"/>
  <c r="J49" i="10"/>
  <c r="AV58" i="5"/>
  <c r="AV64" i="5"/>
  <c r="AV66" i="5"/>
  <c r="AV5" i="5"/>
  <c r="J34" i="10"/>
  <c r="J34" i="5" s="1"/>
  <c r="AV34" i="5"/>
  <c r="AV43" i="5"/>
  <c r="AV35" i="5"/>
  <c r="AV65" i="5"/>
  <c r="J66" i="10"/>
  <c r="J61" i="5" s="1"/>
  <c r="J18" i="10"/>
  <c r="J18" i="5" s="1"/>
  <c r="U3" i="12"/>
  <c r="O2" i="6" s="1"/>
  <c r="J71" i="10"/>
  <c r="J66" i="5" s="1"/>
  <c r="J40" i="10"/>
  <c r="J40" i="5" s="1"/>
  <c r="J38" i="10"/>
  <c r="J38" i="5" s="1"/>
  <c r="J63" i="10"/>
  <c r="J58" i="5" s="1"/>
  <c r="J67" i="10"/>
  <c r="J62" i="5" s="1"/>
  <c r="J59" i="10"/>
  <c r="J54" i="5" s="1"/>
  <c r="J37" i="10"/>
  <c r="J37" i="5" s="1"/>
  <c r="J74" i="10"/>
  <c r="J69" i="5" s="1"/>
  <c r="J62" i="10"/>
  <c r="J57" i="5" s="1"/>
  <c r="J58" i="10"/>
  <c r="J53" i="5" s="1"/>
  <c r="J21" i="10"/>
  <c r="J21" i="5" s="1"/>
  <c r="J27" i="10"/>
  <c r="J27" i="5" s="1"/>
  <c r="J57" i="10"/>
  <c r="J52" i="5" s="1"/>
  <c r="J69" i="10"/>
  <c r="J64" i="5" s="1"/>
  <c r="J20" i="10"/>
  <c r="J20" i="5" s="1"/>
  <c r="J39" i="10"/>
  <c r="J39" i="5" s="1"/>
  <c r="J64" i="10"/>
  <c r="J59" i="5" s="1"/>
  <c r="J36" i="10"/>
  <c r="J36" i="5" s="1"/>
  <c r="J55" i="10"/>
  <c r="J50" i="5" s="1"/>
  <c r="J61" i="10"/>
  <c r="J56" i="5" s="1"/>
  <c r="J65" i="10"/>
  <c r="J60" i="5" s="1"/>
  <c r="J45" i="10"/>
  <c r="J45" i="5" s="1"/>
  <c r="J75" i="10"/>
  <c r="J70" i="5" s="1"/>
  <c r="J28" i="10"/>
  <c r="J28" i="5" s="1"/>
  <c r="J72" i="10"/>
  <c r="J67" i="5" s="1"/>
  <c r="J47" i="10"/>
  <c r="J47" i="5" s="1"/>
  <c r="J73" i="10"/>
  <c r="J68" i="5" s="1"/>
  <c r="J46" i="10"/>
  <c r="J46" i="5" s="1"/>
  <c r="J32" i="10"/>
  <c r="J32" i="5" s="1"/>
  <c r="J24" i="10"/>
  <c r="J24" i="5" s="1"/>
  <c r="J35" i="10"/>
  <c r="J35" i="5" s="1"/>
  <c r="J70" i="10"/>
  <c r="J65" i="5" s="1"/>
  <c r="J78" i="10"/>
  <c r="J73" i="5" s="1"/>
  <c r="J77" i="10"/>
  <c r="J72" i="5" s="1"/>
  <c r="J22" i="10"/>
  <c r="J22" i="5" s="1"/>
  <c r="J23" i="10"/>
  <c r="J23" i="5" s="1"/>
  <c r="J41" i="10"/>
  <c r="J41" i="5" s="1"/>
  <c r="J30" i="10"/>
  <c r="J30" i="5" s="1"/>
  <c r="J29" i="10"/>
  <c r="J29" i="5" s="1"/>
  <c r="J43" i="10"/>
  <c r="J43" i="5" s="1"/>
  <c r="J33" i="10"/>
  <c r="J33" i="5" s="1"/>
  <c r="J25" i="10"/>
  <c r="J25" i="5" s="1"/>
  <c r="J31" i="10"/>
  <c r="J31" i="5" s="1"/>
  <c r="J42" i="10"/>
  <c r="J42" i="5" s="1"/>
  <c r="J26" i="10"/>
  <c r="J26" i="5" s="1"/>
  <c r="J44" i="10"/>
  <c r="J44" i="5" s="1"/>
  <c r="J12" i="10"/>
  <c r="J12" i="5" s="1"/>
  <c r="J11" i="10"/>
  <c r="J11" i="5" s="1"/>
  <c r="J14" i="10"/>
  <c r="J14" i="5" s="1"/>
  <c r="J10" i="10"/>
  <c r="J10" i="5" s="1"/>
  <c r="J9" i="10"/>
  <c r="J9" i="5" s="1"/>
  <c r="J13" i="10"/>
  <c r="J13" i="5" s="1"/>
  <c r="J17" i="10"/>
  <c r="J17" i="5" s="1"/>
  <c r="J15" i="10"/>
  <c r="J15" i="5" s="1"/>
  <c r="J16" i="10"/>
  <c r="J16" i="5" s="1"/>
  <c r="J8" i="10"/>
  <c r="J8" i="5" s="1"/>
  <c r="J5" i="10"/>
  <c r="J5" i="5" s="1"/>
  <c r="J4" i="10"/>
  <c r="J4" i="5" s="1"/>
  <c r="J6" i="10"/>
  <c r="J6" i="5" s="1"/>
  <c r="G3" i="5"/>
  <c r="D4" i="5"/>
  <c r="J3" i="10"/>
  <c r="J3" i="5" s="1"/>
  <c r="M10" i="10" l="1"/>
  <c r="K10" i="5" s="1"/>
  <c r="M61" i="10"/>
  <c r="K56" i="5" s="1"/>
  <c r="M57" i="10"/>
  <c r="K52" i="5" s="1"/>
  <c r="M66" i="10"/>
  <c r="K61" i="5" s="1"/>
  <c r="M11" i="10"/>
  <c r="K11" i="5" s="1"/>
  <c r="M23" i="10"/>
  <c r="K23" i="5" s="1"/>
  <c r="M5" i="10"/>
  <c r="K5" i="5" s="1"/>
  <c r="M13" i="10"/>
  <c r="K13" i="5" s="1"/>
  <c r="M24" i="10"/>
  <c r="K24" i="5" s="1"/>
  <c r="M76" i="10"/>
  <c r="K71" i="5" s="1"/>
  <c r="M71" i="10"/>
  <c r="K66" i="5" s="1"/>
  <c r="M44" i="10"/>
  <c r="K44" i="5" s="1"/>
  <c r="M32" i="10"/>
  <c r="K32" i="5" s="1"/>
  <c r="M77" i="10"/>
  <c r="K72" i="5" s="1"/>
  <c r="M15" i="10"/>
  <c r="K15" i="5" s="1"/>
  <c r="M60" i="10"/>
  <c r="K55" i="5" s="1"/>
  <c r="M25" i="10"/>
  <c r="K25" i="5" s="1"/>
  <c r="M31" i="10"/>
  <c r="K31" i="5" s="1"/>
  <c r="M38" i="10"/>
  <c r="K38" i="5" s="1"/>
  <c r="M19" i="10"/>
  <c r="K19" i="5" s="1"/>
  <c r="M14" i="10"/>
  <c r="K14" i="5" s="1"/>
  <c r="M39" i="10"/>
  <c r="K39" i="5" s="1"/>
  <c r="M18" i="10"/>
  <c r="K18" i="5" s="1"/>
  <c r="M20" i="10"/>
  <c r="K20" i="5" s="1"/>
  <c r="M45" i="10"/>
  <c r="K45" i="5" s="1"/>
  <c r="M65" i="10"/>
  <c r="K60" i="5" s="1"/>
  <c r="M79" i="10"/>
  <c r="K74" i="5" s="1"/>
  <c r="M75" i="10"/>
  <c r="K70" i="5" s="1"/>
  <c r="M73" i="10"/>
  <c r="K68" i="5" s="1"/>
  <c r="M37" i="10"/>
  <c r="K37" i="5" s="1"/>
  <c r="M42" i="10"/>
  <c r="K42" i="5" s="1"/>
  <c r="M4" i="10"/>
  <c r="K4" i="5" s="1"/>
  <c r="M40" i="10"/>
  <c r="K40" i="5" s="1"/>
  <c r="M68" i="10"/>
  <c r="K63" i="5" s="1"/>
  <c r="M41" i="10"/>
  <c r="K41" i="5" s="1"/>
  <c r="M69" i="10"/>
  <c r="K64" i="5" s="1"/>
  <c r="M62" i="10"/>
  <c r="K57" i="5" s="1"/>
  <c r="M12" i="10"/>
  <c r="K12" i="5" s="1"/>
  <c r="M35" i="10"/>
  <c r="K35" i="5" s="1"/>
  <c r="M17" i="10"/>
  <c r="K17" i="5" s="1"/>
  <c r="M16" i="10"/>
  <c r="K16" i="5" s="1"/>
  <c r="M47" i="10"/>
  <c r="K47" i="5" s="1"/>
  <c r="M48" i="10"/>
  <c r="K48" i="5" s="1"/>
  <c r="M59" i="10"/>
  <c r="K54" i="5" s="1"/>
  <c r="M72" i="10"/>
  <c r="K67" i="5" s="1"/>
  <c r="M34" i="10"/>
  <c r="K34" i="5" s="1"/>
  <c r="M7" i="10"/>
  <c r="K7" i="5" s="1"/>
  <c r="M30" i="10"/>
  <c r="K30" i="5" s="1"/>
  <c r="M46" i="10"/>
  <c r="K46" i="5" s="1"/>
  <c r="M74" i="10"/>
  <c r="K69" i="5" s="1"/>
  <c r="M8" i="10"/>
  <c r="K8" i="5" s="1"/>
  <c r="M26" i="10"/>
  <c r="K26" i="5" s="1"/>
  <c r="M27" i="10"/>
  <c r="K27" i="5" s="1"/>
  <c r="M55" i="10"/>
  <c r="K50" i="5" s="1"/>
  <c r="M21" i="10"/>
  <c r="K21" i="5" s="1"/>
  <c r="M70" i="10"/>
  <c r="K65" i="5" s="1"/>
  <c r="M28" i="10"/>
  <c r="K28" i="5" s="1"/>
  <c r="M33" i="10"/>
  <c r="K33" i="5" s="1"/>
  <c r="M43" i="10"/>
  <c r="K43" i="5" s="1"/>
  <c r="M64" i="10"/>
  <c r="K59" i="5" s="1"/>
  <c r="M58" i="10"/>
  <c r="K53" i="5" s="1"/>
  <c r="M22" i="10"/>
  <c r="K22" i="5" s="1"/>
  <c r="M67" i="10"/>
  <c r="K62" i="5" s="1"/>
  <c r="M63" i="10"/>
  <c r="K58" i="5" s="1"/>
  <c r="M29" i="10"/>
  <c r="K29" i="5" s="1"/>
  <c r="M78" i="10"/>
  <c r="K73" i="5" s="1"/>
  <c r="P39" i="10"/>
  <c r="J486" i="49"/>
  <c r="U250" i="49"/>
  <c r="J388" i="49"/>
  <c r="J277" i="49"/>
  <c r="J104" i="49"/>
  <c r="J97" i="49"/>
  <c r="J332" i="49"/>
  <c r="J95" i="49"/>
  <c r="U14" i="49"/>
  <c r="U233" i="49"/>
  <c r="U80" i="49"/>
  <c r="J393" i="49"/>
  <c r="J129" i="49"/>
  <c r="J64" i="49"/>
  <c r="J23" i="49"/>
  <c r="J409" i="49"/>
  <c r="J149" i="49"/>
  <c r="J372" i="49"/>
  <c r="J89" i="49"/>
  <c r="J336" i="49"/>
  <c r="J15" i="49"/>
  <c r="J300" i="49"/>
  <c r="J472" i="49"/>
  <c r="J252" i="49"/>
  <c r="J452" i="49"/>
  <c r="J222" i="49"/>
  <c r="J433" i="49"/>
  <c r="J190" i="49"/>
  <c r="J398" i="49"/>
  <c r="J133" i="49"/>
  <c r="J362" i="49"/>
  <c r="J70" i="49"/>
  <c r="J325" i="49"/>
  <c r="J499" i="49"/>
  <c r="J361" i="49"/>
  <c r="J213" i="49"/>
  <c r="J30" i="49"/>
  <c r="J155" i="49"/>
  <c r="J250" i="49"/>
  <c r="J79" i="49"/>
  <c r="P6" i="16"/>
  <c r="J425" i="49"/>
  <c r="J286" i="49"/>
  <c r="J125" i="49"/>
  <c r="J459" i="49"/>
  <c r="J320" i="49"/>
  <c r="J164" i="49"/>
  <c r="J492" i="49"/>
  <c r="J354" i="49"/>
  <c r="J206" i="49"/>
  <c r="J19" i="49"/>
  <c r="J100" i="49"/>
  <c r="J224" i="49"/>
  <c r="J81" i="49"/>
  <c r="J80" i="49"/>
  <c r="J39" i="49"/>
  <c r="U49" i="49"/>
  <c r="U248" i="49"/>
  <c r="U153" i="49"/>
  <c r="U269" i="49"/>
  <c r="U146" i="49"/>
  <c r="U260" i="49"/>
  <c r="U136" i="49"/>
  <c r="U270" i="49"/>
  <c r="U118" i="49"/>
  <c r="U221" i="49"/>
  <c r="U59" i="49"/>
  <c r="U169" i="49"/>
  <c r="U266" i="49"/>
  <c r="U112" i="49"/>
  <c r="U218" i="49"/>
  <c r="U54" i="49"/>
  <c r="U227" i="49"/>
  <c r="U65" i="49"/>
  <c r="U190" i="49"/>
  <c r="U21" i="49"/>
  <c r="U70" i="49"/>
  <c r="U126" i="49"/>
  <c r="U19" i="49"/>
  <c r="J14" i="49"/>
  <c r="J397" i="49"/>
  <c r="J240" i="49"/>
  <c r="J309" i="49"/>
  <c r="J233" i="49"/>
  <c r="J10" i="49"/>
  <c r="U83" i="49"/>
  <c r="U95" i="49"/>
  <c r="J176" i="49"/>
  <c r="J468" i="49"/>
  <c r="J31" i="49"/>
  <c r="J298" i="49"/>
  <c r="J112" i="49"/>
  <c r="U247" i="49"/>
  <c r="U69" i="49"/>
  <c r="T5" i="17"/>
  <c r="T4" i="17"/>
  <c r="J304" i="49"/>
  <c r="J478" i="49"/>
  <c r="J462" i="49"/>
  <c r="J428" i="49"/>
  <c r="J392" i="49"/>
  <c r="J121" i="49"/>
  <c r="J353" i="49"/>
  <c r="J54" i="49"/>
  <c r="J317" i="49"/>
  <c r="J489" i="49"/>
  <c r="J279" i="49"/>
  <c r="J454" i="49"/>
  <c r="J226" i="49"/>
  <c r="J434" i="49"/>
  <c r="J195" i="49"/>
  <c r="J418" i="49"/>
  <c r="J162" i="49"/>
  <c r="J382" i="49"/>
  <c r="J105" i="49"/>
  <c r="J346" i="49"/>
  <c r="J32" i="49"/>
  <c r="J306" i="49"/>
  <c r="J487" i="49"/>
  <c r="J349" i="49"/>
  <c r="J199" i="49"/>
  <c r="J13" i="49"/>
  <c r="J141" i="49"/>
  <c r="J237" i="49"/>
  <c r="J62" i="49"/>
  <c r="J415" i="49"/>
  <c r="J273" i="49"/>
  <c r="J110" i="49"/>
  <c r="J447" i="49"/>
  <c r="J308" i="49"/>
  <c r="J480" i="49"/>
  <c r="J343" i="49"/>
  <c r="J191" i="49"/>
  <c r="J228" i="49"/>
  <c r="J85" i="49"/>
  <c r="J212" i="49"/>
  <c r="J66" i="49"/>
  <c r="J68" i="49"/>
  <c r="U225" i="49"/>
  <c r="U222" i="49"/>
  <c r="U120" i="49"/>
  <c r="U240" i="49"/>
  <c r="U110" i="49"/>
  <c r="U234" i="49"/>
  <c r="U104" i="49"/>
  <c r="U258" i="49"/>
  <c r="U103" i="49"/>
  <c r="U209" i="49"/>
  <c r="U44" i="49"/>
  <c r="U156" i="49"/>
  <c r="U254" i="49"/>
  <c r="U99" i="49"/>
  <c r="U41" i="49"/>
  <c r="U215" i="49"/>
  <c r="U51" i="49"/>
  <c r="U177" i="49"/>
  <c r="U198" i="49"/>
  <c r="U58" i="49"/>
  <c r="U114" i="49"/>
  <c r="U8" i="49"/>
  <c r="J148" i="49"/>
  <c r="J467" i="49"/>
  <c r="J69" i="49"/>
  <c r="J113" i="49"/>
  <c r="J192" i="49"/>
  <c r="J247" i="49"/>
  <c r="U210" i="49"/>
  <c r="U87" i="49"/>
  <c r="U149" i="49"/>
  <c r="J305" i="49"/>
  <c r="J352" i="49"/>
  <c r="J451" i="49"/>
  <c r="J342" i="49"/>
  <c r="J437" i="49"/>
  <c r="J36" i="49"/>
  <c r="U17" i="49"/>
  <c r="U13" i="49"/>
  <c r="U31" i="49"/>
  <c r="D4" i="16"/>
  <c r="J287" i="49"/>
  <c r="J376" i="49"/>
  <c r="J358" i="49"/>
  <c r="J324" i="49"/>
  <c r="J374" i="49"/>
  <c r="J90" i="49"/>
  <c r="J337" i="49"/>
  <c r="J301" i="49"/>
  <c r="J473" i="49"/>
  <c r="P5" i="16"/>
  <c r="J254" i="49"/>
  <c r="J198" i="49"/>
  <c r="J167" i="49"/>
  <c r="J399" i="49"/>
  <c r="J134" i="49"/>
  <c r="J363" i="49"/>
  <c r="J72" i="49"/>
  <c r="J327" i="49"/>
  <c r="J498" i="49"/>
  <c r="J290" i="49"/>
  <c r="J476" i="49"/>
  <c r="J338" i="49"/>
  <c r="J186" i="49"/>
  <c r="J289" i="49"/>
  <c r="J128" i="49"/>
  <c r="J223" i="49"/>
  <c r="J44" i="49"/>
  <c r="J403" i="49"/>
  <c r="J260" i="49"/>
  <c r="J94" i="49"/>
  <c r="J436" i="49"/>
  <c r="J297" i="49"/>
  <c r="J137" i="49"/>
  <c r="J469" i="49"/>
  <c r="J331" i="49"/>
  <c r="J177" i="49"/>
  <c r="J216" i="49"/>
  <c r="J71" i="49"/>
  <c r="J201" i="49"/>
  <c r="J53" i="49"/>
  <c r="J57" i="49"/>
  <c r="J17" i="49"/>
  <c r="U189" i="49"/>
  <c r="U16" i="49"/>
  <c r="U192" i="49"/>
  <c r="U88" i="49"/>
  <c r="U212" i="49"/>
  <c r="U77" i="49"/>
  <c r="U205" i="49"/>
  <c r="U66" i="49"/>
  <c r="U246" i="49"/>
  <c r="U89" i="49"/>
  <c r="U199" i="49"/>
  <c r="U29" i="49"/>
  <c r="U142" i="49"/>
  <c r="U243" i="49"/>
  <c r="U85" i="49"/>
  <c r="U194" i="49"/>
  <c r="U26" i="49"/>
  <c r="U204" i="49"/>
  <c r="U38" i="49"/>
  <c r="U186" i="49"/>
  <c r="U46" i="49"/>
  <c r="U18" i="49"/>
  <c r="J359" i="49"/>
  <c r="J407" i="49"/>
  <c r="J274" i="49"/>
  <c r="J275" i="49"/>
  <c r="J344" i="49"/>
  <c r="J56" i="49"/>
  <c r="J63" i="49"/>
  <c r="U216" i="49"/>
  <c r="U63" i="49"/>
  <c r="U28" i="49"/>
  <c r="U214" i="49"/>
  <c r="J119" i="49"/>
  <c r="J417" i="49"/>
  <c r="J169" i="49"/>
  <c r="J504" i="49"/>
  <c r="J51" i="49"/>
  <c r="U45" i="49"/>
  <c r="U182" i="49"/>
  <c r="U82" i="49"/>
  <c r="P62" i="10"/>
  <c r="D6" i="16"/>
  <c r="J156" i="49"/>
  <c r="J264" i="49"/>
  <c r="J236" i="49"/>
  <c r="J185" i="49"/>
  <c r="J357" i="49"/>
  <c r="J55" i="49"/>
  <c r="J318" i="49"/>
  <c r="J490" i="49"/>
  <c r="J280" i="49"/>
  <c r="J455" i="49"/>
  <c r="J229" i="49"/>
  <c r="J420" i="49"/>
  <c r="J171" i="49"/>
  <c r="J400" i="49"/>
  <c r="J139" i="49"/>
  <c r="J383" i="49"/>
  <c r="J106" i="49"/>
  <c r="J347" i="49"/>
  <c r="J34" i="49"/>
  <c r="J310" i="49"/>
  <c r="J479" i="49"/>
  <c r="J266" i="49"/>
  <c r="J464" i="49"/>
  <c r="J326" i="49"/>
  <c r="J172" i="49"/>
  <c r="J276" i="49"/>
  <c r="J114" i="49"/>
  <c r="J26" i="49"/>
  <c r="J391" i="49"/>
  <c r="J248" i="49"/>
  <c r="J77" i="49"/>
  <c r="J285" i="49"/>
  <c r="J123" i="49"/>
  <c r="J458" i="49"/>
  <c r="J319" i="49"/>
  <c r="J163" i="49"/>
  <c r="J205" i="49"/>
  <c r="J58" i="49"/>
  <c r="J189" i="49"/>
  <c r="J38" i="49"/>
  <c r="J45" i="49"/>
  <c r="J5" i="49"/>
  <c r="U158" i="49"/>
  <c r="U217" i="49"/>
  <c r="U160" i="49"/>
  <c r="U48" i="49"/>
  <c r="U179" i="49"/>
  <c r="U36" i="49"/>
  <c r="U174" i="49"/>
  <c r="U24" i="49"/>
  <c r="U235" i="49"/>
  <c r="U75" i="49"/>
  <c r="U184" i="49"/>
  <c r="U128" i="49"/>
  <c r="U231" i="49"/>
  <c r="U71" i="49"/>
  <c r="U180" i="49"/>
  <c r="U10" i="49"/>
  <c r="U191" i="49"/>
  <c r="U22" i="49"/>
  <c r="U148" i="49"/>
  <c r="U175" i="49"/>
  <c r="U35" i="49"/>
  <c r="U91" i="49"/>
  <c r="U7" i="49"/>
  <c r="J340" i="49"/>
  <c r="J371" i="49"/>
  <c r="J481" i="49"/>
  <c r="U84" i="49"/>
  <c r="J426" i="49"/>
  <c r="J249" i="49"/>
  <c r="J227" i="49"/>
  <c r="J366" i="49"/>
  <c r="U230" i="49"/>
  <c r="L142" i="26"/>
  <c r="L42" i="26"/>
  <c r="L418" i="26"/>
  <c r="L359" i="26"/>
  <c r="J152" i="49"/>
  <c r="J101" i="49"/>
  <c r="J61" i="49"/>
  <c r="J427" i="49"/>
  <c r="J339" i="49"/>
  <c r="J18" i="49"/>
  <c r="J474" i="49"/>
  <c r="J255" i="49"/>
  <c r="J438" i="49"/>
  <c r="J200" i="49"/>
  <c r="J404" i="49"/>
  <c r="J142" i="49"/>
  <c r="J111" i="49"/>
  <c r="J364" i="49"/>
  <c r="J73" i="49"/>
  <c r="J328" i="49"/>
  <c r="J500" i="49"/>
  <c r="J292" i="49"/>
  <c r="J463" i="49"/>
  <c r="J241" i="49"/>
  <c r="J453" i="49"/>
  <c r="J314" i="49"/>
  <c r="J157" i="49"/>
  <c r="J263" i="49"/>
  <c r="J99" i="49"/>
  <c r="J196" i="49"/>
  <c r="J7" i="49"/>
  <c r="J380" i="49"/>
  <c r="J60" i="49"/>
  <c r="J414" i="49"/>
  <c r="J272" i="49"/>
  <c r="J109" i="49"/>
  <c r="J446" i="49"/>
  <c r="J307" i="49"/>
  <c r="J150" i="49"/>
  <c r="J193" i="49"/>
  <c r="J43" i="49"/>
  <c r="J178" i="49"/>
  <c r="J25" i="49"/>
  <c r="J33" i="49"/>
  <c r="U165" i="49"/>
  <c r="U251" i="49"/>
  <c r="U124" i="49"/>
  <c r="U271" i="49"/>
  <c r="U147" i="49"/>
  <c r="U263" i="49"/>
  <c r="U138" i="49"/>
  <c r="U257" i="49"/>
  <c r="U223" i="49"/>
  <c r="U61" i="49"/>
  <c r="U170" i="49"/>
  <c r="U267" i="49"/>
  <c r="U113" i="49"/>
  <c r="U219" i="49"/>
  <c r="U56" i="49"/>
  <c r="U167" i="49"/>
  <c r="U68" i="49"/>
  <c r="U3" i="49"/>
  <c r="U134" i="49"/>
  <c r="U163" i="49"/>
  <c r="U23" i="49"/>
  <c r="U79" i="49"/>
  <c r="U6" i="49"/>
  <c r="J204" i="49"/>
  <c r="J299" i="49"/>
  <c r="J360" i="49"/>
  <c r="J184" i="49"/>
  <c r="J151" i="49"/>
  <c r="J124" i="49"/>
  <c r="U60" i="49"/>
  <c r="U202" i="49"/>
  <c r="U197" i="49"/>
  <c r="U9" i="49"/>
  <c r="U188" i="49"/>
  <c r="U73" i="49"/>
  <c r="U37" i="49"/>
  <c r="L97" i="26"/>
  <c r="L482" i="26"/>
  <c r="L427" i="26"/>
  <c r="L412" i="26"/>
  <c r="J126" i="49"/>
  <c r="J444" i="49"/>
  <c r="J323" i="49"/>
  <c r="J322" i="49"/>
  <c r="J491" i="49"/>
  <c r="J281" i="49"/>
  <c r="P7" i="16"/>
  <c r="J456" i="49"/>
  <c r="J230" i="49"/>
  <c r="J421" i="49"/>
  <c r="J173" i="49"/>
  <c r="J385" i="49"/>
  <c r="J115" i="49"/>
  <c r="J365" i="49"/>
  <c r="J78" i="49"/>
  <c r="J35" i="49"/>
  <c r="J311" i="49"/>
  <c r="J483" i="49"/>
  <c r="J267" i="49"/>
  <c r="J445" i="49"/>
  <c r="J214" i="49"/>
  <c r="J441" i="49"/>
  <c r="J302" i="49"/>
  <c r="J144" i="49"/>
  <c r="J251" i="49"/>
  <c r="J82" i="49"/>
  <c r="J183" i="49"/>
  <c r="J2" i="49"/>
  <c r="J368" i="49"/>
  <c r="J221" i="49"/>
  <c r="J41" i="49"/>
  <c r="J402" i="49"/>
  <c r="J259" i="49"/>
  <c r="J93" i="49"/>
  <c r="J435" i="49"/>
  <c r="J296" i="49"/>
  <c r="J136" i="49"/>
  <c r="J182" i="49"/>
  <c r="J29" i="49"/>
  <c r="J166" i="49"/>
  <c r="J12" i="49"/>
  <c r="J22" i="49"/>
  <c r="U132" i="49"/>
  <c r="U224" i="49"/>
  <c r="U92" i="49"/>
  <c r="U241" i="49"/>
  <c r="U116" i="49"/>
  <c r="U236" i="49"/>
  <c r="U106" i="49"/>
  <c r="U228" i="49"/>
  <c r="U211" i="49"/>
  <c r="U47" i="49"/>
  <c r="U157" i="49"/>
  <c r="U255" i="49"/>
  <c r="U100" i="49"/>
  <c r="U207" i="49"/>
  <c r="U154" i="49"/>
  <c r="U53" i="49"/>
  <c r="U164" i="49"/>
  <c r="U2" i="49"/>
  <c r="U121" i="49"/>
  <c r="U152" i="49"/>
  <c r="U12" i="49"/>
  <c r="U67" i="49"/>
  <c r="L518" i="26"/>
  <c r="J442" i="49"/>
  <c r="J244" i="49"/>
  <c r="J67" i="49"/>
  <c r="J3" i="49"/>
  <c r="U62" i="49"/>
  <c r="U145" i="49"/>
  <c r="U50" i="49"/>
  <c r="L166" i="26"/>
  <c r="J239" i="49"/>
  <c r="J488" i="49"/>
  <c r="J381" i="49"/>
  <c r="J262" i="49"/>
  <c r="J179" i="49"/>
  <c r="J92" i="49"/>
  <c r="U178" i="49"/>
  <c r="U239" i="49"/>
  <c r="L168" i="26"/>
  <c r="L45" i="26"/>
  <c r="L275" i="26"/>
  <c r="L401" i="26"/>
  <c r="J496" i="49"/>
  <c r="J375" i="49"/>
  <c r="J341" i="49"/>
  <c r="J181" i="49"/>
  <c r="J303" i="49"/>
  <c r="J475" i="49"/>
  <c r="J256" i="49"/>
  <c r="J439" i="49"/>
  <c r="J202" i="49"/>
  <c r="J405" i="49"/>
  <c r="J145" i="49"/>
  <c r="J369" i="49"/>
  <c r="P4" i="16"/>
  <c r="J83" i="49"/>
  <c r="J348" i="49"/>
  <c r="J42" i="49"/>
  <c r="J329" i="49"/>
  <c r="J501" i="49"/>
  <c r="J293" i="49"/>
  <c r="J465" i="49"/>
  <c r="J242" i="49"/>
  <c r="J429" i="49"/>
  <c r="J187" i="49"/>
  <c r="J430" i="49"/>
  <c r="J291" i="49"/>
  <c r="J130" i="49"/>
  <c r="J238" i="49"/>
  <c r="J168" i="49"/>
  <c r="J494" i="49"/>
  <c r="J356" i="49"/>
  <c r="J208" i="49"/>
  <c r="J21" i="49"/>
  <c r="J390" i="49"/>
  <c r="J246" i="49"/>
  <c r="J76" i="49"/>
  <c r="J424" i="49"/>
  <c r="J284" i="49"/>
  <c r="J122" i="49"/>
  <c r="J170" i="49"/>
  <c r="J16" i="49"/>
  <c r="J154" i="49"/>
  <c r="J65" i="49"/>
  <c r="J11" i="49"/>
  <c r="U123" i="49"/>
  <c r="U193" i="49"/>
  <c r="U52" i="49"/>
  <c r="U213" i="49"/>
  <c r="U81" i="49"/>
  <c r="U206" i="49"/>
  <c r="U74" i="49"/>
  <c r="U201" i="49"/>
  <c r="U200" i="49"/>
  <c r="U33" i="49"/>
  <c r="U143" i="49"/>
  <c r="U244" i="49"/>
  <c r="U86" i="49"/>
  <c r="U196" i="49"/>
  <c r="U27" i="49"/>
  <c r="U139" i="49"/>
  <c r="U40" i="49"/>
  <c r="U150" i="49"/>
  <c r="U261" i="49"/>
  <c r="U107" i="49"/>
  <c r="U140" i="49"/>
  <c r="U195" i="49"/>
  <c r="U55" i="49"/>
  <c r="J209" i="49"/>
  <c r="J316" i="49"/>
  <c r="J161" i="49"/>
  <c r="J48" i="49"/>
  <c r="J138" i="49"/>
  <c r="J219" i="49"/>
  <c r="U34" i="49"/>
  <c r="U203" i="49"/>
  <c r="L389" i="26"/>
  <c r="L500" i="26"/>
  <c r="D3" i="16"/>
  <c r="L262" i="26"/>
  <c r="D5" i="16"/>
  <c r="R5" i="6" s="1"/>
  <c r="L306" i="26"/>
  <c r="D7" i="16"/>
  <c r="L521" i="26"/>
  <c r="J411" i="49"/>
  <c r="J261" i="49"/>
  <c r="J211" i="49"/>
  <c r="J495" i="49"/>
  <c r="J283" i="49"/>
  <c r="J457" i="49"/>
  <c r="J231" i="49"/>
  <c r="J422" i="49"/>
  <c r="J174" i="49"/>
  <c r="J386" i="49"/>
  <c r="J117" i="49"/>
  <c r="J350" i="49"/>
  <c r="J47" i="49"/>
  <c r="J330" i="49"/>
  <c r="J6" i="49"/>
  <c r="J312" i="49"/>
  <c r="J484" i="49"/>
  <c r="J268" i="49"/>
  <c r="J449" i="49"/>
  <c r="J215" i="49"/>
  <c r="J412" i="49"/>
  <c r="J159" i="49"/>
  <c r="J419" i="49"/>
  <c r="J278" i="49"/>
  <c r="J116" i="49"/>
  <c r="J225" i="49"/>
  <c r="J46" i="49"/>
  <c r="J153" i="49"/>
  <c r="J482" i="49"/>
  <c r="J345" i="49"/>
  <c r="J194" i="49"/>
  <c r="J4" i="49"/>
  <c r="J379" i="49"/>
  <c r="J234" i="49"/>
  <c r="J59" i="49"/>
  <c r="J413" i="49"/>
  <c r="J271" i="49"/>
  <c r="J107" i="49"/>
  <c r="J158" i="49"/>
  <c r="J282" i="49"/>
  <c r="J143" i="49"/>
  <c r="P3" i="16"/>
  <c r="J52" i="49"/>
  <c r="J98" i="49"/>
  <c r="U97" i="49"/>
  <c r="U162" i="49"/>
  <c r="U4" i="49"/>
  <c r="U185" i="49"/>
  <c r="U39" i="49"/>
  <c r="U176" i="49"/>
  <c r="U30" i="49"/>
  <c r="U166" i="49"/>
  <c r="U187" i="49"/>
  <c r="U15" i="49"/>
  <c r="U130" i="49"/>
  <c r="U232" i="49"/>
  <c r="U72" i="49"/>
  <c r="U181" i="49"/>
  <c r="U11" i="49"/>
  <c r="U125" i="49"/>
  <c r="U25" i="49"/>
  <c r="U135" i="49"/>
  <c r="U249" i="49"/>
  <c r="U93" i="49"/>
  <c r="U129" i="49"/>
  <c r="U183" i="49"/>
  <c r="U43" i="49"/>
  <c r="J88" i="49"/>
  <c r="J432" i="49"/>
  <c r="J384" i="49"/>
  <c r="J448" i="49"/>
  <c r="J378" i="49"/>
  <c r="J108" i="49"/>
  <c r="U76" i="49"/>
  <c r="U245" i="49"/>
  <c r="U141" i="49"/>
  <c r="U94" i="49"/>
  <c r="L119" i="26"/>
  <c r="L522" i="26"/>
  <c r="J288" i="49"/>
  <c r="J50" i="49"/>
  <c r="J218" i="49"/>
  <c r="J373" i="49"/>
  <c r="J470" i="49"/>
  <c r="J235" i="49"/>
  <c r="U171" i="49"/>
  <c r="U127" i="49"/>
  <c r="U137" i="49"/>
  <c r="L70" i="26"/>
  <c r="L109" i="26"/>
  <c r="L520" i="26"/>
  <c r="N5" i="17"/>
  <c r="N4" i="17"/>
  <c r="N7" i="17"/>
  <c r="N3" i="17"/>
  <c r="N2" i="17"/>
  <c r="P5" i="6" s="1"/>
  <c r="N8" i="17"/>
  <c r="N6" i="17"/>
  <c r="K2" i="26"/>
  <c r="L2" i="26" s="1"/>
  <c r="L151" i="26"/>
  <c r="L272" i="26"/>
  <c r="L507" i="26"/>
  <c r="L360" i="26"/>
  <c r="L510" i="26"/>
  <c r="J410" i="49"/>
  <c r="J96" i="49"/>
  <c r="J28" i="49"/>
  <c r="J477" i="49"/>
  <c r="J440" i="49"/>
  <c r="J203" i="49"/>
  <c r="J406" i="49"/>
  <c r="J146" i="49"/>
  <c r="J370" i="49"/>
  <c r="J87" i="49"/>
  <c r="J334" i="49"/>
  <c r="J9" i="49"/>
  <c r="J313" i="49"/>
  <c r="J502" i="49"/>
  <c r="J294" i="49"/>
  <c r="J466" i="49"/>
  <c r="J243" i="49"/>
  <c r="J431" i="49"/>
  <c r="J188" i="49"/>
  <c r="J395" i="49"/>
  <c r="J131" i="49"/>
  <c r="J408" i="49"/>
  <c r="J265" i="49"/>
  <c r="J102" i="49"/>
  <c r="J210" i="49"/>
  <c r="J27" i="49"/>
  <c r="J140" i="49"/>
  <c r="J471" i="49"/>
  <c r="J333" i="49"/>
  <c r="J180" i="49"/>
  <c r="J505" i="49"/>
  <c r="J367" i="49"/>
  <c r="J220" i="49"/>
  <c r="J40" i="49"/>
  <c r="J401" i="49"/>
  <c r="J257" i="49"/>
  <c r="J91" i="49"/>
  <c r="J147" i="49"/>
  <c r="J270" i="49"/>
  <c r="J132" i="49"/>
  <c r="J37" i="49"/>
  <c r="J86" i="49"/>
  <c r="U90" i="49"/>
  <c r="U131" i="49"/>
  <c r="U272" i="49"/>
  <c r="U151" i="49"/>
  <c r="U264" i="49"/>
  <c r="U144" i="49"/>
  <c r="U259" i="49"/>
  <c r="U133" i="49"/>
  <c r="U173" i="49"/>
  <c r="U268" i="49"/>
  <c r="U115" i="49"/>
  <c r="U220" i="49"/>
  <c r="U57" i="49"/>
  <c r="U168" i="49"/>
  <c r="U265" i="49"/>
  <c r="U111" i="49"/>
  <c r="U5" i="49"/>
  <c r="U122" i="49"/>
  <c r="U238" i="49"/>
  <c r="U78" i="49"/>
  <c r="U117" i="49"/>
  <c r="U172" i="49"/>
  <c r="U32" i="49"/>
  <c r="L176" i="26"/>
  <c r="J335" i="49"/>
  <c r="L14" i="26"/>
  <c r="L163" i="26"/>
  <c r="L303" i="26"/>
  <c r="L12" i="26"/>
  <c r="L59" i="26"/>
  <c r="L296" i="26"/>
  <c r="L514" i="26"/>
  <c r="L330" i="26"/>
  <c r="J497" i="49"/>
  <c r="J443" i="49"/>
  <c r="J461" i="49"/>
  <c r="J232" i="49"/>
  <c r="J423" i="49"/>
  <c r="J175" i="49"/>
  <c r="J387" i="49"/>
  <c r="J118" i="49"/>
  <c r="J351" i="49"/>
  <c r="J49" i="49"/>
  <c r="J315" i="49"/>
  <c r="J503" i="49"/>
  <c r="J295" i="49"/>
  <c r="J485" i="49"/>
  <c r="J269" i="49"/>
  <c r="J450" i="49"/>
  <c r="J217" i="49"/>
  <c r="J416" i="49"/>
  <c r="J160" i="49"/>
  <c r="J377" i="49"/>
  <c r="J103" i="49"/>
  <c r="J396" i="49"/>
  <c r="J253" i="49"/>
  <c r="J84" i="49"/>
  <c r="J197" i="49"/>
  <c r="J8" i="49"/>
  <c r="J127" i="49"/>
  <c r="J460" i="49"/>
  <c r="J321" i="49"/>
  <c r="J165" i="49"/>
  <c r="J493" i="49"/>
  <c r="J355" i="49"/>
  <c r="J207" i="49"/>
  <c r="J20" i="49"/>
  <c r="J389" i="49"/>
  <c r="J245" i="49"/>
  <c r="J75" i="49"/>
  <c r="J135" i="49"/>
  <c r="J258" i="49"/>
  <c r="J120" i="49"/>
  <c r="J24" i="49"/>
  <c r="J74" i="49"/>
  <c r="U252" i="49"/>
  <c r="U96" i="49"/>
  <c r="U119" i="49"/>
  <c r="U237" i="49"/>
  <c r="U109" i="49"/>
  <c r="U229" i="49"/>
  <c r="U102" i="49"/>
  <c r="U159" i="49"/>
  <c r="U256" i="49"/>
  <c r="U101" i="49"/>
  <c r="U208" i="49"/>
  <c r="U42" i="49"/>
  <c r="U155" i="49"/>
  <c r="U253" i="49"/>
  <c r="U98" i="49"/>
  <c r="U262" i="49"/>
  <c r="U108" i="49"/>
  <c r="U226" i="49"/>
  <c r="U64" i="49"/>
  <c r="U105" i="49"/>
  <c r="U161" i="49"/>
  <c r="U20" i="49"/>
  <c r="P11" i="10"/>
  <c r="P57" i="10"/>
  <c r="J3" i="16"/>
  <c r="J5" i="16"/>
  <c r="J6" i="16"/>
  <c r="J4" i="16"/>
  <c r="Y146" i="26"/>
  <c r="Y25" i="26"/>
  <c r="Y60" i="26"/>
  <c r="Y20" i="26"/>
  <c r="Y150" i="26"/>
  <c r="T3" i="17"/>
  <c r="T2" i="17"/>
  <c r="T6" i="17"/>
  <c r="T7" i="17"/>
  <c r="X2" i="26"/>
  <c r="Y2" i="26" s="1"/>
  <c r="T8" i="17"/>
  <c r="Y89" i="26"/>
  <c r="Y274" i="26"/>
  <c r="Y84" i="26"/>
  <c r="Y278" i="26"/>
  <c r="Y99" i="26"/>
  <c r="Y263" i="26"/>
  <c r="Y69" i="26"/>
  <c r="Y29" i="26"/>
  <c r="Y46" i="26"/>
  <c r="Y94" i="26"/>
  <c r="Y245" i="26"/>
  <c r="Y254" i="26"/>
  <c r="J7" i="16"/>
  <c r="Y55" i="26"/>
  <c r="Y197" i="26"/>
  <c r="Y250" i="26"/>
  <c r="Y64" i="26"/>
  <c r="Y141" i="26"/>
  <c r="Y215" i="26"/>
  <c r="Y133" i="26"/>
  <c r="Y73" i="26"/>
  <c r="Y154" i="26"/>
  <c r="Y33" i="26"/>
  <c r="Y171" i="26"/>
  <c r="Y157" i="26"/>
  <c r="Y207" i="26"/>
  <c r="Y184" i="26"/>
  <c r="Y193" i="26"/>
  <c r="Y272" i="26"/>
  <c r="Y98" i="26"/>
  <c r="Y115" i="26"/>
  <c r="Y258" i="26"/>
  <c r="Y59" i="26"/>
  <c r="Y201" i="26"/>
  <c r="Y15" i="26"/>
  <c r="Y14" i="26"/>
  <c r="Y271" i="26"/>
  <c r="Y68" i="26"/>
  <c r="Y145" i="26"/>
  <c r="Y28" i="26"/>
  <c r="Y280" i="26"/>
  <c r="Y158" i="26"/>
  <c r="Y228" i="26"/>
  <c r="Y37" i="26"/>
  <c r="Y175" i="26"/>
  <c r="Y135" i="26"/>
  <c r="Y127" i="26"/>
  <c r="Y182" i="26"/>
  <c r="Y212" i="26"/>
  <c r="Y131" i="26"/>
  <c r="Y168" i="26"/>
  <c r="Y13" i="26"/>
  <c r="Y107" i="26"/>
  <c r="Y51" i="26"/>
  <c r="Y120" i="26"/>
  <c r="Y137" i="26"/>
  <c r="Y54" i="26"/>
  <c r="Y102" i="26"/>
  <c r="Y253" i="26"/>
  <c r="Y119" i="26"/>
  <c r="Y63" i="26"/>
  <c r="Y140" i="26"/>
  <c r="Y205" i="26"/>
  <c r="Y19" i="26"/>
  <c r="Y275" i="26"/>
  <c r="Y72" i="26"/>
  <c r="Y32" i="26"/>
  <c r="Y174" i="26"/>
  <c r="Y4" i="26"/>
  <c r="Y81" i="26"/>
  <c r="Y232" i="26"/>
  <c r="Y41" i="26"/>
  <c r="Y266" i="26"/>
  <c r="Y67" i="26"/>
  <c r="Y144" i="26"/>
  <c r="Y23" i="26"/>
  <c r="Y279" i="26"/>
  <c r="Y76" i="26"/>
  <c r="Y153" i="26"/>
  <c r="Y227" i="26"/>
  <c r="Y8" i="26"/>
  <c r="Y85" i="26"/>
  <c r="Y166" i="26"/>
  <c r="Y106" i="26"/>
  <c r="Y208" i="26"/>
  <c r="J5" i="26"/>
  <c r="J44" i="26"/>
  <c r="J25" i="26"/>
  <c r="J26" i="26"/>
  <c r="J48" i="26"/>
  <c r="J32" i="26"/>
  <c r="J9" i="26"/>
  <c r="J51" i="26"/>
  <c r="J36" i="26"/>
  <c r="J18" i="26"/>
  <c r="J6" i="26"/>
  <c r="J49" i="26"/>
  <c r="J46" i="26"/>
  <c r="J41" i="26"/>
  <c r="J23" i="26"/>
  <c r="J7" i="26"/>
  <c r="J17" i="26"/>
  <c r="J39" i="26"/>
  <c r="J13" i="26"/>
  <c r="J24" i="26"/>
  <c r="J4" i="26"/>
  <c r="J45" i="26"/>
  <c r="J37" i="26"/>
  <c r="J21" i="26"/>
  <c r="J20" i="26"/>
  <c r="J14" i="26"/>
  <c r="J30" i="26"/>
  <c r="J52" i="26"/>
  <c r="J31" i="26"/>
  <c r="J16" i="26"/>
  <c r="J15" i="26"/>
  <c r="J12" i="26"/>
  <c r="J47" i="26"/>
  <c r="J34" i="26"/>
  <c r="J19" i="26"/>
  <c r="J33" i="26"/>
  <c r="J10" i="26"/>
  <c r="J42" i="26"/>
  <c r="J50" i="26"/>
  <c r="J27" i="26"/>
  <c r="J22" i="26"/>
  <c r="J53" i="26"/>
  <c r="J43" i="26"/>
  <c r="J35" i="26"/>
  <c r="J38" i="26"/>
  <c r="J11" i="26"/>
  <c r="J8" i="26"/>
  <c r="J40" i="26"/>
  <c r="J29" i="26"/>
  <c r="J28" i="26"/>
  <c r="P65" i="10"/>
  <c r="P76" i="10"/>
  <c r="P16" i="10"/>
  <c r="P29" i="10"/>
  <c r="P10" i="10"/>
  <c r="P23" i="10"/>
  <c r="P38" i="10"/>
  <c r="P28" i="10"/>
  <c r="P27" i="10"/>
  <c r="P12" i="10"/>
  <c r="P17" i="10"/>
  <c r="P77" i="10"/>
  <c r="P15" i="10"/>
  <c r="P75" i="10"/>
  <c r="P30" i="10"/>
  <c r="P61" i="10"/>
  <c r="P44" i="10"/>
  <c r="P45" i="10"/>
  <c r="P59" i="10"/>
  <c r="P60" i="10"/>
  <c r="P5" i="10"/>
  <c r="P22" i="10"/>
  <c r="P63" i="10"/>
  <c r="P31" i="10"/>
  <c r="P46" i="10"/>
  <c r="P26" i="10"/>
  <c r="P71" i="10"/>
  <c r="K6" i="5"/>
  <c r="K51" i="5"/>
  <c r="K36" i="5"/>
  <c r="K9" i="5"/>
  <c r="K3" i="5"/>
  <c r="D5" i="5"/>
  <c r="G4" i="5"/>
  <c r="F4" i="5"/>
  <c r="L489" i="26" l="1"/>
  <c r="L204" i="26"/>
  <c r="L441" i="26"/>
  <c r="L252" i="26"/>
  <c r="L80" i="26"/>
  <c r="L179" i="26"/>
  <c r="L430" i="26"/>
  <c r="L374" i="26"/>
  <c r="L270" i="26"/>
  <c r="L395" i="26"/>
  <c r="L182" i="26"/>
  <c r="L29" i="26"/>
  <c r="L410" i="26"/>
  <c r="L200" i="26"/>
  <c r="L185" i="26"/>
  <c r="L167" i="26"/>
  <c r="L9" i="26"/>
  <c r="L338" i="26"/>
  <c r="L84" i="26"/>
  <c r="L504" i="26"/>
  <c r="L158" i="26"/>
  <c r="L348" i="26"/>
  <c r="L102" i="26"/>
  <c r="L224" i="26"/>
  <c r="L152" i="26"/>
  <c r="L436" i="26"/>
  <c r="L77" i="26"/>
  <c r="L162" i="26"/>
  <c r="L363" i="26"/>
  <c r="L230" i="26"/>
  <c r="L283" i="26"/>
  <c r="L48" i="26"/>
  <c r="L21" i="26"/>
  <c r="L220" i="26"/>
  <c r="L309" i="26"/>
  <c r="L221" i="26"/>
  <c r="L458" i="26"/>
  <c r="L93" i="26"/>
  <c r="L438" i="26"/>
  <c r="L35" i="26"/>
  <c r="L130" i="26"/>
  <c r="L242" i="26"/>
  <c r="L160" i="26"/>
  <c r="L202" i="26"/>
  <c r="L31" i="26"/>
  <c r="L126" i="26"/>
  <c r="L233" i="26"/>
  <c r="L63" i="26"/>
  <c r="L396" i="26"/>
  <c r="L362" i="26"/>
  <c r="L30" i="26"/>
  <c r="L212" i="26"/>
  <c r="L366" i="26"/>
  <c r="L345" i="26"/>
  <c r="L323" i="26"/>
  <c r="L281" i="26"/>
  <c r="L113" i="26"/>
  <c r="L460" i="26"/>
  <c r="L307" i="26"/>
  <c r="L321" i="26"/>
  <c r="L398" i="26"/>
  <c r="L257" i="26"/>
  <c r="L300" i="26"/>
  <c r="L351" i="26"/>
  <c r="L490" i="26"/>
  <c r="L3" i="26"/>
  <c r="Y169" i="26"/>
  <c r="Y149" i="26"/>
  <c r="Y50" i="26"/>
  <c r="Y139" i="26"/>
  <c r="Y128" i="26"/>
  <c r="Y70" i="26"/>
  <c r="Y124" i="26"/>
  <c r="Y129" i="26"/>
  <c r="L231" i="26"/>
  <c r="L108" i="26"/>
  <c r="L503" i="26"/>
  <c r="L64" i="26"/>
  <c r="L409" i="26"/>
  <c r="L470" i="26"/>
  <c r="L53" i="26"/>
  <c r="L159" i="26"/>
  <c r="L68" i="26"/>
  <c r="L471" i="26"/>
  <c r="L207" i="26"/>
  <c r="L103" i="26"/>
  <c r="L511" i="26"/>
  <c r="L302" i="26"/>
  <c r="L238" i="26"/>
  <c r="L291" i="26"/>
  <c r="L381" i="26"/>
  <c r="L304" i="26"/>
  <c r="L314" i="26"/>
  <c r="L141" i="26"/>
  <c r="L435" i="26"/>
  <c r="L474" i="26"/>
  <c r="L121" i="26"/>
  <c r="L115" i="26"/>
  <c r="L260" i="26"/>
  <c r="L136" i="26"/>
  <c r="L259" i="26"/>
  <c r="L44" i="26"/>
  <c r="L439" i="26"/>
  <c r="L415" i="26"/>
  <c r="L82" i="26"/>
  <c r="L243" i="26"/>
  <c r="L117" i="26"/>
  <c r="L485" i="26"/>
  <c r="L406" i="26"/>
  <c r="L78" i="26"/>
  <c r="L342" i="26"/>
  <c r="L66" i="26"/>
  <c r="L346" i="26"/>
  <c r="L181" i="26"/>
  <c r="L414" i="26"/>
  <c r="L129" i="26"/>
  <c r="L183" i="26"/>
  <c r="L189" i="26"/>
  <c r="L116" i="26"/>
  <c r="L54" i="26"/>
  <c r="L33" i="26"/>
  <c r="L434" i="26"/>
  <c r="L81" i="26"/>
  <c r="L169" i="26"/>
  <c r="L464" i="26"/>
  <c r="L516" i="26"/>
  <c r="L155" i="26"/>
  <c r="L341" i="26"/>
  <c r="L310" i="26"/>
  <c r="L157" i="26"/>
  <c r="L60" i="26"/>
  <c r="L164" i="26"/>
  <c r="L512" i="26"/>
  <c r="L371" i="26"/>
  <c r="L263" i="26"/>
  <c r="L312" i="26"/>
  <c r="L467" i="26"/>
  <c r="L203" i="26"/>
  <c r="L99" i="26"/>
  <c r="L288" i="26"/>
  <c r="L23" i="26"/>
  <c r="L18" i="26"/>
  <c r="L214" i="26"/>
  <c r="L43" i="26"/>
  <c r="L139" i="26"/>
  <c r="L365" i="26"/>
  <c r="L493" i="26"/>
  <c r="L88" i="26"/>
  <c r="L213" i="26"/>
  <c r="L267" i="26"/>
  <c r="L388" i="26"/>
  <c r="L393" i="26"/>
  <c r="L431" i="26"/>
  <c r="L244" i="26"/>
  <c r="L384" i="26"/>
  <c r="L370" i="26"/>
  <c r="L422" i="26"/>
  <c r="L170" i="26"/>
  <c r="L110" i="26"/>
  <c r="L248" i="26"/>
  <c r="L76" i="26"/>
  <c r="L217" i="26"/>
  <c r="L32" i="26"/>
  <c r="L114" i="26"/>
  <c r="L61" i="26"/>
  <c r="L92" i="26"/>
  <c r="L28" i="26"/>
  <c r="L216" i="26"/>
  <c r="L413" i="26"/>
  <c r="L317" i="26"/>
  <c r="L156" i="26"/>
  <c r="L7" i="26"/>
  <c r="L261" i="26"/>
  <c r="L107" i="26"/>
  <c r="L10" i="26"/>
  <c r="L184" i="26"/>
  <c r="L322" i="26"/>
  <c r="L149" i="26"/>
  <c r="L515" i="26"/>
  <c r="L154" i="26"/>
  <c r="L416" i="26"/>
  <c r="L452" i="26"/>
  <c r="L50" i="26"/>
  <c r="L150" i="26"/>
  <c r="L19" i="26"/>
  <c r="L498" i="26"/>
  <c r="L449" i="26"/>
  <c r="L90" i="26"/>
  <c r="L391" i="26"/>
  <c r="L443" i="26"/>
  <c r="L39" i="26"/>
  <c r="L134" i="26"/>
  <c r="L193" i="26"/>
  <c r="L484" i="26"/>
  <c r="L505" i="26"/>
  <c r="L339" i="26"/>
  <c r="L196" i="26"/>
  <c r="L432" i="26"/>
  <c r="L228" i="26"/>
  <c r="L239" i="26"/>
  <c r="L335" i="26"/>
  <c r="L187" i="26"/>
  <c r="L225" i="26"/>
  <c r="L123" i="26"/>
  <c r="L437" i="26"/>
  <c r="L353" i="26"/>
  <c r="L198" i="26"/>
  <c r="L26" i="26"/>
  <c r="L369" i="26"/>
  <c r="L407" i="26"/>
  <c r="L73" i="26"/>
  <c r="L276" i="26"/>
  <c r="L208" i="26"/>
  <c r="L297" i="26"/>
  <c r="L364" i="26"/>
  <c r="L494" i="26"/>
  <c r="L106" i="26"/>
  <c r="L475" i="26"/>
  <c r="L211" i="26"/>
  <c r="L58" i="26"/>
  <c r="L332" i="26"/>
  <c r="L273" i="26"/>
  <c r="L100" i="26"/>
  <c r="L316" i="26"/>
  <c r="L105" i="26"/>
  <c r="L367" i="26"/>
  <c r="L453" i="26"/>
  <c r="L491" i="26"/>
  <c r="L101" i="26"/>
  <c r="L447" i="26"/>
  <c r="L251" i="26"/>
  <c r="L41" i="26"/>
  <c r="L178" i="26"/>
  <c r="L392" i="26"/>
  <c r="L440" i="26"/>
  <c r="L86" i="26"/>
  <c r="L25" i="26"/>
  <c r="L285" i="26"/>
  <c r="L455" i="26"/>
  <c r="L290" i="26"/>
  <c r="L135" i="26"/>
  <c r="L234" i="26"/>
  <c r="L22" i="26"/>
  <c r="L174" i="26"/>
  <c r="L286" i="26"/>
  <c r="L131" i="26"/>
  <c r="L419" i="26"/>
  <c r="L118" i="26"/>
  <c r="L472" i="26"/>
  <c r="L481" i="26"/>
  <c r="L382" i="26"/>
  <c r="L172" i="26"/>
  <c r="L209" i="26"/>
  <c r="L462" i="26"/>
  <c r="L517" i="26"/>
  <c r="L11" i="26"/>
  <c r="L137" i="26"/>
  <c r="L315" i="26"/>
  <c r="L495" i="26"/>
  <c r="L383" i="26"/>
  <c r="L424" i="26"/>
  <c r="L486" i="26"/>
  <c r="L6" i="26"/>
  <c r="L4" i="26"/>
  <c r="L223" i="26"/>
  <c r="L51" i="26"/>
  <c r="L469" i="26"/>
  <c r="L56" i="26"/>
  <c r="L318" i="26"/>
  <c r="L254" i="26"/>
  <c r="L292" i="26"/>
  <c r="L52" i="26"/>
  <c r="L397" i="26"/>
  <c r="L426" i="26"/>
  <c r="L466" i="26"/>
  <c r="L373" i="26"/>
  <c r="L343" i="26"/>
  <c r="L241" i="26"/>
  <c r="L37" i="26"/>
  <c r="L27" i="26"/>
  <c r="L319" i="26"/>
  <c r="L404" i="26"/>
  <c r="L240" i="26"/>
  <c r="L87" i="26"/>
  <c r="L444" i="26"/>
  <c r="L390" i="26"/>
  <c r="L328" i="26"/>
  <c r="L501" i="26"/>
  <c r="L236" i="26"/>
  <c r="L83" i="26"/>
  <c r="L222" i="26"/>
  <c r="L125" i="26"/>
  <c r="L274" i="26"/>
  <c r="L429" i="26"/>
  <c r="L175" i="26"/>
  <c r="L122" i="26"/>
  <c r="L420" i="26"/>
  <c r="L311" i="26"/>
  <c r="L253" i="26"/>
  <c r="L411" i="26"/>
  <c r="L67" i="26"/>
  <c r="L57" i="26"/>
  <c r="L295" i="26"/>
  <c r="L8" i="26"/>
  <c r="L368" i="26"/>
  <c r="L375" i="26"/>
  <c r="L287" i="26"/>
  <c r="L325" i="26"/>
  <c r="L442" i="26"/>
  <c r="L506" i="26"/>
  <c r="L483" i="26"/>
  <c r="L271" i="26"/>
  <c r="L508" i="26"/>
  <c r="L269" i="26"/>
  <c r="L145" i="26"/>
  <c r="L445" i="26"/>
  <c r="L499" i="26"/>
  <c r="L347" i="26"/>
  <c r="L229" i="26"/>
  <c r="L268" i="26"/>
  <c r="L192" i="26"/>
  <c r="L509" i="26"/>
  <c r="L294" i="26"/>
  <c r="L403" i="26"/>
  <c r="L457" i="26"/>
  <c r="L519" i="26"/>
  <c r="L354" i="26"/>
  <c r="L190" i="26"/>
  <c r="L38" i="26"/>
  <c r="L246" i="26"/>
  <c r="L191" i="26"/>
  <c r="L336" i="26"/>
  <c r="L450" i="26"/>
  <c r="L186" i="26"/>
  <c r="L34" i="26"/>
  <c r="L133" i="26"/>
  <c r="L17" i="26"/>
  <c r="L380" i="26"/>
  <c r="L361" i="26"/>
  <c r="L74" i="26"/>
  <c r="L387" i="26"/>
  <c r="L235" i="26"/>
  <c r="L15" i="26"/>
  <c r="L264" i="26"/>
  <c r="L465" i="26"/>
  <c r="L265" i="26"/>
  <c r="Y36" i="26"/>
  <c r="Y162" i="26"/>
  <c r="Y262" i="26"/>
  <c r="Y45" i="26"/>
  <c r="Y170" i="26"/>
  <c r="Y192" i="26"/>
  <c r="Y276" i="26"/>
  <c r="Y188" i="26"/>
  <c r="L480" i="26"/>
  <c r="L266" i="26"/>
  <c r="L161" i="26"/>
  <c r="L333" i="26"/>
  <c r="L112" i="26"/>
  <c r="L326" i="26"/>
  <c r="L153" i="26"/>
  <c r="L478" i="26"/>
  <c r="L278" i="26"/>
  <c r="L456" i="26"/>
  <c r="L284" i="26"/>
  <c r="L147" i="26"/>
  <c r="L308" i="26"/>
  <c r="L219" i="26"/>
  <c r="L96" i="26"/>
  <c r="L247" i="26"/>
  <c r="L299" i="26"/>
  <c r="L298" i="26"/>
  <c r="L144" i="26"/>
  <c r="L477" i="26"/>
  <c r="L386" i="26"/>
  <c r="L459" i="26"/>
  <c r="L245" i="26"/>
  <c r="L205" i="26"/>
  <c r="L258" i="26"/>
  <c r="L13" i="26"/>
  <c r="L305" i="26"/>
  <c r="L394" i="26"/>
  <c r="L448" i="26"/>
  <c r="L138" i="26"/>
  <c r="L171" i="26"/>
  <c r="L433" i="26"/>
  <c r="L400" i="26"/>
  <c r="L385" i="26"/>
  <c r="L423" i="26"/>
  <c r="L85" i="26"/>
  <c r="L71" i="26"/>
  <c r="L331" i="26"/>
  <c r="L180" i="26"/>
  <c r="L24" i="26"/>
  <c r="L476" i="26"/>
  <c r="L421" i="26"/>
  <c r="L425" i="26"/>
  <c r="L340" i="26"/>
  <c r="L237" i="26"/>
  <c r="L327" i="26"/>
  <c r="L124" i="26"/>
  <c r="L428" i="26"/>
  <c r="L215" i="26"/>
  <c r="L111" i="26"/>
  <c r="L5" i="26"/>
  <c r="L165" i="26"/>
  <c r="L277" i="26"/>
  <c r="L104" i="26"/>
  <c r="L479" i="26"/>
  <c r="L120" i="26"/>
  <c r="L405" i="26"/>
  <c r="L461" i="26"/>
  <c r="L98" i="26"/>
  <c r="L293" i="26"/>
  <c r="L502" i="26"/>
  <c r="L47" i="26"/>
  <c r="L143" i="26"/>
  <c r="L492" i="26"/>
  <c r="L289" i="26"/>
  <c r="L513" i="26"/>
  <c r="L249" i="26"/>
  <c r="L95" i="26"/>
  <c r="L279" i="26"/>
  <c r="L408" i="26"/>
  <c r="L194" i="26"/>
  <c r="L140" i="26"/>
  <c r="L454" i="26"/>
  <c r="L357" i="26"/>
  <c r="L256" i="26"/>
  <c r="L197" i="26"/>
  <c r="L250" i="26"/>
  <c r="L89" i="26"/>
  <c r="L417" i="26"/>
  <c r="L350" i="26"/>
  <c r="L188" i="26"/>
  <c r="L226" i="26"/>
  <c r="L65" i="26"/>
  <c r="L334" i="26"/>
  <c r="L497" i="26"/>
  <c r="L282" i="26"/>
  <c r="L127" i="26"/>
  <c r="L399" i="26"/>
  <c r="L337" i="26"/>
  <c r="L329" i="26"/>
  <c r="L376" i="26"/>
  <c r="L313" i="26"/>
  <c r="L148" i="26"/>
  <c r="L487" i="26"/>
  <c r="L210" i="26"/>
  <c r="L218" i="26"/>
  <c r="L379" i="26"/>
  <c r="L496" i="26"/>
  <c r="L62" i="26"/>
  <c r="L344" i="26"/>
  <c r="L356" i="26"/>
  <c r="L227" i="26"/>
  <c r="L55" i="26"/>
  <c r="L280" i="26"/>
  <c r="L324" i="26"/>
  <c r="L75" i="26"/>
  <c r="L488" i="26"/>
  <c r="L355" i="26"/>
  <c r="L49" i="26"/>
  <c r="L173" i="26"/>
  <c r="L451" i="26"/>
  <c r="L473" i="26"/>
  <c r="L94" i="26"/>
  <c r="L72" i="26"/>
  <c r="L372" i="26"/>
  <c r="L463" i="26"/>
  <c r="L199" i="26"/>
  <c r="L46" i="26"/>
  <c r="L146" i="26"/>
  <c r="L358" i="26"/>
  <c r="L195" i="26"/>
  <c r="L91" i="26"/>
  <c r="L255" i="26"/>
  <c r="L177" i="26"/>
  <c r="L206" i="26"/>
  <c r="L132" i="26"/>
  <c r="L402" i="26"/>
  <c r="L40" i="26"/>
  <c r="L320" i="26"/>
  <c r="L301" i="26"/>
  <c r="L128" i="26"/>
  <c r="L378" i="26"/>
  <c r="L36" i="26"/>
  <c r="L377" i="26"/>
  <c r="L468" i="26"/>
  <c r="L446" i="26"/>
  <c r="L232" i="26"/>
  <c r="L79" i="26"/>
  <c r="L201" i="26"/>
  <c r="L20" i="26"/>
  <c r="L349" i="26"/>
  <c r="L16" i="26"/>
  <c r="L352" i="26"/>
  <c r="L69" i="26"/>
  <c r="Y236" i="26"/>
  <c r="Y214" i="26"/>
  <c r="Y223" i="26"/>
  <c r="Y196" i="26"/>
  <c r="Y7" i="26"/>
  <c r="Y77" i="26"/>
  <c r="Y136" i="26"/>
  <c r="Y22" i="26"/>
  <c r="Y267" i="26"/>
  <c r="Y167" i="26"/>
  <c r="Y80" i="26"/>
  <c r="Y213" i="26"/>
  <c r="Y116" i="26"/>
  <c r="Y217" i="26"/>
  <c r="Y79" i="26"/>
  <c r="Y187" i="26"/>
  <c r="Y242" i="26"/>
  <c r="Y61" i="26"/>
  <c r="Y18" i="26"/>
  <c r="Y244" i="26"/>
  <c r="Y161" i="26"/>
  <c r="Y100" i="26"/>
  <c r="Y200" i="26"/>
  <c r="Y101" i="26"/>
  <c r="Y58" i="26"/>
  <c r="Y209" i="26"/>
  <c r="Y238" i="26"/>
  <c r="Y269" i="26"/>
  <c r="Y53" i="26"/>
  <c r="Y178" i="26"/>
  <c r="Y179" i="26"/>
  <c r="Y132" i="26"/>
  <c r="Y220" i="26"/>
  <c r="Y3" i="26"/>
  <c r="Y219" i="26"/>
  <c r="Y249" i="26"/>
  <c r="Y224" i="26"/>
  <c r="Y103" i="26"/>
  <c r="Y202" i="26"/>
  <c r="Y277" i="26"/>
  <c r="Y185" i="26"/>
  <c r="Y126" i="26"/>
  <c r="Y256" i="26"/>
  <c r="Y134" i="26"/>
  <c r="Y163" i="26"/>
  <c r="Y91" i="26"/>
  <c r="Y260" i="26"/>
  <c r="Y83" i="26"/>
  <c r="Y86" i="26"/>
  <c r="Y43" i="26"/>
  <c r="Y96" i="26"/>
  <c r="Y6" i="26"/>
  <c r="Y9" i="26"/>
  <c r="Y82" i="26"/>
  <c r="Y48" i="26"/>
  <c r="Y172" i="26"/>
  <c r="Y93" i="26"/>
  <c r="Y281" i="26"/>
  <c r="Y268" i="26"/>
  <c r="Y248" i="26"/>
  <c r="Y49" i="26"/>
  <c r="Y210" i="26"/>
  <c r="Y125" i="26"/>
  <c r="Y148" i="26"/>
  <c r="Y165" i="26"/>
  <c r="Y108" i="26"/>
  <c r="Y11" i="26"/>
  <c r="Y56" i="26"/>
  <c r="Y203" i="26"/>
  <c r="Y181" i="26"/>
  <c r="Y176" i="26"/>
  <c r="Y35" i="26"/>
  <c r="Y259" i="26"/>
  <c r="Y142" i="26"/>
  <c r="Y226" i="26"/>
  <c r="Y109" i="26"/>
  <c r="Y26" i="26"/>
  <c r="Y270" i="26"/>
  <c r="Y246" i="26"/>
  <c r="Y216" i="26"/>
  <c r="Y189" i="26"/>
  <c r="Y88" i="26"/>
  <c r="Y264" i="26"/>
  <c r="Y180" i="26"/>
  <c r="Y221" i="26"/>
  <c r="Y17" i="26"/>
  <c r="Y234" i="26"/>
  <c r="Y31" i="26"/>
  <c r="Y113" i="26"/>
  <c r="Y257" i="26"/>
  <c r="Y95" i="26"/>
  <c r="Y156" i="26"/>
  <c r="Y121" i="26"/>
  <c r="Y38" i="26"/>
  <c r="Y114" i="26"/>
  <c r="Y199" i="26"/>
  <c r="Y164" i="26"/>
  <c r="Y66" i="26"/>
  <c r="Y243" i="26"/>
  <c r="Y30" i="26"/>
  <c r="Y235" i="26"/>
  <c r="Y90" i="26"/>
  <c r="Y65" i="26"/>
  <c r="Y147" i="26"/>
  <c r="Y251" i="26"/>
  <c r="Y233" i="26"/>
  <c r="Y105" i="26"/>
  <c r="Y138" i="26"/>
  <c r="Y87" i="26"/>
  <c r="Y12" i="26"/>
  <c r="Y186" i="26"/>
  <c r="Y225" i="26"/>
  <c r="Y222" i="26"/>
  <c r="Y47" i="26"/>
  <c r="Y177" i="26"/>
  <c r="Y194" i="26"/>
  <c r="Y159" i="26"/>
  <c r="Y152" i="26"/>
  <c r="Y57" i="26"/>
  <c r="Y10" i="26"/>
  <c r="Y218" i="26"/>
  <c r="Y92" i="26"/>
  <c r="Y151" i="26"/>
  <c r="Y143" i="26"/>
  <c r="Y62" i="26"/>
  <c r="Y44" i="26"/>
  <c r="Y74" i="26"/>
  <c r="Y240" i="26"/>
  <c r="Y24" i="26"/>
  <c r="Y111" i="26"/>
  <c r="Y241" i="26"/>
  <c r="Y75" i="26"/>
  <c r="Y16" i="26"/>
  <c r="Y42" i="26"/>
  <c r="Y273" i="26"/>
  <c r="Y52" i="26"/>
  <c r="Y5" i="26"/>
  <c r="Y110" i="26"/>
  <c r="Y117" i="26"/>
  <c r="Y34" i="26"/>
  <c r="Y265" i="26"/>
  <c r="Y206" i="26"/>
  <c r="Y261" i="26"/>
  <c r="Y231" i="26"/>
  <c r="Y183" i="26"/>
  <c r="Y198" i="26"/>
  <c r="Y237" i="26"/>
  <c r="Y130" i="26"/>
  <c r="Y255" i="26"/>
  <c r="Y118" i="26"/>
  <c r="Y40" i="26"/>
  <c r="Y247" i="26"/>
  <c r="Y229" i="26"/>
  <c r="Y122" i="26"/>
  <c r="Y39" i="26"/>
  <c r="Y191" i="26"/>
  <c r="Y27" i="26"/>
  <c r="Y71" i="26"/>
  <c r="Y104" i="26"/>
  <c r="Y21" i="26"/>
  <c r="Y112" i="26"/>
  <c r="Y97" i="26"/>
  <c r="Y173" i="26"/>
  <c r="Y190" i="26"/>
  <c r="Y155" i="26"/>
  <c r="Y252" i="26"/>
  <c r="Y230" i="26"/>
  <c r="Y211" i="26"/>
  <c r="Y204" i="26"/>
  <c r="Y78" i="26"/>
  <c r="Y195" i="26"/>
  <c r="Y160" i="26"/>
  <c r="Y239" i="26"/>
  <c r="Y123" i="26"/>
  <c r="D6" i="5"/>
  <c r="G5" i="5"/>
  <c r="F5" i="5"/>
  <c r="D7" i="5" l="1"/>
  <c r="G6" i="5"/>
  <c r="F6" i="5"/>
  <c r="G7" i="5" l="1"/>
  <c r="F7" i="5"/>
</calcChain>
</file>

<file path=xl/sharedStrings.xml><?xml version="1.0" encoding="utf-8"?>
<sst xmlns="http://schemas.openxmlformats.org/spreadsheetml/2006/main" count="1769" uniqueCount="575">
  <si>
    <t>Elevation (m)</t>
  </si>
  <si>
    <t>Distance from channel (m)</t>
  </si>
  <si>
    <t>Distance from Ridgeline (m)</t>
  </si>
  <si>
    <t>mean</t>
  </si>
  <si>
    <t>min</t>
  </si>
  <si>
    <t>max</t>
  </si>
  <si>
    <t>SD</t>
  </si>
  <si>
    <t>window</t>
  </si>
  <si>
    <t>5m</t>
  </si>
  <si>
    <t>10m</t>
  </si>
  <si>
    <t>20m</t>
  </si>
  <si>
    <t>all below outcrop</t>
  </si>
  <si>
    <t>count</t>
  </si>
  <si>
    <t>5m window</t>
  </si>
  <si>
    <t>10m window</t>
  </si>
  <si>
    <t>20m window</t>
  </si>
  <si>
    <t>window width (m)</t>
  </si>
  <si>
    <t>Slope</t>
  </si>
  <si>
    <t>Curvature</t>
  </si>
  <si>
    <t>all</t>
  </si>
  <si>
    <t>% Bedrock exposure</t>
  </si>
  <si>
    <t>downslope distance from nearest outcrop (m)</t>
  </si>
  <si>
    <t>total thickness</t>
  </si>
  <si>
    <t>upslope outcrop bedding plane distribution</t>
  </si>
  <si>
    <t>downslope outcrop bedding plane distribution</t>
  </si>
  <si>
    <t>HS1.shallow.1</t>
  </si>
  <si>
    <t>elevation (m)</t>
  </si>
  <si>
    <t>window width</t>
  </si>
  <si>
    <t>transect name (label and make outcrops bold)</t>
  </si>
  <si>
    <t>Sediment vol distribution:</t>
  </si>
  <si>
    <t>a axis distribution:</t>
  </si>
  <si>
    <t>b axis distribution:</t>
  </si>
  <si>
    <t>c axis distribution:</t>
  </si>
  <si>
    <t>slope of steep section</t>
  </si>
  <si>
    <t>curvature of steep section</t>
  </si>
  <si>
    <t>slope of shallow section</t>
  </si>
  <si>
    <t>curvature of shallow section</t>
  </si>
  <si>
    <t>Transect name</t>
  </si>
  <si>
    <t>a axis</t>
  </si>
  <si>
    <t>Volume</t>
  </si>
  <si>
    <t>b axis</t>
  </si>
  <si>
    <t>c axis</t>
  </si>
  <si>
    <t>TRANSECT NAME</t>
  </si>
  <si>
    <t>Count</t>
  </si>
  <si>
    <t>upslope distance from nearest outcrop (m)</t>
  </si>
  <si>
    <t>a axis (m)</t>
  </si>
  <si>
    <t>c axis (m)</t>
  </si>
  <si>
    <t>b axis (m)</t>
  </si>
  <si>
    <t>volume (m^3)</t>
  </si>
  <si>
    <t>distance upslope from nearest outcrop (m)</t>
  </si>
  <si>
    <t>distance downslope from nearest outcrop (m)</t>
  </si>
  <si>
    <t>Name</t>
  </si>
  <si>
    <t>lower point elevation (m)</t>
  </si>
  <si>
    <t>higher point elevation (m)</t>
  </si>
  <si>
    <t>5 m</t>
  </si>
  <si>
    <t>10 m</t>
  </si>
  <si>
    <t>20 m</t>
  </si>
  <si>
    <t xml:space="preserve">20m </t>
  </si>
  <si>
    <t>hillslope length (m)</t>
  </si>
  <si>
    <t>Elevation of break between shallow and steep HS section (m)</t>
  </si>
  <si>
    <t>length of steep HS (m)</t>
  </si>
  <si>
    <t>length of shallow HS (m)</t>
  </si>
  <si>
    <t>Elevation of channel (m)</t>
  </si>
  <si>
    <t>Elevation of ridge line (m)</t>
  </si>
  <si>
    <t>Transect</t>
  </si>
  <si>
    <t>Window</t>
  </si>
  <si>
    <t>40 m</t>
  </si>
  <si>
    <t>60m</t>
  </si>
  <si>
    <t>80 m</t>
  </si>
  <si>
    <t>100 m</t>
  </si>
  <si>
    <t>Slope  (Summarize Elevation)</t>
  </si>
  <si>
    <t>150 m</t>
  </si>
  <si>
    <t>Lc3.1_20m</t>
  </si>
  <si>
    <t>Lc3.1_40m</t>
  </si>
  <si>
    <t>Lc3.1_60m</t>
  </si>
  <si>
    <t>Lc3.1_80m</t>
  </si>
  <si>
    <t>Lc3.1_100m</t>
  </si>
  <si>
    <t>Bedding Thickness (m)</t>
  </si>
  <si>
    <t>Distance from Channel</t>
  </si>
  <si>
    <t xml:space="preserve">5m </t>
  </si>
  <si>
    <t>All</t>
  </si>
  <si>
    <t>60 m</t>
  </si>
  <si>
    <t>120 m</t>
  </si>
  <si>
    <t>140 m</t>
  </si>
  <si>
    <t>160 m</t>
  </si>
  <si>
    <t>200 m</t>
  </si>
  <si>
    <t>180 m</t>
  </si>
  <si>
    <t>220 m</t>
  </si>
  <si>
    <t>Lc3.2_20m</t>
  </si>
  <si>
    <t>Lc3.2_40m</t>
  </si>
  <si>
    <t>Lc3.2_60m</t>
  </si>
  <si>
    <t>Lc3.2_80m</t>
  </si>
  <si>
    <t>Lc3.2_100m</t>
  </si>
  <si>
    <t>Lc3.2_120m</t>
  </si>
  <si>
    <t>Lc3.2_140m</t>
  </si>
  <si>
    <t>Lc3.2_160m</t>
  </si>
  <si>
    <t>Lc3.2_180m</t>
  </si>
  <si>
    <t>Lc3.2_200m</t>
  </si>
  <si>
    <t>Lc3.2_220m</t>
  </si>
  <si>
    <t>240 m</t>
  </si>
  <si>
    <t>260 m</t>
  </si>
  <si>
    <t>280 m</t>
  </si>
  <si>
    <t>300 m</t>
  </si>
  <si>
    <t>Lc3.3_20m</t>
  </si>
  <si>
    <t>Lc3.3_40m</t>
  </si>
  <si>
    <t>Lc3.3_60m</t>
  </si>
  <si>
    <t>Lc3.3_80m</t>
  </si>
  <si>
    <t>Lc3.3_100m</t>
  </si>
  <si>
    <t>Lc3.3_140m</t>
  </si>
  <si>
    <t>Lc3.3_120m</t>
  </si>
  <si>
    <t>Lc3.3_160m</t>
  </si>
  <si>
    <t>Lc3.3_180m</t>
  </si>
  <si>
    <t>Lc3.3_200m</t>
  </si>
  <si>
    <t>Lc3.3_220m</t>
  </si>
  <si>
    <t>Lc3.3_240m</t>
  </si>
  <si>
    <t>Lc3.3_260m</t>
  </si>
  <si>
    <t>Lc3.3_300m</t>
  </si>
  <si>
    <t>Lc3.3_280m</t>
  </si>
  <si>
    <t>lc3.1 (LC3.shallow1)</t>
  </si>
  <si>
    <t>lc3.3 (LC3steep)</t>
  </si>
  <si>
    <t>lc3.2 (LC3.1500)</t>
  </si>
  <si>
    <t>lc3.4 (LC3.shallow2)</t>
  </si>
  <si>
    <t>lc1.1 (LC1.shallow1)</t>
  </si>
  <si>
    <t>lc1.3 (LC1.steep)</t>
  </si>
  <si>
    <t>lc1.4 (LC1.1500)</t>
  </si>
  <si>
    <t>Lc3.4_20m</t>
  </si>
  <si>
    <t>Lc3.4_40m</t>
  </si>
  <si>
    <t>Lc3.4_60m</t>
  </si>
  <si>
    <t>Lc3.4_80m</t>
  </si>
  <si>
    <t>Lc3.4_100m</t>
  </si>
  <si>
    <t>Lc3.4_120m</t>
  </si>
  <si>
    <t>Lc3.4_140m</t>
  </si>
  <si>
    <t>Lc1.1_20m</t>
  </si>
  <si>
    <t>Lc1.1_40m</t>
  </si>
  <si>
    <t>Lc1.1_60m</t>
  </si>
  <si>
    <t>Lc1.1_80m</t>
  </si>
  <si>
    <t>Lc1.1_100m</t>
  </si>
  <si>
    <t>Lc1.1_120m</t>
  </si>
  <si>
    <t>Lc1.1_140m</t>
  </si>
  <si>
    <t>Lc1.2_20m</t>
  </si>
  <si>
    <t>lc1.3_20m</t>
  </si>
  <si>
    <t>lc1.3_40m</t>
  </si>
  <si>
    <t>lc1.3_60m</t>
  </si>
  <si>
    <t>lc1.3_80m</t>
  </si>
  <si>
    <t>lc1.3_100m</t>
  </si>
  <si>
    <t>lc1.3_120m</t>
  </si>
  <si>
    <t>lc1.3_140m</t>
  </si>
  <si>
    <t>lc1.3_160m</t>
  </si>
  <si>
    <t>lc1.3_180m</t>
  </si>
  <si>
    <t>lc1.3_200m</t>
  </si>
  <si>
    <t>lc1.3_220m</t>
  </si>
  <si>
    <t>lc1.3_240m</t>
  </si>
  <si>
    <t>lc1.3_260m</t>
  </si>
  <si>
    <t>lc1.3_280m</t>
  </si>
  <si>
    <t>lc1.4_20m</t>
  </si>
  <si>
    <t>lc1.4_40m</t>
  </si>
  <si>
    <t>lc1.4_60m</t>
  </si>
  <si>
    <t>lc1.4_80m</t>
  </si>
  <si>
    <t>lc1.4_100m</t>
  </si>
  <si>
    <t>lc1.4_120m</t>
  </si>
  <si>
    <t>lc1.4_140m</t>
  </si>
  <si>
    <t>lc1.4_160m</t>
  </si>
  <si>
    <t>lc1.4_180m</t>
  </si>
  <si>
    <t>lc1.4_200m</t>
  </si>
  <si>
    <t>lc1.4_220m</t>
  </si>
  <si>
    <t>60  m</t>
  </si>
  <si>
    <t>Steep</t>
  </si>
  <si>
    <t>Shallow</t>
  </si>
  <si>
    <t>lower point slope (m)</t>
  </si>
  <si>
    <t>higher point slope (m)</t>
  </si>
  <si>
    <t>curvature</t>
  </si>
  <si>
    <t>lc3.2_220m</t>
  </si>
  <si>
    <t>Lc3.2_240m</t>
  </si>
  <si>
    <t>220m</t>
  </si>
  <si>
    <t>lc3.2_240m</t>
  </si>
  <si>
    <t>40m</t>
  </si>
  <si>
    <t>40 m (stops at ridgeline)</t>
  </si>
  <si>
    <t>Lc_demclip conversion</t>
  </si>
  <si>
    <t>40 m (doesn't stop at ridgeline)</t>
  </si>
  <si>
    <t>Total Slope</t>
  </si>
  <si>
    <t>Total Curvature</t>
  </si>
  <si>
    <t xml:space="preserve">Total slope over 150 m window </t>
  </si>
  <si>
    <t>PebbleCounts</t>
  </si>
  <si>
    <t>UTM X (m)</t>
  </si>
  <si>
    <t>UTM Y (m)</t>
  </si>
  <si>
    <t>a (px)</t>
  </si>
  <si>
    <t>b (px)</t>
  </si>
  <si>
    <t>a (m)</t>
  </si>
  <si>
    <t>b (m)</t>
  </si>
  <si>
    <t>area (px)</t>
  </si>
  <si>
    <t>area (m2)</t>
  </si>
  <si>
    <t>orientation</t>
  </si>
  <si>
    <t>ellipse area (px)</t>
  </si>
  <si>
    <t>perc. diff. area</t>
  </si>
  <si>
    <t>Correction Factor:</t>
  </si>
  <si>
    <t>corrected diameter (mm)</t>
  </si>
  <si>
    <t>correction</t>
  </si>
  <si>
    <t>ksn</t>
  </si>
  <si>
    <t>D10</t>
  </si>
  <si>
    <t>D16</t>
  </si>
  <si>
    <t>D50</t>
  </si>
  <si>
    <t>D84</t>
  </si>
  <si>
    <t>D90</t>
  </si>
  <si>
    <t>lc1 steep</t>
  </si>
  <si>
    <t>lc1 1500</t>
  </si>
  <si>
    <t>Lc1 shallow 1 and 2</t>
  </si>
  <si>
    <t>lc3 steep</t>
  </si>
  <si>
    <t>lc3 1500</t>
  </si>
  <si>
    <t>lc3  shallow 1 and 2</t>
  </si>
  <si>
    <t>grain areas (m^2)</t>
  </si>
  <si>
    <t>lc3 shallow 1 and 2</t>
  </si>
  <si>
    <t>diameters (mm)</t>
  </si>
  <si>
    <t xml:space="preserve">avg </t>
  </si>
  <si>
    <t xml:space="preserve">median </t>
  </si>
  <si>
    <t>stddev</t>
  </si>
  <si>
    <t>var</t>
  </si>
  <si>
    <t>ksn primary</t>
  </si>
  <si>
    <t>ksn secondary</t>
  </si>
  <si>
    <t>slope</t>
  </si>
  <si>
    <t>secondary</t>
  </si>
  <si>
    <t>shallow 1</t>
  </si>
  <si>
    <t>shallow 2</t>
  </si>
  <si>
    <t>steep</t>
  </si>
  <si>
    <t>LC3 steep diameter (mm)</t>
  </si>
  <si>
    <t>cum freq</t>
  </si>
  <si>
    <t>LC3 1500 diameter (mm)</t>
  </si>
  <si>
    <t>LC3 shallow diameter (mm):</t>
  </si>
  <si>
    <t>LC1 steep diameter (mm):</t>
  </si>
  <si>
    <t>LC1 1500 diameter (mm):</t>
  </si>
  <si>
    <t>LC1 shallow diameter (mm):</t>
  </si>
  <si>
    <t>Pebble Details</t>
  </si>
  <si>
    <t>Corrected Areas:</t>
  </si>
  <si>
    <t>corrected diamter (mm)</t>
  </si>
  <si>
    <t>0_4000</t>
  </si>
  <si>
    <t>Corrected Area (m^2):</t>
  </si>
  <si>
    <t>Conversion:</t>
  </si>
  <si>
    <t>conversion</t>
  </si>
  <si>
    <t>grain diameters aka b axis (m^2)</t>
  </si>
  <si>
    <t>0_6000</t>
  </si>
  <si>
    <t>2000_2000</t>
  </si>
  <si>
    <t>4000_0</t>
  </si>
  <si>
    <t>6000_0</t>
  </si>
  <si>
    <t>Corrected Area:</t>
  </si>
  <si>
    <t>grain diameter (mm)</t>
  </si>
  <si>
    <t>lc1.shallow 1</t>
  </si>
  <si>
    <t>diameter</t>
  </si>
  <si>
    <t>lc1.shallow 2</t>
  </si>
  <si>
    <t>lc3.shallow 2</t>
  </si>
  <si>
    <t>Lc3.shallow 1</t>
  </si>
  <si>
    <t>LC1shallow 1</t>
  </si>
  <si>
    <t>Lc1 shallow 2</t>
  </si>
  <si>
    <t>Lc3 shallow 1</t>
  </si>
  <si>
    <t>lc3 shallow 2</t>
  </si>
  <si>
    <t>LC3 shallow 1 diameter (mm):</t>
  </si>
  <si>
    <t>LC3 shallow 2 diameter (mm):</t>
  </si>
  <si>
    <t>LC1 shallow 2 diameter (mm):</t>
  </si>
  <si>
    <t>LC1 shallow 1 diameter (mm):</t>
  </si>
  <si>
    <t>lc3 shallow 1</t>
  </si>
  <si>
    <t>lc 1 shallow 1</t>
  </si>
  <si>
    <t>lc 1 shallow 2</t>
  </si>
  <si>
    <t>lc1 shallow 1</t>
  </si>
  <si>
    <t>lc1 shallow 2</t>
  </si>
  <si>
    <t>corrected diameter a (mm)</t>
  </si>
  <si>
    <t>corrected diameter a(mm)</t>
  </si>
  <si>
    <t>B</t>
  </si>
  <si>
    <t>A</t>
  </si>
  <si>
    <t>D50 of b axis</t>
  </si>
  <si>
    <t>Average Diameter of b axis</t>
  </si>
  <si>
    <t>Stdev Diameter of b axis</t>
  </si>
  <si>
    <t>total slope</t>
  </si>
  <si>
    <t>total curve</t>
  </si>
  <si>
    <t>length</t>
  </si>
  <si>
    <t>b axis shit</t>
  </si>
  <si>
    <t xml:space="preserve"> </t>
  </si>
  <si>
    <t>LC3.11</t>
  </si>
  <si>
    <t>Lc3.12</t>
  </si>
  <si>
    <t>Lc3.13</t>
  </si>
  <si>
    <t>LC3.14</t>
  </si>
  <si>
    <t>LC3.15</t>
  </si>
  <si>
    <t>LC3.16</t>
  </si>
  <si>
    <t>LC3.17</t>
  </si>
  <si>
    <t>LC3.18</t>
  </si>
  <si>
    <t>Lc3.19</t>
  </si>
  <si>
    <t>LC1.11</t>
  </si>
  <si>
    <t>LC1.12</t>
  </si>
  <si>
    <t>Lc1.13</t>
  </si>
  <si>
    <t>LC1.14</t>
  </si>
  <si>
    <t>LC1.15</t>
  </si>
  <si>
    <t>LC1.16</t>
  </si>
  <si>
    <t>LC1.17</t>
  </si>
  <si>
    <t>Lc1.18</t>
  </si>
  <si>
    <t>LC1.19</t>
  </si>
  <si>
    <t>Lc3.11_40m</t>
  </si>
  <si>
    <t>Lc3.11_80m</t>
  </si>
  <si>
    <t>Lc3.11_120m</t>
  </si>
  <si>
    <t>lc3.12_80m</t>
  </si>
  <si>
    <t>Lc3.12_40m</t>
  </si>
  <si>
    <t>Lc3.12_120m</t>
  </si>
  <si>
    <t>Lc3.12_160m</t>
  </si>
  <si>
    <t>Lc3.12_200m</t>
  </si>
  <si>
    <t>Lc3.12_240m</t>
  </si>
  <si>
    <t>lc3.13_40m</t>
  </si>
  <si>
    <t>lc3.13_80m</t>
  </si>
  <si>
    <t>lc3.13_120m</t>
  </si>
  <si>
    <t>lc3.13_160m</t>
  </si>
  <si>
    <t>lc3.13_200m</t>
  </si>
  <si>
    <t>lc3.13_240m</t>
  </si>
  <si>
    <t>lc3.13_280m</t>
  </si>
  <si>
    <t>lc3.13_320m</t>
  </si>
  <si>
    <t>lc3.13_360m</t>
  </si>
  <si>
    <t>lc3.14_80m</t>
  </si>
  <si>
    <t>lc3.14_120m</t>
  </si>
  <si>
    <t>lc3.14_40m</t>
  </si>
  <si>
    <t>lc3.14_160m</t>
  </si>
  <si>
    <t>lc3.14_200m</t>
  </si>
  <si>
    <t>lc3.14_240m</t>
  </si>
  <si>
    <t>lc3.14_280m</t>
  </si>
  <si>
    <t>lc3.14_320m</t>
  </si>
  <si>
    <t>lc3.14_360m</t>
  </si>
  <si>
    <t>Lc1.2_40m</t>
  </si>
  <si>
    <t>Lc1.2_60m</t>
  </si>
  <si>
    <t>Lc1.2_80m</t>
  </si>
  <si>
    <t>Lc1.2_100m</t>
  </si>
  <si>
    <t>Lc1.2_120m</t>
  </si>
  <si>
    <t>lc3.14_400m</t>
  </si>
  <si>
    <t>lc3.14_440m</t>
  </si>
  <si>
    <t>lc3.14_480m</t>
  </si>
  <si>
    <t>lc3.15_40m</t>
  </si>
  <si>
    <t>lc3.15_80m</t>
  </si>
  <si>
    <t>lc3.15_120m</t>
  </si>
  <si>
    <t>lc3.15_160m</t>
  </si>
  <si>
    <t>lc3.15_200m</t>
  </si>
  <si>
    <t>lc3.15_240m</t>
  </si>
  <si>
    <t>lc3.15_280m</t>
  </si>
  <si>
    <t>lc3.15_320m</t>
  </si>
  <si>
    <t>lc3.15_360m</t>
  </si>
  <si>
    <t>lc3.15_400m</t>
  </si>
  <si>
    <t>lc3.15_440m</t>
  </si>
  <si>
    <t>lc3.16_40m</t>
  </si>
  <si>
    <t>lc3.16_80m</t>
  </si>
  <si>
    <t>lc3.16_120m</t>
  </si>
  <si>
    <t>lc3.16_160m</t>
  </si>
  <si>
    <t>lc3.16_200m</t>
  </si>
  <si>
    <t>lc3.16_240m</t>
  </si>
  <si>
    <t>lc3.16_280m</t>
  </si>
  <si>
    <t>lc3.16_320m</t>
  </si>
  <si>
    <t>lc3.16_360m</t>
  </si>
  <si>
    <t>lc3.16_400m</t>
  </si>
  <si>
    <t>lc3.16_440m</t>
  </si>
  <si>
    <t>lc3.17_40m</t>
  </si>
  <si>
    <t>lc3.17_80m</t>
  </si>
  <si>
    <t>lc3.17_120m</t>
  </si>
  <si>
    <t>lc3.17_160m</t>
  </si>
  <si>
    <t>lc3.17_200m</t>
  </si>
  <si>
    <t>lc3.17_240m</t>
  </si>
  <si>
    <t>lc3.17_280m</t>
  </si>
  <si>
    <t>lc3.17_320m</t>
  </si>
  <si>
    <t>lc3.17_360m</t>
  </si>
  <si>
    <t>lc3.17_400m</t>
  </si>
  <si>
    <t>lc3.17_440m</t>
  </si>
  <si>
    <t>lc3.17_480m</t>
  </si>
  <si>
    <t>lc3.17_520m</t>
  </si>
  <si>
    <t>lc3.17_560m</t>
  </si>
  <si>
    <t>lc3.18_40m</t>
  </si>
  <si>
    <t>lc3.18_120m</t>
  </si>
  <si>
    <t>lc3.18_80m</t>
  </si>
  <si>
    <t>lc3.18_160m</t>
  </si>
  <si>
    <t>lc3.18_200m</t>
  </si>
  <si>
    <t>lc3.18_240m</t>
  </si>
  <si>
    <t>lc3.18_280m</t>
  </si>
  <si>
    <t>lc3.18_320m</t>
  </si>
  <si>
    <t>lc3.18_360m</t>
  </si>
  <si>
    <t>lc3.19_40m</t>
  </si>
  <si>
    <t>lc3.19_80m</t>
  </si>
  <si>
    <t>lc3.19_120m</t>
  </si>
  <si>
    <t>lc3.19_160m</t>
  </si>
  <si>
    <t>lc3.19_200m</t>
  </si>
  <si>
    <t>lc3.20_40m</t>
  </si>
  <si>
    <t>lc3.20_80m</t>
  </si>
  <si>
    <t>lc3.20_120m</t>
  </si>
  <si>
    <t>lc1.11_40m</t>
  </si>
  <si>
    <t>lc1.11_80m</t>
  </si>
  <si>
    <t>lc1.12_40m</t>
  </si>
  <si>
    <t>lc1.12_80m</t>
  </si>
  <si>
    <t>lc1.12_120m</t>
  </si>
  <si>
    <t>lc1.12_160m</t>
  </si>
  <si>
    <t>lc1.12_200m</t>
  </si>
  <si>
    <t>lc1.12_240m</t>
  </si>
  <si>
    <t>lc1.12_280m</t>
  </si>
  <si>
    <t>lc1.12_320m</t>
  </si>
  <si>
    <t>lc1.13_40m</t>
  </si>
  <si>
    <t>lc1.13_80m</t>
  </si>
  <si>
    <t>lc1.13_120m</t>
  </si>
  <si>
    <t>lc1.13_160m</t>
  </si>
  <si>
    <t>lc1.13_200m</t>
  </si>
  <si>
    <t>lc1.13_240m</t>
  </si>
  <si>
    <t>lc1.13_280m</t>
  </si>
  <si>
    <t>lc1.13_320m</t>
  </si>
  <si>
    <t>lc1.14_40m</t>
  </si>
  <si>
    <t>lc1.14_80m</t>
  </si>
  <si>
    <t>lc1.14_120m</t>
  </si>
  <si>
    <t>lc1.14_160m</t>
  </si>
  <si>
    <t>lc1.14_200m</t>
  </si>
  <si>
    <t>lc1.14_240m</t>
  </si>
  <si>
    <t>lc1.15_40m</t>
  </si>
  <si>
    <t>lc1.15_80m</t>
  </si>
  <si>
    <t>lc1.15_120m</t>
  </si>
  <si>
    <t>lc1.15_160m</t>
  </si>
  <si>
    <t>lc1.15_200m</t>
  </si>
  <si>
    <t>lc1.16_40m</t>
  </si>
  <si>
    <t>lc1.16_80m</t>
  </si>
  <si>
    <t>lc1.16_120m</t>
  </si>
  <si>
    <t>lc1.16_160m</t>
  </si>
  <si>
    <t>lc1.16_200m</t>
  </si>
  <si>
    <t>lc1.17_40m</t>
  </si>
  <si>
    <t>lc1.17_120m</t>
  </si>
  <si>
    <t>lc1.17_160m</t>
  </si>
  <si>
    <t>lc1.17_80m</t>
  </si>
  <si>
    <t>lc1.18_40m</t>
  </si>
  <si>
    <t>lc1.18_80m</t>
  </si>
  <si>
    <t>lc1.18_120m</t>
  </si>
  <si>
    <t>lc1.19_40m</t>
  </si>
  <si>
    <t>lc1.19_80m</t>
  </si>
  <si>
    <t>lc1.19_120m</t>
  </si>
  <si>
    <t>lc1.19_160m</t>
  </si>
  <si>
    <t>lc1.20_40m</t>
  </si>
  <si>
    <t>lc1.20_80m</t>
  </si>
  <si>
    <t>lc1.20_120m</t>
  </si>
  <si>
    <t>lc1.20_160m</t>
  </si>
  <si>
    <t>lc1.14_280m</t>
  </si>
  <si>
    <t>LC1.20</t>
  </si>
  <si>
    <t>LC3.20</t>
  </si>
  <si>
    <t>Distance from Channel (m)</t>
  </si>
  <si>
    <t>Lc3.11_20m</t>
  </si>
  <si>
    <t>Lc3.11_60m</t>
  </si>
  <si>
    <t>Lc3.11_100m</t>
  </si>
  <si>
    <t>Correlation</t>
  </si>
  <si>
    <t>Covariance</t>
  </si>
  <si>
    <t>Lc3.12_20m</t>
  </si>
  <si>
    <t>Lc3.12_60m</t>
  </si>
  <si>
    <t>Lc3.12_100m</t>
  </si>
  <si>
    <t>Lc3.12_140m</t>
  </si>
  <si>
    <t>Lc3.12_180m</t>
  </si>
  <si>
    <t>Lc3.12_220m</t>
  </si>
  <si>
    <t>Lc3.13_20m</t>
  </si>
  <si>
    <t>Lc3.13_60m</t>
  </si>
  <si>
    <t>Lc3.13_100m</t>
  </si>
  <si>
    <t>Lc3.13_140m</t>
  </si>
  <si>
    <t>Lc3.13_180m</t>
  </si>
  <si>
    <t>Lc3.13_220m</t>
  </si>
  <si>
    <t>Lc3.13_260m</t>
  </si>
  <si>
    <t>Lc3.13_300m</t>
  </si>
  <si>
    <t>Lc3.13_340m</t>
  </si>
  <si>
    <t>Lc3.14_20m</t>
  </si>
  <si>
    <t>Lc3.14_60m</t>
  </si>
  <si>
    <t>Lc3.14_100m</t>
  </si>
  <si>
    <t>Lc3.14_140m</t>
  </si>
  <si>
    <t>Lc3.14_180m</t>
  </si>
  <si>
    <t>Lc3.14_220m</t>
  </si>
  <si>
    <t>Lc3.14_260m</t>
  </si>
  <si>
    <t>Lc3.14_300m</t>
  </si>
  <si>
    <t>Lc3.14_340m</t>
  </si>
  <si>
    <t>Lc3.14_380m</t>
  </si>
  <si>
    <t>Lc3.14_420m</t>
  </si>
  <si>
    <t>Lc3.14_460m</t>
  </si>
  <si>
    <t>Lc3.15_20m</t>
  </si>
  <si>
    <t>Lc3.15_60m</t>
  </si>
  <si>
    <t>Lc3.15_100m</t>
  </si>
  <si>
    <t>Lc3.15_140m</t>
  </si>
  <si>
    <t>Lc3.15_180m</t>
  </si>
  <si>
    <t>Lc3.15_220m</t>
  </si>
  <si>
    <t>Lc3.15_260m</t>
  </si>
  <si>
    <t>Lc3.15_300m</t>
  </si>
  <si>
    <t>Lc3.15_340m</t>
  </si>
  <si>
    <t>Lc3.15_380m</t>
  </si>
  <si>
    <t>Lc3.15_420m</t>
  </si>
  <si>
    <t>Lc3.16_20m</t>
  </si>
  <si>
    <t>Lc3.16_60m</t>
  </si>
  <si>
    <t>Lc3.16_100m</t>
  </si>
  <si>
    <t>Lc3.16_140m</t>
  </si>
  <si>
    <t>Lc3.16_180m</t>
  </si>
  <si>
    <t>Lc3.16_220m</t>
  </si>
  <si>
    <t>Lc3.16_260m</t>
  </si>
  <si>
    <t>Lc3.16_300m</t>
  </si>
  <si>
    <t>Lc3.16_340m</t>
  </si>
  <si>
    <t>Lc3.16_380m</t>
  </si>
  <si>
    <t>Lc3.16_420m</t>
  </si>
  <si>
    <t>Lc3.17_20m</t>
  </si>
  <si>
    <t>Lc3.17_60m</t>
  </si>
  <si>
    <t>Lc3.17_100m</t>
  </si>
  <si>
    <t>Lc3.17_140m</t>
  </si>
  <si>
    <t>Lc3.17_180m</t>
  </si>
  <si>
    <t>Lc3.17_220m</t>
  </si>
  <si>
    <t>Lc3.17_260m</t>
  </si>
  <si>
    <t>Lc3.17_300m</t>
  </si>
  <si>
    <t>Lc3.17_340m</t>
  </si>
  <si>
    <t>Lc3.17_380m</t>
  </si>
  <si>
    <t>Lc3.17_420m</t>
  </si>
  <si>
    <t>Lc3.17_460m</t>
  </si>
  <si>
    <t>Lc3.17_500m</t>
  </si>
  <si>
    <t>Lc3.17_540m</t>
  </si>
  <si>
    <t>Lc3.18_20m</t>
  </si>
  <si>
    <t>Lc3.18_60m</t>
  </si>
  <si>
    <t>Lc3.18_100m</t>
  </si>
  <si>
    <t>Lc3.18_140m</t>
  </si>
  <si>
    <t>Lc3.18_180m</t>
  </si>
  <si>
    <t>Lc3.18_220m</t>
  </si>
  <si>
    <t>Lc3.18_260m</t>
  </si>
  <si>
    <t>Lc3.18_300m</t>
  </si>
  <si>
    <t>Lc3.18_340m</t>
  </si>
  <si>
    <t>Lc3.19_60m</t>
  </si>
  <si>
    <t>lc3.19_20m</t>
  </si>
  <si>
    <t>lc3.19_100m</t>
  </si>
  <si>
    <t>lc3.19_140m</t>
  </si>
  <si>
    <t>lc3.19_180m</t>
  </si>
  <si>
    <t>Lc3.20_20m</t>
  </si>
  <si>
    <t>Lc3.20_60m</t>
  </si>
  <si>
    <t>Lc3.20_100m</t>
  </si>
  <si>
    <t>Lc1.11_20m</t>
  </si>
  <si>
    <t>Lc1.11_60m</t>
  </si>
  <si>
    <t>lc1.11_60m</t>
  </si>
  <si>
    <t>lc1.11_20m</t>
  </si>
  <si>
    <t>lc3.12_260m</t>
  </si>
  <si>
    <t>lc3.13_380m</t>
  </si>
  <si>
    <t>lc3.16_460m</t>
  </si>
  <si>
    <t>Lc3.12_260m</t>
  </si>
  <si>
    <t>lc1.22_20m</t>
  </si>
  <si>
    <t>lc1.22_60m</t>
  </si>
  <si>
    <t>lc1.22_100m</t>
  </si>
  <si>
    <t>lc1.22_140m</t>
  </si>
  <si>
    <t>lc1.22_180m</t>
  </si>
  <si>
    <t>lc1.22_220m</t>
  </si>
  <si>
    <t>lc1.22_260m</t>
  </si>
  <si>
    <t>lc1.22_300m</t>
  </si>
  <si>
    <t>lc1.13_20m</t>
  </si>
  <si>
    <t>lc1.13_60m</t>
  </si>
  <si>
    <t>lc1.13_100m</t>
  </si>
  <si>
    <t>lc1.13_140m</t>
  </si>
  <si>
    <t>lc1.13_180m</t>
  </si>
  <si>
    <t>lc1.13_220m</t>
  </si>
  <si>
    <t>lc1.13_260m</t>
  </si>
  <si>
    <t>lc1.13_300m</t>
  </si>
  <si>
    <t>lc1.14_20m</t>
  </si>
  <si>
    <t>lc1.14_60m</t>
  </si>
  <si>
    <t>lc1.14_100m</t>
  </si>
  <si>
    <t>lc1.14_140m</t>
  </si>
  <si>
    <t>lc1.14_180m</t>
  </si>
  <si>
    <t>lc1.14_220m</t>
  </si>
  <si>
    <t>lc1.14_260m</t>
  </si>
  <si>
    <t>lc1.15_20m</t>
  </si>
  <si>
    <t>lc1.15_60m</t>
  </si>
  <si>
    <t>lc1.15_100m</t>
  </si>
  <si>
    <t>lc1.15_140m</t>
  </si>
  <si>
    <t>lc1.15_180m</t>
  </si>
  <si>
    <t>lc1.16_20m</t>
  </si>
  <si>
    <t>lc1.16_60m</t>
  </si>
  <si>
    <t>lc1.16_100m</t>
  </si>
  <si>
    <t>lc1.16_180m</t>
  </si>
  <si>
    <t>lc1.16_140m</t>
  </si>
  <si>
    <t>lc1.17_20m</t>
  </si>
  <si>
    <t>lc1.17_60m</t>
  </si>
  <si>
    <t>lc1.17_100m</t>
  </si>
  <si>
    <t>lc1.17_140m</t>
  </si>
  <si>
    <t>lc1.18_20m</t>
  </si>
  <si>
    <t>lc1.18_60m</t>
  </si>
  <si>
    <t>lc1.18_100m</t>
  </si>
  <si>
    <t>lc1.19_20m</t>
  </si>
  <si>
    <t>lc1.19_60m</t>
  </si>
  <si>
    <t>lc1.19_100m</t>
  </si>
  <si>
    <t>lc1.19_140m</t>
  </si>
  <si>
    <t>lc1.20_20m</t>
  </si>
  <si>
    <t>lc1.20_60m</t>
  </si>
  <si>
    <t>lc1.20_100m</t>
  </si>
  <si>
    <t>lc1.20_140m</t>
  </si>
  <si>
    <t>Distance Downstream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</si>
</sst>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5" xfId="0" applyFont="1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3" fillId="0" borderId="11" xfId="0" applyFont="1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/>
    </xf>
    <xf numFmtId="0" fontId="3" fillId="0" borderId="4" xfId="0" applyFont="1" applyBorder="1"/>
    <xf numFmtId="0" fontId="0" fillId="0" borderId="7" xfId="0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0" fillId="2" borderId="12" xfId="0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/>
    <xf numFmtId="0" fontId="3" fillId="0" borderId="2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Curvature!$M$80:$M$85</c:f>
              <c:numCache>
                <c:formatCode>General</c:formatCode>
                <c:ptCount val="6"/>
                <c:pt idx="0">
                  <c:v>0.13037500000000002</c:v>
                </c:pt>
                <c:pt idx="1">
                  <c:v>0.34887500000000005</c:v>
                </c:pt>
                <c:pt idx="2">
                  <c:v>-0.14024999999999999</c:v>
                </c:pt>
                <c:pt idx="3">
                  <c:v>0.10562499999999994</c:v>
                </c:pt>
                <c:pt idx="4">
                  <c:v>0.21112499999999995</c:v>
                </c:pt>
                <c:pt idx="5">
                  <c:v>-7.375000000000043E-3</c:v>
                </c:pt>
              </c:numCache>
            </c:numRef>
          </c:xVal>
          <c:yVal>
            <c:numRef>
              <c:f>Curvature!$N$80:$N$85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E4-44ED-A577-D32F10883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752816"/>
        <c:axId val="903729920"/>
      </c:scatterChart>
      <c:valAx>
        <c:axId val="90275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729920"/>
        <c:crosses val="autoZero"/>
        <c:crossBetween val="midCat"/>
      </c:valAx>
      <c:valAx>
        <c:axId val="9037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75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curveVSdistance!$B$233:$B$242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curveVSdistance!$C$233:$C$242</c:f>
              <c:numCache>
                <c:formatCode>General</c:formatCode>
                <c:ptCount val="10"/>
                <c:pt idx="0">
                  <c:v>-6.2875000000000014E-2</c:v>
                </c:pt>
                <c:pt idx="1">
                  <c:v>-3.7375000000000026E-2</c:v>
                </c:pt>
                <c:pt idx="2">
                  <c:v>-0.22375000000000003</c:v>
                </c:pt>
                <c:pt idx="3">
                  <c:v>-0.28275</c:v>
                </c:pt>
                <c:pt idx="4">
                  <c:v>-0.14025000000000001</c:v>
                </c:pt>
                <c:pt idx="5">
                  <c:v>-0.185</c:v>
                </c:pt>
                <c:pt idx="6">
                  <c:v>9.8750000000000331E-3</c:v>
                </c:pt>
                <c:pt idx="7">
                  <c:v>1.8374999999999985E-2</c:v>
                </c:pt>
                <c:pt idx="8">
                  <c:v>-7.5499999999999984E-2</c:v>
                </c:pt>
                <c:pt idx="9">
                  <c:v>-5.6250000000000001E-2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A-4F21-8F8D-4D4E5CFA6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91408"/>
        <c:axId val="940480224"/>
      </c:scatterChart>
      <c:valAx>
        <c:axId val="93919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480224"/>
        <c:crosses val="autoZero"/>
        <c:crossBetween val="midCat"/>
      </c:valAx>
      <c:valAx>
        <c:axId val="9404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9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curveVSdistance!$B$243:$B$248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xVal>
          <c:yVal>
            <c:numRef>
              <c:f>curveVSdistance!$C$243:$C$248</c:f>
              <c:numCache>
                <c:formatCode>General</c:formatCode>
                <c:ptCount val="6"/>
                <c:pt idx="0">
                  <c:v>-7.4750000000000011E-2</c:v>
                </c:pt>
                <c:pt idx="1">
                  <c:v>-0.10975000000000001</c:v>
                </c:pt>
                <c:pt idx="2">
                  <c:v>-0.170125</c:v>
                </c:pt>
                <c:pt idx="3">
                  <c:v>-0.31287500000000001</c:v>
                </c:pt>
                <c:pt idx="4">
                  <c:v>-0.20624999999999999</c:v>
                </c:pt>
                <c:pt idx="5">
                  <c:v>-0.17124999999999999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92-490E-8A77-FCB3EEC28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86768"/>
        <c:axId val="934543968"/>
      </c:scatterChart>
      <c:valAx>
        <c:axId val="93918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43968"/>
        <c:crosses val="autoZero"/>
        <c:crossBetween val="midCat"/>
      </c:valAx>
      <c:valAx>
        <c:axId val="93454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8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curveVSdistance!$B$249:$B$252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curveVSdistance!$C$249:$C$252</c:f>
              <c:numCache>
                <c:formatCode>General</c:formatCode>
                <c:ptCount val="4"/>
                <c:pt idx="0">
                  <c:v>6.5375000000000003E-2</c:v>
                </c:pt>
                <c:pt idx="1">
                  <c:v>6.8250000000000005E-2</c:v>
                </c:pt>
                <c:pt idx="2">
                  <c:v>-2.6750000000000006E-2</c:v>
                </c:pt>
                <c:pt idx="3">
                  <c:v>1.1999999999999966E-2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8-4F63-9865-7165F2A38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200224"/>
        <c:axId val="940478784"/>
      </c:scatterChart>
      <c:valAx>
        <c:axId val="93920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478784"/>
        <c:crosses val="autoZero"/>
        <c:crossBetween val="midCat"/>
      </c:valAx>
      <c:valAx>
        <c:axId val="9404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20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curveVSdistance!$B$253:$B$268</c:f>
              <c:numCache>
                <c:formatCode>General</c:formatCode>
                <c:ptCount val="1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</c:numCache>
            </c:numRef>
          </c:xVal>
          <c:yVal>
            <c:numRef>
              <c:f>curveVSdistance!$C$253:$C$268</c:f>
              <c:numCache>
                <c:formatCode>General</c:formatCode>
                <c:ptCount val="16"/>
                <c:pt idx="0">
                  <c:v>3.4624999999999996E-2</c:v>
                </c:pt>
                <c:pt idx="1">
                  <c:v>0.123</c:v>
                </c:pt>
                <c:pt idx="2">
                  <c:v>-2.4249999999999973E-2</c:v>
                </c:pt>
                <c:pt idx="3">
                  <c:v>-0.10275000000000004</c:v>
                </c:pt>
                <c:pt idx="4">
                  <c:v>-5.4499999999999993E-2</c:v>
                </c:pt>
                <c:pt idx="5">
                  <c:v>-0.199375</c:v>
                </c:pt>
                <c:pt idx="6">
                  <c:v>-3.9625000000000021E-2</c:v>
                </c:pt>
                <c:pt idx="7">
                  <c:v>-9.7499999999999705E-3</c:v>
                </c:pt>
                <c:pt idx="8">
                  <c:v>-0.11237499999999997</c:v>
                </c:pt>
                <c:pt idx="9">
                  <c:v>-0.141875</c:v>
                </c:pt>
                <c:pt idx="10">
                  <c:v>-0.11074999999999999</c:v>
                </c:pt>
                <c:pt idx="11">
                  <c:v>-0.18375000000000002</c:v>
                </c:pt>
                <c:pt idx="12">
                  <c:v>-0.15775</c:v>
                </c:pt>
                <c:pt idx="13">
                  <c:v>-6.3500000000000001E-2</c:v>
                </c:pt>
                <c:pt idx="14">
                  <c:v>-0.11650000000000001</c:v>
                </c:pt>
                <c:pt idx="15">
                  <c:v>-7.2125000000000009E-2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D-4D4B-A187-8C1A430BC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147760"/>
        <c:axId val="936359232"/>
      </c:scatterChart>
      <c:valAx>
        <c:axId val="100214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59232"/>
        <c:crosses val="autoZero"/>
        <c:crossBetween val="midCat"/>
      </c:valAx>
      <c:valAx>
        <c:axId val="9363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4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curveVSdistance!$B$269:$B$284</c:f>
              <c:numCache>
                <c:formatCode>General</c:formatCode>
                <c:ptCount val="1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</c:numCache>
            </c:numRef>
          </c:xVal>
          <c:yVal>
            <c:numRef>
              <c:f>curveVSdistance!$C$269:$C$284</c:f>
              <c:numCache>
                <c:formatCode>General</c:formatCode>
                <c:ptCount val="16"/>
                <c:pt idx="0">
                  <c:v>0.12312500000000001</c:v>
                </c:pt>
                <c:pt idx="1">
                  <c:v>0.36687500000000001</c:v>
                </c:pt>
                <c:pt idx="2">
                  <c:v>6.2875000000000014E-2</c:v>
                </c:pt>
                <c:pt idx="3">
                  <c:v>1.1375000000000001E-2</c:v>
                </c:pt>
                <c:pt idx="4">
                  <c:v>0.15587499999999999</c:v>
                </c:pt>
                <c:pt idx="5">
                  <c:v>-0.14650000000000002</c:v>
                </c:pt>
                <c:pt idx="6">
                  <c:v>-3.1749999999999987E-2</c:v>
                </c:pt>
                <c:pt idx="7">
                  <c:v>-0.13987499999999997</c:v>
                </c:pt>
                <c:pt idx="8">
                  <c:v>-0.26087499999999997</c:v>
                </c:pt>
                <c:pt idx="9">
                  <c:v>-0.15924999999999997</c:v>
                </c:pt>
                <c:pt idx="10">
                  <c:v>-0.20125000000000001</c:v>
                </c:pt>
                <c:pt idx="11">
                  <c:v>-0.16887500000000003</c:v>
                </c:pt>
                <c:pt idx="12">
                  <c:v>-0.12637500000000002</c:v>
                </c:pt>
                <c:pt idx="13">
                  <c:v>-0.14687500000000001</c:v>
                </c:pt>
                <c:pt idx="14">
                  <c:v>-7.5874999999999998E-2</c:v>
                </c:pt>
                <c:pt idx="15">
                  <c:v>-3.9E-2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F5-4CF8-9455-4DF0E6E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932656"/>
        <c:axId val="902714576"/>
      </c:scatterChart>
      <c:valAx>
        <c:axId val="99693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714576"/>
        <c:crosses val="autoZero"/>
        <c:crossBetween val="midCat"/>
      </c:valAx>
      <c:valAx>
        <c:axId val="9027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3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curveVSdistance!$B$285:$B$298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</c:numCache>
            </c:numRef>
          </c:xVal>
          <c:yVal>
            <c:numRef>
              <c:f>curveVSdistance!$C$285:$C$298</c:f>
              <c:numCache>
                <c:formatCode>General</c:formatCode>
                <c:ptCount val="14"/>
                <c:pt idx="0">
                  <c:v>0.16524999999999998</c:v>
                </c:pt>
                <c:pt idx="1">
                  <c:v>0.24050000000000002</c:v>
                </c:pt>
                <c:pt idx="2">
                  <c:v>7.1124999999999966E-2</c:v>
                </c:pt>
                <c:pt idx="3">
                  <c:v>4.9750000000000003E-2</c:v>
                </c:pt>
                <c:pt idx="4">
                  <c:v>0.19350000000000006</c:v>
                </c:pt>
                <c:pt idx="5">
                  <c:v>3.8124999999999964E-2</c:v>
                </c:pt>
                <c:pt idx="6">
                  <c:v>-0.12612499999999999</c:v>
                </c:pt>
                <c:pt idx="7">
                  <c:v>-0.16237499999999999</c:v>
                </c:pt>
                <c:pt idx="8">
                  <c:v>-0.42000000000000004</c:v>
                </c:pt>
                <c:pt idx="9">
                  <c:v>-0.43362499999999998</c:v>
                </c:pt>
                <c:pt idx="10">
                  <c:v>-0.29962499999999997</c:v>
                </c:pt>
                <c:pt idx="11">
                  <c:v>-0.25562499999999999</c:v>
                </c:pt>
                <c:pt idx="12">
                  <c:v>-0.140625</c:v>
                </c:pt>
                <c:pt idx="13">
                  <c:v>-4.6874999999999993E-2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CE-4922-B437-C2B82E076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348688"/>
        <c:axId val="931683712"/>
      </c:scatterChart>
      <c:valAx>
        <c:axId val="99734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83712"/>
        <c:crosses val="autoZero"/>
        <c:crossBetween val="midCat"/>
      </c:valAx>
      <c:valAx>
        <c:axId val="9316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34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curveVSdistance!$B$299:$B$308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curveVSdistance!$C$299:$C$308</c:f>
              <c:numCache>
                <c:formatCode>General</c:formatCode>
                <c:ptCount val="10"/>
                <c:pt idx="0">
                  <c:v>0.59024999999999994</c:v>
                </c:pt>
                <c:pt idx="1">
                  <c:v>0.39012499999999994</c:v>
                </c:pt>
                <c:pt idx="2">
                  <c:v>-0.15550000000000003</c:v>
                </c:pt>
                <c:pt idx="3">
                  <c:v>-0.18075000000000002</c:v>
                </c:pt>
                <c:pt idx="4">
                  <c:v>-0.69962499999999994</c:v>
                </c:pt>
                <c:pt idx="5">
                  <c:v>-0.55762500000000004</c:v>
                </c:pt>
                <c:pt idx="6">
                  <c:v>-0.23287500000000003</c:v>
                </c:pt>
                <c:pt idx="7">
                  <c:v>-0.24225000000000002</c:v>
                </c:pt>
                <c:pt idx="8">
                  <c:v>-2.6125000000000002E-2</c:v>
                </c:pt>
                <c:pt idx="9">
                  <c:v>3.1999999999999994E-2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3D-408F-992A-7612476D0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886848"/>
        <c:axId val="916668256"/>
      </c:scatterChart>
      <c:valAx>
        <c:axId val="99488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68256"/>
        <c:crosses val="autoZero"/>
        <c:crossBetween val="midCat"/>
      </c:valAx>
      <c:valAx>
        <c:axId val="91666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88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curveVSdistance!$B$309:$B$318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curveVSdistance!$C$309:$C$318</c:f>
              <c:numCache>
                <c:formatCode>General</c:formatCode>
                <c:ptCount val="10"/>
                <c:pt idx="0">
                  <c:v>-9.6249999999999988E-2</c:v>
                </c:pt>
                <c:pt idx="1">
                  <c:v>-0.12925</c:v>
                </c:pt>
                <c:pt idx="2">
                  <c:v>-0.42037500000000005</c:v>
                </c:pt>
                <c:pt idx="3">
                  <c:v>-0.48849999999999999</c:v>
                </c:pt>
                <c:pt idx="4">
                  <c:v>-0.24262500000000001</c:v>
                </c:pt>
                <c:pt idx="5">
                  <c:v>-0.21312500000000001</c:v>
                </c:pt>
                <c:pt idx="6">
                  <c:v>-0.11887499999999999</c:v>
                </c:pt>
                <c:pt idx="7">
                  <c:v>3.3750000000000002E-2</c:v>
                </c:pt>
                <c:pt idx="8">
                  <c:v>9.8750000000000001E-3</c:v>
                </c:pt>
                <c:pt idx="9">
                  <c:v>1.3375000000000001E-2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B-4F0A-8BF6-A23338A2F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89488"/>
        <c:axId val="934540608"/>
      </c:scatterChart>
      <c:valAx>
        <c:axId val="91328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40608"/>
        <c:crosses val="autoZero"/>
        <c:crossBetween val="midCat"/>
      </c:valAx>
      <c:valAx>
        <c:axId val="93454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curveVSdistance!$B$319:$B$326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xVal>
          <c:yVal>
            <c:numRef>
              <c:f>curveVSdistance!$C$319:$C$326</c:f>
              <c:numCache>
                <c:formatCode>General</c:formatCode>
                <c:ptCount val="8"/>
                <c:pt idx="0">
                  <c:v>5.8374999999999996E-2</c:v>
                </c:pt>
                <c:pt idx="1">
                  <c:v>2.6750000000000006E-2</c:v>
                </c:pt>
                <c:pt idx="2">
                  <c:v>-0.50924999999999998</c:v>
                </c:pt>
                <c:pt idx="3">
                  <c:v>-0.27437500000000004</c:v>
                </c:pt>
                <c:pt idx="4">
                  <c:v>-0.175125</c:v>
                </c:pt>
                <c:pt idx="5">
                  <c:v>-0.15950000000000003</c:v>
                </c:pt>
                <c:pt idx="6">
                  <c:v>-3.7249999999999991E-2</c:v>
                </c:pt>
                <c:pt idx="7">
                  <c:v>-4.8749999999999957E-3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9-400A-A585-B43050BC7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153120"/>
        <c:axId val="940482144"/>
      </c:scatterChart>
      <c:valAx>
        <c:axId val="115315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482144"/>
        <c:crosses val="autoZero"/>
        <c:crossBetween val="midCat"/>
      </c:valAx>
      <c:valAx>
        <c:axId val="9404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15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curveVSdistance!$B$327:$B$332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xVal>
          <c:yVal>
            <c:numRef>
              <c:f>curveVSdistance!$C$327:$C$332</c:f>
              <c:numCache>
                <c:formatCode>General</c:formatCode>
                <c:ptCount val="6"/>
                <c:pt idx="0">
                  <c:v>-0.37312500000000004</c:v>
                </c:pt>
                <c:pt idx="1">
                  <c:v>1.7375000000000008E-2</c:v>
                </c:pt>
                <c:pt idx="2">
                  <c:v>-0.47962500000000008</c:v>
                </c:pt>
                <c:pt idx="3">
                  <c:v>-0.24249999999999999</c:v>
                </c:pt>
                <c:pt idx="4">
                  <c:v>-0.29112499999999997</c:v>
                </c:pt>
                <c:pt idx="5">
                  <c:v>-5.5375000000000008E-2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D-4DA9-A83F-57C29F2CA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652944"/>
        <c:axId val="903731840"/>
      </c:scatterChart>
      <c:valAx>
        <c:axId val="91865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731840"/>
        <c:crosses val="autoZero"/>
        <c:crossBetween val="midCat"/>
      </c:valAx>
      <c:valAx>
        <c:axId val="9037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5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curveVSdistance!$B$80:$B$85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xVal>
          <c:yVal>
            <c:numRef>
              <c:f>curveVSdistance!$C$80:$C$85</c:f>
              <c:numCache>
                <c:formatCode>General</c:formatCode>
                <c:ptCount val="6"/>
                <c:pt idx="0">
                  <c:v>0.13037500000000002</c:v>
                </c:pt>
                <c:pt idx="1">
                  <c:v>0.34887500000000005</c:v>
                </c:pt>
                <c:pt idx="2">
                  <c:v>-0.14024999999999999</c:v>
                </c:pt>
                <c:pt idx="3">
                  <c:v>0.10562499999999994</c:v>
                </c:pt>
                <c:pt idx="4">
                  <c:v>0.21112499999999995</c:v>
                </c:pt>
                <c:pt idx="5">
                  <c:v>-7.375000000000043E-3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E-4193-9004-D3F23D51F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99760"/>
        <c:axId val="934538208"/>
      </c:scatterChart>
      <c:valAx>
        <c:axId val="93919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38208"/>
        <c:crosses val="autoZero"/>
        <c:crossBetween val="midCat"/>
      </c:valAx>
      <c:valAx>
        <c:axId val="9345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9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764654418197728E-3"/>
                  <c:y val="0.272578740157480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curveVSdistance!$B$333:$B$340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xVal>
          <c:yVal>
            <c:numRef>
              <c:f>curveVSdistance!$C$333:$C$340</c:f>
              <c:numCache>
                <c:formatCode>General</c:formatCode>
                <c:ptCount val="8"/>
                <c:pt idx="0">
                  <c:v>-0.191</c:v>
                </c:pt>
                <c:pt idx="1">
                  <c:v>-0.26900000000000002</c:v>
                </c:pt>
                <c:pt idx="2">
                  <c:v>-0.22075</c:v>
                </c:pt>
                <c:pt idx="3">
                  <c:v>-0.23349999999999999</c:v>
                </c:pt>
                <c:pt idx="4">
                  <c:v>-0.10150000000000001</c:v>
                </c:pt>
                <c:pt idx="5">
                  <c:v>5.7499999999999999E-3</c:v>
                </c:pt>
                <c:pt idx="6">
                  <c:v>-3.2499999999999994E-2</c:v>
                </c:pt>
                <c:pt idx="7">
                  <c:v>-1.3000000000000001E-2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1-45DE-A295-857A0F699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548032"/>
        <c:axId val="996983872"/>
      </c:scatterChart>
      <c:valAx>
        <c:axId val="100154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83872"/>
        <c:crosses val="autoZero"/>
        <c:crossBetween val="midCat"/>
      </c:valAx>
      <c:valAx>
        <c:axId val="9969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54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902012248468941E-3"/>
                  <c:y val="0.26347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curveVSdistance!$B$341:$B$348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xVal>
          <c:yVal>
            <c:numRef>
              <c:f>curveVSdistance!$C$341:$C$348</c:f>
              <c:numCache>
                <c:formatCode>General</c:formatCode>
                <c:ptCount val="8"/>
                <c:pt idx="0">
                  <c:v>-0.22325</c:v>
                </c:pt>
                <c:pt idx="1">
                  <c:v>-0.25624999999999998</c:v>
                </c:pt>
                <c:pt idx="2">
                  <c:v>-0.32487499999999997</c:v>
                </c:pt>
                <c:pt idx="3">
                  <c:v>-0.123</c:v>
                </c:pt>
                <c:pt idx="4">
                  <c:v>-2.5500000000000005E-2</c:v>
                </c:pt>
                <c:pt idx="5">
                  <c:v>-5.875E-3</c:v>
                </c:pt>
                <c:pt idx="6">
                  <c:v>2.6000000000000002E-2</c:v>
                </c:pt>
                <c:pt idx="7">
                  <c:v>3.0249999999999999E-2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E-4ADB-AE40-50ACC1910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561024"/>
        <c:axId val="931686592"/>
      </c:scatterChart>
      <c:valAx>
        <c:axId val="100156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86592"/>
        <c:crosses val="autoZero"/>
        <c:crossBetween val="midCat"/>
      </c:valAx>
      <c:valAx>
        <c:axId val="9316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56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Thickness of Units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749481591044214"/>
                  <c:y val="3.75688976377952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hillslope_morph!$AM$3:$AM$74</c:f>
              <c:numCache>
                <c:formatCode>General</c:formatCode>
                <c:ptCount val="72"/>
                <c:pt idx="0">
                  <c:v>8.48</c:v>
                </c:pt>
                <c:pt idx="1">
                  <c:v>11.469999999999999</c:v>
                </c:pt>
                <c:pt idx="2">
                  <c:v>12.780000000000001</c:v>
                </c:pt>
                <c:pt idx="3">
                  <c:v>8.16</c:v>
                </c:pt>
                <c:pt idx="4">
                  <c:v>5.45</c:v>
                </c:pt>
                <c:pt idx="5">
                  <c:v>6.2799999999999994</c:v>
                </c:pt>
                <c:pt idx="6">
                  <c:v>16.2</c:v>
                </c:pt>
                <c:pt idx="7">
                  <c:v>12.819999999999999</c:v>
                </c:pt>
                <c:pt idx="8">
                  <c:v>11.28</c:v>
                </c:pt>
                <c:pt idx="9">
                  <c:v>2.4</c:v>
                </c:pt>
                <c:pt idx="10">
                  <c:v>3.1399999999999997</c:v>
                </c:pt>
                <c:pt idx="11">
                  <c:v>2.1399999999999997</c:v>
                </c:pt>
                <c:pt idx="12">
                  <c:v>3.95</c:v>
                </c:pt>
                <c:pt idx="13">
                  <c:v>2.91</c:v>
                </c:pt>
                <c:pt idx="14">
                  <c:v>2.17</c:v>
                </c:pt>
                <c:pt idx="15">
                  <c:v>2.17</c:v>
                </c:pt>
                <c:pt idx="16">
                  <c:v>1.03</c:v>
                </c:pt>
                <c:pt idx="17">
                  <c:v>6.36</c:v>
                </c:pt>
                <c:pt idx="18">
                  <c:v>25.349999999999998</c:v>
                </c:pt>
                <c:pt idx="19">
                  <c:v>25.349999999999998</c:v>
                </c:pt>
                <c:pt idx="20">
                  <c:v>18.989999999999998</c:v>
                </c:pt>
                <c:pt idx="21">
                  <c:v>21.33</c:v>
                </c:pt>
                <c:pt idx="22">
                  <c:v>21.33</c:v>
                </c:pt>
                <c:pt idx="23">
                  <c:v>5.01</c:v>
                </c:pt>
                <c:pt idx="24">
                  <c:v>7.91</c:v>
                </c:pt>
                <c:pt idx="25">
                  <c:v>8.3800000000000008</c:v>
                </c:pt>
                <c:pt idx="26">
                  <c:v>8.11</c:v>
                </c:pt>
                <c:pt idx="27">
                  <c:v>6.84</c:v>
                </c:pt>
                <c:pt idx="28">
                  <c:v>3.94</c:v>
                </c:pt>
                <c:pt idx="29">
                  <c:v>4.58</c:v>
                </c:pt>
                <c:pt idx="30">
                  <c:v>3.8200000000000003</c:v>
                </c:pt>
                <c:pt idx="31">
                  <c:v>3.4699999999999998</c:v>
                </c:pt>
                <c:pt idx="32">
                  <c:v>14.440000000000001</c:v>
                </c:pt>
                <c:pt idx="33">
                  <c:v>15.86</c:v>
                </c:pt>
                <c:pt idx="34">
                  <c:v>5.79</c:v>
                </c:pt>
                <c:pt idx="35">
                  <c:v>3.55</c:v>
                </c:pt>
                <c:pt idx="36">
                  <c:v>1.9899999999999998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10.399999999999999</c:v>
                </c:pt>
                <c:pt idx="40">
                  <c:v>18.68</c:v>
                </c:pt>
                <c:pt idx="41">
                  <c:v>19.080000000000002</c:v>
                </c:pt>
                <c:pt idx="42">
                  <c:v>17.599999999999998</c:v>
                </c:pt>
                <c:pt idx="43">
                  <c:v>16.43</c:v>
                </c:pt>
                <c:pt idx="44">
                  <c:v>8.1499999999999986</c:v>
                </c:pt>
                <c:pt idx="45">
                  <c:v>1.69</c:v>
                </c:pt>
                <c:pt idx="47">
                  <c:v>31.7</c:v>
                </c:pt>
                <c:pt idx="48">
                  <c:v>35.42</c:v>
                </c:pt>
                <c:pt idx="49">
                  <c:v>17.330000000000002</c:v>
                </c:pt>
                <c:pt idx="50">
                  <c:v>14.130000000000003</c:v>
                </c:pt>
                <c:pt idx="51">
                  <c:v>9.98</c:v>
                </c:pt>
                <c:pt idx="52">
                  <c:v>4.9399999999999995</c:v>
                </c:pt>
                <c:pt idx="53">
                  <c:v>7.75</c:v>
                </c:pt>
                <c:pt idx="54">
                  <c:v>9.9599999999999991</c:v>
                </c:pt>
                <c:pt idx="55">
                  <c:v>9.259999999999998</c:v>
                </c:pt>
                <c:pt idx="56">
                  <c:v>7.1800000000000006</c:v>
                </c:pt>
                <c:pt idx="57">
                  <c:v>5.36</c:v>
                </c:pt>
                <c:pt idx="58">
                  <c:v>1.1499999999999999</c:v>
                </c:pt>
                <c:pt idx="59">
                  <c:v>0.53</c:v>
                </c:pt>
                <c:pt idx="60">
                  <c:v>0.53</c:v>
                </c:pt>
                <c:pt idx="61">
                  <c:v>13.64</c:v>
                </c:pt>
                <c:pt idx="62">
                  <c:v>17.71</c:v>
                </c:pt>
                <c:pt idx="63">
                  <c:v>19.86</c:v>
                </c:pt>
                <c:pt idx="64">
                  <c:v>25.82</c:v>
                </c:pt>
                <c:pt idx="65">
                  <c:v>27.680000000000003</c:v>
                </c:pt>
                <c:pt idx="66">
                  <c:v>32.49</c:v>
                </c:pt>
                <c:pt idx="67">
                  <c:v>28.959999999999997</c:v>
                </c:pt>
                <c:pt idx="68">
                  <c:v>18.5</c:v>
                </c:pt>
                <c:pt idx="69">
                  <c:v>10.340000000000002</c:v>
                </c:pt>
                <c:pt idx="70">
                  <c:v>1.46</c:v>
                </c:pt>
                <c:pt idx="71">
                  <c:v>0.99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1-458D-867E-2B473910C747}"/>
            </c:ext>
          </c:extLst>
        </c:ser>
        <c:ser>
          <c:idx val="1"/>
          <c:order val="1"/>
          <c:tx>
            <c:v>Mean Thickness of Bedrock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225515189314207"/>
                  <c:y val="0.54964539007092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hillslope_morph!$AH$3:$AH$74</c:f>
              <c:numCache>
                <c:formatCode>General</c:formatCode>
                <c:ptCount val="72"/>
                <c:pt idx="0">
                  <c:v>0.84800000000000009</c:v>
                </c:pt>
                <c:pt idx="1">
                  <c:v>0.9558333333333332</c:v>
                </c:pt>
                <c:pt idx="2">
                  <c:v>1.0650000000000002</c:v>
                </c:pt>
                <c:pt idx="3">
                  <c:v>1.1657142857142857</c:v>
                </c:pt>
                <c:pt idx="4">
                  <c:v>1.3625</c:v>
                </c:pt>
                <c:pt idx="5">
                  <c:v>1.5699999999999998</c:v>
                </c:pt>
                <c:pt idx="6">
                  <c:v>2.0249999999999999</c:v>
                </c:pt>
                <c:pt idx="7">
                  <c:v>1.6024999999999998</c:v>
                </c:pt>
                <c:pt idx="8">
                  <c:v>1.6114285714285714</c:v>
                </c:pt>
                <c:pt idx="9">
                  <c:v>0.48</c:v>
                </c:pt>
                <c:pt idx="10">
                  <c:v>0.52333333333333332</c:v>
                </c:pt>
                <c:pt idx="11">
                  <c:v>0.53499999999999992</c:v>
                </c:pt>
                <c:pt idx="12">
                  <c:v>0.79</c:v>
                </c:pt>
                <c:pt idx="13">
                  <c:v>0.97000000000000008</c:v>
                </c:pt>
                <c:pt idx="14">
                  <c:v>1.085</c:v>
                </c:pt>
                <c:pt idx="15">
                  <c:v>1.085</c:v>
                </c:pt>
                <c:pt idx="16">
                  <c:v>1.03</c:v>
                </c:pt>
                <c:pt idx="17">
                  <c:v>6.36</c:v>
                </c:pt>
                <c:pt idx="18">
                  <c:v>12.674999999999999</c:v>
                </c:pt>
                <c:pt idx="19">
                  <c:v>12.674999999999999</c:v>
                </c:pt>
                <c:pt idx="20">
                  <c:v>18.989999999999998</c:v>
                </c:pt>
                <c:pt idx="21">
                  <c:v>7.1099999999999994</c:v>
                </c:pt>
                <c:pt idx="22">
                  <c:v>7.1099999999999994</c:v>
                </c:pt>
                <c:pt idx="23">
                  <c:v>1.2524999999999999</c:v>
                </c:pt>
                <c:pt idx="24">
                  <c:v>0.98875000000000002</c:v>
                </c:pt>
                <c:pt idx="25">
                  <c:v>0.93111111111111122</c:v>
                </c:pt>
                <c:pt idx="26">
                  <c:v>0.90111111111111108</c:v>
                </c:pt>
                <c:pt idx="27">
                  <c:v>0.76</c:v>
                </c:pt>
                <c:pt idx="28">
                  <c:v>0.78800000000000003</c:v>
                </c:pt>
                <c:pt idx="29">
                  <c:v>0.91600000000000004</c:v>
                </c:pt>
                <c:pt idx="30">
                  <c:v>0.95500000000000007</c:v>
                </c:pt>
                <c:pt idx="31">
                  <c:v>1.1566666666666665</c:v>
                </c:pt>
                <c:pt idx="32">
                  <c:v>1.6044444444444446</c:v>
                </c:pt>
                <c:pt idx="33">
                  <c:v>1.4418181818181817</c:v>
                </c:pt>
                <c:pt idx="34">
                  <c:v>0.82714285714285718</c:v>
                </c:pt>
                <c:pt idx="35">
                  <c:v>0.71</c:v>
                </c:pt>
                <c:pt idx="36">
                  <c:v>0.66333333333333322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2.5999999999999996</c:v>
                </c:pt>
                <c:pt idx="40">
                  <c:v>2.6685714285714286</c:v>
                </c:pt>
                <c:pt idx="41">
                  <c:v>2.12</c:v>
                </c:pt>
                <c:pt idx="42">
                  <c:v>1.9555555555555553</c:v>
                </c:pt>
                <c:pt idx="43">
                  <c:v>2.05375</c:v>
                </c:pt>
                <c:pt idx="44">
                  <c:v>1.6299999999999997</c:v>
                </c:pt>
                <c:pt idx="45">
                  <c:v>0.84499999999999997</c:v>
                </c:pt>
                <c:pt idx="47">
                  <c:v>6.34</c:v>
                </c:pt>
                <c:pt idx="48">
                  <c:v>5.0600000000000005</c:v>
                </c:pt>
                <c:pt idx="49">
                  <c:v>2.475714285714286</c:v>
                </c:pt>
                <c:pt idx="50">
                  <c:v>1.7662500000000003</c:v>
                </c:pt>
                <c:pt idx="51">
                  <c:v>1.4257142857142857</c:v>
                </c:pt>
                <c:pt idx="52">
                  <c:v>1.2349999999999999</c:v>
                </c:pt>
                <c:pt idx="53">
                  <c:v>1.55</c:v>
                </c:pt>
                <c:pt idx="54">
                  <c:v>1.66</c:v>
                </c:pt>
                <c:pt idx="55">
                  <c:v>1.543333333333333</c:v>
                </c:pt>
                <c:pt idx="56">
                  <c:v>1.4360000000000002</c:v>
                </c:pt>
                <c:pt idx="57">
                  <c:v>1.0720000000000001</c:v>
                </c:pt>
                <c:pt idx="58">
                  <c:v>0.57499999999999996</c:v>
                </c:pt>
                <c:pt idx="59">
                  <c:v>0.53</c:v>
                </c:pt>
                <c:pt idx="60">
                  <c:v>0.53</c:v>
                </c:pt>
                <c:pt idx="61">
                  <c:v>1.9485714285714286</c:v>
                </c:pt>
                <c:pt idx="62">
                  <c:v>1.7710000000000001</c:v>
                </c:pt>
                <c:pt idx="63">
                  <c:v>1.5276923076923077</c:v>
                </c:pt>
                <c:pt idx="64">
                  <c:v>1.9861538461538462</c:v>
                </c:pt>
                <c:pt idx="65">
                  <c:v>2.1292307692307695</c:v>
                </c:pt>
                <c:pt idx="66">
                  <c:v>2.3207142857142857</c:v>
                </c:pt>
                <c:pt idx="67">
                  <c:v>2.6327272727272724</c:v>
                </c:pt>
                <c:pt idx="68">
                  <c:v>2.3125</c:v>
                </c:pt>
                <c:pt idx="69">
                  <c:v>1.4771428571428573</c:v>
                </c:pt>
                <c:pt idx="70">
                  <c:v>0.48666666666666664</c:v>
                </c:pt>
                <c:pt idx="71">
                  <c:v>0.495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1-458D-867E-2B473910C747}"/>
            </c:ext>
          </c:extLst>
        </c:ser>
        <c:ser>
          <c:idx val="2"/>
          <c:order val="2"/>
          <c:tx>
            <c:v>Max Bedrock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031989095285742"/>
                  <c:y val="-2.427347623213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hillslope_morph!$AJ$3:$AJ$74</c:f>
              <c:numCache>
                <c:formatCode>General</c:formatCode>
                <c:ptCount val="72"/>
                <c:pt idx="0">
                  <c:v>1.28</c:v>
                </c:pt>
                <c:pt idx="1">
                  <c:v>1.79</c:v>
                </c:pt>
                <c:pt idx="2">
                  <c:v>1.97</c:v>
                </c:pt>
                <c:pt idx="3">
                  <c:v>1.97</c:v>
                </c:pt>
                <c:pt idx="4">
                  <c:v>1.97</c:v>
                </c:pt>
                <c:pt idx="5">
                  <c:v>2.88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0.62</c:v>
                </c:pt>
                <c:pt idx="10">
                  <c:v>0.74</c:v>
                </c:pt>
                <c:pt idx="11">
                  <c:v>0.74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1.03</c:v>
                </c:pt>
                <c:pt idx="17">
                  <c:v>6.36</c:v>
                </c:pt>
                <c:pt idx="18">
                  <c:v>18.989999999999998</c:v>
                </c:pt>
                <c:pt idx="19">
                  <c:v>18.989999999999998</c:v>
                </c:pt>
                <c:pt idx="20">
                  <c:v>18.989999999999998</c:v>
                </c:pt>
                <c:pt idx="21">
                  <c:v>18.989999999999998</c:v>
                </c:pt>
                <c:pt idx="22">
                  <c:v>18.989999999999998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6">
                  <c:v>1.65</c:v>
                </c:pt>
                <c:pt idx="27">
                  <c:v>1.05</c:v>
                </c:pt>
                <c:pt idx="28">
                  <c:v>1.05</c:v>
                </c:pt>
                <c:pt idx="29">
                  <c:v>1.28</c:v>
                </c:pt>
                <c:pt idx="30">
                  <c:v>1.28</c:v>
                </c:pt>
                <c:pt idx="31">
                  <c:v>1.28</c:v>
                </c:pt>
                <c:pt idx="32">
                  <c:v>6.47</c:v>
                </c:pt>
                <c:pt idx="33">
                  <c:v>6.47</c:v>
                </c:pt>
                <c:pt idx="34">
                  <c:v>1.48</c:v>
                </c:pt>
                <c:pt idx="35">
                  <c:v>1.1299999999999999</c:v>
                </c:pt>
                <c:pt idx="36">
                  <c:v>1.1299999999999999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6.06</c:v>
                </c:pt>
                <c:pt idx="41">
                  <c:v>3.66</c:v>
                </c:pt>
                <c:pt idx="42">
                  <c:v>3.66</c:v>
                </c:pt>
                <c:pt idx="43">
                  <c:v>3.66</c:v>
                </c:pt>
                <c:pt idx="44">
                  <c:v>2.97</c:v>
                </c:pt>
                <c:pt idx="45">
                  <c:v>1.1000000000000001</c:v>
                </c:pt>
                <c:pt idx="47">
                  <c:v>15.73</c:v>
                </c:pt>
                <c:pt idx="48">
                  <c:v>15.73</c:v>
                </c:pt>
                <c:pt idx="49">
                  <c:v>5.2</c:v>
                </c:pt>
                <c:pt idx="50">
                  <c:v>2.75</c:v>
                </c:pt>
                <c:pt idx="51">
                  <c:v>2.5499999999999998</c:v>
                </c:pt>
                <c:pt idx="52">
                  <c:v>2.5499999999999998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1.63</c:v>
                </c:pt>
                <c:pt idx="58">
                  <c:v>0.62</c:v>
                </c:pt>
                <c:pt idx="59">
                  <c:v>0.53</c:v>
                </c:pt>
                <c:pt idx="60">
                  <c:v>0.53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7.14</c:v>
                </c:pt>
                <c:pt idx="65">
                  <c:v>7.14</c:v>
                </c:pt>
                <c:pt idx="66">
                  <c:v>7.14</c:v>
                </c:pt>
                <c:pt idx="67">
                  <c:v>7.14</c:v>
                </c:pt>
                <c:pt idx="68">
                  <c:v>4.03</c:v>
                </c:pt>
                <c:pt idx="69">
                  <c:v>2.79</c:v>
                </c:pt>
                <c:pt idx="70">
                  <c:v>0.51</c:v>
                </c:pt>
                <c:pt idx="71">
                  <c:v>0.51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1-458D-867E-2B473910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9472"/>
        <c:axId val="87029856"/>
      </c:scatterChart>
      <c:valAx>
        <c:axId val="8700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9856"/>
        <c:crosses val="autoZero"/>
        <c:crossBetween val="midCat"/>
      </c:valAx>
      <c:valAx>
        <c:axId val="87029856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layout>
            <c:manualLayout>
              <c:xMode val="edge"/>
              <c:yMode val="edge"/>
              <c:x val="1.841620626151013E-2"/>
              <c:y val="0.25777012248468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Bed Thickness vs Slope of Entire Transect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vs total thickness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55425813847277"/>
                  <c:y val="8.62545814723709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40.669999999999995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A08-4E9E-A067-2A7766D46A72}"/>
            </c:ext>
          </c:extLst>
        </c:ser>
        <c:ser>
          <c:idx val="1"/>
          <c:order val="1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261995008505284E-2"/>
                  <c:y val="-4.2673324864322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2.2594444444444441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8-4E9E-A067-2A7766D46A72}"/>
            </c:ext>
          </c:extLst>
        </c:ser>
        <c:ser>
          <c:idx val="2"/>
          <c:order val="2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44347853894084"/>
                  <c:y val="-2.69845454948531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18.989999999999998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A08-4E9E-A067-2A7766D4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195951"/>
        <c:axId val="764198863"/>
        <c:extLst/>
      </c:scatterChart>
      <c:valAx>
        <c:axId val="76419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8863"/>
        <c:crosses val="autoZero"/>
        <c:crossBetween val="midCat"/>
      </c:valAx>
      <c:valAx>
        <c:axId val="7641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0.15782407407407409"/>
          <c:w val="0.86486351706036746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Max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9140916971944966E-2"/>
                  <c:y val="3.355588506309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18.989999999999998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D-4EDB-B255-331E32365756}"/>
            </c:ext>
          </c:extLst>
        </c:ser>
        <c:ser>
          <c:idx val="1"/>
          <c:order val="1"/>
          <c:tx>
            <c:v>Mean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537999916118514E-2"/>
                  <c:y val="4.48023674646192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2.2594444444444441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hillslope_morph!$BF$3:$BF$74</c:f>
              <c:numCache>
                <c:formatCode>General</c:formatCode>
                <c:ptCount val="72"/>
                <c:pt idx="0">
                  <c:v>392.44279539611699</c:v>
                </c:pt>
                <c:pt idx="5">
                  <c:v>256.61885915970078</c:v>
                </c:pt>
                <c:pt idx="17">
                  <c:v>850.07263091425239</c:v>
                </c:pt>
                <c:pt idx="32">
                  <c:v>258.96303019335494</c:v>
                </c:pt>
                <c:pt idx="39">
                  <c:v>140.4</c:v>
                </c:pt>
                <c:pt idx="47">
                  <c:v>197.1340204903743</c:v>
                </c:pt>
                <c:pt idx="61">
                  <c:v>363.00745077680978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C0D-4EDB-B255-331E32365756}"/>
            </c:ext>
          </c:extLst>
        </c:ser>
        <c:ser>
          <c:idx val="2"/>
          <c:order val="2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40.669999999999995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FD-40C6-99CC-D6139BFEC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5967"/>
        <c:axId val="113487215"/>
        <c:extLst/>
      </c:scatterChart>
      <c:valAx>
        <c:axId val="11348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Bed Thickness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7215"/>
        <c:crosses val="autoZero"/>
        <c:crossBetween val="midCat"/>
      </c:valAx>
      <c:valAx>
        <c:axId val="11348721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 axis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channel_morph!$J$2:$J$8</c:f>
              <c:numCache>
                <c:formatCode>General</c:formatCode>
                <c:ptCount val="7"/>
                <c:pt idx="0">
                  <c:v>79.19</c:v>
                </c:pt>
                <c:pt idx="1">
                  <c:v>65.930000000000007</c:v>
                </c:pt>
                <c:pt idx="2">
                  <c:v>97.8</c:v>
                </c:pt>
                <c:pt idx="3">
                  <c:v>59.98</c:v>
                </c:pt>
                <c:pt idx="4">
                  <c:v>90.04</c:v>
                </c:pt>
                <c:pt idx="5">
                  <c:v>193.99</c:v>
                </c:pt>
                <c:pt idx="6">
                  <c:v>146.02000000000001</c:v>
                </c:pt>
              </c:numCache>
            </c:numRef>
          </c:xVal>
          <c:yVal>
            <c:numRef>
              <c:f>channel_morph!$P$2:$P$8</c:f>
              <c:numCache>
                <c:formatCode>General</c:formatCode>
                <c:ptCount val="7"/>
                <c:pt idx="0" formatCode="0.00E+00">
                  <c:v>352.64304428008251</c:v>
                </c:pt>
                <c:pt idx="1">
                  <c:v>327.46098721299484</c:v>
                </c:pt>
                <c:pt idx="2">
                  <c:v>997.57609201028993</c:v>
                </c:pt>
                <c:pt idx="3">
                  <c:v>251.69866672289038</c:v>
                </c:pt>
                <c:pt idx="4">
                  <c:v>284.43599033816378</c:v>
                </c:pt>
                <c:pt idx="5">
                  <c:v>325.40428485904749</c:v>
                </c:pt>
                <c:pt idx="6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6-4CD3-A927-9FF38E74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44271"/>
        <c:axId val="2020343439"/>
      </c:scatterChart>
      <c:valAx>
        <c:axId val="20203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</a:t>
                </a:r>
                <a:r>
                  <a:rPr lang="en-US" baseline="0"/>
                  <a:t> Steep part of Hillslope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3439"/>
        <c:crosses val="autoZero"/>
        <c:crossBetween val="midCat"/>
      </c:valAx>
      <c:valAx>
        <c:axId val="20203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</a:t>
                </a:r>
                <a:r>
                  <a:rPr lang="en-US" baseline="0"/>
                  <a:t> Axis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083709024560905E-2"/>
          <c:y val="2.835538752362949E-2"/>
          <c:w val="0.80763597955767341"/>
          <c:h val="0.89225498514009005"/>
        </c:manualLayout>
      </c:layout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63677674619032E-2"/>
                  <c:y val="0.15558388616777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'D50-ksn'!$B$3:$M$3</c:f>
              <c:numCache>
                <c:formatCode>General</c:formatCode>
                <c:ptCount val="12"/>
                <c:pt idx="0">
                  <c:v>474.05996705833724</c:v>
                </c:pt>
                <c:pt idx="1">
                  <c:v>283.28588826621609</c:v>
                </c:pt>
                <c:pt idx="2">
                  <c:v>444.0579532573725</c:v>
                </c:pt>
                <c:pt idx="3">
                  <c:v>571.32109231095205</c:v>
                </c:pt>
                <c:pt idx="4">
                  <c:v>1673.1550481102436</c:v>
                </c:pt>
                <c:pt idx="5">
                  <c:v>1665.7903487689593</c:v>
                </c:pt>
                <c:pt idx="6" formatCode="0.0">
                  <c:v>487.1</c:v>
                </c:pt>
                <c:pt idx="7" formatCode="0.0">
                  <c:v>530.5</c:v>
                </c:pt>
                <c:pt idx="8" formatCode="0.0">
                  <c:v>134.03824155939267</c:v>
                </c:pt>
                <c:pt idx="9">
                  <c:v>924.53948951473865</c:v>
                </c:pt>
                <c:pt idx="10">
                  <c:v>259.4468177123203</c:v>
                </c:pt>
              </c:numCache>
            </c:numRef>
          </c:xVal>
          <c:yVal>
            <c:numRef>
              <c:f>'D50-ksn'!$B$9:$M$9</c:f>
              <c:numCache>
                <c:formatCode>General</c:formatCode>
                <c:ptCount val="12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8D4E-8AD8-38EE03137980}"/>
            </c:ext>
          </c:extLst>
        </c:ser>
        <c:ser>
          <c:idx val="1"/>
          <c:order val="1"/>
          <c:tx>
            <c:v>D84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'D50-ksn'!$B$4:$L$4</c:f>
              <c:numCache>
                <c:formatCode>General</c:formatCode>
                <c:ptCount val="11"/>
                <c:pt idx="0">
                  <c:v>377.63947934944144</c:v>
                </c:pt>
                <c:pt idx="1">
                  <c:v>263.75555401663649</c:v>
                </c:pt>
                <c:pt idx="2">
                  <c:v>154.53779350439902</c:v>
                </c:pt>
                <c:pt idx="3">
                  <c:v>469.89600257405681</c:v>
                </c:pt>
                <c:pt idx="4">
                  <c:v>1415.7109558461329</c:v>
                </c:pt>
                <c:pt idx="6" formatCode="0.0">
                  <c:v>390.1</c:v>
                </c:pt>
                <c:pt idx="7" formatCode="0.0">
                  <c:v>168.5</c:v>
                </c:pt>
                <c:pt idx="8" formatCode="0.0">
                  <c:v>255.73902673257106</c:v>
                </c:pt>
                <c:pt idx="9">
                  <c:v>687.52531289068031</c:v>
                </c:pt>
                <c:pt idx="10">
                  <c:v>209.64933278281262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8D4E-8AD8-38EE03137980}"/>
            </c:ext>
          </c:extLst>
        </c:ser>
        <c:ser>
          <c:idx val="2"/>
          <c:order val="2"/>
          <c:tx>
            <c:v>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15635405648916E-2"/>
                  <c:y val="4.265091863517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'D50-ksn'!$B$5:$L$5</c:f>
              <c:numCache>
                <c:formatCode>General</c:formatCode>
                <c:ptCount val="11"/>
                <c:pt idx="0">
                  <c:v>198.00281020336416</c:v>
                </c:pt>
                <c:pt idx="1">
                  <c:v>392.44279539611699</c:v>
                </c:pt>
                <c:pt idx="2">
                  <c:v>258.96303019335494</c:v>
                </c:pt>
                <c:pt idx="3">
                  <c:v>256.61885915970078</c:v>
                </c:pt>
                <c:pt idx="4">
                  <c:v>850.07263091425239</c:v>
                </c:pt>
                <c:pt idx="6" formatCode="0.0">
                  <c:v>213.4</c:v>
                </c:pt>
                <c:pt idx="7" formatCode="0.0">
                  <c:v>140.4</c:v>
                </c:pt>
                <c:pt idx="8" formatCode="0.0">
                  <c:v>259.40439385330575</c:v>
                </c:pt>
                <c:pt idx="9">
                  <c:v>363.00745077680978</c:v>
                </c:pt>
                <c:pt idx="10">
                  <c:v>197.1340204903743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15-8D4E-8AD8-38EE03137980}"/>
            </c:ext>
          </c:extLst>
        </c:ser>
        <c:ser>
          <c:idx val="3"/>
          <c:order val="3"/>
          <c:tx>
            <c:v>D16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32454154823484E-2"/>
                  <c:y val="1.6404199475065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'D50-ksn'!$B$6:$L$6</c:f>
              <c:numCache>
                <c:formatCode>General</c:formatCode>
                <c:ptCount val="11"/>
                <c:pt idx="0">
                  <c:v>132.42279873815161</c:v>
                </c:pt>
                <c:pt idx="1">
                  <c:v>265.78875591820059</c:v>
                </c:pt>
                <c:pt idx="2">
                  <c:v>131.8446067578914</c:v>
                </c:pt>
                <c:pt idx="3">
                  <c:v>183.42015519126639</c:v>
                </c:pt>
                <c:pt idx="4">
                  <c:v>572.70582144105799</c:v>
                </c:pt>
                <c:pt idx="6" formatCode="0.0">
                  <c:v>135.16899785956994</c:v>
                </c:pt>
                <c:pt idx="7" formatCode="0.0">
                  <c:v>195.9</c:v>
                </c:pt>
                <c:pt idx="8" formatCode="0.0">
                  <c:v>505.55177749939588</c:v>
                </c:pt>
                <c:pt idx="9">
                  <c:v>256.53742295392158</c:v>
                </c:pt>
                <c:pt idx="10">
                  <c:v>223.61749454989044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15-8D4E-8AD8-38EE03137980}"/>
            </c:ext>
          </c:extLst>
        </c:ser>
        <c:ser>
          <c:idx val="4"/>
          <c:order val="4"/>
          <c:tx>
            <c:v>D10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0256634587343E-2"/>
                  <c:y val="9.842519685039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'D50-ksn'!$B$7:$L$7</c:f>
              <c:numCache>
                <c:formatCode>General</c:formatCode>
                <c:ptCount val="11"/>
                <c:pt idx="0">
                  <c:v>123.07707176109511</c:v>
                </c:pt>
                <c:pt idx="1">
                  <c:v>856.19275636131329</c:v>
                </c:pt>
                <c:pt idx="2">
                  <c:v>125.53106227603988</c:v>
                </c:pt>
                <c:pt idx="3">
                  <c:v>174.82671071172081</c:v>
                </c:pt>
                <c:pt idx="4">
                  <c:v>525.9804697242206</c:v>
                </c:pt>
                <c:pt idx="5">
                  <c:v>522.1801363088058</c:v>
                </c:pt>
                <c:pt idx="6" formatCode="0.0">
                  <c:v>124.20206553821464</c:v>
                </c:pt>
                <c:pt idx="7" formatCode="0.0">
                  <c:v>118.3</c:v>
                </c:pt>
                <c:pt idx="8" formatCode="0.0">
                  <c:v>0</c:v>
                </c:pt>
                <c:pt idx="9">
                  <c:v>242.10077400943081</c:v>
                </c:pt>
                <c:pt idx="10">
                  <c:v>220.0857152626414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15-8D4E-8AD8-38EE0313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0527"/>
        <c:axId val="1826501359"/>
      </c:scatterChart>
      <c:valAx>
        <c:axId val="1826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1359"/>
        <c:crosses val="autoZero"/>
        <c:crossBetween val="midCat"/>
      </c:valAx>
      <c:valAx>
        <c:axId val="18265013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2'!$O$19:$W$19</c:f>
              <c:numCache>
                <c:formatCode>General</c:formatCode>
                <c:ptCount val="9"/>
                <c:pt idx="0">
                  <c:v>5.7599999999999908E-2</c:v>
                </c:pt>
                <c:pt idx="1">
                  <c:v>4.6966666666667149E-2</c:v>
                </c:pt>
                <c:pt idx="2">
                  <c:v>0.26816666666666683</c:v>
                </c:pt>
                <c:pt idx="6">
                  <c:v>0.1624000000000001</c:v>
                </c:pt>
                <c:pt idx="7">
                  <c:v>0.14376666666666704</c:v>
                </c:pt>
                <c:pt idx="8">
                  <c:v>8.4933333333333388E-2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E240-897C-1B5DFA6C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 lc3shallow 1 and 2'!$O$17:$W$17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6">
                        <c:v>26</c:v>
                      </c:pt>
                      <c:pt idx="7">
                        <c:v>59.2</c:v>
                      </c:pt>
                      <c:pt idx="8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4F-E240-897C-1B5DFA6C100C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F-E240-897C-1B5DFA6C100C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F-E240-897C-1B5DFA6C100C}"/>
                  </c:ext>
                </c:extLst>
              </c15:ser>
            </c15:filteredScatterSeries>
          </c:ext>
        </c:extLst>
      </c:scatterChart>
      <c:valAx>
        <c:axId val="77026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77777777777778"/>
                  <c:y val="0.1068296150481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2'!$O$7:$W$7</c:f>
              <c:numCache>
                <c:formatCode>General</c:formatCode>
                <c:ptCount val="9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113.1</c:v>
                </c:pt>
                <c:pt idx="5">
                  <c:v>0</c:v>
                </c:pt>
                <c:pt idx="6">
                  <c:v>99.646033411078378</c:v>
                </c:pt>
                <c:pt idx="7">
                  <c:v>226.11534238681267</c:v>
                </c:pt>
                <c:pt idx="8">
                  <c:v>159.82468651818132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2-AF45-83D7-E7B7BD433661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7025371828522E-3"/>
                  <c:y val="2.88728492271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2'!$O$8:$W$8</c:f>
              <c:numCache>
                <c:formatCode>General</c:formatCode>
                <c:ptCount val="9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1234.6369497883175</c:v>
                </c:pt>
                <c:pt idx="6">
                  <c:v>2519.9</c:v>
                </c:pt>
                <c:pt idx="7">
                  <c:v>2665.7975461787296</c:v>
                </c:pt>
                <c:pt idx="8">
                  <c:v>2722.8585991918339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2-AF45-83D7-E7B7BD43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4-184C-A266-45489DEEE19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2'!$O$18:$W$18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4-184C-A266-45489DEE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curveVSdistance!$B$86:$B$98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</c:numCache>
            </c:numRef>
          </c:xVal>
          <c:yVal>
            <c:numRef>
              <c:f>curveVSdistance!$C$86:$C$98</c:f>
              <c:numCache>
                <c:formatCode>General</c:formatCode>
                <c:ptCount val="13"/>
                <c:pt idx="0">
                  <c:v>-1.2250000000000049E-2</c:v>
                </c:pt>
                <c:pt idx="1">
                  <c:v>-2.1250000000000036E-2</c:v>
                </c:pt>
                <c:pt idx="2">
                  <c:v>0.11187499999999999</c:v>
                </c:pt>
                <c:pt idx="3">
                  <c:v>0.13900000000000001</c:v>
                </c:pt>
                <c:pt idx="4">
                  <c:v>0.11050000000000004</c:v>
                </c:pt>
                <c:pt idx="5">
                  <c:v>2.9625000000000058E-2</c:v>
                </c:pt>
                <c:pt idx="6">
                  <c:v>3.7500000000000532E-3</c:v>
                </c:pt>
                <c:pt idx="7">
                  <c:v>-8.6624999999999994E-2</c:v>
                </c:pt>
                <c:pt idx="8">
                  <c:v>3.6624999999999998E-2</c:v>
                </c:pt>
                <c:pt idx="9">
                  <c:v>-8.8750000000000114E-3</c:v>
                </c:pt>
                <c:pt idx="10">
                  <c:v>-0.24862500000000004</c:v>
                </c:pt>
                <c:pt idx="11">
                  <c:v>-0.24737499999999998</c:v>
                </c:pt>
                <c:pt idx="12">
                  <c:v>-0.395625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70-4F3E-8D69-FEE466D28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667600"/>
        <c:axId val="939355488"/>
      </c:scatterChart>
      <c:valAx>
        <c:axId val="90666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5488"/>
        <c:crosses val="autoZero"/>
        <c:crossBetween val="midCat"/>
      </c:valAx>
      <c:valAx>
        <c:axId val="9393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66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D-5840-96FA-7329BE380EFB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D-5840-96FA-7329BE380EFB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D-5840-96FA-7329BE380EFB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D-5840-96FA-7329BE380EFB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D-5840-96FA-7329BE380EFB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D-5840-96FA-7329BE38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8-6144-803E-82C6597E9C7C}"/>
            </c:ext>
          </c:extLst>
        </c:ser>
        <c:ser>
          <c:idx val="1"/>
          <c:order val="1"/>
          <c:tx>
            <c:v>lc3_1500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8-6144-803E-82C6597E9C7C}"/>
            </c:ext>
          </c:extLst>
        </c:ser>
        <c:ser>
          <c:idx val="2"/>
          <c:order val="2"/>
          <c:tx>
            <c:v>lc3_shallow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8-6144-803E-82C6597E9C7C}"/>
            </c:ext>
          </c:extLst>
        </c:ser>
        <c:ser>
          <c:idx val="3"/>
          <c:order val="3"/>
          <c:tx>
            <c:v>lc1steep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18-6144-803E-82C6597E9C7C}"/>
            </c:ext>
          </c:extLst>
        </c:ser>
        <c:ser>
          <c:idx val="4"/>
          <c:order val="4"/>
          <c:tx>
            <c:v>lc1_1500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18-6144-803E-82C6597E9C7C}"/>
            </c:ext>
          </c:extLst>
        </c:ser>
        <c:ser>
          <c:idx val="5"/>
          <c:order val="5"/>
          <c:tx>
            <c:v>lc1_shallow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18-6144-803E-82C6597E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130358705161855E-4"/>
                  <c:y val="4.484251968503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curveVSdistance!$B$99:$B$117</c:f>
              <c:numCache>
                <c:formatCode>General</c:formatCode>
                <c:ptCount val="1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</c:numCache>
            </c:numRef>
          </c:xVal>
          <c:yVal>
            <c:numRef>
              <c:f>curveVSdistance!$C$99:$C$117</c:f>
              <c:numCache>
                <c:formatCode>General</c:formatCode>
                <c:ptCount val="19"/>
                <c:pt idx="0">
                  <c:v>0.32100000000000006</c:v>
                </c:pt>
                <c:pt idx="1">
                  <c:v>0.175625</c:v>
                </c:pt>
                <c:pt idx="2">
                  <c:v>9.3749999999999997E-3</c:v>
                </c:pt>
                <c:pt idx="3">
                  <c:v>-6.3249999999999987E-2</c:v>
                </c:pt>
                <c:pt idx="4">
                  <c:v>-0.32600000000000001</c:v>
                </c:pt>
                <c:pt idx="5">
                  <c:v>-0.20099999999999998</c:v>
                </c:pt>
                <c:pt idx="6">
                  <c:v>-0.16262500000000002</c:v>
                </c:pt>
                <c:pt idx="7">
                  <c:v>-0.156</c:v>
                </c:pt>
                <c:pt idx="8">
                  <c:v>-6.5874999999999989E-2</c:v>
                </c:pt>
                <c:pt idx="9">
                  <c:v>-0.10837500000000003</c:v>
                </c:pt>
                <c:pt idx="10">
                  <c:v>-5.4624999999999993E-2</c:v>
                </c:pt>
                <c:pt idx="11">
                  <c:v>-3.2874999999999988E-2</c:v>
                </c:pt>
                <c:pt idx="12">
                  <c:v>-8.5125000000000006E-2</c:v>
                </c:pt>
                <c:pt idx="13">
                  <c:v>5.0250000000000017E-2</c:v>
                </c:pt>
                <c:pt idx="14">
                  <c:v>-7.1250000000000008E-2</c:v>
                </c:pt>
                <c:pt idx="15">
                  <c:v>-8.3000000000000004E-2</c:v>
                </c:pt>
                <c:pt idx="16">
                  <c:v>-3.0499999999999992E-2</c:v>
                </c:pt>
                <c:pt idx="17">
                  <c:v>-2.5250000000000015E-2</c:v>
                </c:pt>
                <c:pt idx="18">
                  <c:v>5.7124999999999995E-2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9-47E8-AD7A-3E367A497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526288"/>
        <c:axId val="941177136"/>
      </c:scatterChart>
      <c:valAx>
        <c:axId val="92652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177136"/>
        <c:crosses val="autoZero"/>
        <c:crossBetween val="midCat"/>
      </c:valAx>
      <c:valAx>
        <c:axId val="94117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52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142169728783901E-2"/>
                  <c:y val="-0.11515274132400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curveVSdistance!$B$118:$B$141</c:f>
              <c:numCache>
                <c:formatCode>General</c:formatCode>
                <c:ptCount val="2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</c:numCache>
            </c:numRef>
          </c:xVal>
          <c:yVal>
            <c:numRef>
              <c:f>curveVSdistance!$C$118:$C$141</c:f>
              <c:numCache>
                <c:formatCode>General</c:formatCode>
                <c:ptCount val="24"/>
                <c:pt idx="0">
                  <c:v>0.11512500000000006</c:v>
                </c:pt>
                <c:pt idx="1">
                  <c:v>-5.0875000000000004E-2</c:v>
                </c:pt>
                <c:pt idx="2">
                  <c:v>-0.13187499999999996</c:v>
                </c:pt>
                <c:pt idx="3">
                  <c:v>-8.3749999999999991E-2</c:v>
                </c:pt>
                <c:pt idx="4">
                  <c:v>-0.22725000000000004</c:v>
                </c:pt>
                <c:pt idx="5">
                  <c:v>-0.10087499999999998</c:v>
                </c:pt>
                <c:pt idx="6">
                  <c:v>-0.13162500000000002</c:v>
                </c:pt>
                <c:pt idx="7">
                  <c:v>-3.125E-2</c:v>
                </c:pt>
                <c:pt idx="8">
                  <c:v>-4.0375000000000008E-2</c:v>
                </c:pt>
                <c:pt idx="9">
                  <c:v>-5.5625000000000001E-2</c:v>
                </c:pt>
                <c:pt idx="10">
                  <c:v>4.1999999999999996E-2</c:v>
                </c:pt>
                <c:pt idx="11">
                  <c:v>9.9624999999999991E-2</c:v>
                </c:pt>
                <c:pt idx="12">
                  <c:v>8.7250000000000008E-2</c:v>
                </c:pt>
                <c:pt idx="13">
                  <c:v>0.13212499999999999</c:v>
                </c:pt>
                <c:pt idx="14">
                  <c:v>2.250000000000001E-2</c:v>
                </c:pt>
                <c:pt idx="15">
                  <c:v>1.3750000000000017E-2</c:v>
                </c:pt>
                <c:pt idx="16">
                  <c:v>-5.425E-2</c:v>
                </c:pt>
                <c:pt idx="17">
                  <c:v>-5.4499999999999993E-2</c:v>
                </c:pt>
                <c:pt idx="18">
                  <c:v>6.874999999999987E-3</c:v>
                </c:pt>
                <c:pt idx="19">
                  <c:v>-6.1374999999999999E-2</c:v>
                </c:pt>
                <c:pt idx="20">
                  <c:v>-3.6125000000000004E-2</c:v>
                </c:pt>
                <c:pt idx="21">
                  <c:v>-9.6375000000000002E-2</c:v>
                </c:pt>
                <c:pt idx="22">
                  <c:v>-0.11412499999999999</c:v>
                </c:pt>
                <c:pt idx="23">
                  <c:v>-9.7249999999999989E-2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D8-4A6B-8DB7-A6FE22EE2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98832"/>
        <c:axId val="934543488"/>
      </c:scatterChart>
      <c:valAx>
        <c:axId val="93919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43488"/>
        <c:crosses val="autoZero"/>
        <c:crossBetween val="midCat"/>
      </c:valAx>
      <c:valAx>
        <c:axId val="9345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9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curveVSdistance!$B$142:$B$163</c:f>
              <c:numCache>
                <c:formatCode>General</c:formatCode>
                <c:ptCount val="2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</c:numCache>
            </c:numRef>
          </c:xVal>
          <c:yVal>
            <c:numRef>
              <c:f>curveVSdistance!$C$142:$C$163</c:f>
              <c:numCache>
                <c:formatCode>General</c:formatCode>
                <c:ptCount val="22"/>
                <c:pt idx="0">
                  <c:v>-2.0000000000000018E-2</c:v>
                </c:pt>
                <c:pt idx="1">
                  <c:v>-3.3749999999999988E-2</c:v>
                </c:pt>
                <c:pt idx="2">
                  <c:v>-0.113625</c:v>
                </c:pt>
                <c:pt idx="3">
                  <c:v>-0.16950000000000004</c:v>
                </c:pt>
                <c:pt idx="4">
                  <c:v>-5.3749999999999964E-2</c:v>
                </c:pt>
                <c:pt idx="5">
                  <c:v>-9.4250000000000014E-2</c:v>
                </c:pt>
                <c:pt idx="6">
                  <c:v>-0.11587499999999999</c:v>
                </c:pt>
                <c:pt idx="7">
                  <c:v>-0.16824999999999998</c:v>
                </c:pt>
                <c:pt idx="8">
                  <c:v>-0.15575</c:v>
                </c:pt>
                <c:pt idx="9">
                  <c:v>-0.12337499999999998</c:v>
                </c:pt>
                <c:pt idx="10">
                  <c:v>-0.13800000000000001</c:v>
                </c:pt>
                <c:pt idx="11">
                  <c:v>-9.1249999999999984E-2</c:v>
                </c:pt>
                <c:pt idx="12">
                  <c:v>-4.9625000000000002E-2</c:v>
                </c:pt>
                <c:pt idx="13">
                  <c:v>8.2500000000000021E-3</c:v>
                </c:pt>
                <c:pt idx="14">
                  <c:v>9.9999999999999992E-2</c:v>
                </c:pt>
                <c:pt idx="15">
                  <c:v>0.10262499999999999</c:v>
                </c:pt>
                <c:pt idx="16">
                  <c:v>5.2500000000000012E-2</c:v>
                </c:pt>
                <c:pt idx="17">
                  <c:v>6.0749999999999992E-2</c:v>
                </c:pt>
                <c:pt idx="18">
                  <c:v>-9.9999999999999863E-3</c:v>
                </c:pt>
                <c:pt idx="19">
                  <c:v>-3.4749999999999989E-2</c:v>
                </c:pt>
                <c:pt idx="20">
                  <c:v>1.2499999999999955E-3</c:v>
                </c:pt>
                <c:pt idx="21">
                  <c:v>-4.2999999999999997E-2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DC-418E-9EC5-3121A24F1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401488"/>
        <c:axId val="939356448"/>
      </c:scatterChart>
      <c:valAx>
        <c:axId val="91040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6448"/>
        <c:crosses val="autoZero"/>
        <c:crossBetween val="midCat"/>
      </c:valAx>
      <c:valAx>
        <c:axId val="9393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40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curveVSdistance!$B$164:$B$186</c:f>
              <c:numCache>
                <c:formatCode>General</c:formatCode>
                <c:ptCount val="2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</c:numCache>
            </c:numRef>
          </c:xVal>
          <c:yVal>
            <c:numRef>
              <c:f>curveVSdistance!$C$164:$C$186</c:f>
              <c:numCache>
                <c:formatCode>General</c:formatCode>
                <c:ptCount val="23"/>
                <c:pt idx="0">
                  <c:v>5.2374999999999991E-2</c:v>
                </c:pt>
                <c:pt idx="1">
                  <c:v>5.3999999999999979E-2</c:v>
                </c:pt>
                <c:pt idx="2">
                  <c:v>-0.16625000000000001</c:v>
                </c:pt>
                <c:pt idx="3">
                  <c:v>-3.5250000000000004E-2</c:v>
                </c:pt>
                <c:pt idx="4">
                  <c:v>-7.8749999999999879E-3</c:v>
                </c:pt>
                <c:pt idx="5">
                  <c:v>0.10812500000000003</c:v>
                </c:pt>
                <c:pt idx="6">
                  <c:v>3.2125000000000001E-2</c:v>
                </c:pt>
                <c:pt idx="7">
                  <c:v>0.15687500000000001</c:v>
                </c:pt>
                <c:pt idx="8">
                  <c:v>0.11099999999999999</c:v>
                </c:pt>
                <c:pt idx="9">
                  <c:v>-3.5000000000000144E-3</c:v>
                </c:pt>
                <c:pt idx="10">
                  <c:v>5.5874999999999987E-2</c:v>
                </c:pt>
                <c:pt idx="11">
                  <c:v>-0.12574999999999997</c:v>
                </c:pt>
                <c:pt idx="12">
                  <c:v>-6.2375000000000028E-2</c:v>
                </c:pt>
                <c:pt idx="13">
                  <c:v>1.8624999999999982E-2</c:v>
                </c:pt>
                <c:pt idx="14">
                  <c:v>1.3750000000000017E-2</c:v>
                </c:pt>
                <c:pt idx="15">
                  <c:v>3.0749999999999965E-2</c:v>
                </c:pt>
                <c:pt idx="16">
                  <c:v>-2.437499999999999E-2</c:v>
                </c:pt>
                <c:pt idx="17">
                  <c:v>-0.11112499999999996</c:v>
                </c:pt>
                <c:pt idx="18">
                  <c:v>-0.191</c:v>
                </c:pt>
                <c:pt idx="19">
                  <c:v>-0.21325</c:v>
                </c:pt>
                <c:pt idx="20">
                  <c:v>-0.17674999999999999</c:v>
                </c:pt>
                <c:pt idx="21">
                  <c:v>-0.16175</c:v>
                </c:pt>
                <c:pt idx="22">
                  <c:v>-3.7375000000000005E-2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FE-41E2-840C-EFB772817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080496"/>
        <c:axId val="902562352"/>
      </c:scatterChart>
      <c:valAx>
        <c:axId val="82908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562352"/>
        <c:crosses val="autoZero"/>
        <c:crossBetween val="midCat"/>
      </c:valAx>
      <c:valAx>
        <c:axId val="9025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8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94925634295712E-2"/>
          <c:y val="0.16708333333333336"/>
          <c:w val="0.85723840769903759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curveVSdistance!$B$187:$B$213</c:f>
              <c:numCache>
                <c:formatCode>General</c:formatCode>
                <c:ptCount val="2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</c:numCache>
            </c:numRef>
          </c:xVal>
          <c:yVal>
            <c:numRef>
              <c:f>curveVSdistance!$C$187:$C$213</c:f>
              <c:numCache>
                <c:formatCode>General</c:formatCode>
                <c:ptCount val="27"/>
                <c:pt idx="0">
                  <c:v>-2.1249999999999991E-2</c:v>
                </c:pt>
                <c:pt idx="1">
                  <c:v>2.0000000000000018E-3</c:v>
                </c:pt>
                <c:pt idx="2">
                  <c:v>-3.2125000000000001E-2</c:v>
                </c:pt>
                <c:pt idx="3">
                  <c:v>-8.6999999999999994E-2</c:v>
                </c:pt>
                <c:pt idx="4">
                  <c:v>2.6124999999999999E-2</c:v>
                </c:pt>
                <c:pt idx="5">
                  <c:v>-3.3749999999999948E-3</c:v>
                </c:pt>
                <c:pt idx="6">
                  <c:v>5.0249999999999996E-2</c:v>
                </c:pt>
                <c:pt idx="7">
                  <c:v>5.8249999999999982E-2</c:v>
                </c:pt>
                <c:pt idx="8">
                  <c:v>-4.2750000000000024E-2</c:v>
                </c:pt>
                <c:pt idx="9">
                  <c:v>5.8624999999999969E-2</c:v>
                </c:pt>
                <c:pt idx="10">
                  <c:v>9.375E-2</c:v>
                </c:pt>
                <c:pt idx="11">
                  <c:v>1.3375000000000003E-2</c:v>
                </c:pt>
                <c:pt idx="12">
                  <c:v>3.5625000000000018E-2</c:v>
                </c:pt>
                <c:pt idx="13">
                  <c:v>-0.10024999999999999</c:v>
                </c:pt>
                <c:pt idx="14">
                  <c:v>-0.10637500000000003</c:v>
                </c:pt>
                <c:pt idx="15">
                  <c:v>-8.750000000000036E-4</c:v>
                </c:pt>
                <c:pt idx="16">
                  <c:v>-1.5874999999999993E-2</c:v>
                </c:pt>
                <c:pt idx="17">
                  <c:v>-0.106375</c:v>
                </c:pt>
                <c:pt idx="18">
                  <c:v>-0.13937499999999997</c:v>
                </c:pt>
                <c:pt idx="19">
                  <c:v>-9.9499999999999991E-2</c:v>
                </c:pt>
                <c:pt idx="20">
                  <c:v>-8.9750000000000024E-2</c:v>
                </c:pt>
                <c:pt idx="21">
                  <c:v>7.0000000000000062E-3</c:v>
                </c:pt>
                <c:pt idx="22">
                  <c:v>-6.0000000000000053E-3</c:v>
                </c:pt>
                <c:pt idx="23">
                  <c:v>-5.0374999999999989E-2</c:v>
                </c:pt>
                <c:pt idx="24">
                  <c:v>-0.06</c:v>
                </c:pt>
                <c:pt idx="25">
                  <c:v>-3.750000000000031E-4</c:v>
                </c:pt>
                <c:pt idx="26">
                  <c:v>-2.7874999999999994E-2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46-47B7-8A2C-1091C32F6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93728"/>
        <c:axId val="940477824"/>
      </c:scatterChart>
      <c:valAx>
        <c:axId val="93919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477824"/>
        <c:crosses val="autoZero"/>
        <c:crossBetween val="midCat"/>
      </c:valAx>
      <c:valAx>
        <c:axId val="9404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9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curveVSdistance!$B$215:$B$232</c:f>
              <c:numCache>
                <c:formatCode>General</c:formatCode>
                <c:ptCount val="1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</c:numCache>
            </c:numRef>
          </c:xVal>
          <c:yVal>
            <c:numRef>
              <c:f>curveVSdistance!$C$215:$C$232</c:f>
              <c:numCache>
                <c:formatCode>General</c:formatCode>
                <c:ptCount val="18"/>
                <c:pt idx="0">
                  <c:v>8.8250000000000009E-2</c:v>
                </c:pt>
                <c:pt idx="1">
                  <c:v>0.12925</c:v>
                </c:pt>
                <c:pt idx="2">
                  <c:v>-1.7375000000000008E-2</c:v>
                </c:pt>
                <c:pt idx="3">
                  <c:v>0.11274999999999999</c:v>
                </c:pt>
                <c:pt idx="4">
                  <c:v>4.7999999999999973E-2</c:v>
                </c:pt>
                <c:pt idx="5">
                  <c:v>6.1624999999999999E-2</c:v>
                </c:pt>
                <c:pt idx="6">
                  <c:v>-0.24787499999999998</c:v>
                </c:pt>
                <c:pt idx="7">
                  <c:v>-0.23725000000000002</c:v>
                </c:pt>
                <c:pt idx="8">
                  <c:v>-0.13324999999999998</c:v>
                </c:pt>
                <c:pt idx="9">
                  <c:v>-0.18312499999999998</c:v>
                </c:pt>
                <c:pt idx="10">
                  <c:v>-3.500000000000001E-2</c:v>
                </c:pt>
                <c:pt idx="11">
                  <c:v>4.1124999999999988E-2</c:v>
                </c:pt>
                <c:pt idx="12">
                  <c:v>1.9124999999999993E-2</c:v>
                </c:pt>
                <c:pt idx="13">
                  <c:v>1.5499999999999991E-2</c:v>
                </c:pt>
                <c:pt idx="14">
                  <c:v>-6.2124999999999986E-2</c:v>
                </c:pt>
                <c:pt idx="15">
                  <c:v>-9.4E-2</c:v>
                </c:pt>
                <c:pt idx="16">
                  <c:v>-7.0499999999999993E-2</c:v>
                </c:pt>
                <c:pt idx="17">
                  <c:v>-7.1624999999999994E-2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0-43E3-8B31-DA92C2006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793184"/>
        <c:axId val="904841088"/>
      </c:scatterChart>
      <c:valAx>
        <c:axId val="9007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841088"/>
        <c:crosses val="autoZero"/>
        <c:crossBetween val="midCat"/>
      </c:valAx>
      <c:valAx>
        <c:axId val="9048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9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297656</xdr:colOff>
      <xdr:row>70</xdr:row>
      <xdr:rowOff>156368</xdr:rowOff>
    </xdr:from>
    <xdr:to>
      <xdr:col>16</xdr:col>
      <xdr:colOff>1321593</xdr:colOff>
      <xdr:row>85</xdr:row>
      <xdr:rowOff>42068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BA041-AD40-FDD0-5301-D6FD76C30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519112</xdr:colOff>
      <xdr:row>68</xdr:row>
      <xdr:rowOff>176212</xdr:rowOff>
    </xdr:from>
    <xdr:to>
      <xdr:col>12</xdr:col>
      <xdr:colOff>214312</xdr:colOff>
      <xdr:row>83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A639BC-433A-AE1E-C2C6-CAE18A480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414337</xdr:colOff>
      <xdr:row>82</xdr:row>
      <xdr:rowOff>33337</xdr:rowOff>
    </xdr:from>
    <xdr:to>
      <xdr:col>12</xdr:col>
      <xdr:colOff>109537</xdr:colOff>
      <xdr:row>96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CBB729-D86B-47CF-1818-11F5C2043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452437</xdr:colOff>
      <xdr:row>96</xdr:row>
      <xdr:rowOff>128587</xdr:rowOff>
    </xdr:from>
    <xdr:to>
      <xdr:col>13</xdr:col>
      <xdr:colOff>147637</xdr:colOff>
      <xdr:row>111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94D149-5D3F-CAD6-7AEE-4627DB6C2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452437</xdr:colOff>
      <xdr:row>119</xdr:row>
      <xdr:rowOff>128587</xdr:rowOff>
    </xdr:from>
    <xdr:to>
      <xdr:col>13</xdr:col>
      <xdr:colOff>147637</xdr:colOff>
      <xdr:row>134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A17B50-41F9-CB87-09A6-12860B5EC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452437</xdr:colOff>
      <xdr:row>145</xdr:row>
      <xdr:rowOff>100012</xdr:rowOff>
    </xdr:from>
    <xdr:to>
      <xdr:col>13</xdr:col>
      <xdr:colOff>147637</xdr:colOff>
      <xdr:row>159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07F730-787A-ACE2-0BFD-DF4EE6656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452437</xdr:colOff>
      <xdr:row>166</xdr:row>
      <xdr:rowOff>109537</xdr:rowOff>
    </xdr:from>
    <xdr:to>
      <xdr:col>13</xdr:col>
      <xdr:colOff>147637</xdr:colOff>
      <xdr:row>180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E8B020-C568-3919-C686-05EB7A5A0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452437</xdr:colOff>
      <xdr:row>198</xdr:row>
      <xdr:rowOff>176212</xdr:rowOff>
    </xdr:from>
    <xdr:to>
      <xdr:col>13</xdr:col>
      <xdr:colOff>147637</xdr:colOff>
      <xdr:row>213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95A168-2991-2AB5-5D67-75237DE6F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452437</xdr:colOff>
      <xdr:row>217</xdr:row>
      <xdr:rowOff>4762</xdr:rowOff>
    </xdr:from>
    <xdr:to>
      <xdr:col>13</xdr:col>
      <xdr:colOff>147637</xdr:colOff>
      <xdr:row>231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989685-A90F-B475-974A-130AE6C60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261937</xdr:colOff>
      <xdr:row>229</xdr:row>
      <xdr:rowOff>80962</xdr:rowOff>
    </xdr:from>
    <xdr:to>
      <xdr:col>10</xdr:col>
      <xdr:colOff>566737</xdr:colOff>
      <xdr:row>243</xdr:row>
      <xdr:rowOff>157162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BDCC1C5-8174-20FB-8A8F-986EEB1D5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471487</xdr:colOff>
      <xdr:row>234</xdr:row>
      <xdr:rowOff>119062</xdr:rowOff>
    </xdr:from>
    <xdr:to>
      <xdr:col>19</xdr:col>
      <xdr:colOff>166687</xdr:colOff>
      <xdr:row>249</xdr:row>
      <xdr:rowOff>4762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9E67DE-65E4-7BA3-7F50-920D9163D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223837</xdr:colOff>
      <xdr:row>246</xdr:row>
      <xdr:rowOff>52387</xdr:rowOff>
    </xdr:from>
    <xdr:to>
      <xdr:col>11</xdr:col>
      <xdr:colOff>528637</xdr:colOff>
      <xdr:row>260</xdr:row>
      <xdr:rowOff>128587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E6729FB-98B7-3293-D387-BC080A4C9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176212</xdr:colOff>
      <xdr:row>250</xdr:row>
      <xdr:rowOff>4762</xdr:rowOff>
    </xdr:from>
    <xdr:to>
      <xdr:col>19</xdr:col>
      <xdr:colOff>481012</xdr:colOff>
      <xdr:row>264</xdr:row>
      <xdr:rowOff>80962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A1F57F0-C029-6401-7C71-FC1276254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452437</xdr:colOff>
      <xdr:row>264</xdr:row>
      <xdr:rowOff>176212</xdr:rowOff>
    </xdr:from>
    <xdr:to>
      <xdr:col>13</xdr:col>
      <xdr:colOff>147637</xdr:colOff>
      <xdr:row>279</xdr:row>
      <xdr:rowOff>61912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D4B1A8C-DC6E-E10B-699F-A4A4772DA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214312</xdr:colOff>
      <xdr:row>280</xdr:row>
      <xdr:rowOff>157162</xdr:rowOff>
    </xdr:from>
    <xdr:to>
      <xdr:col>11</xdr:col>
      <xdr:colOff>519112</xdr:colOff>
      <xdr:row>295</xdr:row>
      <xdr:rowOff>42862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2B81619-9322-4AAC-90D7-8C9BB40AB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271462</xdr:colOff>
      <xdr:row>292</xdr:row>
      <xdr:rowOff>176212</xdr:rowOff>
    </xdr:from>
    <xdr:to>
      <xdr:col>16</xdr:col>
      <xdr:colOff>576262</xdr:colOff>
      <xdr:row>307</xdr:row>
      <xdr:rowOff>61912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CC20664-A8E0-1507-9E6B-EB3977FD7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452437</xdr:colOff>
      <xdr:row>312</xdr:row>
      <xdr:rowOff>4762</xdr:rowOff>
    </xdr:from>
    <xdr:to>
      <xdr:col>13</xdr:col>
      <xdr:colOff>147637</xdr:colOff>
      <xdr:row>326</xdr:row>
      <xdr:rowOff>80962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D316BE1-076E-DBD1-FFB8-BB39FBB94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452437</xdr:colOff>
      <xdr:row>323</xdr:row>
      <xdr:rowOff>157162</xdr:rowOff>
    </xdr:from>
    <xdr:to>
      <xdr:col>13</xdr:col>
      <xdr:colOff>147637</xdr:colOff>
      <xdr:row>338</xdr:row>
      <xdr:rowOff>42862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9865173-4C2C-654F-11A1-32A0EED15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452437</xdr:colOff>
      <xdr:row>323</xdr:row>
      <xdr:rowOff>157162</xdr:rowOff>
    </xdr:from>
    <xdr:to>
      <xdr:col>13</xdr:col>
      <xdr:colOff>147637</xdr:colOff>
      <xdr:row>338</xdr:row>
      <xdr:rowOff>42862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0C38A45-CC3E-A896-9CBA-7ACCA7BCA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452437</xdr:colOff>
      <xdr:row>334</xdr:row>
      <xdr:rowOff>166687</xdr:rowOff>
    </xdr:from>
    <xdr:to>
      <xdr:col>13</xdr:col>
      <xdr:colOff>147637</xdr:colOff>
      <xdr:row>349</xdr:row>
      <xdr:rowOff>52387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491F3DE-0D13-BFF8-8E66-7258E8FD4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376237</xdr:colOff>
      <xdr:row>347</xdr:row>
      <xdr:rowOff>138112</xdr:rowOff>
    </xdr:from>
    <xdr:to>
      <xdr:col>18</xdr:col>
      <xdr:colOff>71437</xdr:colOff>
      <xdr:row>362</xdr:row>
      <xdr:rowOff>23812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180306F-C0D2-EF07-5B60-5230B4D09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220980</xdr:colOff>
      <xdr:row>1</xdr:row>
      <xdr:rowOff>137160</xdr:rowOff>
    </xdr:from>
    <xdr:to>
      <xdr:col>29</xdr:col>
      <xdr:colOff>601980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EEA6A-717D-4030-9D5A-33894385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220981</xdr:colOff>
      <xdr:row>1</xdr:row>
      <xdr:rowOff>30480</xdr:rowOff>
    </xdr:from>
    <xdr:to>
      <xdr:col>15</xdr:col>
      <xdr:colOff>426721</xdr:colOff>
      <xdr:row>34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C2FF9-124D-42F4-9588-73F81F32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213360</xdr:colOff>
      <xdr:row>36</xdr:row>
      <xdr:rowOff>68580</xdr:rowOff>
    </xdr:from>
    <xdr:to>
      <xdr:col>15</xdr:col>
      <xdr:colOff>95597</xdr:colOff>
      <xdr:row>68</xdr:row>
      <xdr:rowOff>56111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245CE5-6161-400B-90C4-9EB2EDBB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24</xdr:col>
      <xdr:colOff>304800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089205-EEF5-4330-B475-FA1085014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12</xdr:row>
      <xdr:rowOff>96520</xdr:rowOff>
    </xdr:from>
    <xdr:to>
      <xdr:col>15</xdr:col>
      <xdr:colOff>322580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BFBD-4FE0-7A41-9BE1-3A9E7C6B3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76199</xdr:colOff>
      <xdr:row>3</xdr:row>
      <xdr:rowOff>130629</xdr:rowOff>
    </xdr:from>
    <xdr:to>
      <xdr:col>42</xdr:col>
      <xdr:colOff>293914</xdr:colOff>
      <xdr:row>24</xdr:row>
      <xdr:rowOff>77290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6A046-F8E6-0242-BEA9-38FCA395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70757</xdr:colOff>
      <xdr:row>27</xdr:row>
      <xdr:rowOff>41365</xdr:rowOff>
    </xdr:from>
    <xdr:to>
      <xdr:col>24</xdr:col>
      <xdr:colOff>223157</xdr:colOff>
      <xdr:row>42</xdr:row>
      <xdr:rowOff>41366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66FA3-7427-E148-AF22-10568C7A8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39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7D999-7D6D-BE4E-8493-584E64D9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663592</xdr:colOff>
      <xdr:row>0</xdr:row>
      <xdr:rowOff>45904</xdr:rowOff>
    </xdr:from>
    <xdr:to>
      <xdr:col>41</xdr:col>
      <xdr:colOff>352607</xdr:colOff>
      <xdr:row>25</xdr:row>
      <xdr:rowOff>61144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FA05-91DE-2C49-91B9-2FFF7B954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89853</xdr:colOff>
      <xdr:row>26</xdr:row>
      <xdr:rowOff>45720</xdr:rowOff>
    </xdr:from>
    <xdr:to>
      <xdr:col>39</xdr:col>
      <xdr:colOff>371793</xdr:colOff>
      <xdr:row>47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7B6F4-DEEC-5844-80F3-CC687350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743B-5C98-2844-B28C-838DE03C0B6A}">
  <sheetPr codeName="Sheet1"/>
  <dimension ref="A1:IW1528"/>
  <sheetViews>
    <sheetView topLeftCell="A247" zoomScale="120" zoomScaleNormal="120" workbookViewId="0">
      <pane xSplit="1" topLeftCell="G1" activePane="topRight" state="frozen"/>
      <selection pane="topRight" activeCell="N1" sqref="N1:N1048576"/>
    </sheetView>
  </sheetViews>
  <sheetFormatPr defaultColWidth="8.7109375" defaultRowHeight="15"/>
  <cols>
    <col min="1" max="1" width="12" customWidth="1"/>
    <col min="2" max="2" width="21.7109375" style="13" customWidth="1"/>
    <col min="3" max="3" width="21.42578125" customWidth="1"/>
    <col min="5" max="5" width="21.7109375" style="13" customWidth="1"/>
    <col min="6" max="6" width="21.42578125" customWidth="1"/>
    <col min="8" max="8" width="21.7109375" style="13" customWidth="1"/>
    <col min="9" max="9" width="21.42578125" customWidth="1"/>
    <col min="10" max="10" width="8.7109375" style="15"/>
    <col min="11" max="11" width="21.7109375" style="13" customWidth="1"/>
    <col min="12" max="12" width="21.42578125" customWidth="1"/>
    <col min="13" max="13" width="10.28515625" style="15" customWidth="1"/>
    <col min="14" max="14" width="22.85546875" bestFit="1" customWidth="1"/>
    <col min="15" max="15" width="8.7109375" style="9"/>
    <col min="16" max="16" width="21.7109375" style="13" customWidth="1"/>
    <col min="17" max="17" width="21.42578125" customWidth="1"/>
    <col min="18" max="18" width="22.7109375" style="15" customWidth="1"/>
    <col min="19" max="19" width="21.7109375" style="13" customWidth="1"/>
    <col min="20" max="20" width="21.42578125" customWidth="1"/>
    <col min="21" max="21" width="8.7109375" style="15"/>
  </cols>
  <sheetData>
    <row r="1" spans="1:257">
      <c r="A1" s="2"/>
      <c r="B1" s="47" t="s">
        <v>54</v>
      </c>
      <c r="C1" s="48"/>
      <c r="D1" s="49"/>
      <c r="E1" s="47" t="s">
        <v>55</v>
      </c>
      <c r="F1" s="48"/>
      <c r="G1" s="49"/>
      <c r="H1" s="47" t="s">
        <v>56</v>
      </c>
      <c r="I1" s="48"/>
      <c r="J1" s="49"/>
      <c r="K1" s="47" t="s">
        <v>66</v>
      </c>
      <c r="L1" s="48"/>
      <c r="M1" s="49"/>
      <c r="N1" s="14" t="s">
        <v>432</v>
      </c>
      <c r="O1" s="26" t="s">
        <v>51</v>
      </c>
      <c r="P1" s="47" t="s">
        <v>166</v>
      </c>
      <c r="Q1" s="48"/>
      <c r="R1" s="49"/>
      <c r="S1" s="47" t="s">
        <v>167</v>
      </c>
      <c r="T1" s="48"/>
      <c r="U1" s="49"/>
    </row>
    <row r="2" spans="1:257">
      <c r="A2" t="s">
        <v>51</v>
      </c>
      <c r="B2" s="13" t="s">
        <v>168</v>
      </c>
      <c r="C2" t="s">
        <v>169</v>
      </c>
      <c r="D2" t="s">
        <v>170</v>
      </c>
      <c r="E2" s="13" t="s">
        <v>168</v>
      </c>
      <c r="F2" t="s">
        <v>169</v>
      </c>
      <c r="G2" t="s">
        <v>170</v>
      </c>
      <c r="H2" s="13" t="s">
        <v>168</v>
      </c>
      <c r="I2" t="s">
        <v>169</v>
      </c>
      <c r="J2" s="15" t="s">
        <v>170</v>
      </c>
      <c r="K2" s="13" t="s">
        <v>168</v>
      </c>
      <c r="L2" t="s">
        <v>169</v>
      </c>
      <c r="M2" s="15" t="s">
        <v>170</v>
      </c>
      <c r="P2" s="13" t="s">
        <v>168</v>
      </c>
      <c r="Q2" t="s">
        <v>169</v>
      </c>
      <c r="R2" s="15" t="s">
        <v>170</v>
      </c>
      <c r="S2" s="13" t="s">
        <v>168</v>
      </c>
      <c r="T2" t="s">
        <v>169</v>
      </c>
      <c r="U2" s="15" t="s">
        <v>170</v>
      </c>
    </row>
    <row r="3" spans="1:257">
      <c r="A3" t="s">
        <v>72</v>
      </c>
      <c r="B3" s="13">
        <v>54.76</v>
      </c>
      <c r="C3">
        <v>45.87</v>
      </c>
      <c r="D3">
        <f t="shared" ref="D3:D72" si="0">(C3-B3)/10</f>
        <v>-0.88900000000000001</v>
      </c>
      <c r="E3" s="13">
        <v>80.22</v>
      </c>
      <c r="F3">
        <v>22.1</v>
      </c>
      <c r="G3">
        <f t="shared" ref="G3:G72" si="1">(F3-E3)/20</f>
        <v>-2.9059999999999997</v>
      </c>
      <c r="H3" s="13">
        <v>8.7899999999999991</v>
      </c>
      <c r="I3">
        <v>50.98</v>
      </c>
      <c r="J3" s="15">
        <f t="shared" ref="J3:J72" si="2">(I3-H3)/40</f>
        <v>1.0547499999999999</v>
      </c>
      <c r="K3" s="13">
        <f>H3</f>
        <v>8.7899999999999991</v>
      </c>
      <c r="L3">
        <f>I4</f>
        <v>41.62</v>
      </c>
      <c r="M3" s="15">
        <f>(L3-K3)/80</f>
        <v>0.41037499999999999</v>
      </c>
      <c r="N3">
        <v>20</v>
      </c>
      <c r="O3" s="9">
        <v>3.1</v>
      </c>
      <c r="P3" s="13">
        <v>8.7899999999999991</v>
      </c>
      <c r="Q3">
        <v>91.26</v>
      </c>
      <c r="R3" s="15">
        <f>(Q3-P3)/channel_morph!J2</f>
        <v>1.0414193711327189</v>
      </c>
      <c r="S3" s="13">
        <f>Q3</f>
        <v>91.26</v>
      </c>
      <c r="T3">
        <f>18.09</f>
        <v>18.09</v>
      </c>
      <c r="U3" s="15">
        <f>(T3-S3)/channel_morph!K2</f>
        <v>-1.2484217710288348</v>
      </c>
    </row>
    <row r="4" spans="1:257">
      <c r="A4" s="16" t="s">
        <v>73</v>
      </c>
      <c r="B4" s="13">
        <v>35.619999999999997</v>
      </c>
      <c r="C4">
        <v>34.9</v>
      </c>
      <c r="D4">
        <f t="shared" si="0"/>
        <v>-7.1999999999999884E-2</v>
      </c>
      <c r="E4" s="13">
        <v>16.93</v>
      </c>
      <c r="F4">
        <v>42.7</v>
      </c>
      <c r="G4">
        <f t="shared" si="1"/>
        <v>1.2885000000000002</v>
      </c>
      <c r="H4" s="13">
        <v>42.27</v>
      </c>
      <c r="I4">
        <v>41.62</v>
      </c>
      <c r="J4" s="15">
        <f t="shared" si="2"/>
        <v>-1.6250000000000143E-2</v>
      </c>
      <c r="K4" s="13">
        <f>H3</f>
        <v>8.7899999999999991</v>
      </c>
      <c r="L4">
        <f t="shared" ref="L4:L6" si="3">I5</f>
        <v>53.26</v>
      </c>
      <c r="M4" s="15">
        <f>(L4-K4)/80</f>
        <v>0.55587500000000001</v>
      </c>
      <c r="N4">
        <v>40</v>
      </c>
      <c r="O4" s="9">
        <v>3.2</v>
      </c>
      <c r="P4" s="13">
        <v>56.21</v>
      </c>
      <c r="Q4">
        <v>130.34</v>
      </c>
      <c r="R4" s="15">
        <f>(Q4-P4)/channel_morph!J3</f>
        <v>1.1243743364174121</v>
      </c>
      <c r="S4" s="13">
        <f t="shared" ref="S4:S10" si="4">Q4</f>
        <v>130.34</v>
      </c>
      <c r="T4">
        <v>2.57</v>
      </c>
      <c r="U4" s="15">
        <f>(T4-S4)/channel_morph!K3</f>
        <v>-0.27154485367564241</v>
      </c>
    </row>
    <row r="5" spans="1:257">
      <c r="A5" s="16" t="s">
        <v>74</v>
      </c>
      <c r="B5" s="13">
        <v>45.08</v>
      </c>
      <c r="C5">
        <v>54.55</v>
      </c>
      <c r="D5">
        <f t="shared" si="0"/>
        <v>0.94699999999999984</v>
      </c>
      <c r="E5" s="13">
        <v>27.5</v>
      </c>
      <c r="F5">
        <v>29.21</v>
      </c>
      <c r="G5">
        <f t="shared" si="1"/>
        <v>8.5500000000000048E-2</v>
      </c>
      <c r="H5" s="13">
        <v>50.98</v>
      </c>
      <c r="I5">
        <v>53.26</v>
      </c>
      <c r="J5" s="15">
        <f t="shared" si="2"/>
        <v>5.700000000000003E-2</v>
      </c>
      <c r="K5" s="13">
        <f>H4</f>
        <v>42.27</v>
      </c>
      <c r="L5">
        <f t="shared" si="3"/>
        <v>16.809999999999999</v>
      </c>
      <c r="M5" s="15">
        <f t="shared" ref="M5:M73" si="5">(L5-K5)/80</f>
        <v>-0.31825000000000003</v>
      </c>
      <c r="N5">
        <v>60</v>
      </c>
      <c r="O5" s="9">
        <v>3.3</v>
      </c>
      <c r="P5" s="13">
        <v>43.44</v>
      </c>
      <c r="Q5">
        <v>174.69</v>
      </c>
      <c r="R5" s="15">
        <f>(Q5-P5)/channel_morph!J4</f>
        <v>1.3420245398773007</v>
      </c>
      <c r="S5" s="13">
        <f t="shared" si="4"/>
        <v>174.69</v>
      </c>
      <c r="T5">
        <v>157.12</v>
      </c>
      <c r="U5" s="15">
        <f>(T5-S5)/channel_morph!K4</f>
        <v>-7.6258680555555527E-2</v>
      </c>
    </row>
    <row r="6" spans="1:257">
      <c r="A6" s="16" t="s">
        <v>75</v>
      </c>
      <c r="B6" s="13">
        <v>27.17</v>
      </c>
      <c r="C6">
        <v>19.09</v>
      </c>
      <c r="D6">
        <f t="shared" si="0"/>
        <v>-0.80800000000000016</v>
      </c>
      <c r="E6" s="13">
        <v>40.22</v>
      </c>
      <c r="F6">
        <v>41.98</v>
      </c>
      <c r="G6">
        <f t="shared" si="1"/>
        <v>8.7999999999999898E-2</v>
      </c>
      <c r="H6" s="13">
        <v>41.62</v>
      </c>
      <c r="I6">
        <v>16.809999999999999</v>
      </c>
      <c r="J6" s="15">
        <f t="shared" si="2"/>
        <v>-0.62024999999999997</v>
      </c>
      <c r="K6" s="13">
        <f>H5</f>
        <v>50.98</v>
      </c>
      <c r="L6">
        <f t="shared" si="3"/>
        <v>13.32</v>
      </c>
      <c r="M6" s="15">
        <f t="shared" si="5"/>
        <v>-0.47074999999999995</v>
      </c>
      <c r="N6">
        <v>80</v>
      </c>
      <c r="O6" s="9">
        <v>3.4</v>
      </c>
      <c r="P6" s="13">
        <v>33.53</v>
      </c>
      <c r="Q6">
        <v>34.07</v>
      </c>
      <c r="R6" s="15">
        <f>(Q6-P6)/channel_morph!J5</f>
        <v>9.0030010003334313E-3</v>
      </c>
      <c r="S6" s="13">
        <f t="shared" si="4"/>
        <v>34.07</v>
      </c>
      <c r="T6">
        <v>46.73</v>
      </c>
      <c r="U6" s="15">
        <f>(T6-S6)/channel_morph!K5</f>
        <v>0.11792101341281666</v>
      </c>
    </row>
    <row r="7" spans="1:257" s="5" customFormat="1">
      <c r="A7" s="18" t="s">
        <v>76</v>
      </c>
      <c r="B7" s="4">
        <v>25.64</v>
      </c>
      <c r="C7" s="5">
        <v>47.3</v>
      </c>
      <c r="D7" s="5">
        <f t="shared" si="0"/>
        <v>2.1659999999999995</v>
      </c>
      <c r="E7" s="4">
        <v>37.19</v>
      </c>
      <c r="F7" s="5">
        <v>101.86</v>
      </c>
      <c r="G7" s="5">
        <f t="shared" si="1"/>
        <v>3.2335000000000003</v>
      </c>
      <c r="H7" s="4">
        <v>53.26</v>
      </c>
      <c r="I7" s="5">
        <v>13.32</v>
      </c>
      <c r="J7" s="5">
        <f t="shared" si="2"/>
        <v>-0.99849999999999994</v>
      </c>
      <c r="K7" s="4">
        <f>H6</f>
        <v>41.62</v>
      </c>
      <c r="L7" s="5">
        <f>17.56</f>
        <v>17.559999999999999</v>
      </c>
      <c r="M7" s="6">
        <f t="shared" si="5"/>
        <v>-0.30074999999999996</v>
      </c>
      <c r="N7" s="13">
        <v>100</v>
      </c>
      <c r="O7" s="9">
        <v>1.1000000000000001</v>
      </c>
      <c r="P7" s="13">
        <v>31.25</v>
      </c>
      <c r="Q7">
        <v>15.79</v>
      </c>
      <c r="R7" s="15">
        <f>(Q7-P7)/channel_morph!J6</f>
        <v>-0.17170146601510439</v>
      </c>
      <c r="S7" s="13">
        <f t="shared" si="4"/>
        <v>15.79</v>
      </c>
      <c r="T7">
        <v>3.3</v>
      </c>
      <c r="U7">
        <f>(T7-S7)/channel_morph!K6</f>
        <v>-8.4632063965306939E-2</v>
      </c>
      <c r="V7" s="13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>
      <c r="A8" s="16" t="s">
        <v>88</v>
      </c>
      <c r="B8" s="13">
        <v>18.079999999999998</v>
      </c>
      <c r="C8">
        <v>77.11</v>
      </c>
      <c r="D8">
        <f t="shared" si="0"/>
        <v>5.9030000000000005</v>
      </c>
      <c r="E8" s="13">
        <v>99.21</v>
      </c>
      <c r="F8">
        <v>56.02</v>
      </c>
      <c r="G8">
        <f t="shared" si="1"/>
        <v>-2.1594999999999995</v>
      </c>
      <c r="H8" s="13">
        <v>52.49</v>
      </c>
      <c r="I8">
        <v>45.32</v>
      </c>
      <c r="J8" s="15">
        <f t="shared" si="2"/>
        <v>-0.17925000000000005</v>
      </c>
      <c r="K8" s="13">
        <f>H8</f>
        <v>52.49</v>
      </c>
      <c r="L8">
        <f>I9</f>
        <v>39.08</v>
      </c>
      <c r="M8" s="15">
        <f t="shared" si="5"/>
        <v>-0.16762500000000005</v>
      </c>
      <c r="N8" s="13">
        <v>20</v>
      </c>
      <c r="O8" s="9">
        <v>1.2</v>
      </c>
      <c r="P8" s="13">
        <v>33.369999999999997</v>
      </c>
      <c r="Q8">
        <v>65.680000000000007</v>
      </c>
      <c r="R8" s="15" t="e">
        <f>(Q8-P8)/channel_morph!#REF!</f>
        <v>#REF!</v>
      </c>
      <c r="S8" s="13">
        <f t="shared" si="4"/>
        <v>65.680000000000007</v>
      </c>
      <c r="T8">
        <v>6.85</v>
      </c>
      <c r="U8" s="15" t="e">
        <f>(T8-S8)/channel_morph!#REF!</f>
        <v>#REF!</v>
      </c>
    </row>
    <row r="9" spans="1:257">
      <c r="A9" s="16" t="s">
        <v>89</v>
      </c>
      <c r="B9" s="13">
        <v>39.700000000000003</v>
      </c>
      <c r="C9">
        <v>33.28</v>
      </c>
      <c r="D9">
        <f t="shared" si="0"/>
        <v>-0.64200000000000013</v>
      </c>
      <c r="E9" s="13">
        <v>22.48</v>
      </c>
      <c r="F9">
        <v>30.39</v>
      </c>
      <c r="G9">
        <f t="shared" si="1"/>
        <v>0.39550000000000002</v>
      </c>
      <c r="H9" s="13">
        <v>21.41</v>
      </c>
      <c r="I9">
        <v>39.08</v>
      </c>
      <c r="J9" s="15">
        <f t="shared" si="2"/>
        <v>0.44174999999999998</v>
      </c>
      <c r="K9" s="13">
        <f>H8</f>
        <v>52.49</v>
      </c>
      <c r="L9">
        <f t="shared" ref="L9:L18" si="6">I10</f>
        <v>10.26</v>
      </c>
      <c r="M9" s="15">
        <f t="shared" si="5"/>
        <v>-0.52787500000000009</v>
      </c>
      <c r="N9" s="13">
        <v>40</v>
      </c>
      <c r="O9" s="9">
        <v>1.3</v>
      </c>
      <c r="P9" s="13">
        <v>7.45</v>
      </c>
      <c r="Q9">
        <v>79.34</v>
      </c>
      <c r="R9" s="15">
        <f>(Q9-P9)/channel_morph!J7</f>
        <v>0.37058611268622094</v>
      </c>
      <c r="S9" s="13">
        <f t="shared" si="4"/>
        <v>79.34</v>
      </c>
      <c r="T9">
        <v>11.68</v>
      </c>
      <c r="U9" s="15">
        <f>(T9-S9)/channel_morph!K7</f>
        <v>-0.57853783668234282</v>
      </c>
    </row>
    <row r="10" spans="1:257">
      <c r="A10" s="16" t="s">
        <v>90</v>
      </c>
      <c r="B10" s="13">
        <v>46.51</v>
      </c>
      <c r="C10">
        <v>102.01</v>
      </c>
      <c r="D10">
        <f t="shared" si="0"/>
        <v>5.5500000000000007</v>
      </c>
      <c r="E10" s="13">
        <v>58.49</v>
      </c>
      <c r="F10">
        <v>126.78</v>
      </c>
      <c r="G10">
        <f t="shared" si="1"/>
        <v>3.4144999999999994</v>
      </c>
      <c r="H10" s="13">
        <f>I8</f>
        <v>45.32</v>
      </c>
      <c r="I10">
        <v>10.26</v>
      </c>
      <c r="J10" s="15">
        <f t="shared" si="2"/>
        <v>-0.87650000000000006</v>
      </c>
      <c r="K10" s="13">
        <f t="shared" ref="K10:K19" si="7">H9</f>
        <v>21.41</v>
      </c>
      <c r="L10">
        <f t="shared" si="6"/>
        <v>6.65</v>
      </c>
      <c r="M10" s="15">
        <f t="shared" si="5"/>
        <v>-0.1845</v>
      </c>
      <c r="N10" s="13">
        <v>60</v>
      </c>
      <c r="O10" s="8">
        <v>1.4</v>
      </c>
      <c r="P10" s="4">
        <v>78.7</v>
      </c>
      <c r="Q10" s="5">
        <v>21.01</v>
      </c>
      <c r="R10" s="6">
        <f>(Q10-P10)/channel_morph!J8</f>
        <v>-0.39508286536090942</v>
      </c>
      <c r="S10" s="4">
        <f t="shared" si="4"/>
        <v>21.01</v>
      </c>
      <c r="T10" s="5">
        <v>2.94</v>
      </c>
      <c r="U10" s="6">
        <f>(T10-S10)/channel_morph!K8</f>
        <v>-0.10927012154562496</v>
      </c>
    </row>
    <row r="11" spans="1:257">
      <c r="A11" s="16" t="s">
        <v>91</v>
      </c>
      <c r="B11" s="13">
        <v>45.05</v>
      </c>
      <c r="C11">
        <v>10.39</v>
      </c>
      <c r="D11">
        <f t="shared" si="0"/>
        <v>-3.4659999999999997</v>
      </c>
      <c r="E11" s="13">
        <v>29.22</v>
      </c>
      <c r="F11">
        <v>27.76</v>
      </c>
      <c r="G11">
        <f t="shared" si="1"/>
        <v>-7.2999999999999871E-2</v>
      </c>
      <c r="H11" s="13">
        <f>I9</f>
        <v>39.08</v>
      </c>
      <c r="I11">
        <v>6.65</v>
      </c>
      <c r="J11" s="15">
        <f t="shared" si="2"/>
        <v>-0.81074999999999997</v>
      </c>
      <c r="K11" s="13">
        <f t="shared" si="7"/>
        <v>45.32</v>
      </c>
      <c r="L11">
        <f t="shared" si="6"/>
        <v>80.86</v>
      </c>
      <c r="M11" s="15">
        <f t="shared" si="5"/>
        <v>0.44424999999999998</v>
      </c>
      <c r="N11" s="13">
        <v>80</v>
      </c>
      <c r="O11"/>
      <c r="P11"/>
      <c r="R11"/>
      <c r="S11"/>
      <c r="U11"/>
    </row>
    <row r="12" spans="1:257">
      <c r="A12" s="16" t="s">
        <v>92</v>
      </c>
      <c r="B12" s="13">
        <v>71.38</v>
      </c>
      <c r="C12">
        <v>25.05</v>
      </c>
      <c r="D12">
        <f t="shared" si="0"/>
        <v>-4.633</v>
      </c>
      <c r="E12" s="13">
        <v>34.96</v>
      </c>
      <c r="F12">
        <v>84.64</v>
      </c>
      <c r="G12">
        <f t="shared" si="1"/>
        <v>2.484</v>
      </c>
      <c r="H12" s="13">
        <v>45.49</v>
      </c>
      <c r="I12">
        <v>80.86</v>
      </c>
      <c r="J12" s="15">
        <f t="shared" si="2"/>
        <v>0.88424999999999998</v>
      </c>
      <c r="K12" s="13">
        <f t="shared" si="7"/>
        <v>39.08</v>
      </c>
      <c r="L12">
        <f t="shared" si="6"/>
        <v>4.8499999999999996</v>
      </c>
      <c r="M12" s="15">
        <f t="shared" si="5"/>
        <v>-0.42787499999999995</v>
      </c>
      <c r="N12" s="13">
        <v>100</v>
      </c>
      <c r="O12"/>
      <c r="P12" s="50"/>
      <c r="Q12" s="50"/>
      <c r="R12" s="50"/>
      <c r="S12"/>
      <c r="U12"/>
    </row>
    <row r="13" spans="1:257">
      <c r="A13" s="16" t="s">
        <v>93</v>
      </c>
      <c r="B13" s="13">
        <v>103.2</v>
      </c>
      <c r="C13">
        <v>8.9700000000000006</v>
      </c>
      <c r="D13">
        <f t="shared" si="0"/>
        <v>-9.423</v>
      </c>
      <c r="E13" s="13">
        <v>96.3</v>
      </c>
      <c r="F13">
        <v>112.04</v>
      </c>
      <c r="G13">
        <f t="shared" si="1"/>
        <v>0.78700000000000048</v>
      </c>
      <c r="H13" s="13">
        <f t="shared" ref="H13:H17" si="8">I11</f>
        <v>6.65</v>
      </c>
      <c r="I13">
        <v>4.8499999999999996</v>
      </c>
      <c r="J13" s="15">
        <f t="shared" si="2"/>
        <v>-4.5000000000000019E-2</v>
      </c>
      <c r="K13" s="13">
        <f t="shared" si="7"/>
        <v>45.49</v>
      </c>
      <c r="L13">
        <f t="shared" si="6"/>
        <v>10.84</v>
      </c>
      <c r="M13" s="15">
        <f t="shared" si="5"/>
        <v>-0.43312500000000009</v>
      </c>
      <c r="N13" s="13">
        <v>120</v>
      </c>
      <c r="O13"/>
      <c r="P13"/>
      <c r="R13"/>
      <c r="S13"/>
      <c r="U13"/>
    </row>
    <row r="14" spans="1:257">
      <c r="A14" s="16" t="s">
        <v>94</v>
      </c>
      <c r="B14" s="13">
        <v>2.94</v>
      </c>
      <c r="C14">
        <v>54.52</v>
      </c>
      <c r="D14">
        <f t="shared" si="0"/>
        <v>5.1580000000000004</v>
      </c>
      <c r="E14" s="13">
        <v>69.23</v>
      </c>
      <c r="F14">
        <v>43.32</v>
      </c>
      <c r="G14">
        <f t="shared" si="1"/>
        <v>-1.2955000000000001</v>
      </c>
      <c r="H14" s="13">
        <f t="shared" si="8"/>
        <v>80.86</v>
      </c>
      <c r="I14">
        <v>10.84</v>
      </c>
      <c r="J14" s="15">
        <f t="shared" si="2"/>
        <v>-1.7504999999999999</v>
      </c>
      <c r="K14" s="13">
        <f t="shared" si="7"/>
        <v>6.65</v>
      </c>
      <c r="L14">
        <f t="shared" si="6"/>
        <v>83.7</v>
      </c>
      <c r="M14" s="15">
        <f t="shared" si="5"/>
        <v>0.96312500000000001</v>
      </c>
      <c r="N14" s="13">
        <v>140</v>
      </c>
      <c r="O14"/>
      <c r="P14"/>
      <c r="R14"/>
      <c r="S14"/>
      <c r="U14"/>
    </row>
    <row r="15" spans="1:257">
      <c r="A15" s="16" t="s">
        <v>95</v>
      </c>
      <c r="B15" s="13">
        <v>32.85</v>
      </c>
      <c r="C15">
        <v>47.63</v>
      </c>
      <c r="D15">
        <f>(C15-B15)/10</f>
        <v>1.4780000000000002</v>
      </c>
      <c r="E15" s="13">
        <v>58.76</v>
      </c>
      <c r="F15">
        <v>3</v>
      </c>
      <c r="G15">
        <f t="shared" si="1"/>
        <v>-2.7879999999999998</v>
      </c>
      <c r="H15" s="13">
        <f t="shared" si="8"/>
        <v>4.8499999999999996</v>
      </c>
      <c r="I15">
        <v>83.7</v>
      </c>
      <c r="J15" s="15">
        <f t="shared" si="2"/>
        <v>1.9712500000000002</v>
      </c>
      <c r="K15" s="13">
        <f t="shared" si="7"/>
        <v>80.86</v>
      </c>
      <c r="L15">
        <f t="shared" si="6"/>
        <v>74.23</v>
      </c>
      <c r="M15" s="15">
        <f t="shared" si="5"/>
        <v>-8.2874999999999949E-2</v>
      </c>
      <c r="N15" s="13">
        <v>160</v>
      </c>
      <c r="O15"/>
      <c r="P15"/>
      <c r="R15"/>
      <c r="S15"/>
      <c r="U15"/>
    </row>
    <row r="16" spans="1:257">
      <c r="A16" s="16" t="s">
        <v>96</v>
      </c>
      <c r="B16" s="13">
        <v>60.05</v>
      </c>
      <c r="C16">
        <v>11.66</v>
      </c>
      <c r="D16">
        <f>(C16-B16)/10</f>
        <v>-4.8390000000000004</v>
      </c>
      <c r="E16" s="13">
        <v>55.94</v>
      </c>
      <c r="F16">
        <v>18.55</v>
      </c>
      <c r="G16">
        <f>(F16-E16)/20</f>
        <v>-1.8694999999999999</v>
      </c>
      <c r="H16" s="13">
        <f t="shared" si="8"/>
        <v>10.84</v>
      </c>
      <c r="I16">
        <v>74.23</v>
      </c>
      <c r="J16" s="15">
        <f t="shared" si="2"/>
        <v>1.5847500000000001</v>
      </c>
      <c r="K16" s="13">
        <f t="shared" si="7"/>
        <v>4.8499999999999996</v>
      </c>
      <c r="L16">
        <f t="shared" si="6"/>
        <v>68.819999999999993</v>
      </c>
      <c r="M16" s="15">
        <f t="shared" si="5"/>
        <v>0.79962499999999992</v>
      </c>
      <c r="N16" s="13">
        <v>180</v>
      </c>
      <c r="O16"/>
      <c r="P16"/>
      <c r="R16"/>
      <c r="S16"/>
      <c r="U16"/>
    </row>
    <row r="17" spans="1:114">
      <c r="A17" s="16" t="s">
        <v>97</v>
      </c>
      <c r="B17" s="13">
        <v>26.67</v>
      </c>
      <c r="C17">
        <v>30.64</v>
      </c>
      <c r="D17">
        <f>(C17-B17)/10</f>
        <v>0.39699999999999991</v>
      </c>
      <c r="E17" s="13">
        <v>18.3</v>
      </c>
      <c r="F17">
        <v>16.059999999999999</v>
      </c>
      <c r="G17">
        <f>(F17-E17)/20</f>
        <v>-0.1120000000000001</v>
      </c>
      <c r="H17" s="13">
        <f t="shared" si="8"/>
        <v>83.7</v>
      </c>
      <c r="I17">
        <v>68.819999999999993</v>
      </c>
      <c r="J17" s="15">
        <f t="shared" si="2"/>
        <v>-0.37200000000000022</v>
      </c>
      <c r="K17" s="13">
        <f t="shared" si="7"/>
        <v>10.84</v>
      </c>
      <c r="L17">
        <f t="shared" si="6"/>
        <v>42.13</v>
      </c>
      <c r="M17" s="15">
        <f t="shared" si="5"/>
        <v>0.39112500000000006</v>
      </c>
      <c r="N17" s="13">
        <v>200</v>
      </c>
      <c r="O17"/>
      <c r="P17"/>
      <c r="R17"/>
      <c r="S17"/>
      <c r="U17"/>
    </row>
    <row r="18" spans="1:114" ht="16.149999999999999" customHeight="1">
      <c r="A18" s="16" t="s">
        <v>98</v>
      </c>
      <c r="B18" s="13">
        <v>27.31</v>
      </c>
      <c r="C18">
        <v>196.31</v>
      </c>
      <c r="D18">
        <f>(C18-B18)/10</f>
        <v>16.899999999999999</v>
      </c>
      <c r="E18" s="13">
        <v>60.78</v>
      </c>
      <c r="F18">
        <v>32.06</v>
      </c>
      <c r="G18">
        <f t="shared" si="1"/>
        <v>-1.4359999999999999</v>
      </c>
      <c r="H18" s="13">
        <f>I16</f>
        <v>74.23</v>
      </c>
      <c r="I18">
        <v>42.13</v>
      </c>
      <c r="J18">
        <f t="shared" si="2"/>
        <v>-0.80249999999999999</v>
      </c>
      <c r="K18" s="13">
        <f t="shared" si="7"/>
        <v>83.7</v>
      </c>
      <c r="L18">
        <f t="shared" si="6"/>
        <v>22.29</v>
      </c>
      <c r="M18" s="15">
        <f t="shared" si="5"/>
        <v>-0.767625</v>
      </c>
      <c r="N18" s="13">
        <v>220</v>
      </c>
      <c r="O18"/>
      <c r="P18"/>
      <c r="R18"/>
      <c r="S18"/>
      <c r="U18"/>
    </row>
    <row r="19" spans="1:114" s="5" customFormat="1" ht="16.149999999999999" customHeight="1">
      <c r="A19" s="18" t="s">
        <v>174</v>
      </c>
      <c r="B19" s="4">
        <v>17.79</v>
      </c>
      <c r="C19" s="5">
        <v>18.079999999999998</v>
      </c>
      <c r="D19" s="6">
        <f>(C19-B19)/10</f>
        <v>2.8999999999999915E-2</v>
      </c>
      <c r="E19" s="4">
        <v>33.43</v>
      </c>
      <c r="F19" s="5">
        <v>20.65</v>
      </c>
      <c r="G19" s="6">
        <f t="shared" si="1"/>
        <v>-0.63900000000000001</v>
      </c>
      <c r="H19" s="4">
        <f>I17</f>
        <v>68.819999999999993</v>
      </c>
      <c r="I19" s="5">
        <v>22.29</v>
      </c>
      <c r="J19" s="5">
        <f t="shared" si="2"/>
        <v>-1.1632499999999999</v>
      </c>
      <c r="K19" s="4">
        <f t="shared" si="7"/>
        <v>74.23</v>
      </c>
      <c r="L19" s="5">
        <v>16.07</v>
      </c>
      <c r="M19" s="6">
        <f t="shared" si="5"/>
        <v>-0.72700000000000009</v>
      </c>
      <c r="N19" s="13">
        <v>240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>
      <c r="A20" s="16" t="s">
        <v>103</v>
      </c>
      <c r="B20" s="13">
        <v>59.2</v>
      </c>
      <c r="C20">
        <v>52.4</v>
      </c>
      <c r="D20">
        <f t="shared" si="0"/>
        <v>-0.68000000000000038</v>
      </c>
      <c r="E20" s="13">
        <v>81.31</v>
      </c>
      <c r="F20">
        <v>68.650000000000006</v>
      </c>
      <c r="G20">
        <f t="shared" si="1"/>
        <v>-0.63299999999999979</v>
      </c>
      <c r="H20" s="13">
        <v>30.81</v>
      </c>
      <c r="I20">
        <v>78.41</v>
      </c>
      <c r="J20">
        <f>(I20-H20)/40</f>
        <v>1.19</v>
      </c>
      <c r="K20" s="13">
        <f>H20</f>
        <v>30.81</v>
      </c>
      <c r="L20">
        <f>I21</f>
        <v>59.24</v>
      </c>
      <c r="M20" s="15">
        <f t="shared" si="5"/>
        <v>0.35537500000000005</v>
      </c>
      <c r="N20" s="13">
        <v>20</v>
      </c>
      <c r="O20"/>
      <c r="P20"/>
      <c r="R20"/>
      <c r="S20"/>
      <c r="U20"/>
    </row>
    <row r="21" spans="1:114">
      <c r="A21" s="16" t="s">
        <v>104</v>
      </c>
      <c r="B21" s="13">
        <v>51.55</v>
      </c>
      <c r="C21">
        <v>68.8</v>
      </c>
      <c r="D21">
        <f t="shared" si="0"/>
        <v>1.7250000000000001</v>
      </c>
      <c r="E21" s="13">
        <v>72.36</v>
      </c>
      <c r="F21">
        <v>92.66</v>
      </c>
      <c r="G21">
        <f t="shared" si="1"/>
        <v>1.0149999999999999</v>
      </c>
      <c r="H21" s="13">
        <v>102.38</v>
      </c>
      <c r="I21">
        <v>59.24</v>
      </c>
      <c r="J21" s="15">
        <f>(I21-H21)/40</f>
        <v>-1.0784999999999998</v>
      </c>
      <c r="K21" s="13">
        <f>H20</f>
        <v>30.81</v>
      </c>
      <c r="L21">
        <f t="shared" ref="L21:L33" si="9">I22</f>
        <v>108.91</v>
      </c>
      <c r="M21" s="15">
        <f t="shared" si="5"/>
        <v>0.97624999999999995</v>
      </c>
      <c r="N21" s="13">
        <v>40</v>
      </c>
      <c r="O21"/>
      <c r="P21"/>
      <c r="R21"/>
      <c r="S21"/>
      <c r="U21"/>
    </row>
    <row r="22" spans="1:114">
      <c r="A22" s="16" t="s">
        <v>105</v>
      </c>
      <c r="B22" s="13">
        <v>27.36</v>
      </c>
      <c r="C22">
        <v>82.83</v>
      </c>
      <c r="D22">
        <f t="shared" si="0"/>
        <v>5.5469999999999997</v>
      </c>
      <c r="E22" s="13">
        <v>77.42</v>
      </c>
      <c r="F22">
        <v>50.42</v>
      </c>
      <c r="G22">
        <f t="shared" si="1"/>
        <v>-1.35</v>
      </c>
      <c r="H22" s="13">
        <f>I20</f>
        <v>78.41</v>
      </c>
      <c r="I22">
        <v>108.91</v>
      </c>
      <c r="J22" s="15">
        <f t="shared" si="2"/>
        <v>0.76249999999999996</v>
      </c>
      <c r="K22" s="13">
        <f t="shared" ref="K22:K34" si="10">H21</f>
        <v>102.38</v>
      </c>
      <c r="L22">
        <f t="shared" si="9"/>
        <v>84.59</v>
      </c>
      <c r="M22" s="15">
        <f t="shared" si="5"/>
        <v>-0.22237499999999991</v>
      </c>
      <c r="N22" s="13">
        <v>60</v>
      </c>
      <c r="O22"/>
      <c r="P22"/>
      <c r="R22"/>
      <c r="S22"/>
      <c r="U22"/>
    </row>
    <row r="23" spans="1:114">
      <c r="A23" s="16" t="s">
        <v>106</v>
      </c>
      <c r="B23" s="13">
        <v>76.48</v>
      </c>
      <c r="C23">
        <v>8.6199999999999992</v>
      </c>
      <c r="D23">
        <f t="shared" si="0"/>
        <v>-6.7859999999999996</v>
      </c>
      <c r="E23" s="13">
        <v>76.48</v>
      </c>
      <c r="F23">
        <v>45.79</v>
      </c>
      <c r="G23">
        <f t="shared" si="1"/>
        <v>-1.5345000000000002</v>
      </c>
      <c r="H23" s="13">
        <f t="shared" ref="H23:H34" si="11">I21</f>
        <v>59.24</v>
      </c>
      <c r="I23">
        <v>84.59</v>
      </c>
      <c r="J23" s="15">
        <f t="shared" si="2"/>
        <v>0.63375000000000004</v>
      </c>
      <c r="K23" s="13">
        <f t="shared" si="10"/>
        <v>78.41</v>
      </c>
      <c r="L23">
        <f t="shared" si="9"/>
        <v>79.27</v>
      </c>
      <c r="M23" s="15">
        <f t="shared" si="5"/>
        <v>1.0749999999999992E-2</v>
      </c>
      <c r="N23" s="13">
        <v>80</v>
      </c>
      <c r="O23"/>
      <c r="P23"/>
      <c r="R23"/>
      <c r="S23"/>
      <c r="U23"/>
    </row>
    <row r="24" spans="1:114">
      <c r="A24" s="16" t="s">
        <v>107</v>
      </c>
      <c r="B24" s="13">
        <v>6.39</v>
      </c>
      <c r="C24">
        <v>19.54</v>
      </c>
      <c r="D24">
        <f t="shared" si="0"/>
        <v>1.3149999999999999</v>
      </c>
      <c r="E24" s="13">
        <v>88.21</v>
      </c>
      <c r="F24">
        <v>25.79</v>
      </c>
      <c r="G24">
        <f t="shared" si="1"/>
        <v>-3.1209999999999996</v>
      </c>
      <c r="H24" s="13">
        <f t="shared" si="11"/>
        <v>108.91</v>
      </c>
      <c r="I24">
        <v>79.27</v>
      </c>
      <c r="J24" s="15">
        <f t="shared" si="2"/>
        <v>-0.74099999999999999</v>
      </c>
      <c r="K24" s="13">
        <f t="shared" si="10"/>
        <v>59.24</v>
      </c>
      <c r="L24">
        <f t="shared" si="9"/>
        <v>63.98</v>
      </c>
      <c r="M24" s="15">
        <f t="shared" si="5"/>
        <v>5.9249999999999935E-2</v>
      </c>
      <c r="N24" s="13">
        <v>100</v>
      </c>
      <c r="O24"/>
      <c r="P24"/>
      <c r="R24"/>
      <c r="S24"/>
      <c r="U24"/>
    </row>
    <row r="25" spans="1:114">
      <c r="A25" s="16" t="s">
        <v>109</v>
      </c>
      <c r="B25" s="13">
        <v>6.46</v>
      </c>
      <c r="C25">
        <v>72.69</v>
      </c>
      <c r="D25">
        <f t="shared" si="0"/>
        <v>6.6230000000000002</v>
      </c>
      <c r="E25" s="13">
        <v>55.45</v>
      </c>
      <c r="F25">
        <v>82.58</v>
      </c>
      <c r="G25">
        <f t="shared" si="1"/>
        <v>1.3564999999999998</v>
      </c>
      <c r="H25" s="13">
        <f t="shared" si="11"/>
        <v>84.59</v>
      </c>
      <c r="I25">
        <v>63.98</v>
      </c>
      <c r="J25" s="15">
        <f t="shared" si="2"/>
        <v>-0.51525000000000021</v>
      </c>
      <c r="K25" s="13">
        <f t="shared" si="10"/>
        <v>108.91</v>
      </c>
      <c r="L25">
        <f t="shared" si="9"/>
        <v>159.4</v>
      </c>
      <c r="M25" s="15">
        <f t="shared" si="5"/>
        <v>0.63112500000000016</v>
      </c>
      <c r="N25" s="13">
        <v>120</v>
      </c>
      <c r="O25"/>
      <c r="P25"/>
      <c r="R25"/>
      <c r="S25"/>
      <c r="U25"/>
    </row>
    <row r="26" spans="1:114">
      <c r="A26" s="16" t="s">
        <v>108</v>
      </c>
      <c r="B26" s="13">
        <v>71.73</v>
      </c>
      <c r="C26">
        <v>64.69</v>
      </c>
      <c r="D26">
        <f t="shared" si="0"/>
        <v>-0.70400000000000063</v>
      </c>
      <c r="E26" s="13">
        <v>12.34</v>
      </c>
      <c r="F26">
        <v>7.77</v>
      </c>
      <c r="G26">
        <f t="shared" si="1"/>
        <v>-0.22850000000000001</v>
      </c>
      <c r="H26" s="13">
        <f t="shared" si="11"/>
        <v>79.27</v>
      </c>
      <c r="I26">
        <v>159.4</v>
      </c>
      <c r="J26" s="15">
        <f t="shared" si="2"/>
        <v>2.0032500000000004</v>
      </c>
      <c r="K26" s="13">
        <f t="shared" si="10"/>
        <v>84.59</v>
      </c>
      <c r="L26">
        <f t="shared" si="9"/>
        <v>50.6</v>
      </c>
      <c r="M26" s="15">
        <f t="shared" si="5"/>
        <v>-0.424875</v>
      </c>
      <c r="N26" s="13">
        <v>140</v>
      </c>
      <c r="O26"/>
      <c r="P26"/>
      <c r="R26"/>
      <c r="S26"/>
      <c r="U26"/>
    </row>
    <row r="27" spans="1:114">
      <c r="A27" s="16" t="s">
        <v>110</v>
      </c>
      <c r="B27" s="13">
        <v>30.19</v>
      </c>
      <c r="C27">
        <v>27.18</v>
      </c>
      <c r="D27">
        <f t="shared" si="0"/>
        <v>-0.30100000000000016</v>
      </c>
      <c r="E27" s="13">
        <v>21.54</v>
      </c>
      <c r="F27">
        <v>37.64</v>
      </c>
      <c r="G27">
        <f t="shared" si="1"/>
        <v>0.80500000000000005</v>
      </c>
      <c r="H27" s="13">
        <f t="shared" si="11"/>
        <v>63.98</v>
      </c>
      <c r="I27">
        <v>50.6</v>
      </c>
      <c r="J27" s="15">
        <f t="shared" si="2"/>
        <v>-0.33449999999999991</v>
      </c>
      <c r="K27" s="13">
        <f t="shared" si="10"/>
        <v>79.27</v>
      </c>
      <c r="L27">
        <f t="shared" si="9"/>
        <v>57.25</v>
      </c>
      <c r="M27" s="15">
        <f t="shared" si="5"/>
        <v>-0.27524999999999994</v>
      </c>
      <c r="N27" s="13">
        <v>160</v>
      </c>
      <c r="O27"/>
      <c r="P27"/>
      <c r="R27"/>
      <c r="S27"/>
      <c r="U27"/>
    </row>
    <row r="28" spans="1:114">
      <c r="A28" s="16" t="s">
        <v>111</v>
      </c>
      <c r="B28" s="13">
        <v>42.06</v>
      </c>
      <c r="C28">
        <v>41.46</v>
      </c>
      <c r="D28">
        <f t="shared" si="0"/>
        <v>-6.0000000000000143E-2</v>
      </c>
      <c r="E28" s="13">
        <v>104.29</v>
      </c>
      <c r="F28">
        <v>68.47</v>
      </c>
      <c r="G28">
        <f t="shared" si="1"/>
        <v>-1.7910000000000004</v>
      </c>
      <c r="H28" s="13">
        <f t="shared" si="11"/>
        <v>159.4</v>
      </c>
      <c r="I28">
        <v>57.25</v>
      </c>
      <c r="J28" s="15">
        <f t="shared" si="2"/>
        <v>-2.55375</v>
      </c>
      <c r="K28" s="13">
        <f t="shared" si="10"/>
        <v>63.98</v>
      </c>
      <c r="L28">
        <f t="shared" si="9"/>
        <v>16.850000000000001</v>
      </c>
      <c r="M28" s="15">
        <f t="shared" si="5"/>
        <v>-0.5891249999999999</v>
      </c>
      <c r="N28" s="13">
        <v>180</v>
      </c>
      <c r="O28"/>
      <c r="P28"/>
      <c r="R28"/>
      <c r="S28"/>
      <c r="U28"/>
    </row>
    <row r="29" spans="1:114">
      <c r="A29" s="16" t="s">
        <v>112</v>
      </c>
      <c r="B29" s="13">
        <v>33.869999999999997</v>
      </c>
      <c r="C29">
        <v>17.989999999999998</v>
      </c>
      <c r="D29">
        <f t="shared" si="0"/>
        <v>-1.5879999999999999</v>
      </c>
      <c r="E29" s="13">
        <v>27.39</v>
      </c>
      <c r="F29">
        <v>86.18</v>
      </c>
      <c r="G29">
        <f t="shared" si="1"/>
        <v>2.9395000000000002</v>
      </c>
      <c r="H29" s="13">
        <f t="shared" si="11"/>
        <v>50.6</v>
      </c>
      <c r="I29">
        <v>16.850000000000001</v>
      </c>
      <c r="J29" s="15">
        <f t="shared" si="2"/>
        <v>-0.84375</v>
      </c>
      <c r="K29" s="13">
        <f t="shared" si="10"/>
        <v>159.4</v>
      </c>
      <c r="L29">
        <f t="shared" si="9"/>
        <v>40.74</v>
      </c>
      <c r="M29" s="15">
        <f t="shared" si="5"/>
        <v>-1.48325</v>
      </c>
      <c r="N29" s="13">
        <v>200</v>
      </c>
      <c r="O29"/>
      <c r="P29"/>
      <c r="R29"/>
      <c r="S29"/>
      <c r="U29"/>
    </row>
    <row r="30" spans="1:114">
      <c r="A30" s="16" t="s">
        <v>113</v>
      </c>
      <c r="B30" s="13">
        <v>25.94</v>
      </c>
      <c r="C30">
        <v>30.61</v>
      </c>
      <c r="D30">
        <f t="shared" si="0"/>
        <v>0.4669999999999998</v>
      </c>
      <c r="E30" s="13">
        <v>32.04</v>
      </c>
      <c r="F30">
        <v>27</v>
      </c>
      <c r="G30">
        <f t="shared" si="1"/>
        <v>-0.25199999999999995</v>
      </c>
      <c r="H30" s="13">
        <f t="shared" si="11"/>
        <v>57.25</v>
      </c>
      <c r="I30">
        <v>40.74</v>
      </c>
      <c r="J30" s="15">
        <f t="shared" si="2"/>
        <v>-0.41274999999999995</v>
      </c>
      <c r="K30" s="13">
        <f t="shared" si="10"/>
        <v>50.6</v>
      </c>
      <c r="L30">
        <f t="shared" si="9"/>
        <v>29.18</v>
      </c>
      <c r="M30" s="15">
        <f t="shared" si="5"/>
        <v>-0.26775000000000004</v>
      </c>
      <c r="N30" s="13">
        <v>220</v>
      </c>
      <c r="O30"/>
      <c r="P30"/>
      <c r="R30"/>
      <c r="S30"/>
      <c r="U30"/>
    </row>
    <row r="31" spans="1:114">
      <c r="A31" s="16" t="s">
        <v>114</v>
      </c>
      <c r="B31" s="13">
        <v>40.700000000000003</v>
      </c>
      <c r="C31">
        <v>99.54</v>
      </c>
      <c r="D31">
        <f t="shared" si="0"/>
        <v>5.8840000000000003</v>
      </c>
      <c r="E31" s="13">
        <v>123.79</v>
      </c>
      <c r="F31">
        <v>41.15</v>
      </c>
      <c r="G31">
        <f t="shared" si="1"/>
        <v>-4.1320000000000006</v>
      </c>
      <c r="H31" s="13">
        <f t="shared" si="11"/>
        <v>16.850000000000001</v>
      </c>
      <c r="I31">
        <v>29.18</v>
      </c>
      <c r="J31" s="15">
        <f t="shared" si="2"/>
        <v>0.30824999999999997</v>
      </c>
      <c r="K31" s="13">
        <f t="shared" si="10"/>
        <v>57.25</v>
      </c>
      <c r="L31">
        <f t="shared" si="9"/>
        <v>64.239999999999995</v>
      </c>
      <c r="M31" s="15">
        <f t="shared" si="5"/>
        <v>8.7374999999999939E-2</v>
      </c>
      <c r="N31" s="13">
        <v>240</v>
      </c>
      <c r="O31"/>
      <c r="P31"/>
      <c r="R31"/>
      <c r="S31"/>
      <c r="U31"/>
    </row>
    <row r="32" spans="1:114">
      <c r="A32" s="16" t="s">
        <v>115</v>
      </c>
      <c r="B32" s="13">
        <v>57.36</v>
      </c>
      <c r="C32">
        <v>19.64</v>
      </c>
      <c r="D32">
        <f t="shared" si="0"/>
        <v>-3.7719999999999998</v>
      </c>
      <c r="E32" s="13">
        <v>35.380000000000003</v>
      </c>
      <c r="F32">
        <v>19.329999999999998</v>
      </c>
      <c r="G32">
        <f t="shared" si="1"/>
        <v>-0.80250000000000021</v>
      </c>
      <c r="H32" s="13">
        <f t="shared" si="11"/>
        <v>40.74</v>
      </c>
      <c r="I32">
        <v>64.239999999999995</v>
      </c>
      <c r="J32" s="15">
        <f t="shared" si="2"/>
        <v>0.5874999999999998</v>
      </c>
      <c r="K32" s="13">
        <f t="shared" si="10"/>
        <v>16.850000000000001</v>
      </c>
      <c r="L32">
        <f t="shared" si="9"/>
        <v>102.68</v>
      </c>
      <c r="M32" s="15">
        <f t="shared" si="5"/>
        <v>1.0728750000000002</v>
      </c>
      <c r="N32" s="13">
        <v>260</v>
      </c>
      <c r="O32"/>
      <c r="P32"/>
      <c r="R32"/>
      <c r="S32"/>
      <c r="U32"/>
    </row>
    <row r="33" spans="1:257">
      <c r="A33" s="16" t="s">
        <v>117</v>
      </c>
      <c r="B33" s="13">
        <v>17.46</v>
      </c>
      <c r="C33">
        <v>27.09</v>
      </c>
      <c r="D33">
        <f t="shared" si="0"/>
        <v>0.96299999999999986</v>
      </c>
      <c r="E33" s="13">
        <v>28.69</v>
      </c>
      <c r="F33">
        <v>30.72</v>
      </c>
      <c r="G33">
        <f t="shared" si="1"/>
        <v>0.10149999999999988</v>
      </c>
      <c r="H33" s="13">
        <f t="shared" si="11"/>
        <v>29.18</v>
      </c>
      <c r="I33">
        <v>102.68</v>
      </c>
      <c r="J33" s="15">
        <f t="shared" si="2"/>
        <v>1.8374999999999999</v>
      </c>
      <c r="K33" s="13">
        <f t="shared" si="10"/>
        <v>40.74</v>
      </c>
      <c r="L33">
        <f t="shared" si="9"/>
        <v>23.97</v>
      </c>
      <c r="M33" s="15">
        <f t="shared" si="5"/>
        <v>-0.20962500000000003</v>
      </c>
      <c r="N33" s="13">
        <v>280</v>
      </c>
      <c r="O33"/>
      <c r="P33"/>
      <c r="R33"/>
      <c r="S33"/>
      <c r="U33"/>
    </row>
    <row r="34" spans="1:257" s="5" customFormat="1">
      <c r="A34" s="18" t="s">
        <v>116</v>
      </c>
      <c r="B34" s="4">
        <v>43.4</v>
      </c>
      <c r="C34" s="5">
        <v>21.71</v>
      </c>
      <c r="D34">
        <f t="shared" si="0"/>
        <v>-2.1689999999999996</v>
      </c>
      <c r="E34" s="4">
        <v>67.150000000000006</v>
      </c>
      <c r="F34" s="5">
        <v>50.6</v>
      </c>
      <c r="G34" s="5">
        <f t="shared" si="1"/>
        <v>-0.82750000000000024</v>
      </c>
      <c r="H34" s="4">
        <f t="shared" si="11"/>
        <v>64.239999999999995</v>
      </c>
      <c r="I34" s="5">
        <v>23.97</v>
      </c>
      <c r="J34" s="5">
        <f t="shared" si="2"/>
        <v>-1.0067499999999998</v>
      </c>
      <c r="K34" s="4">
        <f t="shared" si="10"/>
        <v>29.18</v>
      </c>
      <c r="L34" s="5">
        <v>15</v>
      </c>
      <c r="M34" s="6">
        <f t="shared" si="5"/>
        <v>-0.17724999999999999</v>
      </c>
      <c r="N34" s="13">
        <v>300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</row>
    <row r="35" spans="1:257">
      <c r="A35" s="16" t="s">
        <v>125</v>
      </c>
      <c r="B35" s="13">
        <v>12.9</v>
      </c>
      <c r="C35">
        <v>28.29</v>
      </c>
      <c r="D35" s="3">
        <f t="shared" si="0"/>
        <v>1.5389999999999999</v>
      </c>
      <c r="E35" s="13">
        <v>56.24</v>
      </c>
      <c r="F35">
        <v>15.88</v>
      </c>
      <c r="G35">
        <f t="shared" si="1"/>
        <v>-2.0179999999999998</v>
      </c>
      <c r="H35" s="13">
        <v>33.54</v>
      </c>
      <c r="I35">
        <v>43.33</v>
      </c>
      <c r="J35" s="15">
        <f t="shared" si="2"/>
        <v>0.24474999999999997</v>
      </c>
      <c r="K35" s="13">
        <f>H35</f>
        <v>33.54</v>
      </c>
      <c r="L35">
        <f>I36</f>
        <v>19.489999999999998</v>
      </c>
      <c r="M35" s="15">
        <f t="shared" si="5"/>
        <v>-0.175625</v>
      </c>
      <c r="N35" s="13">
        <v>20</v>
      </c>
      <c r="O35"/>
      <c r="P35"/>
      <c r="R35"/>
      <c r="S35"/>
      <c r="U35"/>
    </row>
    <row r="36" spans="1:257">
      <c r="A36" s="16" t="s">
        <v>126</v>
      </c>
      <c r="B36" s="13">
        <v>18.920000000000002</v>
      </c>
      <c r="C36">
        <v>22.98</v>
      </c>
      <c r="D36" s="15">
        <f t="shared" si="0"/>
        <v>0.40599999999999986</v>
      </c>
      <c r="E36" s="13">
        <v>32.729999999999997</v>
      </c>
      <c r="F36">
        <v>13.29</v>
      </c>
      <c r="G36" s="15">
        <f t="shared" si="1"/>
        <v>-0.97199999999999986</v>
      </c>
      <c r="H36">
        <v>50.22</v>
      </c>
      <c r="I36">
        <v>19.489999999999998</v>
      </c>
      <c r="J36" s="15">
        <f t="shared" si="2"/>
        <v>-0.76824999999999999</v>
      </c>
      <c r="K36" s="13">
        <f>H35</f>
        <v>33.54</v>
      </c>
      <c r="L36">
        <f t="shared" ref="L36:L40" si="12">I37</f>
        <v>16.89</v>
      </c>
      <c r="M36" s="15">
        <f t="shared" si="5"/>
        <v>-0.20812499999999998</v>
      </c>
      <c r="N36" s="13">
        <v>40</v>
      </c>
      <c r="O36"/>
      <c r="P36"/>
      <c r="R36"/>
      <c r="S36"/>
      <c r="U36"/>
    </row>
    <row r="37" spans="1:257">
      <c r="A37" s="16" t="s">
        <v>127</v>
      </c>
      <c r="B37" s="13">
        <v>48.58</v>
      </c>
      <c r="C37">
        <v>15</v>
      </c>
      <c r="D37" s="15">
        <f t="shared" si="0"/>
        <v>-3.3579999999999997</v>
      </c>
      <c r="E37" s="13">
        <v>4.05</v>
      </c>
      <c r="F37">
        <v>49.17</v>
      </c>
      <c r="G37" s="15">
        <f t="shared" si="1"/>
        <v>2.2560000000000002</v>
      </c>
      <c r="H37">
        <f>I35</f>
        <v>43.33</v>
      </c>
      <c r="I37">
        <v>16.89</v>
      </c>
      <c r="J37" s="15">
        <f t="shared" si="2"/>
        <v>-0.66099999999999992</v>
      </c>
      <c r="K37" s="13">
        <f t="shared" ref="K37:K41" si="13">H36</f>
        <v>50.22</v>
      </c>
      <c r="L37">
        <f t="shared" si="12"/>
        <v>73.349999999999994</v>
      </c>
      <c r="M37" s="15">
        <f t="shared" si="5"/>
        <v>0.28912499999999997</v>
      </c>
      <c r="N37" s="13">
        <v>60</v>
      </c>
      <c r="O37"/>
      <c r="P37"/>
      <c r="R37"/>
      <c r="S37"/>
      <c r="U37"/>
    </row>
    <row r="38" spans="1:257">
      <c r="A38" s="16" t="s">
        <v>128</v>
      </c>
      <c r="B38" s="13">
        <v>76.23</v>
      </c>
      <c r="C38">
        <v>12.49</v>
      </c>
      <c r="D38" s="15">
        <f t="shared" si="0"/>
        <v>-6.3740000000000006</v>
      </c>
      <c r="E38" s="13">
        <v>71.03</v>
      </c>
      <c r="F38">
        <v>73.150000000000006</v>
      </c>
      <c r="G38" s="15">
        <f t="shared" si="1"/>
        <v>0.10600000000000023</v>
      </c>
      <c r="H38">
        <f t="shared" ref="H38:H41" si="14">I36</f>
        <v>19.489999999999998</v>
      </c>
      <c r="I38">
        <v>73.349999999999994</v>
      </c>
      <c r="J38" s="15">
        <f t="shared" si="2"/>
        <v>1.3465</v>
      </c>
      <c r="K38" s="13">
        <f t="shared" si="13"/>
        <v>43.33</v>
      </c>
      <c r="L38">
        <f t="shared" si="12"/>
        <v>21.68</v>
      </c>
      <c r="M38" s="15">
        <f t="shared" si="5"/>
        <v>-0.270625</v>
      </c>
      <c r="N38" s="13">
        <v>80</v>
      </c>
      <c r="O38"/>
      <c r="P38"/>
      <c r="R38"/>
      <c r="S38"/>
      <c r="U38"/>
    </row>
    <row r="39" spans="1:257">
      <c r="A39" s="16" t="s">
        <v>129</v>
      </c>
      <c r="B39" s="13">
        <v>29.33</v>
      </c>
      <c r="C39">
        <v>37.67</v>
      </c>
      <c r="D39" s="15">
        <f t="shared" si="0"/>
        <v>0.8340000000000003</v>
      </c>
      <c r="E39" s="13">
        <v>12.57</v>
      </c>
      <c r="F39">
        <v>20.22</v>
      </c>
      <c r="G39" s="15">
        <f t="shared" si="1"/>
        <v>0.38249999999999995</v>
      </c>
      <c r="H39">
        <f t="shared" si="14"/>
        <v>16.89</v>
      </c>
      <c r="I39">
        <v>21.68</v>
      </c>
      <c r="J39" s="15">
        <f t="shared" si="2"/>
        <v>0.11974999999999998</v>
      </c>
      <c r="K39" s="13">
        <f t="shared" si="13"/>
        <v>19.489999999999998</v>
      </c>
      <c r="L39">
        <f t="shared" si="12"/>
        <v>18.559999999999999</v>
      </c>
      <c r="M39" s="15">
        <f t="shared" si="5"/>
        <v>-1.1624999999999996E-2</v>
      </c>
      <c r="N39" s="13">
        <v>100</v>
      </c>
      <c r="O39"/>
      <c r="P39"/>
      <c r="R39"/>
      <c r="S39"/>
      <c r="U39"/>
    </row>
    <row r="40" spans="1:257">
      <c r="A40" s="16" t="s">
        <v>130</v>
      </c>
      <c r="B40" s="13">
        <v>23.97</v>
      </c>
      <c r="C40">
        <v>24.95</v>
      </c>
      <c r="D40" s="15">
        <f t="shared" si="0"/>
        <v>9.8000000000000045E-2</v>
      </c>
      <c r="E40" s="13">
        <v>14.94</v>
      </c>
      <c r="F40">
        <v>6.39</v>
      </c>
      <c r="G40" s="15">
        <f t="shared" si="1"/>
        <v>-0.42750000000000005</v>
      </c>
      <c r="H40">
        <f t="shared" si="14"/>
        <v>73.349999999999994</v>
      </c>
      <c r="I40">
        <v>18.559999999999999</v>
      </c>
      <c r="J40" s="15">
        <f t="shared" si="2"/>
        <v>-1.3697499999999998</v>
      </c>
      <c r="K40" s="13">
        <f t="shared" si="13"/>
        <v>16.89</v>
      </c>
      <c r="L40">
        <f t="shared" si="12"/>
        <v>30.88</v>
      </c>
      <c r="M40" s="15">
        <f t="shared" si="5"/>
        <v>0.17487499999999997</v>
      </c>
      <c r="N40" s="13">
        <v>120</v>
      </c>
      <c r="O40"/>
      <c r="P40"/>
      <c r="R40"/>
      <c r="S40"/>
      <c r="U40"/>
    </row>
    <row r="41" spans="1:257" s="5" customFormat="1">
      <c r="A41" s="18" t="s">
        <v>131</v>
      </c>
      <c r="B41" s="4">
        <v>14.52</v>
      </c>
      <c r="C41" s="5">
        <v>5.82</v>
      </c>
      <c r="D41" s="6">
        <f t="shared" si="0"/>
        <v>-0.86999999999999988</v>
      </c>
      <c r="E41" s="5">
        <v>28.06</v>
      </c>
      <c r="F41" s="5">
        <v>10.82</v>
      </c>
      <c r="G41" s="6">
        <f t="shared" si="1"/>
        <v>-0.86199999999999988</v>
      </c>
      <c r="H41" s="4">
        <f t="shared" si="14"/>
        <v>21.68</v>
      </c>
      <c r="I41" s="5">
        <v>30.88</v>
      </c>
      <c r="J41" s="5">
        <f t="shared" si="2"/>
        <v>0.22999999999999998</v>
      </c>
      <c r="K41" s="4">
        <f t="shared" si="13"/>
        <v>73.349999999999994</v>
      </c>
      <c r="L41" s="5">
        <v>31.72</v>
      </c>
      <c r="M41" s="6">
        <f t="shared" si="5"/>
        <v>-0.52037499999999992</v>
      </c>
      <c r="N41" s="13">
        <v>140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1:257">
      <c r="A42" s="16" t="s">
        <v>132</v>
      </c>
      <c r="B42" s="13">
        <v>32.06</v>
      </c>
      <c r="C42">
        <v>25.62</v>
      </c>
      <c r="D42">
        <f t="shared" si="0"/>
        <v>-0.64400000000000013</v>
      </c>
      <c r="E42" s="13">
        <v>54.51</v>
      </c>
      <c r="F42">
        <v>60.89</v>
      </c>
      <c r="G42">
        <f t="shared" si="1"/>
        <v>0.31900000000000012</v>
      </c>
      <c r="H42" s="13">
        <v>31.25</v>
      </c>
      <c r="I42">
        <v>58.28</v>
      </c>
      <c r="J42" s="15">
        <f t="shared" si="2"/>
        <v>0.67575000000000007</v>
      </c>
      <c r="K42" s="13">
        <f>H42</f>
        <v>31.25</v>
      </c>
      <c r="L42">
        <f>I43</f>
        <v>23.95</v>
      </c>
      <c r="M42" s="15">
        <f t="shared" si="5"/>
        <v>-9.1250000000000012E-2</v>
      </c>
      <c r="N42" s="13">
        <v>20</v>
      </c>
      <c r="O42"/>
      <c r="P42"/>
      <c r="R42"/>
      <c r="S42"/>
      <c r="U42"/>
    </row>
    <row r="43" spans="1:257">
      <c r="A43" s="16" t="s">
        <v>133</v>
      </c>
      <c r="B43" s="13">
        <v>44.59</v>
      </c>
      <c r="C43">
        <v>15</v>
      </c>
      <c r="D43">
        <f t="shared" si="0"/>
        <v>-2.9590000000000005</v>
      </c>
      <c r="E43" s="13">
        <v>60.89</v>
      </c>
      <c r="F43">
        <v>11.44</v>
      </c>
      <c r="G43">
        <f t="shared" si="1"/>
        <v>-2.4725000000000001</v>
      </c>
      <c r="H43" s="13">
        <v>12.69</v>
      </c>
      <c r="I43">
        <v>23.95</v>
      </c>
      <c r="J43" s="15">
        <f t="shared" si="2"/>
        <v>0.28149999999999997</v>
      </c>
      <c r="K43" s="13">
        <f>H42</f>
        <v>31.25</v>
      </c>
      <c r="L43">
        <f t="shared" ref="L43:L47" si="15">I44</f>
        <v>69.22</v>
      </c>
      <c r="M43" s="15">
        <f t="shared" si="5"/>
        <v>0.47462499999999996</v>
      </c>
      <c r="N43" s="13">
        <v>40</v>
      </c>
      <c r="O43"/>
      <c r="P43"/>
      <c r="R43"/>
      <c r="S43"/>
      <c r="U43"/>
    </row>
    <row r="44" spans="1:257">
      <c r="A44" s="16" t="s">
        <v>134</v>
      </c>
      <c r="B44" s="13">
        <v>63.7</v>
      </c>
      <c r="C44">
        <v>23.54</v>
      </c>
      <c r="D44">
        <f t="shared" si="0"/>
        <v>-4.016</v>
      </c>
      <c r="E44" s="13">
        <v>5.83</v>
      </c>
      <c r="F44">
        <v>6.86</v>
      </c>
      <c r="G44">
        <f t="shared" si="1"/>
        <v>5.1500000000000011E-2</v>
      </c>
      <c r="H44" s="13">
        <f>I42</f>
        <v>58.28</v>
      </c>
      <c r="I44">
        <v>69.22</v>
      </c>
      <c r="J44" s="15">
        <f t="shared" si="2"/>
        <v>0.27349999999999997</v>
      </c>
      <c r="K44" s="13">
        <f t="shared" ref="K44:K48" si="16">H43</f>
        <v>12.69</v>
      </c>
      <c r="L44">
        <f t="shared" si="15"/>
        <v>62.81</v>
      </c>
      <c r="M44" s="15">
        <f t="shared" si="5"/>
        <v>0.62650000000000006</v>
      </c>
      <c r="N44" s="13">
        <v>60</v>
      </c>
      <c r="O44"/>
      <c r="P44"/>
      <c r="R44"/>
      <c r="S44"/>
      <c r="U44"/>
    </row>
    <row r="45" spans="1:257">
      <c r="A45" s="16" t="s">
        <v>135</v>
      </c>
      <c r="B45" s="13">
        <v>33.79</v>
      </c>
      <c r="C45">
        <v>70.92</v>
      </c>
      <c r="D45">
        <f t="shared" si="0"/>
        <v>3.7130000000000001</v>
      </c>
      <c r="E45" s="13">
        <v>47.12</v>
      </c>
      <c r="F45">
        <v>28.47</v>
      </c>
      <c r="G45">
        <f t="shared" si="1"/>
        <v>-0.93249999999999988</v>
      </c>
      <c r="H45" s="13">
        <f t="shared" ref="H45:H48" si="17">I43</f>
        <v>23.95</v>
      </c>
      <c r="I45">
        <v>62.81</v>
      </c>
      <c r="J45" s="15">
        <f t="shared" si="2"/>
        <v>0.97150000000000003</v>
      </c>
      <c r="K45" s="13">
        <f t="shared" si="16"/>
        <v>58.28</v>
      </c>
      <c r="L45">
        <f t="shared" si="15"/>
        <v>19.53</v>
      </c>
      <c r="M45" s="15">
        <f t="shared" si="5"/>
        <v>-0.484375</v>
      </c>
      <c r="N45" s="13">
        <v>80</v>
      </c>
      <c r="O45"/>
      <c r="P45"/>
      <c r="R45"/>
      <c r="S45"/>
      <c r="U45"/>
    </row>
    <row r="46" spans="1:257">
      <c r="A46" s="16" t="s">
        <v>136</v>
      </c>
      <c r="B46" s="13">
        <v>41.22</v>
      </c>
      <c r="C46">
        <v>35.29</v>
      </c>
      <c r="D46">
        <f t="shared" si="0"/>
        <v>-0.59299999999999997</v>
      </c>
      <c r="E46" s="13">
        <v>28.87</v>
      </c>
      <c r="F46">
        <v>25.76</v>
      </c>
      <c r="G46">
        <f t="shared" si="1"/>
        <v>-0.15549999999999997</v>
      </c>
      <c r="H46" s="13">
        <f t="shared" si="17"/>
        <v>69.22</v>
      </c>
      <c r="I46">
        <v>19.53</v>
      </c>
      <c r="J46" s="15">
        <f t="shared" si="2"/>
        <v>-1.2422499999999999</v>
      </c>
      <c r="K46" s="13">
        <f t="shared" si="16"/>
        <v>23.95</v>
      </c>
      <c r="L46">
        <f t="shared" si="15"/>
        <v>20.010000000000002</v>
      </c>
      <c r="M46" s="15">
        <f t="shared" si="5"/>
        <v>-4.9249999999999974E-2</v>
      </c>
      <c r="N46" s="13">
        <v>100</v>
      </c>
      <c r="O46"/>
      <c r="P46"/>
      <c r="R46"/>
      <c r="S46"/>
      <c r="U46"/>
    </row>
    <row r="47" spans="1:257">
      <c r="A47" s="16" t="s">
        <v>137</v>
      </c>
      <c r="B47" s="13">
        <v>14.16</v>
      </c>
      <c r="C47">
        <v>34.78</v>
      </c>
      <c r="D47">
        <f t="shared" si="0"/>
        <v>2.0620000000000003</v>
      </c>
      <c r="E47" s="13">
        <v>25.76</v>
      </c>
      <c r="F47">
        <v>21.2</v>
      </c>
      <c r="G47">
        <f t="shared" si="1"/>
        <v>-0.22800000000000012</v>
      </c>
      <c r="H47" s="13">
        <f t="shared" si="17"/>
        <v>62.81</v>
      </c>
      <c r="I47">
        <v>20.010000000000002</v>
      </c>
      <c r="J47" s="15">
        <f t="shared" si="2"/>
        <v>-1.0699999999999998</v>
      </c>
      <c r="K47" s="13">
        <f t="shared" si="16"/>
        <v>69.22</v>
      </c>
      <c r="L47">
        <f t="shared" si="15"/>
        <v>15.54</v>
      </c>
      <c r="M47" s="15">
        <f t="shared" si="5"/>
        <v>-0.67100000000000004</v>
      </c>
      <c r="N47" s="13">
        <v>120</v>
      </c>
      <c r="O47"/>
      <c r="P47"/>
      <c r="R47"/>
      <c r="S47"/>
      <c r="U47"/>
    </row>
    <row r="48" spans="1:257" s="5" customFormat="1">
      <c r="A48" s="18" t="s">
        <v>138</v>
      </c>
      <c r="B48" s="4">
        <v>10.97</v>
      </c>
      <c r="C48" s="5">
        <v>9.23</v>
      </c>
      <c r="D48" s="5">
        <f t="shared" si="0"/>
        <v>-0.17400000000000002</v>
      </c>
      <c r="E48" s="4">
        <v>34.6</v>
      </c>
      <c r="F48" s="5">
        <v>5.23</v>
      </c>
      <c r="G48" s="5">
        <f t="shared" si="1"/>
        <v>-1.4685000000000001</v>
      </c>
      <c r="H48" s="13">
        <f t="shared" si="17"/>
        <v>19.53</v>
      </c>
      <c r="I48" s="5">
        <v>15.54</v>
      </c>
      <c r="J48" s="5">
        <f t="shared" si="2"/>
        <v>-9.9750000000000047E-2</v>
      </c>
      <c r="K48" s="4">
        <f t="shared" si="16"/>
        <v>62.81</v>
      </c>
      <c r="L48" s="5">
        <v>1.96</v>
      </c>
      <c r="M48" s="6">
        <f t="shared" si="5"/>
        <v>-0.760625</v>
      </c>
      <c r="N48" s="13">
        <v>140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s="12" customFormat="1">
      <c r="A49" s="46" t="s">
        <v>139</v>
      </c>
      <c r="B49" s="1">
        <v>85.03</v>
      </c>
      <c r="C49" s="2">
        <v>57.46</v>
      </c>
      <c r="D49" s="2">
        <f t="shared" si="0"/>
        <v>-2.7570000000000001</v>
      </c>
      <c r="E49" s="1">
        <v>58.23</v>
      </c>
      <c r="F49" s="2">
        <v>32.119999999999997</v>
      </c>
      <c r="G49" s="2">
        <f t="shared" si="1"/>
        <v>-1.3054999999999999</v>
      </c>
      <c r="H49" s="1">
        <v>33.369999999999997</v>
      </c>
      <c r="I49" s="2">
        <v>37.67</v>
      </c>
      <c r="J49" s="2">
        <f>(I49-H49)/40</f>
        <v>0.10750000000000011</v>
      </c>
      <c r="K49" s="1">
        <v>10.78</v>
      </c>
      <c r="L49" s="2">
        <f>K53</f>
        <v>19.149999999999999</v>
      </c>
      <c r="M49" s="3">
        <f t="shared" si="5"/>
        <v>0.104625</v>
      </c>
      <c r="N49" s="13">
        <v>20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>
      <c r="A50" s="16" t="s">
        <v>319</v>
      </c>
      <c r="J50"/>
      <c r="K50" s="13">
        <f>K49</f>
        <v>10.78</v>
      </c>
      <c r="L50">
        <f>K54</f>
        <v>8.58</v>
      </c>
      <c r="M50" s="15">
        <f t="shared" si="5"/>
        <v>-2.749999999999999E-2</v>
      </c>
      <c r="N50" s="13">
        <v>40</v>
      </c>
      <c r="O50"/>
      <c r="P50"/>
      <c r="R50"/>
      <c r="S50"/>
      <c r="U50"/>
    </row>
    <row r="51" spans="1:257">
      <c r="A51" s="16" t="s">
        <v>320</v>
      </c>
      <c r="J51"/>
      <c r="K51" s="13">
        <v>28.95</v>
      </c>
      <c r="L51">
        <v>2.17</v>
      </c>
      <c r="M51" s="15">
        <f t="shared" si="5"/>
        <v>-0.33474999999999999</v>
      </c>
      <c r="N51" s="13">
        <v>60</v>
      </c>
      <c r="O51"/>
      <c r="P51"/>
      <c r="R51"/>
      <c r="S51"/>
      <c r="U51"/>
    </row>
    <row r="52" spans="1:257">
      <c r="A52" s="16" t="s">
        <v>321</v>
      </c>
      <c r="J52"/>
      <c r="K52" s="13">
        <v>25.59</v>
      </c>
      <c r="L52">
        <v>2.17</v>
      </c>
      <c r="M52" s="15">
        <f t="shared" si="5"/>
        <v>-0.29275000000000001</v>
      </c>
      <c r="N52" s="13">
        <v>80</v>
      </c>
      <c r="O52"/>
      <c r="P52"/>
      <c r="R52"/>
      <c r="S52"/>
      <c r="U52"/>
    </row>
    <row r="53" spans="1:257">
      <c r="A53" s="16" t="s">
        <v>322</v>
      </c>
      <c r="J53"/>
      <c r="K53" s="13">
        <v>19.149999999999999</v>
      </c>
      <c r="L53">
        <v>2.17</v>
      </c>
      <c r="M53" s="15">
        <f t="shared" si="5"/>
        <v>-0.21224999999999997</v>
      </c>
      <c r="N53" s="13">
        <v>100</v>
      </c>
      <c r="O53"/>
      <c r="P53"/>
      <c r="R53"/>
      <c r="S53"/>
      <c r="U53"/>
    </row>
    <row r="54" spans="1:257">
      <c r="A54" s="18" t="s">
        <v>323</v>
      </c>
      <c r="B54" s="4"/>
      <c r="C54" s="5"/>
      <c r="D54" s="5"/>
      <c r="E54" s="4"/>
      <c r="F54" s="5"/>
      <c r="G54" s="5"/>
      <c r="H54" s="4"/>
      <c r="I54" s="5"/>
      <c r="J54" s="5"/>
      <c r="K54" s="4">
        <v>8.58</v>
      </c>
      <c r="L54" s="5">
        <v>2.17</v>
      </c>
      <c r="M54" s="6">
        <f t="shared" si="5"/>
        <v>-8.0125000000000002E-2</v>
      </c>
      <c r="N54" s="13">
        <v>120</v>
      </c>
      <c r="O54"/>
      <c r="P54"/>
      <c r="R54"/>
      <c r="S54"/>
      <c r="U54"/>
    </row>
    <row r="55" spans="1:257">
      <c r="A55" s="16" t="s">
        <v>140</v>
      </c>
      <c r="B55" s="13">
        <v>57.83</v>
      </c>
      <c r="C55">
        <v>7.01</v>
      </c>
      <c r="D55">
        <f t="shared" si="0"/>
        <v>-5.0819999999999999</v>
      </c>
      <c r="E55" s="13">
        <v>65.86</v>
      </c>
      <c r="F55">
        <v>2.87</v>
      </c>
      <c r="G55">
        <f t="shared" si="1"/>
        <v>-3.1495000000000002</v>
      </c>
      <c r="H55" s="13">
        <v>6.86</v>
      </c>
      <c r="I55">
        <f>H57</f>
        <v>75.19</v>
      </c>
      <c r="J55">
        <f>(I55-H55)/40</f>
        <v>1.70825</v>
      </c>
      <c r="K55" s="13">
        <f>H55</f>
        <v>6.86</v>
      </c>
      <c r="L55">
        <f>I56</f>
        <v>59.01</v>
      </c>
      <c r="M55" s="15">
        <f t="shared" si="5"/>
        <v>0.65187499999999998</v>
      </c>
      <c r="N55" s="13">
        <v>20</v>
      </c>
      <c r="O55"/>
      <c r="P55"/>
      <c r="R55"/>
      <c r="S55"/>
      <c r="U55"/>
    </row>
    <row r="56" spans="1:257">
      <c r="A56" t="s">
        <v>141</v>
      </c>
      <c r="B56" s="13">
        <v>1.62</v>
      </c>
      <c r="C56">
        <v>68.290000000000006</v>
      </c>
      <c r="D56">
        <f t="shared" si="0"/>
        <v>6.6669999999999998</v>
      </c>
      <c r="E56" s="13">
        <v>2.87</v>
      </c>
      <c r="F56">
        <v>36.15</v>
      </c>
      <c r="G56">
        <f t="shared" si="1"/>
        <v>1.6640000000000001</v>
      </c>
      <c r="H56" s="13">
        <v>59.92</v>
      </c>
      <c r="I56">
        <f t="shared" ref="I56:I65" si="18">H58</f>
        <v>59.01</v>
      </c>
      <c r="J56">
        <f t="shared" si="2"/>
        <v>-2.2750000000000093E-2</v>
      </c>
      <c r="K56" s="13">
        <f>H55</f>
        <v>6.86</v>
      </c>
      <c r="L56">
        <f t="shared" ref="L56:L67" si="19">I57</f>
        <v>27.68</v>
      </c>
      <c r="M56" s="15">
        <f t="shared" si="5"/>
        <v>0.26024999999999998</v>
      </c>
      <c r="N56" s="13">
        <v>40</v>
      </c>
      <c r="O56"/>
      <c r="P56"/>
      <c r="R56"/>
      <c r="S56"/>
      <c r="U56"/>
    </row>
    <row r="57" spans="1:257">
      <c r="A57" t="s">
        <v>142</v>
      </c>
      <c r="B57" s="13">
        <v>44.37</v>
      </c>
      <c r="C57">
        <v>47.5</v>
      </c>
      <c r="D57">
        <f t="shared" si="0"/>
        <v>0.31300000000000028</v>
      </c>
      <c r="E57" s="13">
        <v>36.15</v>
      </c>
      <c r="F57">
        <v>75.98</v>
      </c>
      <c r="G57">
        <f t="shared" si="1"/>
        <v>1.9915000000000003</v>
      </c>
      <c r="H57" s="13">
        <v>75.19</v>
      </c>
      <c r="I57">
        <f t="shared" si="18"/>
        <v>27.68</v>
      </c>
      <c r="J57">
        <f t="shared" si="2"/>
        <v>-1.1877499999999999</v>
      </c>
      <c r="K57" s="13">
        <f t="shared" ref="K57:K68" si="20">H56</f>
        <v>59.92</v>
      </c>
      <c r="L57">
        <f t="shared" si="19"/>
        <v>36.479999999999997</v>
      </c>
      <c r="M57" s="15">
        <f t="shared" si="5"/>
        <v>-0.29300000000000004</v>
      </c>
      <c r="N57" s="13">
        <v>60</v>
      </c>
      <c r="O57"/>
      <c r="P57"/>
      <c r="R57"/>
      <c r="S57"/>
      <c r="U57"/>
    </row>
    <row r="58" spans="1:257">
      <c r="A58" t="s">
        <v>143</v>
      </c>
      <c r="B58" s="13">
        <v>51.59</v>
      </c>
      <c r="C58">
        <v>9.52</v>
      </c>
      <c r="D58">
        <f t="shared" si="0"/>
        <v>-4.2070000000000007</v>
      </c>
      <c r="E58" s="13">
        <v>75.98</v>
      </c>
      <c r="F58">
        <v>3.79</v>
      </c>
      <c r="G58">
        <f t="shared" si="1"/>
        <v>-3.6094999999999997</v>
      </c>
      <c r="H58" s="13">
        <v>59.01</v>
      </c>
      <c r="I58">
        <f t="shared" si="18"/>
        <v>36.479999999999997</v>
      </c>
      <c r="J58">
        <f t="shared" si="2"/>
        <v>-0.56325000000000003</v>
      </c>
      <c r="K58" s="13">
        <f t="shared" si="20"/>
        <v>75.19</v>
      </c>
      <c r="L58">
        <f t="shared" si="19"/>
        <v>62.19</v>
      </c>
      <c r="M58" s="15">
        <f t="shared" si="5"/>
        <v>-0.16250000000000001</v>
      </c>
      <c r="N58" s="13">
        <v>80</v>
      </c>
      <c r="O58"/>
      <c r="P58"/>
      <c r="R58"/>
      <c r="S58"/>
      <c r="U58"/>
    </row>
    <row r="59" spans="1:257">
      <c r="A59" t="s">
        <v>144</v>
      </c>
      <c r="B59" s="13">
        <v>50.93</v>
      </c>
      <c r="C59">
        <v>84.58</v>
      </c>
      <c r="D59">
        <f t="shared" si="0"/>
        <v>3.3649999999999998</v>
      </c>
      <c r="E59" s="13">
        <v>8.25</v>
      </c>
      <c r="F59">
        <v>7.29</v>
      </c>
      <c r="G59">
        <f t="shared" si="1"/>
        <v>-4.8000000000000001E-2</v>
      </c>
      <c r="H59" s="13">
        <v>27.68</v>
      </c>
      <c r="I59">
        <f t="shared" si="18"/>
        <v>62.19</v>
      </c>
      <c r="J59">
        <f t="shared" si="2"/>
        <v>0.86274999999999991</v>
      </c>
      <c r="K59" s="13">
        <f t="shared" si="20"/>
        <v>59.01</v>
      </c>
      <c r="L59">
        <f t="shared" si="19"/>
        <v>64.91</v>
      </c>
      <c r="M59" s="15">
        <f t="shared" si="5"/>
        <v>7.3749999999999982E-2</v>
      </c>
      <c r="N59" s="13">
        <v>100</v>
      </c>
      <c r="O59"/>
      <c r="P59"/>
      <c r="R59"/>
      <c r="S59"/>
      <c r="U59"/>
    </row>
    <row r="60" spans="1:257">
      <c r="A60" t="s">
        <v>145</v>
      </c>
      <c r="B60" s="13">
        <v>76.14</v>
      </c>
      <c r="C60">
        <v>24.6</v>
      </c>
      <c r="D60">
        <f t="shared" si="0"/>
        <v>-5.1539999999999999</v>
      </c>
      <c r="E60" s="13">
        <v>7.29</v>
      </c>
      <c r="F60">
        <v>61.36</v>
      </c>
      <c r="G60">
        <f t="shared" si="1"/>
        <v>2.7035</v>
      </c>
      <c r="H60" s="13">
        <v>36.479999999999997</v>
      </c>
      <c r="I60">
        <f t="shared" si="18"/>
        <v>64.91</v>
      </c>
      <c r="J60">
        <f t="shared" si="2"/>
        <v>0.71074999999999999</v>
      </c>
      <c r="K60" s="13">
        <f t="shared" si="20"/>
        <v>27.68</v>
      </c>
      <c r="L60">
        <f t="shared" si="19"/>
        <v>33.51</v>
      </c>
      <c r="M60" s="15">
        <f t="shared" si="5"/>
        <v>7.2874999999999981E-2</v>
      </c>
      <c r="N60" s="13">
        <v>120</v>
      </c>
      <c r="O60"/>
      <c r="P60"/>
      <c r="R60"/>
      <c r="S60"/>
      <c r="U60"/>
    </row>
    <row r="61" spans="1:257">
      <c r="A61" t="s">
        <v>146</v>
      </c>
      <c r="B61" s="13">
        <v>43.66</v>
      </c>
      <c r="C61">
        <v>68.989999999999995</v>
      </c>
      <c r="D61">
        <f t="shared" si="0"/>
        <v>2.5329999999999999</v>
      </c>
      <c r="E61" s="13">
        <v>61.36</v>
      </c>
      <c r="F61">
        <v>29.1</v>
      </c>
      <c r="G61">
        <f t="shared" si="1"/>
        <v>-1.613</v>
      </c>
      <c r="H61" s="13">
        <v>62.19</v>
      </c>
      <c r="I61">
        <f t="shared" si="18"/>
        <v>33.51</v>
      </c>
      <c r="J61">
        <f t="shared" si="2"/>
        <v>-0.71699999999999997</v>
      </c>
      <c r="K61" s="13">
        <f t="shared" si="20"/>
        <v>36.479999999999997</v>
      </c>
      <c r="L61">
        <f t="shared" si="19"/>
        <v>21.99</v>
      </c>
      <c r="M61" s="15">
        <f t="shared" si="5"/>
        <v>-0.18112499999999998</v>
      </c>
      <c r="N61" s="13">
        <v>140</v>
      </c>
      <c r="O61"/>
      <c r="P61"/>
      <c r="R61"/>
      <c r="S61"/>
      <c r="U61"/>
    </row>
    <row r="62" spans="1:257">
      <c r="A62" t="s">
        <v>147</v>
      </c>
      <c r="B62" s="13">
        <v>72.239999999999995</v>
      </c>
      <c r="C62">
        <v>69.31</v>
      </c>
      <c r="D62">
        <f t="shared" si="0"/>
        <v>-0.29299999999999926</v>
      </c>
      <c r="E62" s="13">
        <v>31.6</v>
      </c>
      <c r="F62">
        <v>49</v>
      </c>
      <c r="G62">
        <f t="shared" si="1"/>
        <v>0.86999999999999988</v>
      </c>
      <c r="H62" s="13">
        <v>64.91</v>
      </c>
      <c r="I62">
        <f t="shared" si="18"/>
        <v>21.99</v>
      </c>
      <c r="J62">
        <f t="shared" si="2"/>
        <v>-1.073</v>
      </c>
      <c r="K62" s="13">
        <f t="shared" si="20"/>
        <v>62.19</v>
      </c>
      <c r="L62">
        <f t="shared" si="19"/>
        <v>29.91</v>
      </c>
      <c r="M62" s="15">
        <f t="shared" si="5"/>
        <v>-0.40350000000000003</v>
      </c>
      <c r="N62" s="13">
        <v>160</v>
      </c>
      <c r="O62"/>
      <c r="P62"/>
      <c r="R62"/>
      <c r="S62"/>
      <c r="U62"/>
    </row>
    <row r="63" spans="1:257">
      <c r="A63" t="s">
        <v>148</v>
      </c>
      <c r="B63" s="13">
        <v>79.39</v>
      </c>
      <c r="C63">
        <v>21.6</v>
      </c>
      <c r="D63">
        <f t="shared" si="0"/>
        <v>-5.7789999999999999</v>
      </c>
      <c r="E63" s="13">
        <v>66.34</v>
      </c>
      <c r="F63">
        <v>48.92</v>
      </c>
      <c r="G63">
        <f t="shared" si="1"/>
        <v>-0.87100000000000011</v>
      </c>
      <c r="H63" s="13">
        <v>33.51</v>
      </c>
      <c r="I63">
        <f t="shared" si="18"/>
        <v>29.91</v>
      </c>
      <c r="J63">
        <f t="shared" si="2"/>
        <v>-8.9999999999999941E-2</v>
      </c>
      <c r="K63" s="13">
        <f t="shared" si="20"/>
        <v>64.91</v>
      </c>
      <c r="L63">
        <f t="shared" si="19"/>
        <v>42.88</v>
      </c>
      <c r="M63" s="15">
        <f t="shared" si="5"/>
        <v>-0.27537499999999993</v>
      </c>
      <c r="N63" s="13">
        <v>180</v>
      </c>
      <c r="O63"/>
      <c r="P63"/>
      <c r="R63"/>
      <c r="S63"/>
      <c r="U63"/>
    </row>
    <row r="64" spans="1:257">
      <c r="A64" t="s">
        <v>149</v>
      </c>
      <c r="B64" s="13">
        <v>15.02</v>
      </c>
      <c r="C64">
        <v>70.53</v>
      </c>
      <c r="D64">
        <f t="shared" si="0"/>
        <v>5.5510000000000002</v>
      </c>
      <c r="E64" s="13">
        <v>53.03</v>
      </c>
      <c r="F64">
        <v>16.12</v>
      </c>
      <c r="G64">
        <f t="shared" si="1"/>
        <v>-1.8454999999999999</v>
      </c>
      <c r="H64" s="13">
        <v>21.99</v>
      </c>
      <c r="I64">
        <f t="shared" si="18"/>
        <v>42.88</v>
      </c>
      <c r="J64">
        <f t="shared" si="2"/>
        <v>0.5222500000000001</v>
      </c>
      <c r="K64" s="13">
        <f t="shared" si="20"/>
        <v>33.51</v>
      </c>
      <c r="L64">
        <f t="shared" si="19"/>
        <v>40.11</v>
      </c>
      <c r="M64" s="15">
        <f t="shared" si="5"/>
        <v>8.2500000000000018E-2</v>
      </c>
      <c r="N64" s="13">
        <v>200</v>
      </c>
      <c r="O64"/>
      <c r="P64"/>
      <c r="R64"/>
      <c r="S64"/>
      <c r="U64"/>
    </row>
    <row r="65" spans="1:257">
      <c r="A65" t="s">
        <v>150</v>
      </c>
      <c r="B65" s="13">
        <v>54.54</v>
      </c>
      <c r="C65">
        <v>78.290000000000006</v>
      </c>
      <c r="D65">
        <f t="shared" si="0"/>
        <v>2.3750000000000009</v>
      </c>
      <c r="E65" s="13">
        <v>23.43</v>
      </c>
      <c r="F65">
        <v>5.26</v>
      </c>
      <c r="G65">
        <f t="shared" si="1"/>
        <v>-0.90850000000000009</v>
      </c>
      <c r="H65" s="13">
        <v>29.91</v>
      </c>
      <c r="I65">
        <f t="shared" si="18"/>
        <v>40.11</v>
      </c>
      <c r="J65">
        <f t="shared" si="2"/>
        <v>0.255</v>
      </c>
      <c r="K65" s="13">
        <f t="shared" si="20"/>
        <v>21.99</v>
      </c>
      <c r="L65">
        <f t="shared" si="19"/>
        <v>23.54</v>
      </c>
      <c r="M65" s="15">
        <f t="shared" si="5"/>
        <v>1.937500000000001E-2</v>
      </c>
      <c r="N65" s="13">
        <v>220</v>
      </c>
      <c r="O65"/>
      <c r="P65"/>
      <c r="R65"/>
      <c r="S65"/>
      <c r="U65"/>
    </row>
    <row r="66" spans="1:257">
      <c r="A66" t="s">
        <v>151</v>
      </c>
      <c r="B66" s="13">
        <v>48.06</v>
      </c>
      <c r="C66">
        <v>32.93</v>
      </c>
      <c r="D66">
        <f t="shared" si="0"/>
        <v>-1.5130000000000003</v>
      </c>
      <c r="E66" s="13">
        <v>5.26</v>
      </c>
      <c r="F66">
        <v>63.31</v>
      </c>
      <c r="G66">
        <f t="shared" si="1"/>
        <v>2.9025000000000003</v>
      </c>
      <c r="H66" s="13">
        <v>42.88</v>
      </c>
      <c r="I66">
        <f>H68</f>
        <v>23.54</v>
      </c>
      <c r="J66">
        <f t="shared" si="2"/>
        <v>-0.4835000000000001</v>
      </c>
      <c r="K66" s="13">
        <f t="shared" si="20"/>
        <v>29.91</v>
      </c>
      <c r="L66">
        <f t="shared" si="19"/>
        <v>13.73</v>
      </c>
      <c r="M66" s="15">
        <f t="shared" si="5"/>
        <v>-0.20224999999999999</v>
      </c>
      <c r="N66" s="13">
        <v>240</v>
      </c>
      <c r="O66"/>
      <c r="P66"/>
      <c r="R66"/>
      <c r="S66"/>
      <c r="U66"/>
    </row>
    <row r="67" spans="1:257">
      <c r="A67" t="s">
        <v>152</v>
      </c>
      <c r="B67" s="13">
        <v>19.8</v>
      </c>
      <c r="C67">
        <v>16.45</v>
      </c>
      <c r="D67">
        <f t="shared" si="0"/>
        <v>-0.33500000000000013</v>
      </c>
      <c r="E67" s="13">
        <v>14.04</v>
      </c>
      <c r="F67">
        <v>20.48</v>
      </c>
      <c r="G67">
        <f t="shared" si="1"/>
        <v>0.32200000000000006</v>
      </c>
      <c r="H67" s="13">
        <v>40.11</v>
      </c>
      <c r="I67">
        <v>13.73</v>
      </c>
      <c r="J67">
        <f t="shared" si="2"/>
        <v>-0.65949999999999998</v>
      </c>
      <c r="K67" s="13">
        <f t="shared" si="20"/>
        <v>42.88</v>
      </c>
      <c r="L67">
        <f t="shared" si="19"/>
        <v>11.71</v>
      </c>
      <c r="M67" s="15">
        <f t="shared" si="5"/>
        <v>-0.389625</v>
      </c>
      <c r="N67" s="13">
        <v>260</v>
      </c>
      <c r="O67"/>
      <c r="P67"/>
      <c r="R67"/>
      <c r="S67"/>
      <c r="U67"/>
    </row>
    <row r="68" spans="1:257" s="5" customFormat="1">
      <c r="A68" s="5" t="s">
        <v>153</v>
      </c>
      <c r="B68" s="4">
        <v>10.3</v>
      </c>
      <c r="C68" s="5">
        <v>25.61</v>
      </c>
      <c r="D68" s="5">
        <f t="shared" si="0"/>
        <v>1.5309999999999999</v>
      </c>
      <c r="E68" s="4">
        <v>28.06</v>
      </c>
      <c r="F68" s="5">
        <v>1.03</v>
      </c>
      <c r="G68" s="5">
        <f t="shared" si="1"/>
        <v>-1.3514999999999999</v>
      </c>
      <c r="H68" s="4">
        <v>23.54</v>
      </c>
      <c r="I68" s="5">
        <v>11.71</v>
      </c>
      <c r="J68" s="5">
        <f t="shared" si="2"/>
        <v>-0.29574999999999996</v>
      </c>
      <c r="K68" s="4">
        <f t="shared" si="20"/>
        <v>40.11</v>
      </c>
      <c r="L68" s="5">
        <v>11.68</v>
      </c>
      <c r="M68" s="6">
        <f t="shared" si="5"/>
        <v>-0.355375</v>
      </c>
      <c r="N68" s="13">
        <v>280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</row>
    <row r="69" spans="1:257">
      <c r="A69" t="s">
        <v>154</v>
      </c>
      <c r="B69" s="13">
        <v>43.1</v>
      </c>
      <c r="C69">
        <v>55.55</v>
      </c>
      <c r="D69">
        <f t="shared" si="0"/>
        <v>1.2449999999999997</v>
      </c>
      <c r="E69" s="13">
        <v>29.98</v>
      </c>
      <c r="F69">
        <v>14.6</v>
      </c>
      <c r="G69">
        <f t="shared" si="1"/>
        <v>-0.76900000000000002</v>
      </c>
      <c r="H69" s="13">
        <v>78.7</v>
      </c>
      <c r="I69">
        <f t="shared" ref="I69:I75" si="21">H71</f>
        <v>18.3</v>
      </c>
      <c r="J69">
        <f t="shared" si="2"/>
        <v>-1.5100000000000002</v>
      </c>
      <c r="K69" s="13">
        <f>H69</f>
        <v>78.7</v>
      </c>
      <c r="L69">
        <f>I70</f>
        <v>12.2</v>
      </c>
      <c r="M69" s="15">
        <f t="shared" si="5"/>
        <v>-0.83125000000000004</v>
      </c>
      <c r="N69" s="13">
        <v>20</v>
      </c>
      <c r="O69"/>
      <c r="P69"/>
      <c r="R69"/>
      <c r="S69"/>
      <c r="U69"/>
    </row>
    <row r="70" spans="1:257">
      <c r="A70" t="s">
        <v>155</v>
      </c>
      <c r="B70" s="13">
        <v>30.93</v>
      </c>
      <c r="C70">
        <v>48.05</v>
      </c>
      <c r="D70">
        <f t="shared" si="0"/>
        <v>1.7119999999999997</v>
      </c>
      <c r="E70" s="13">
        <v>14.6</v>
      </c>
      <c r="F70">
        <v>56.84</v>
      </c>
      <c r="G70">
        <f t="shared" si="1"/>
        <v>2.1120000000000001</v>
      </c>
      <c r="H70" s="13">
        <v>40.200000000000003</v>
      </c>
      <c r="I70">
        <f t="shared" si="21"/>
        <v>12.2</v>
      </c>
      <c r="J70" s="15">
        <f t="shared" si="2"/>
        <v>-0.70000000000000007</v>
      </c>
      <c r="K70" s="13">
        <f>H69</f>
        <v>78.7</v>
      </c>
      <c r="L70">
        <f t="shared" ref="L70:L77" si="22">I71</f>
        <v>24.18</v>
      </c>
      <c r="M70" s="15">
        <f t="shared" si="5"/>
        <v>-0.68149999999999999</v>
      </c>
      <c r="N70" s="13">
        <v>40</v>
      </c>
      <c r="O70"/>
      <c r="P70"/>
      <c r="R70"/>
      <c r="S70"/>
      <c r="U70"/>
    </row>
    <row r="71" spans="1:257">
      <c r="A71" t="s">
        <v>156</v>
      </c>
      <c r="B71" s="13">
        <v>59.16</v>
      </c>
      <c r="C71">
        <v>52.44</v>
      </c>
      <c r="D71">
        <f t="shared" si="0"/>
        <v>-0.67199999999999993</v>
      </c>
      <c r="E71" s="13">
        <v>56.84</v>
      </c>
      <c r="F71">
        <v>21.58</v>
      </c>
      <c r="G71">
        <f t="shared" si="1"/>
        <v>-1.7630000000000003</v>
      </c>
      <c r="H71" s="13">
        <v>18.3</v>
      </c>
      <c r="I71">
        <f t="shared" si="21"/>
        <v>24.18</v>
      </c>
      <c r="J71" s="15">
        <f t="shared" si="2"/>
        <v>0.14699999999999996</v>
      </c>
      <c r="K71" s="13">
        <f t="shared" ref="K71:K79" si="23">H70</f>
        <v>40.200000000000003</v>
      </c>
      <c r="L71">
        <f t="shared" si="22"/>
        <v>6.54</v>
      </c>
      <c r="M71" s="15">
        <f t="shared" si="5"/>
        <v>-0.42075000000000007</v>
      </c>
      <c r="N71" s="13">
        <v>60</v>
      </c>
      <c r="O71"/>
      <c r="P71"/>
      <c r="R71"/>
      <c r="S71"/>
      <c r="U71"/>
    </row>
    <row r="72" spans="1:257">
      <c r="A72" t="s">
        <v>157</v>
      </c>
      <c r="B72" s="13">
        <v>66.88</v>
      </c>
      <c r="C72">
        <v>40.04</v>
      </c>
      <c r="D72">
        <f t="shared" si="0"/>
        <v>-2.6839999999999997</v>
      </c>
      <c r="E72" s="13">
        <v>21.58</v>
      </c>
      <c r="F72">
        <v>37.43</v>
      </c>
      <c r="G72">
        <f t="shared" si="1"/>
        <v>0.79250000000000009</v>
      </c>
      <c r="H72" s="13">
        <v>12.2</v>
      </c>
      <c r="I72">
        <f t="shared" si="21"/>
        <v>6.54</v>
      </c>
      <c r="J72" s="15">
        <f t="shared" si="2"/>
        <v>-0.14149999999999999</v>
      </c>
      <c r="K72" s="13">
        <f t="shared" si="23"/>
        <v>18.3</v>
      </c>
      <c r="L72">
        <f t="shared" si="22"/>
        <v>52.03</v>
      </c>
      <c r="M72" s="15">
        <f t="shared" si="5"/>
        <v>0.42162500000000003</v>
      </c>
      <c r="N72" s="13">
        <v>80</v>
      </c>
      <c r="O72"/>
      <c r="P72"/>
      <c r="R72"/>
      <c r="S72"/>
      <c r="U72"/>
    </row>
    <row r="73" spans="1:257">
      <c r="A73" t="s">
        <v>158</v>
      </c>
      <c r="B73" s="13">
        <v>18.329999999999998</v>
      </c>
      <c r="C73">
        <v>17.64</v>
      </c>
      <c r="D73">
        <f t="shared" ref="D73:D79" si="24">(C73-B73)/10</f>
        <v>-6.899999999999977E-2</v>
      </c>
      <c r="E73" s="13">
        <v>37.43</v>
      </c>
      <c r="F73">
        <v>68.7</v>
      </c>
      <c r="G73">
        <f t="shared" ref="G73:G79" si="25">(F73-E73)/20</f>
        <v>1.5635000000000001</v>
      </c>
      <c r="H73" s="13">
        <v>24.18</v>
      </c>
      <c r="I73">
        <f t="shared" si="21"/>
        <v>52.03</v>
      </c>
      <c r="J73" s="15">
        <f t="shared" ref="J73:J79" si="26">(I73-H73)/40</f>
        <v>0.69625000000000004</v>
      </c>
      <c r="K73" s="13">
        <f t="shared" si="23"/>
        <v>12.2</v>
      </c>
      <c r="L73">
        <f t="shared" si="22"/>
        <v>22.29</v>
      </c>
      <c r="M73" s="15">
        <f t="shared" si="5"/>
        <v>0.12612499999999999</v>
      </c>
      <c r="N73" s="13">
        <v>100</v>
      </c>
      <c r="O73"/>
      <c r="P73"/>
      <c r="R73"/>
      <c r="S73"/>
      <c r="U73"/>
    </row>
    <row r="74" spans="1:257">
      <c r="A74" t="s">
        <v>159</v>
      </c>
      <c r="B74" s="13">
        <v>21.07</v>
      </c>
      <c r="C74">
        <v>47.58</v>
      </c>
      <c r="D74">
        <f t="shared" si="24"/>
        <v>2.6509999999999998</v>
      </c>
      <c r="E74" s="13">
        <v>75.61</v>
      </c>
      <c r="F74">
        <v>22.23</v>
      </c>
      <c r="G74">
        <f t="shared" si="25"/>
        <v>-2.6689999999999996</v>
      </c>
      <c r="H74" s="13">
        <v>6.54</v>
      </c>
      <c r="I74">
        <f t="shared" si="21"/>
        <v>22.29</v>
      </c>
      <c r="J74" s="15">
        <f t="shared" si="26"/>
        <v>0.39374999999999999</v>
      </c>
      <c r="K74" s="13">
        <f t="shared" si="23"/>
        <v>24.18</v>
      </c>
      <c r="L74">
        <f t="shared" si="22"/>
        <v>58.84</v>
      </c>
      <c r="M74" s="15">
        <f t="shared" ref="M74:M198" si="27">(L74-K74)/80</f>
        <v>0.43325000000000002</v>
      </c>
      <c r="N74" s="13">
        <v>120</v>
      </c>
      <c r="O74"/>
      <c r="P74"/>
      <c r="R74"/>
      <c r="S74"/>
      <c r="U74"/>
    </row>
    <row r="75" spans="1:257">
      <c r="A75" t="s">
        <v>160</v>
      </c>
      <c r="B75" s="13">
        <v>8.2100000000000009</v>
      </c>
      <c r="C75">
        <v>32.08</v>
      </c>
      <c r="D75">
        <f t="shared" si="24"/>
        <v>2.3869999999999996</v>
      </c>
      <c r="E75" s="13">
        <v>32.11</v>
      </c>
      <c r="F75">
        <v>13.95</v>
      </c>
      <c r="G75">
        <f t="shared" si="25"/>
        <v>-0.90800000000000003</v>
      </c>
      <c r="H75" s="13">
        <v>52.03</v>
      </c>
      <c r="I75">
        <f t="shared" si="21"/>
        <v>58.84</v>
      </c>
      <c r="J75" s="15">
        <f t="shared" si="26"/>
        <v>0.17025000000000007</v>
      </c>
      <c r="K75" s="13">
        <f t="shared" si="23"/>
        <v>6.54</v>
      </c>
      <c r="L75">
        <f t="shared" si="22"/>
        <v>6.55</v>
      </c>
      <c r="M75" s="15">
        <f t="shared" si="27"/>
        <v>1.2499999999999735E-4</v>
      </c>
      <c r="N75" s="13">
        <v>140</v>
      </c>
      <c r="O75"/>
      <c r="P75"/>
      <c r="R75"/>
      <c r="S75"/>
      <c r="U75"/>
    </row>
    <row r="76" spans="1:257">
      <c r="A76" t="s">
        <v>161</v>
      </c>
      <c r="B76" s="13">
        <v>7.92</v>
      </c>
      <c r="C76">
        <v>5.3</v>
      </c>
      <c r="D76">
        <f t="shared" si="24"/>
        <v>-0.26200000000000001</v>
      </c>
      <c r="E76" s="13">
        <v>2.64</v>
      </c>
      <c r="F76">
        <v>33.43</v>
      </c>
      <c r="G76">
        <f t="shared" si="25"/>
        <v>1.5394999999999999</v>
      </c>
      <c r="H76" s="13">
        <v>22.29</v>
      </c>
      <c r="I76">
        <f>H78</f>
        <v>6.55</v>
      </c>
      <c r="J76" s="15">
        <f t="shared" si="26"/>
        <v>-0.39349999999999996</v>
      </c>
      <c r="K76" s="13">
        <f t="shared" si="23"/>
        <v>52.03</v>
      </c>
      <c r="L76">
        <f t="shared" si="22"/>
        <v>17.829999999999998</v>
      </c>
      <c r="M76" s="15">
        <f t="shared" si="27"/>
        <v>-0.42750000000000005</v>
      </c>
      <c r="N76" s="13">
        <v>160</v>
      </c>
      <c r="O76"/>
      <c r="P76"/>
      <c r="R76"/>
      <c r="S76"/>
      <c r="U76"/>
    </row>
    <row r="77" spans="1:257">
      <c r="A77" t="s">
        <v>162</v>
      </c>
      <c r="B77" s="13">
        <v>20.12</v>
      </c>
      <c r="C77">
        <v>8.83</v>
      </c>
      <c r="D77">
        <f t="shared" si="24"/>
        <v>-1.129</v>
      </c>
      <c r="E77" s="13">
        <v>33.43</v>
      </c>
      <c r="F77">
        <v>7.03</v>
      </c>
      <c r="G77">
        <f t="shared" si="25"/>
        <v>-1.3199999999999998</v>
      </c>
      <c r="H77" s="13">
        <v>58.84</v>
      </c>
      <c r="I77">
        <v>17.829999999999998</v>
      </c>
      <c r="J77" s="15">
        <f t="shared" si="26"/>
        <v>-1.0252500000000002</v>
      </c>
      <c r="K77" s="13">
        <f t="shared" si="23"/>
        <v>22.29</v>
      </c>
      <c r="L77">
        <f t="shared" si="22"/>
        <v>13.84</v>
      </c>
      <c r="M77" s="15">
        <f t="shared" si="27"/>
        <v>-0.105625</v>
      </c>
      <c r="N77" s="13">
        <v>180</v>
      </c>
      <c r="O77"/>
      <c r="P77"/>
      <c r="R77"/>
      <c r="S77"/>
      <c r="U77"/>
    </row>
    <row r="78" spans="1:257">
      <c r="A78" t="s">
        <v>163</v>
      </c>
      <c r="B78" s="13">
        <v>40.9</v>
      </c>
      <c r="C78">
        <v>29.11</v>
      </c>
      <c r="D78">
        <f t="shared" si="24"/>
        <v>-1.1789999999999998</v>
      </c>
      <c r="E78" s="13">
        <v>12.83</v>
      </c>
      <c r="F78">
        <v>34.979999999999997</v>
      </c>
      <c r="G78">
        <f t="shared" si="25"/>
        <v>1.1074999999999999</v>
      </c>
      <c r="H78" s="13">
        <v>6.55</v>
      </c>
      <c r="I78">
        <v>13.84</v>
      </c>
      <c r="J78" s="15">
        <f t="shared" si="26"/>
        <v>0.18225</v>
      </c>
      <c r="K78" s="13">
        <f t="shared" si="23"/>
        <v>58.84</v>
      </c>
      <c r="L78">
        <f>I79</f>
        <v>21.82</v>
      </c>
      <c r="M78" s="15">
        <f t="shared" si="27"/>
        <v>-0.46275000000000005</v>
      </c>
      <c r="N78" s="13">
        <v>200</v>
      </c>
      <c r="O78"/>
      <c r="P78"/>
      <c r="R78"/>
      <c r="S78"/>
      <c r="U78"/>
    </row>
    <row r="79" spans="1:257">
      <c r="A79" s="5" t="s">
        <v>164</v>
      </c>
      <c r="B79" s="25">
        <v>33.369999999999997</v>
      </c>
      <c r="C79" s="18">
        <v>13.52</v>
      </c>
      <c r="D79" s="5">
        <f t="shared" si="24"/>
        <v>-1.9849999999999999</v>
      </c>
      <c r="E79" s="25">
        <v>34.979999999999997</v>
      </c>
      <c r="F79" s="18">
        <v>21.4</v>
      </c>
      <c r="G79" s="5">
        <f t="shared" si="25"/>
        <v>-0.67899999999999994</v>
      </c>
      <c r="H79" s="4">
        <v>17.91</v>
      </c>
      <c r="I79" s="5">
        <v>21.82</v>
      </c>
      <c r="J79" s="6">
        <f t="shared" si="26"/>
        <v>9.7750000000000004E-2</v>
      </c>
      <c r="K79" s="4">
        <f t="shared" si="23"/>
        <v>6.55</v>
      </c>
      <c r="L79" s="5">
        <v>21.77</v>
      </c>
      <c r="M79" s="6">
        <f t="shared" si="27"/>
        <v>0.19024999999999997</v>
      </c>
      <c r="N79" s="13">
        <v>220</v>
      </c>
      <c r="O79"/>
      <c r="P79"/>
      <c r="R79"/>
      <c r="S79"/>
      <c r="U79"/>
    </row>
    <row r="80" spans="1:257">
      <c r="A80" t="s">
        <v>433</v>
      </c>
      <c r="B80" s="16"/>
      <c r="C80" s="16"/>
      <c r="E80" s="16"/>
      <c r="F80" s="16"/>
      <c r="H80"/>
      <c r="J80"/>
      <c r="K80" s="13">
        <f>K81</f>
        <v>5.58</v>
      </c>
      <c r="L80">
        <v>16.010000000000002</v>
      </c>
      <c r="M80" s="15">
        <f t="shared" si="27"/>
        <v>0.13037500000000002</v>
      </c>
      <c r="N80" s="13">
        <v>20</v>
      </c>
      <c r="O80"/>
      <c r="P80"/>
      <c r="R80"/>
      <c r="S80"/>
      <c r="U80"/>
    </row>
    <row r="81" spans="1:21">
      <c r="A81" s="3" t="s">
        <v>292</v>
      </c>
      <c r="B81"/>
      <c r="E81"/>
      <c r="H81"/>
      <c r="J81"/>
      <c r="K81" s="13">
        <v>5.58</v>
      </c>
      <c r="L81">
        <f>K85</f>
        <v>33.49</v>
      </c>
      <c r="M81" s="15">
        <f t="shared" si="27"/>
        <v>0.34887500000000005</v>
      </c>
      <c r="N81" s="13">
        <v>40</v>
      </c>
      <c r="O81"/>
      <c r="P81"/>
      <c r="R81"/>
      <c r="S81"/>
      <c r="U81"/>
    </row>
    <row r="82" spans="1:21">
      <c r="A82" s="15" t="s">
        <v>434</v>
      </c>
      <c r="B82"/>
      <c r="E82"/>
      <c r="H82"/>
      <c r="J82"/>
      <c r="K82" s="13">
        <v>45.33</v>
      </c>
      <c r="L82">
        <v>34.11</v>
      </c>
      <c r="M82" s="15">
        <f>(L82-K82)/80</f>
        <v>-0.14024999999999999</v>
      </c>
      <c r="N82" s="13">
        <v>60</v>
      </c>
      <c r="O82"/>
      <c r="P82"/>
      <c r="R82"/>
      <c r="S82"/>
      <c r="U82"/>
    </row>
    <row r="83" spans="1:21">
      <c r="A83" s="15" t="s">
        <v>293</v>
      </c>
      <c r="B83"/>
      <c r="E83"/>
      <c r="H83"/>
      <c r="J83"/>
      <c r="K83" s="13">
        <v>31.71</v>
      </c>
      <c r="L83">
        <v>40.159999999999997</v>
      </c>
      <c r="M83" s="15">
        <f t="shared" si="27"/>
        <v>0.10562499999999994</v>
      </c>
      <c r="N83" s="13">
        <v>80</v>
      </c>
      <c r="O83"/>
      <c r="P83"/>
      <c r="R83"/>
      <c r="S83"/>
      <c r="U83"/>
    </row>
    <row r="84" spans="1:21">
      <c r="A84" s="15" t="s">
        <v>435</v>
      </c>
      <c r="B84"/>
      <c r="E84"/>
      <c r="H84"/>
      <c r="J84"/>
      <c r="K84" s="13">
        <f>L80</f>
        <v>16.010000000000002</v>
      </c>
      <c r="L84">
        <f>L85</f>
        <v>32.9</v>
      </c>
      <c r="M84" s="15">
        <f>(L84-K84)/80</f>
        <v>0.21112499999999995</v>
      </c>
      <c r="N84" s="13">
        <v>100</v>
      </c>
      <c r="O84"/>
      <c r="P84"/>
      <c r="R84"/>
      <c r="S84"/>
      <c r="U84"/>
    </row>
    <row r="85" spans="1:21">
      <c r="A85" s="6" t="s">
        <v>294</v>
      </c>
      <c r="B85" s="5"/>
      <c r="C85" s="5"/>
      <c r="D85" s="5"/>
      <c r="E85" s="5"/>
      <c r="F85" s="5"/>
      <c r="G85" s="5"/>
      <c r="H85" s="5"/>
      <c r="I85" s="5"/>
      <c r="J85" s="5"/>
      <c r="K85" s="4">
        <v>33.49</v>
      </c>
      <c r="L85" s="5">
        <v>32.9</v>
      </c>
      <c r="M85" s="6">
        <f t="shared" si="27"/>
        <v>-7.375000000000043E-3</v>
      </c>
      <c r="N85" s="13">
        <v>120</v>
      </c>
      <c r="O85"/>
      <c r="P85"/>
      <c r="R85"/>
      <c r="S85"/>
      <c r="U85"/>
    </row>
    <row r="86" spans="1:21">
      <c r="A86" s="15" t="s">
        <v>438</v>
      </c>
      <c r="B86"/>
      <c r="E86"/>
      <c r="H86"/>
      <c r="J86"/>
      <c r="K86" s="13">
        <f>K87</f>
        <v>33.35</v>
      </c>
      <c r="L86">
        <f t="shared" ref="L86:L92" si="28">K90</f>
        <v>32.369999999999997</v>
      </c>
      <c r="M86" s="15">
        <f t="shared" si="27"/>
        <v>-1.2250000000000049E-2</v>
      </c>
      <c r="N86" s="13">
        <v>20</v>
      </c>
      <c r="O86"/>
      <c r="P86"/>
      <c r="R86"/>
      <c r="S86"/>
      <c r="U86"/>
    </row>
    <row r="87" spans="1:21">
      <c r="A87" s="15" t="s">
        <v>296</v>
      </c>
      <c r="B87"/>
      <c r="E87"/>
      <c r="H87"/>
      <c r="J87"/>
      <c r="K87" s="13">
        <v>33.35</v>
      </c>
      <c r="L87">
        <f t="shared" si="28"/>
        <v>31.65</v>
      </c>
      <c r="M87" s="15">
        <f t="shared" si="27"/>
        <v>-2.1250000000000036E-2</v>
      </c>
      <c r="N87" s="13">
        <v>40</v>
      </c>
      <c r="O87"/>
      <c r="P87"/>
      <c r="R87"/>
      <c r="S87"/>
      <c r="U87"/>
    </row>
    <row r="88" spans="1:21">
      <c r="A88" s="15" t="s">
        <v>439</v>
      </c>
      <c r="B88"/>
      <c r="E88"/>
      <c r="H88"/>
      <c r="J88"/>
      <c r="K88" s="13">
        <v>24.84</v>
      </c>
      <c r="L88">
        <f t="shared" si="28"/>
        <v>33.79</v>
      </c>
      <c r="M88" s="15">
        <f t="shared" si="27"/>
        <v>0.11187499999999999</v>
      </c>
      <c r="N88" s="13">
        <v>60</v>
      </c>
      <c r="O88"/>
      <c r="P88"/>
      <c r="R88"/>
      <c r="S88"/>
      <c r="U88"/>
    </row>
    <row r="89" spans="1:21">
      <c r="A89" s="15" t="s">
        <v>295</v>
      </c>
      <c r="B89"/>
      <c r="E89"/>
      <c r="H89"/>
      <c r="J89"/>
      <c r="K89" s="13">
        <v>28.09</v>
      </c>
      <c r="L89">
        <f t="shared" si="28"/>
        <v>39.21</v>
      </c>
      <c r="M89" s="15">
        <f t="shared" si="27"/>
        <v>0.13900000000000001</v>
      </c>
      <c r="N89" s="13">
        <v>80</v>
      </c>
      <c r="O89"/>
      <c r="P89"/>
      <c r="R89"/>
      <c r="S89"/>
      <c r="U89"/>
    </row>
    <row r="90" spans="1:21">
      <c r="A90" s="15" t="s">
        <v>440</v>
      </c>
      <c r="B90"/>
      <c r="E90"/>
      <c r="H90"/>
      <c r="J90"/>
      <c r="K90" s="13">
        <v>32.369999999999997</v>
      </c>
      <c r="L90">
        <f t="shared" si="28"/>
        <v>41.21</v>
      </c>
      <c r="M90" s="15">
        <f t="shared" si="27"/>
        <v>0.11050000000000004</v>
      </c>
      <c r="N90" s="13">
        <v>100</v>
      </c>
      <c r="O90"/>
      <c r="P90"/>
      <c r="R90"/>
      <c r="S90"/>
      <c r="U90"/>
    </row>
    <row r="91" spans="1:21">
      <c r="A91" s="15" t="s">
        <v>297</v>
      </c>
      <c r="B91"/>
      <c r="E91"/>
      <c r="H91"/>
      <c r="J91"/>
      <c r="K91" s="13">
        <v>31.65</v>
      </c>
      <c r="L91">
        <f t="shared" si="28"/>
        <v>34.020000000000003</v>
      </c>
      <c r="M91" s="15">
        <f t="shared" si="27"/>
        <v>2.9625000000000058E-2</v>
      </c>
      <c r="N91" s="13">
        <v>120</v>
      </c>
      <c r="O91"/>
      <c r="P91"/>
      <c r="R91"/>
      <c r="S91"/>
      <c r="U91"/>
    </row>
    <row r="92" spans="1:21">
      <c r="A92" s="15" t="s">
        <v>441</v>
      </c>
      <c r="B92"/>
      <c r="E92"/>
      <c r="H92"/>
      <c r="J92"/>
      <c r="K92" s="13">
        <v>33.79</v>
      </c>
      <c r="L92">
        <f t="shared" si="28"/>
        <v>34.090000000000003</v>
      </c>
      <c r="M92" s="15">
        <f t="shared" si="27"/>
        <v>3.7500000000000532E-3</v>
      </c>
      <c r="N92" s="13">
        <v>140</v>
      </c>
      <c r="O92"/>
      <c r="P92"/>
      <c r="R92"/>
      <c r="S92"/>
      <c r="U92"/>
    </row>
    <row r="93" spans="1:21">
      <c r="A93" s="15" t="s">
        <v>298</v>
      </c>
      <c r="B93"/>
      <c r="E93"/>
      <c r="H93"/>
      <c r="J93"/>
      <c r="K93" s="13">
        <v>39.21</v>
      </c>
      <c r="L93">
        <f t="shared" ref="L93" si="29">K97</f>
        <v>32.28</v>
      </c>
      <c r="M93" s="15">
        <f t="shared" si="27"/>
        <v>-8.6624999999999994E-2</v>
      </c>
      <c r="N93" s="13">
        <v>160</v>
      </c>
      <c r="O93"/>
      <c r="P93"/>
      <c r="R93"/>
      <c r="S93"/>
      <c r="U93"/>
    </row>
    <row r="94" spans="1:21">
      <c r="A94" s="15" t="s">
        <v>442</v>
      </c>
      <c r="B94"/>
      <c r="E94"/>
      <c r="H94"/>
      <c r="J94"/>
      <c r="K94" s="13">
        <v>41.21</v>
      </c>
      <c r="L94">
        <v>44.14</v>
      </c>
      <c r="M94" s="15">
        <f t="shared" si="27"/>
        <v>3.6624999999999998E-2</v>
      </c>
      <c r="N94" s="13">
        <v>180</v>
      </c>
      <c r="O94"/>
      <c r="P94"/>
      <c r="R94"/>
      <c r="S94"/>
      <c r="U94"/>
    </row>
    <row r="95" spans="1:21">
      <c r="A95" s="15" t="s">
        <v>299</v>
      </c>
      <c r="B95"/>
      <c r="E95"/>
      <c r="H95"/>
      <c r="J95"/>
      <c r="K95" s="13">
        <v>34.020000000000003</v>
      </c>
      <c r="L95">
        <v>33.31</v>
      </c>
      <c r="M95" s="15">
        <f t="shared" si="27"/>
        <v>-8.8750000000000114E-3</v>
      </c>
      <c r="N95" s="13">
        <v>200</v>
      </c>
      <c r="O95"/>
      <c r="P95"/>
      <c r="R95"/>
      <c r="S95"/>
      <c r="U95"/>
    </row>
    <row r="96" spans="1:21">
      <c r="A96" s="15" t="s">
        <v>443</v>
      </c>
      <c r="B96"/>
      <c r="E96"/>
      <c r="H96"/>
      <c r="J96"/>
      <c r="K96" s="13">
        <v>34.090000000000003</v>
      </c>
      <c r="L96">
        <v>14.2</v>
      </c>
      <c r="M96" s="15">
        <f t="shared" si="27"/>
        <v>-0.24862500000000004</v>
      </c>
      <c r="N96" s="13">
        <v>220</v>
      </c>
      <c r="O96"/>
      <c r="P96"/>
      <c r="R96"/>
      <c r="S96"/>
      <c r="U96"/>
    </row>
    <row r="97" spans="1:21">
      <c r="A97" s="15" t="s">
        <v>300</v>
      </c>
      <c r="B97"/>
      <c r="E97"/>
      <c r="H97"/>
      <c r="J97"/>
      <c r="K97" s="13">
        <v>32.28</v>
      </c>
      <c r="L97">
        <v>12.49</v>
      </c>
      <c r="M97" s="15">
        <f t="shared" si="27"/>
        <v>-0.24737499999999998</v>
      </c>
      <c r="N97" s="13">
        <v>240</v>
      </c>
      <c r="O97"/>
      <c r="P97"/>
      <c r="R97"/>
      <c r="S97"/>
      <c r="U97"/>
    </row>
    <row r="98" spans="1:21">
      <c r="A98" s="5" t="s">
        <v>525</v>
      </c>
      <c r="B98" s="5"/>
      <c r="C98" s="5"/>
      <c r="D98" s="5"/>
      <c r="E98" s="5"/>
      <c r="F98" s="5"/>
      <c r="G98" s="5"/>
      <c r="H98" s="5"/>
      <c r="I98" s="5"/>
      <c r="J98" s="5"/>
      <c r="K98" s="4">
        <f>L94</f>
        <v>44.14</v>
      </c>
      <c r="L98" s="5">
        <f>L97</f>
        <v>12.49</v>
      </c>
      <c r="M98" s="6">
        <f t="shared" si="27"/>
        <v>-0.395625</v>
      </c>
      <c r="N98" s="13">
        <v>260</v>
      </c>
      <c r="O98"/>
      <c r="P98"/>
      <c r="R98"/>
      <c r="S98"/>
      <c r="U98"/>
    </row>
    <row r="99" spans="1:21">
      <c r="A99" s="15" t="s">
        <v>444</v>
      </c>
      <c r="B99"/>
      <c r="E99"/>
      <c r="H99"/>
      <c r="J99"/>
      <c r="K99" s="13">
        <f>K100</f>
        <v>19.239999999999998</v>
      </c>
      <c r="L99">
        <f t="shared" ref="L99:L111" si="30">K103</f>
        <v>44.92</v>
      </c>
      <c r="M99" s="15">
        <f t="shared" si="27"/>
        <v>0.32100000000000006</v>
      </c>
      <c r="N99" s="13">
        <v>20</v>
      </c>
      <c r="O99"/>
      <c r="P99"/>
      <c r="R99"/>
      <c r="S99"/>
      <c r="U99"/>
    </row>
    <row r="100" spans="1:21">
      <c r="A100" s="15" t="s">
        <v>301</v>
      </c>
      <c r="B100"/>
      <c r="E100"/>
      <c r="H100"/>
      <c r="J100"/>
      <c r="K100" s="13">
        <v>19.239999999999998</v>
      </c>
      <c r="L100">
        <f t="shared" si="30"/>
        <v>33.29</v>
      </c>
      <c r="M100" s="15">
        <f t="shared" si="27"/>
        <v>0.175625</v>
      </c>
      <c r="N100" s="13">
        <v>40</v>
      </c>
      <c r="O100"/>
      <c r="P100"/>
      <c r="R100"/>
      <c r="S100"/>
      <c r="U100"/>
    </row>
    <row r="101" spans="1:21">
      <c r="A101" s="15" t="s">
        <v>445</v>
      </c>
      <c r="B101"/>
      <c r="E101"/>
      <c r="H101"/>
      <c r="J101"/>
      <c r="K101" s="13">
        <v>28.3</v>
      </c>
      <c r="L101">
        <f t="shared" si="30"/>
        <v>29.05</v>
      </c>
      <c r="M101" s="15">
        <f t="shared" si="27"/>
        <v>9.3749999999999997E-3</v>
      </c>
      <c r="N101" s="13">
        <v>60</v>
      </c>
      <c r="O101"/>
      <c r="P101"/>
      <c r="R101"/>
      <c r="S101"/>
      <c r="U101"/>
    </row>
    <row r="102" spans="1:21">
      <c r="A102" s="15" t="s">
        <v>302</v>
      </c>
      <c r="B102"/>
      <c r="E102"/>
      <c r="H102"/>
      <c r="J102"/>
      <c r="K102" s="13">
        <v>32.4</v>
      </c>
      <c r="L102">
        <f t="shared" si="30"/>
        <v>27.34</v>
      </c>
      <c r="M102" s="15">
        <f t="shared" si="27"/>
        <v>-6.3249999999999987E-2</v>
      </c>
      <c r="N102" s="13">
        <v>80</v>
      </c>
      <c r="O102"/>
      <c r="P102"/>
      <c r="R102"/>
      <c r="S102"/>
      <c r="U102"/>
    </row>
    <row r="103" spans="1:21">
      <c r="A103" s="15" t="s">
        <v>446</v>
      </c>
      <c r="B103"/>
      <c r="E103"/>
      <c r="H103"/>
      <c r="J103"/>
      <c r="K103" s="13">
        <v>44.92</v>
      </c>
      <c r="L103">
        <f t="shared" si="30"/>
        <v>18.84</v>
      </c>
      <c r="M103" s="15">
        <f t="shared" si="27"/>
        <v>-0.32600000000000001</v>
      </c>
      <c r="N103" s="13">
        <v>100</v>
      </c>
      <c r="O103"/>
      <c r="P103"/>
      <c r="R103"/>
      <c r="S103"/>
      <c r="U103"/>
    </row>
    <row r="104" spans="1:21">
      <c r="A104" s="15" t="s">
        <v>303</v>
      </c>
      <c r="B104"/>
      <c r="E104"/>
      <c r="H104"/>
      <c r="J104"/>
      <c r="K104" s="13">
        <v>33.29</v>
      </c>
      <c r="L104">
        <f t="shared" si="30"/>
        <v>17.21</v>
      </c>
      <c r="M104" s="15">
        <f t="shared" si="27"/>
        <v>-0.20099999999999998</v>
      </c>
      <c r="N104" s="13">
        <v>120</v>
      </c>
      <c r="O104"/>
      <c r="P104"/>
      <c r="R104"/>
      <c r="S104"/>
      <c r="U104"/>
    </row>
    <row r="105" spans="1:21">
      <c r="A105" s="15" t="s">
        <v>447</v>
      </c>
      <c r="B105"/>
      <c r="E105"/>
      <c r="H105"/>
      <c r="J105"/>
      <c r="K105" s="13">
        <v>29.05</v>
      </c>
      <c r="L105">
        <f t="shared" si="30"/>
        <v>16.04</v>
      </c>
      <c r="M105" s="15">
        <f t="shared" si="27"/>
        <v>-0.16262500000000002</v>
      </c>
      <c r="N105" s="13">
        <v>140</v>
      </c>
      <c r="O105"/>
      <c r="P105"/>
      <c r="R105"/>
      <c r="S105"/>
      <c r="U105"/>
    </row>
    <row r="106" spans="1:21">
      <c r="A106" s="15" t="s">
        <v>304</v>
      </c>
      <c r="B106"/>
      <c r="E106"/>
      <c r="H106"/>
      <c r="J106"/>
      <c r="K106" s="13">
        <v>27.34</v>
      </c>
      <c r="L106">
        <f t="shared" si="30"/>
        <v>14.86</v>
      </c>
      <c r="M106" s="15">
        <f t="shared" si="27"/>
        <v>-0.156</v>
      </c>
      <c r="N106" s="13">
        <v>160</v>
      </c>
      <c r="O106"/>
      <c r="P106"/>
      <c r="R106"/>
      <c r="S106"/>
      <c r="U106"/>
    </row>
    <row r="107" spans="1:21">
      <c r="A107" s="15" t="s">
        <v>448</v>
      </c>
      <c r="B107"/>
      <c r="E107"/>
      <c r="H107"/>
      <c r="J107"/>
      <c r="K107" s="13">
        <v>18.84</v>
      </c>
      <c r="L107">
        <f t="shared" si="30"/>
        <v>13.57</v>
      </c>
      <c r="M107" s="15">
        <f t="shared" si="27"/>
        <v>-6.5874999999999989E-2</v>
      </c>
      <c r="N107" s="13">
        <v>180</v>
      </c>
      <c r="O107"/>
      <c r="P107"/>
      <c r="R107"/>
      <c r="S107"/>
      <c r="U107"/>
    </row>
    <row r="108" spans="1:21">
      <c r="A108" s="15" t="s">
        <v>305</v>
      </c>
      <c r="B108"/>
      <c r="E108"/>
      <c r="H108"/>
      <c r="J108"/>
      <c r="K108" s="13">
        <v>17.21</v>
      </c>
      <c r="L108">
        <f t="shared" si="30"/>
        <v>8.5399999999999991</v>
      </c>
      <c r="M108" s="15">
        <f t="shared" si="27"/>
        <v>-0.10837500000000003</v>
      </c>
      <c r="N108" s="13">
        <v>200</v>
      </c>
      <c r="O108"/>
      <c r="P108"/>
      <c r="R108"/>
      <c r="S108"/>
      <c r="U108"/>
    </row>
    <row r="109" spans="1:21">
      <c r="A109" s="15" t="s">
        <v>449</v>
      </c>
      <c r="B109"/>
      <c r="E109"/>
      <c r="H109"/>
      <c r="J109"/>
      <c r="K109" s="13">
        <v>16.04</v>
      </c>
      <c r="L109">
        <f t="shared" si="30"/>
        <v>11.67</v>
      </c>
      <c r="M109" s="15">
        <f t="shared" si="27"/>
        <v>-5.4624999999999993E-2</v>
      </c>
      <c r="N109" s="13">
        <v>220</v>
      </c>
      <c r="O109"/>
      <c r="P109"/>
      <c r="R109"/>
      <c r="S109"/>
      <c r="U109"/>
    </row>
    <row r="110" spans="1:21">
      <c r="A110" s="15" t="s">
        <v>306</v>
      </c>
      <c r="B110"/>
      <c r="E110"/>
      <c r="H110"/>
      <c r="J110"/>
      <c r="K110" s="13">
        <v>14.86</v>
      </c>
      <c r="L110">
        <f t="shared" si="30"/>
        <v>12.23</v>
      </c>
      <c r="M110" s="15">
        <f t="shared" si="27"/>
        <v>-3.2874999999999988E-2</v>
      </c>
      <c r="N110" s="13">
        <v>240</v>
      </c>
      <c r="O110"/>
      <c r="P110"/>
      <c r="R110"/>
      <c r="S110"/>
      <c r="U110"/>
    </row>
    <row r="111" spans="1:21">
      <c r="A111" s="15" t="s">
        <v>450</v>
      </c>
      <c r="B111"/>
      <c r="E111"/>
      <c r="H111"/>
      <c r="J111"/>
      <c r="K111" s="13">
        <v>13.57</v>
      </c>
      <c r="L111">
        <f t="shared" si="30"/>
        <v>6.76</v>
      </c>
      <c r="M111" s="15">
        <f t="shared" si="27"/>
        <v>-8.5125000000000006E-2</v>
      </c>
      <c r="N111" s="13">
        <v>260</v>
      </c>
      <c r="O111"/>
      <c r="P111"/>
      <c r="R111"/>
      <c r="S111"/>
      <c r="U111"/>
    </row>
    <row r="112" spans="1:21">
      <c r="A112" s="15" t="s">
        <v>307</v>
      </c>
      <c r="B112"/>
      <c r="E112"/>
      <c r="H112"/>
      <c r="J112"/>
      <c r="K112" s="13">
        <v>8.5399999999999991</v>
      </c>
      <c r="L112">
        <f t="shared" ref="L112" si="31">K116</f>
        <v>12.56</v>
      </c>
      <c r="M112" s="15">
        <f t="shared" si="27"/>
        <v>5.0250000000000017E-2</v>
      </c>
      <c r="N112" s="13">
        <v>280</v>
      </c>
      <c r="O112"/>
      <c r="P112"/>
      <c r="R112"/>
      <c r="S112"/>
      <c r="U112"/>
    </row>
    <row r="113" spans="1:21">
      <c r="A113" s="15" t="s">
        <v>451</v>
      </c>
      <c r="B113"/>
      <c r="E113"/>
      <c r="H113"/>
      <c r="J113"/>
      <c r="K113" s="13">
        <v>11.67</v>
      </c>
      <c r="L113">
        <v>5.97</v>
      </c>
      <c r="M113" s="15">
        <f t="shared" si="27"/>
        <v>-7.1250000000000008E-2</v>
      </c>
      <c r="N113" s="13">
        <v>300</v>
      </c>
      <c r="O113"/>
      <c r="P113"/>
      <c r="R113"/>
      <c r="S113"/>
      <c r="U113"/>
    </row>
    <row r="114" spans="1:21">
      <c r="A114" s="15" t="s">
        <v>308</v>
      </c>
      <c r="B114"/>
      <c r="E114"/>
      <c r="H114"/>
      <c r="J114"/>
      <c r="K114" s="13">
        <v>12.23</v>
      </c>
      <c r="L114">
        <v>5.59</v>
      </c>
      <c r="M114" s="15">
        <f t="shared" si="27"/>
        <v>-8.3000000000000004E-2</v>
      </c>
      <c r="N114" s="13">
        <v>320</v>
      </c>
      <c r="O114"/>
      <c r="P114"/>
      <c r="R114"/>
      <c r="S114"/>
      <c r="U114"/>
    </row>
    <row r="115" spans="1:21">
      <c r="A115" s="15" t="s">
        <v>452</v>
      </c>
      <c r="B115"/>
      <c r="E115"/>
      <c r="H115"/>
      <c r="J115"/>
      <c r="K115" s="13">
        <v>6.76</v>
      </c>
      <c r="L115">
        <v>4.32</v>
      </c>
      <c r="M115" s="15">
        <f t="shared" si="27"/>
        <v>-3.0499999999999992E-2</v>
      </c>
      <c r="N115" s="13">
        <v>340</v>
      </c>
      <c r="O115"/>
      <c r="P115"/>
      <c r="R115"/>
      <c r="S115"/>
      <c r="U115"/>
    </row>
    <row r="116" spans="1:21">
      <c r="A116" s="15" t="s">
        <v>309</v>
      </c>
      <c r="B116"/>
      <c r="E116"/>
      <c r="H116"/>
      <c r="J116"/>
      <c r="K116" s="13">
        <v>12.56</v>
      </c>
      <c r="L116">
        <v>10.54</v>
      </c>
      <c r="M116" s="15">
        <f t="shared" si="27"/>
        <v>-2.5250000000000015E-2</v>
      </c>
      <c r="N116" s="13">
        <v>360</v>
      </c>
      <c r="O116"/>
      <c r="P116"/>
      <c r="R116"/>
      <c r="S116"/>
      <c r="U116"/>
    </row>
    <row r="117" spans="1:21">
      <c r="A117" s="5" t="s">
        <v>523</v>
      </c>
      <c r="B117" s="5"/>
      <c r="C117" s="5"/>
      <c r="D117" s="5"/>
      <c r="E117" s="5"/>
      <c r="F117" s="5"/>
      <c r="G117" s="5"/>
      <c r="H117" s="5"/>
      <c r="I117" s="5"/>
      <c r="J117" s="5"/>
      <c r="K117" s="4">
        <v>5.97</v>
      </c>
      <c r="L117" s="5">
        <f>L116</f>
        <v>10.54</v>
      </c>
      <c r="M117" s="6">
        <f t="shared" si="27"/>
        <v>5.7124999999999995E-2</v>
      </c>
      <c r="N117" s="13">
        <v>380</v>
      </c>
      <c r="O117"/>
      <c r="P117"/>
      <c r="R117"/>
      <c r="S117"/>
      <c r="U117"/>
    </row>
    <row r="118" spans="1:21">
      <c r="A118" s="15" t="s">
        <v>453</v>
      </c>
      <c r="B118"/>
      <c r="E118"/>
      <c r="H118"/>
      <c r="J118"/>
      <c r="K118" s="13">
        <f>K119</f>
        <v>22.81</v>
      </c>
      <c r="L118">
        <f t="shared" ref="L118:L136" si="32">K122</f>
        <v>32.020000000000003</v>
      </c>
      <c r="M118" s="15">
        <f t="shared" si="27"/>
        <v>0.11512500000000006</v>
      </c>
      <c r="N118" s="13">
        <v>20</v>
      </c>
      <c r="O118"/>
      <c r="P118"/>
      <c r="R118"/>
      <c r="S118"/>
      <c r="U118"/>
    </row>
    <row r="119" spans="1:21">
      <c r="A119" s="15" t="s">
        <v>312</v>
      </c>
      <c r="B119"/>
      <c r="E119"/>
      <c r="H119"/>
      <c r="J119"/>
      <c r="K119" s="13">
        <v>22.81</v>
      </c>
      <c r="L119">
        <f t="shared" si="32"/>
        <v>18.739999999999998</v>
      </c>
      <c r="M119" s="15">
        <f t="shared" si="27"/>
        <v>-5.0875000000000004E-2</v>
      </c>
      <c r="N119" s="13">
        <v>40</v>
      </c>
      <c r="O119"/>
      <c r="P119"/>
      <c r="R119"/>
      <c r="S119"/>
      <c r="U119"/>
    </row>
    <row r="120" spans="1:21">
      <c r="A120" s="15" t="s">
        <v>454</v>
      </c>
      <c r="B120"/>
      <c r="E120"/>
      <c r="H120"/>
      <c r="J120"/>
      <c r="K120" s="13">
        <v>29.15</v>
      </c>
      <c r="L120">
        <f t="shared" si="32"/>
        <v>18.600000000000001</v>
      </c>
      <c r="M120" s="15">
        <f t="shared" si="27"/>
        <v>-0.13187499999999996</v>
      </c>
      <c r="N120" s="13">
        <v>60</v>
      </c>
      <c r="O120"/>
      <c r="P120"/>
      <c r="R120"/>
      <c r="S120"/>
      <c r="U120"/>
    </row>
    <row r="121" spans="1:21">
      <c r="A121" s="15" t="s">
        <v>310</v>
      </c>
      <c r="B121"/>
      <c r="E121"/>
      <c r="H121"/>
      <c r="J121"/>
      <c r="K121" s="13">
        <v>17.47</v>
      </c>
      <c r="L121">
        <f t="shared" si="32"/>
        <v>10.77</v>
      </c>
      <c r="M121" s="15">
        <f t="shared" si="27"/>
        <v>-8.3749999999999991E-2</v>
      </c>
      <c r="N121" s="13">
        <v>80</v>
      </c>
      <c r="O121"/>
      <c r="P121"/>
      <c r="R121"/>
      <c r="S121"/>
      <c r="U121"/>
    </row>
    <row r="122" spans="1:21">
      <c r="A122" s="15" t="s">
        <v>455</v>
      </c>
      <c r="B122"/>
      <c r="E122"/>
      <c r="H122"/>
      <c r="J122"/>
      <c r="K122" s="13">
        <v>32.020000000000003</v>
      </c>
      <c r="L122">
        <f t="shared" si="32"/>
        <v>13.84</v>
      </c>
      <c r="M122" s="15">
        <f t="shared" si="27"/>
        <v>-0.22725000000000004</v>
      </c>
      <c r="N122" s="13">
        <v>100</v>
      </c>
      <c r="O122"/>
      <c r="P122"/>
      <c r="R122"/>
      <c r="S122"/>
      <c r="U122"/>
    </row>
    <row r="123" spans="1:21">
      <c r="A123" s="15" t="s">
        <v>311</v>
      </c>
      <c r="B123"/>
      <c r="E123"/>
      <c r="H123"/>
      <c r="J123"/>
      <c r="K123" s="13">
        <v>18.739999999999998</v>
      </c>
      <c r="L123">
        <f t="shared" si="32"/>
        <v>10.67</v>
      </c>
      <c r="M123" s="15">
        <f t="shared" si="27"/>
        <v>-0.10087499999999998</v>
      </c>
      <c r="N123" s="13">
        <v>120</v>
      </c>
      <c r="O123"/>
      <c r="P123"/>
      <c r="R123"/>
      <c r="S123"/>
      <c r="U123"/>
    </row>
    <row r="124" spans="1:21">
      <c r="A124" s="15" t="s">
        <v>456</v>
      </c>
      <c r="B124"/>
      <c r="E124"/>
      <c r="H124"/>
      <c r="J124"/>
      <c r="K124" s="13">
        <v>18.600000000000001</v>
      </c>
      <c r="L124">
        <f t="shared" si="32"/>
        <v>8.07</v>
      </c>
      <c r="M124" s="15">
        <f t="shared" si="27"/>
        <v>-0.13162500000000002</v>
      </c>
      <c r="N124" s="13">
        <v>140</v>
      </c>
      <c r="O124"/>
      <c r="P124"/>
      <c r="R124"/>
      <c r="S124"/>
      <c r="U124"/>
    </row>
    <row r="125" spans="1:21">
      <c r="A125" s="15" t="s">
        <v>313</v>
      </c>
      <c r="B125"/>
      <c r="E125"/>
      <c r="H125"/>
      <c r="J125"/>
      <c r="K125" s="13">
        <v>10.77</v>
      </c>
      <c r="L125">
        <f t="shared" si="32"/>
        <v>8.27</v>
      </c>
      <c r="M125" s="15">
        <f t="shared" si="27"/>
        <v>-3.125E-2</v>
      </c>
      <c r="N125" s="13">
        <v>160</v>
      </c>
      <c r="O125"/>
      <c r="P125"/>
      <c r="R125"/>
      <c r="S125"/>
      <c r="U125"/>
    </row>
    <row r="126" spans="1:21">
      <c r="A126" s="15" t="s">
        <v>457</v>
      </c>
      <c r="B126"/>
      <c r="E126"/>
      <c r="H126"/>
      <c r="J126"/>
      <c r="K126" s="13">
        <v>13.84</v>
      </c>
      <c r="L126">
        <f t="shared" si="32"/>
        <v>10.61</v>
      </c>
      <c r="M126" s="15">
        <f t="shared" si="27"/>
        <v>-4.0375000000000008E-2</v>
      </c>
      <c r="N126" s="13">
        <v>180</v>
      </c>
      <c r="O126"/>
      <c r="P126"/>
      <c r="R126"/>
      <c r="S126"/>
      <c r="U126"/>
    </row>
    <row r="127" spans="1:21">
      <c r="A127" s="15" t="s">
        <v>314</v>
      </c>
      <c r="B127"/>
      <c r="E127"/>
      <c r="H127"/>
      <c r="J127"/>
      <c r="K127" s="13">
        <v>10.67</v>
      </c>
      <c r="L127">
        <f t="shared" si="32"/>
        <v>6.22</v>
      </c>
      <c r="M127" s="15">
        <f t="shared" si="27"/>
        <v>-5.5625000000000001E-2</v>
      </c>
      <c r="N127" s="13">
        <v>200</v>
      </c>
      <c r="O127"/>
      <c r="P127"/>
      <c r="R127"/>
      <c r="S127"/>
      <c r="U127"/>
    </row>
    <row r="128" spans="1:21">
      <c r="A128" s="15" t="s">
        <v>458</v>
      </c>
      <c r="B128"/>
      <c r="E128"/>
      <c r="H128"/>
      <c r="J128"/>
      <c r="K128" s="13">
        <v>8.07</v>
      </c>
      <c r="L128">
        <f t="shared" si="32"/>
        <v>11.43</v>
      </c>
      <c r="M128" s="15">
        <f t="shared" si="27"/>
        <v>4.1999999999999996E-2</v>
      </c>
      <c r="N128" s="13">
        <v>220</v>
      </c>
      <c r="O128"/>
      <c r="P128"/>
      <c r="R128"/>
      <c r="S128"/>
      <c r="U128"/>
    </row>
    <row r="129" spans="1:21">
      <c r="A129" s="15" t="s">
        <v>315</v>
      </c>
      <c r="B129"/>
      <c r="E129"/>
      <c r="H129"/>
      <c r="J129"/>
      <c r="K129" s="13">
        <v>8.27</v>
      </c>
      <c r="L129">
        <f t="shared" si="32"/>
        <v>16.239999999999998</v>
      </c>
      <c r="M129" s="15">
        <f t="shared" si="27"/>
        <v>9.9624999999999991E-2</v>
      </c>
      <c r="N129" s="13">
        <v>240</v>
      </c>
      <c r="O129"/>
      <c r="P129"/>
      <c r="R129"/>
      <c r="S129"/>
      <c r="U129"/>
    </row>
    <row r="130" spans="1:21">
      <c r="A130" s="15" t="s">
        <v>459</v>
      </c>
      <c r="B130"/>
      <c r="E130"/>
      <c r="H130"/>
      <c r="J130"/>
      <c r="K130" s="13">
        <v>10.61</v>
      </c>
      <c r="L130">
        <f t="shared" si="32"/>
        <v>17.59</v>
      </c>
      <c r="M130" s="15">
        <f t="shared" si="27"/>
        <v>8.7250000000000008E-2</v>
      </c>
      <c r="N130" s="13">
        <v>260</v>
      </c>
      <c r="O130"/>
      <c r="P130"/>
      <c r="R130"/>
      <c r="S130"/>
      <c r="U130"/>
    </row>
    <row r="131" spans="1:21">
      <c r="A131" s="15" t="s">
        <v>316</v>
      </c>
      <c r="B131"/>
      <c r="E131"/>
      <c r="H131"/>
      <c r="J131"/>
      <c r="K131" s="13">
        <v>6.22</v>
      </c>
      <c r="L131">
        <f t="shared" si="32"/>
        <v>16.79</v>
      </c>
      <c r="M131" s="15">
        <f t="shared" si="27"/>
        <v>0.13212499999999999</v>
      </c>
      <c r="N131" s="13">
        <v>280</v>
      </c>
      <c r="O131"/>
      <c r="P131"/>
      <c r="R131"/>
      <c r="S131"/>
      <c r="U131"/>
    </row>
    <row r="132" spans="1:21">
      <c r="A132" s="15" t="s">
        <v>460</v>
      </c>
      <c r="B132"/>
      <c r="E132"/>
      <c r="H132"/>
      <c r="J132"/>
      <c r="K132" s="13">
        <v>11.43</v>
      </c>
      <c r="L132">
        <f t="shared" si="32"/>
        <v>13.23</v>
      </c>
      <c r="M132" s="15">
        <f t="shared" si="27"/>
        <v>2.250000000000001E-2</v>
      </c>
      <c r="N132" s="13">
        <v>300</v>
      </c>
      <c r="O132"/>
      <c r="P132"/>
      <c r="R132"/>
      <c r="S132"/>
      <c r="U132"/>
    </row>
    <row r="133" spans="1:21">
      <c r="A133" s="15" t="s">
        <v>317</v>
      </c>
      <c r="B133"/>
      <c r="E133"/>
      <c r="H133"/>
      <c r="J133"/>
      <c r="K133" s="13">
        <v>16.239999999999998</v>
      </c>
      <c r="L133">
        <f t="shared" si="32"/>
        <v>17.34</v>
      </c>
      <c r="M133" s="15">
        <f t="shared" si="27"/>
        <v>1.3750000000000017E-2</v>
      </c>
      <c r="N133" s="13">
        <v>320</v>
      </c>
      <c r="O133"/>
      <c r="P133"/>
      <c r="R133"/>
      <c r="S133"/>
      <c r="U133"/>
    </row>
    <row r="134" spans="1:21">
      <c r="A134" s="15" t="s">
        <v>461</v>
      </c>
      <c r="B134"/>
      <c r="E134"/>
      <c r="H134"/>
      <c r="J134"/>
      <c r="K134" s="13">
        <v>17.59</v>
      </c>
      <c r="L134">
        <f t="shared" si="32"/>
        <v>13.25</v>
      </c>
      <c r="M134" s="15">
        <f t="shared" si="27"/>
        <v>-5.425E-2</v>
      </c>
      <c r="N134" s="13">
        <v>340</v>
      </c>
      <c r="O134"/>
      <c r="P134"/>
      <c r="R134"/>
      <c r="S134"/>
      <c r="U134"/>
    </row>
    <row r="135" spans="1:21">
      <c r="A135" s="15" t="s">
        <v>318</v>
      </c>
      <c r="B135"/>
      <c r="E135"/>
      <c r="H135"/>
      <c r="K135">
        <v>16.79</v>
      </c>
      <c r="L135">
        <f t="shared" si="32"/>
        <v>12.43</v>
      </c>
      <c r="M135" s="15">
        <f t="shared" si="27"/>
        <v>-5.4499999999999993E-2</v>
      </c>
      <c r="N135" s="13">
        <v>360</v>
      </c>
      <c r="O135"/>
      <c r="P135"/>
      <c r="R135"/>
      <c r="S135"/>
      <c r="U135"/>
    </row>
    <row r="136" spans="1:21">
      <c r="A136" s="15" t="s">
        <v>462</v>
      </c>
      <c r="B136"/>
      <c r="E136"/>
      <c r="H136"/>
      <c r="J136"/>
      <c r="K136" s="13">
        <v>13.23</v>
      </c>
      <c r="L136">
        <f t="shared" si="32"/>
        <v>13.78</v>
      </c>
      <c r="M136" s="15">
        <f t="shared" si="27"/>
        <v>6.874999999999987E-3</v>
      </c>
      <c r="N136" s="13">
        <v>380</v>
      </c>
      <c r="O136"/>
      <c r="P136"/>
      <c r="R136"/>
      <c r="S136"/>
      <c r="U136"/>
    </row>
    <row r="137" spans="1:21">
      <c r="A137" s="15" t="s">
        <v>324</v>
      </c>
      <c r="B137"/>
      <c r="E137"/>
      <c r="H137"/>
      <c r="J137"/>
      <c r="K137" s="13">
        <v>17.34</v>
      </c>
      <c r="L137">
        <f t="shared" ref="L137" si="33">K141</f>
        <v>12.43</v>
      </c>
      <c r="M137" s="15">
        <f t="shared" si="27"/>
        <v>-6.1374999999999999E-2</v>
      </c>
      <c r="N137" s="13">
        <v>400</v>
      </c>
      <c r="O137"/>
      <c r="P137"/>
      <c r="R137"/>
      <c r="S137"/>
      <c r="U137"/>
    </row>
    <row r="138" spans="1:21">
      <c r="A138" s="15" t="s">
        <v>463</v>
      </c>
      <c r="B138"/>
      <c r="E138"/>
      <c r="H138"/>
      <c r="J138"/>
      <c r="K138" s="13">
        <v>13.25</v>
      </c>
      <c r="L138">
        <v>10.36</v>
      </c>
      <c r="M138" s="15">
        <f t="shared" si="27"/>
        <v>-3.6125000000000004E-2</v>
      </c>
      <c r="N138" s="13">
        <v>420</v>
      </c>
      <c r="O138"/>
      <c r="P138"/>
      <c r="R138"/>
      <c r="S138"/>
      <c r="U138"/>
    </row>
    <row r="139" spans="1:21">
      <c r="A139" s="15" t="s">
        <v>325</v>
      </c>
      <c r="B139"/>
      <c r="E139"/>
      <c r="H139"/>
      <c r="J139"/>
      <c r="K139" s="13">
        <v>12.43</v>
      </c>
      <c r="L139">
        <v>4.72</v>
      </c>
      <c r="M139" s="15">
        <f t="shared" si="27"/>
        <v>-9.6375000000000002E-2</v>
      </c>
      <c r="N139" s="13">
        <v>440</v>
      </c>
      <c r="O139"/>
      <c r="P139"/>
      <c r="R139"/>
      <c r="S139"/>
      <c r="U139"/>
    </row>
    <row r="140" spans="1:21">
      <c r="A140" s="15" t="s">
        <v>464</v>
      </c>
      <c r="B140"/>
      <c r="E140"/>
      <c r="H140"/>
      <c r="J140"/>
      <c r="K140" s="13">
        <v>13.78</v>
      </c>
      <c r="L140">
        <f>L141</f>
        <v>4.6500000000000004</v>
      </c>
      <c r="M140" s="15">
        <f t="shared" si="27"/>
        <v>-0.11412499999999999</v>
      </c>
      <c r="N140" s="13">
        <v>460</v>
      </c>
      <c r="O140"/>
      <c r="P140"/>
      <c r="R140"/>
      <c r="S140"/>
      <c r="U140"/>
    </row>
    <row r="141" spans="1:21">
      <c r="A141" s="6" t="s">
        <v>326</v>
      </c>
      <c r="B141" s="5"/>
      <c r="C141" s="5"/>
      <c r="D141" s="5"/>
      <c r="E141" s="5"/>
      <c r="F141" s="5"/>
      <c r="G141" s="5"/>
      <c r="H141" s="5"/>
      <c r="I141" s="5"/>
      <c r="J141" s="5"/>
      <c r="K141" s="4">
        <v>12.43</v>
      </c>
      <c r="L141" s="5">
        <v>4.6500000000000004</v>
      </c>
      <c r="M141" s="6">
        <f t="shared" si="27"/>
        <v>-9.7249999999999989E-2</v>
      </c>
      <c r="N141" s="13">
        <v>480</v>
      </c>
      <c r="O141"/>
      <c r="P141"/>
      <c r="R141"/>
      <c r="S141"/>
      <c r="U141"/>
    </row>
    <row r="142" spans="1:21">
      <c r="A142" s="15" t="s">
        <v>465</v>
      </c>
      <c r="B142"/>
      <c r="E142"/>
      <c r="H142"/>
      <c r="J142"/>
      <c r="K142" s="13">
        <f>K143</f>
        <v>26.18</v>
      </c>
      <c r="L142">
        <f t="shared" ref="L142:L158" si="34">K146</f>
        <v>24.58</v>
      </c>
      <c r="M142" s="15">
        <f t="shared" si="27"/>
        <v>-2.0000000000000018E-2</v>
      </c>
      <c r="N142" s="13">
        <v>20</v>
      </c>
      <c r="O142"/>
      <c r="P142"/>
      <c r="R142"/>
      <c r="S142"/>
      <c r="U142"/>
    </row>
    <row r="143" spans="1:21">
      <c r="A143" s="15" t="s">
        <v>327</v>
      </c>
      <c r="B143"/>
      <c r="E143"/>
      <c r="H143"/>
      <c r="J143"/>
      <c r="K143" s="13">
        <v>26.18</v>
      </c>
      <c r="L143">
        <f t="shared" si="34"/>
        <v>23.48</v>
      </c>
      <c r="M143" s="15">
        <f t="shared" si="27"/>
        <v>-3.3749999999999988E-2</v>
      </c>
      <c r="N143" s="13">
        <v>40</v>
      </c>
      <c r="O143"/>
      <c r="P143"/>
      <c r="R143"/>
      <c r="S143"/>
      <c r="U143"/>
    </row>
    <row r="144" spans="1:21">
      <c r="A144" t="s">
        <v>466</v>
      </c>
      <c r="B144"/>
      <c r="E144"/>
      <c r="H144"/>
      <c r="J144"/>
      <c r="K144" s="13">
        <v>30.02</v>
      </c>
      <c r="L144">
        <f t="shared" si="34"/>
        <v>20.93</v>
      </c>
      <c r="M144" s="15">
        <f t="shared" si="27"/>
        <v>-0.113625</v>
      </c>
      <c r="N144" s="13">
        <v>60</v>
      </c>
      <c r="O144"/>
      <c r="P144"/>
      <c r="R144"/>
      <c r="S144"/>
      <c r="U144"/>
    </row>
    <row r="145" spans="1:21">
      <c r="A145" t="s">
        <v>328</v>
      </c>
      <c r="B145"/>
      <c r="E145"/>
      <c r="H145"/>
      <c r="J145"/>
      <c r="K145" s="13">
        <v>36.71</v>
      </c>
      <c r="L145">
        <f t="shared" si="34"/>
        <v>23.15</v>
      </c>
      <c r="M145" s="15">
        <f t="shared" si="27"/>
        <v>-0.16950000000000004</v>
      </c>
      <c r="N145" s="13">
        <v>80</v>
      </c>
      <c r="O145"/>
      <c r="P145"/>
      <c r="R145"/>
      <c r="S145"/>
      <c r="U145"/>
    </row>
    <row r="146" spans="1:21">
      <c r="A146" t="s">
        <v>467</v>
      </c>
      <c r="B146"/>
      <c r="E146"/>
      <c r="H146"/>
      <c r="J146"/>
      <c r="K146" s="13">
        <v>24.58</v>
      </c>
      <c r="L146">
        <f t="shared" si="34"/>
        <v>20.28</v>
      </c>
      <c r="M146" s="15">
        <f t="shared" si="27"/>
        <v>-5.3749999999999964E-2</v>
      </c>
      <c r="N146" s="13">
        <v>100</v>
      </c>
      <c r="O146"/>
      <c r="P146"/>
      <c r="R146"/>
      <c r="S146"/>
      <c r="U146"/>
    </row>
    <row r="147" spans="1:21">
      <c r="A147" t="s">
        <v>329</v>
      </c>
      <c r="B147"/>
      <c r="E147"/>
      <c r="H147"/>
      <c r="J147"/>
      <c r="K147" s="13">
        <v>23.48</v>
      </c>
      <c r="L147">
        <f t="shared" si="34"/>
        <v>15.94</v>
      </c>
      <c r="M147" s="15">
        <f t="shared" si="27"/>
        <v>-9.4250000000000014E-2</v>
      </c>
      <c r="N147" s="13">
        <v>120</v>
      </c>
      <c r="O147"/>
      <c r="P147"/>
      <c r="R147"/>
      <c r="S147"/>
      <c r="U147"/>
    </row>
    <row r="148" spans="1:21">
      <c r="A148" t="s">
        <v>468</v>
      </c>
      <c r="B148"/>
      <c r="E148"/>
      <c r="H148"/>
      <c r="J148"/>
      <c r="K148" s="13">
        <v>20.93</v>
      </c>
      <c r="L148">
        <f t="shared" si="34"/>
        <v>11.66</v>
      </c>
      <c r="M148" s="15">
        <f t="shared" si="27"/>
        <v>-0.11587499999999999</v>
      </c>
      <c r="N148" s="13">
        <v>140</v>
      </c>
      <c r="O148"/>
      <c r="P148"/>
      <c r="R148"/>
      <c r="S148"/>
      <c r="U148"/>
    </row>
    <row r="149" spans="1:21">
      <c r="A149" t="s">
        <v>330</v>
      </c>
      <c r="B149"/>
      <c r="E149"/>
      <c r="H149"/>
      <c r="J149"/>
      <c r="K149" s="13">
        <v>23.15</v>
      </c>
      <c r="L149">
        <f t="shared" si="34"/>
        <v>9.69</v>
      </c>
      <c r="M149" s="15">
        <f t="shared" si="27"/>
        <v>-0.16824999999999998</v>
      </c>
      <c r="N149" s="13">
        <v>160</v>
      </c>
      <c r="O149"/>
      <c r="P149"/>
      <c r="R149"/>
      <c r="S149"/>
      <c r="U149"/>
    </row>
    <row r="150" spans="1:21">
      <c r="A150" t="s">
        <v>469</v>
      </c>
      <c r="B150"/>
      <c r="E150"/>
      <c r="H150"/>
      <c r="J150"/>
      <c r="K150" s="13">
        <v>20.28</v>
      </c>
      <c r="L150">
        <f t="shared" si="34"/>
        <v>7.82</v>
      </c>
      <c r="M150" s="15">
        <f t="shared" si="27"/>
        <v>-0.15575</v>
      </c>
      <c r="N150" s="13">
        <v>180</v>
      </c>
      <c r="O150"/>
      <c r="P150"/>
      <c r="R150"/>
      <c r="S150"/>
      <c r="U150"/>
    </row>
    <row r="151" spans="1:21">
      <c r="A151" t="s">
        <v>331</v>
      </c>
      <c r="B151"/>
      <c r="E151"/>
      <c r="H151"/>
      <c r="J151"/>
      <c r="K151" s="13">
        <v>15.94</v>
      </c>
      <c r="L151">
        <f t="shared" si="34"/>
        <v>6.07</v>
      </c>
      <c r="M151" s="15">
        <f t="shared" si="27"/>
        <v>-0.12337499999999998</v>
      </c>
      <c r="N151" s="13">
        <v>200</v>
      </c>
      <c r="O151"/>
      <c r="P151"/>
      <c r="R151"/>
      <c r="S151"/>
      <c r="U151"/>
    </row>
    <row r="152" spans="1:21">
      <c r="A152" t="s">
        <v>470</v>
      </c>
      <c r="B152"/>
      <c r="E152"/>
      <c r="H152"/>
      <c r="J152"/>
      <c r="K152" s="13">
        <v>11.66</v>
      </c>
      <c r="L152">
        <f t="shared" si="34"/>
        <v>0.62</v>
      </c>
      <c r="M152" s="15">
        <f t="shared" si="27"/>
        <v>-0.13800000000000001</v>
      </c>
      <c r="N152" s="13">
        <v>220</v>
      </c>
      <c r="O152"/>
      <c r="P152"/>
      <c r="R152"/>
      <c r="S152"/>
      <c r="U152"/>
    </row>
    <row r="153" spans="1:21">
      <c r="A153" t="s">
        <v>332</v>
      </c>
      <c r="B153"/>
      <c r="E153"/>
      <c r="H153"/>
      <c r="J153"/>
      <c r="K153" s="13">
        <v>9.69</v>
      </c>
      <c r="L153">
        <f t="shared" si="34"/>
        <v>2.39</v>
      </c>
      <c r="M153" s="15">
        <f t="shared" si="27"/>
        <v>-9.1249999999999984E-2</v>
      </c>
      <c r="N153" s="13">
        <v>240</v>
      </c>
      <c r="O153"/>
      <c r="P153"/>
      <c r="R153"/>
      <c r="S153"/>
      <c r="U153"/>
    </row>
    <row r="154" spans="1:21">
      <c r="A154" t="s">
        <v>471</v>
      </c>
      <c r="B154"/>
      <c r="E154"/>
      <c r="H154"/>
      <c r="J154"/>
      <c r="K154" s="13">
        <v>7.82</v>
      </c>
      <c r="L154">
        <f t="shared" si="34"/>
        <v>3.85</v>
      </c>
      <c r="M154" s="15">
        <f t="shared" si="27"/>
        <v>-4.9625000000000002E-2</v>
      </c>
      <c r="N154" s="13">
        <v>260</v>
      </c>
      <c r="O154"/>
      <c r="P154"/>
      <c r="R154"/>
      <c r="S154"/>
      <c r="U154"/>
    </row>
    <row r="155" spans="1:21">
      <c r="A155" t="s">
        <v>333</v>
      </c>
      <c r="B155"/>
      <c r="E155"/>
      <c r="H155"/>
      <c r="J155"/>
      <c r="K155" s="13">
        <v>6.07</v>
      </c>
      <c r="L155">
        <f t="shared" si="34"/>
        <v>6.73</v>
      </c>
      <c r="M155" s="15">
        <f t="shared" si="27"/>
        <v>8.2500000000000021E-3</v>
      </c>
      <c r="N155" s="13">
        <v>280</v>
      </c>
      <c r="O155"/>
      <c r="P155"/>
      <c r="R155"/>
      <c r="S155"/>
      <c r="U155"/>
    </row>
    <row r="156" spans="1:21">
      <c r="A156" t="s">
        <v>472</v>
      </c>
      <c r="B156"/>
      <c r="E156"/>
      <c r="H156"/>
      <c r="J156"/>
      <c r="K156" s="13">
        <v>0.62</v>
      </c>
      <c r="L156">
        <f t="shared" si="34"/>
        <v>8.6199999999999992</v>
      </c>
      <c r="M156" s="15">
        <f t="shared" si="27"/>
        <v>9.9999999999999992E-2</v>
      </c>
      <c r="N156" s="13">
        <v>300</v>
      </c>
      <c r="O156"/>
      <c r="P156"/>
      <c r="R156"/>
      <c r="S156"/>
      <c r="U156"/>
    </row>
    <row r="157" spans="1:21">
      <c r="A157" t="s">
        <v>334</v>
      </c>
      <c r="B157"/>
      <c r="E157"/>
      <c r="H157"/>
      <c r="J157"/>
      <c r="K157" s="13">
        <v>2.39</v>
      </c>
      <c r="L157">
        <f t="shared" si="34"/>
        <v>10.6</v>
      </c>
      <c r="M157" s="15">
        <f t="shared" si="27"/>
        <v>0.10262499999999999</v>
      </c>
      <c r="N157" s="13">
        <v>320</v>
      </c>
      <c r="O157"/>
      <c r="P157"/>
      <c r="R157"/>
      <c r="S157"/>
      <c r="U157"/>
    </row>
    <row r="158" spans="1:21">
      <c r="A158" t="s">
        <v>473</v>
      </c>
      <c r="B158"/>
      <c r="E158"/>
      <c r="H158"/>
      <c r="J158"/>
      <c r="K158" s="13">
        <v>3.85</v>
      </c>
      <c r="L158">
        <f t="shared" si="34"/>
        <v>8.0500000000000007</v>
      </c>
      <c r="M158" s="15">
        <f t="shared" si="27"/>
        <v>5.2500000000000012E-2</v>
      </c>
      <c r="N158" s="13">
        <v>340</v>
      </c>
      <c r="O158"/>
      <c r="P158"/>
      <c r="R158"/>
      <c r="S158"/>
      <c r="U158"/>
    </row>
    <row r="159" spans="1:21">
      <c r="A159" t="s">
        <v>335</v>
      </c>
      <c r="B159"/>
      <c r="E159"/>
      <c r="H159"/>
      <c r="J159"/>
      <c r="K159" s="13">
        <v>6.73</v>
      </c>
      <c r="L159">
        <f t="shared" ref="L159" si="35">K163</f>
        <v>11.59</v>
      </c>
      <c r="M159" s="15">
        <f t="shared" si="27"/>
        <v>6.0749999999999992E-2</v>
      </c>
      <c r="N159" s="13">
        <v>360</v>
      </c>
      <c r="O159"/>
      <c r="P159"/>
      <c r="R159"/>
      <c r="S159"/>
      <c r="U159"/>
    </row>
    <row r="160" spans="1:21">
      <c r="A160" t="s">
        <v>474</v>
      </c>
      <c r="B160"/>
      <c r="E160"/>
      <c r="H160"/>
      <c r="J160"/>
      <c r="K160" s="13">
        <v>8.6199999999999992</v>
      </c>
      <c r="L160">
        <v>7.82</v>
      </c>
      <c r="M160" s="15">
        <f t="shared" si="27"/>
        <v>-9.9999999999999863E-3</v>
      </c>
      <c r="N160" s="13">
        <v>380</v>
      </c>
      <c r="O160"/>
      <c r="P160"/>
      <c r="R160"/>
      <c r="S160"/>
      <c r="U160"/>
    </row>
    <row r="161" spans="1:21">
      <c r="A161" t="s">
        <v>336</v>
      </c>
      <c r="B161"/>
      <c r="E161"/>
      <c r="H161"/>
      <c r="J161"/>
      <c r="K161" s="13">
        <v>10.6</v>
      </c>
      <c r="L161">
        <v>7.82</v>
      </c>
      <c r="M161" s="15">
        <f t="shared" si="27"/>
        <v>-3.4749999999999989E-2</v>
      </c>
      <c r="N161" s="13">
        <v>400</v>
      </c>
      <c r="O161"/>
      <c r="P161"/>
      <c r="R161"/>
      <c r="S161"/>
      <c r="U161"/>
    </row>
    <row r="162" spans="1:21">
      <c r="A162" t="s">
        <v>475</v>
      </c>
      <c r="B162"/>
      <c r="E162"/>
      <c r="H162"/>
      <c r="J162"/>
      <c r="K162" s="13">
        <v>8.0500000000000007</v>
      </c>
      <c r="L162">
        <f>L163</f>
        <v>8.15</v>
      </c>
      <c r="M162" s="15">
        <f t="shared" si="27"/>
        <v>1.2499999999999955E-3</v>
      </c>
      <c r="N162" s="13">
        <v>420</v>
      </c>
      <c r="O162"/>
      <c r="P162"/>
      <c r="R162"/>
      <c r="S162"/>
      <c r="U162"/>
    </row>
    <row r="163" spans="1:21">
      <c r="A163" s="5" t="s">
        <v>337</v>
      </c>
      <c r="B163" s="5"/>
      <c r="C163" s="5"/>
      <c r="D163" s="5"/>
      <c r="E163" s="5"/>
      <c r="F163" s="5"/>
      <c r="G163" s="5"/>
      <c r="H163" s="5"/>
      <c r="I163" s="5"/>
      <c r="J163" s="5"/>
      <c r="K163" s="4">
        <v>11.59</v>
      </c>
      <c r="L163" s="5">
        <v>8.15</v>
      </c>
      <c r="M163" s="6">
        <f t="shared" si="27"/>
        <v>-4.2999999999999997E-2</v>
      </c>
      <c r="N163" s="13">
        <v>440</v>
      </c>
      <c r="O163"/>
      <c r="P163"/>
      <c r="R163"/>
      <c r="S163"/>
      <c r="U163"/>
    </row>
    <row r="164" spans="1:21">
      <c r="A164" t="s">
        <v>476</v>
      </c>
      <c r="B164"/>
      <c r="E164"/>
      <c r="H164"/>
      <c r="J164"/>
      <c r="K164" s="13">
        <f>K165</f>
        <v>13.63</v>
      </c>
      <c r="L164">
        <f>K168</f>
        <v>17.82</v>
      </c>
      <c r="M164" s="15">
        <f t="shared" si="27"/>
        <v>5.2374999999999991E-2</v>
      </c>
      <c r="N164" s="13">
        <v>20</v>
      </c>
      <c r="O164"/>
      <c r="P164"/>
      <c r="R164"/>
      <c r="S164"/>
      <c r="U164"/>
    </row>
    <row r="165" spans="1:21">
      <c r="A165" t="s">
        <v>338</v>
      </c>
      <c r="B165"/>
      <c r="E165"/>
      <c r="H165"/>
      <c r="J165"/>
      <c r="K165" s="13">
        <v>13.63</v>
      </c>
      <c r="L165">
        <v>17.95</v>
      </c>
      <c r="M165" s="15">
        <f t="shared" si="27"/>
        <v>5.3999999999999979E-2</v>
      </c>
      <c r="N165" s="13">
        <v>40</v>
      </c>
      <c r="O165"/>
      <c r="P165"/>
      <c r="R165"/>
      <c r="S165"/>
      <c r="U165"/>
    </row>
    <row r="166" spans="1:21">
      <c r="A166" t="s">
        <v>477</v>
      </c>
      <c r="B166"/>
      <c r="E166"/>
      <c r="H166"/>
      <c r="J166"/>
      <c r="K166" s="13">
        <v>29.41</v>
      </c>
      <c r="L166">
        <f>K170</f>
        <v>16.11</v>
      </c>
      <c r="M166" s="15">
        <f t="shared" si="27"/>
        <v>-0.16625000000000001</v>
      </c>
      <c r="N166" s="13">
        <v>60</v>
      </c>
      <c r="O166"/>
      <c r="P166"/>
      <c r="R166"/>
      <c r="S166"/>
      <c r="U166"/>
    </row>
    <row r="167" spans="1:21">
      <c r="A167" t="s">
        <v>339</v>
      </c>
      <c r="B167"/>
      <c r="E167"/>
      <c r="H167"/>
      <c r="J167"/>
      <c r="K167" s="13">
        <v>22.52</v>
      </c>
      <c r="L167">
        <v>19.7</v>
      </c>
      <c r="M167" s="15">
        <f t="shared" si="27"/>
        <v>-3.5250000000000004E-2</v>
      </c>
      <c r="N167" s="13">
        <v>80</v>
      </c>
      <c r="O167"/>
      <c r="P167"/>
      <c r="R167"/>
      <c r="S167"/>
      <c r="U167"/>
    </row>
    <row r="168" spans="1:21">
      <c r="A168" t="s">
        <v>478</v>
      </c>
      <c r="B168"/>
      <c r="E168"/>
      <c r="H168"/>
      <c r="J168"/>
      <c r="K168" s="13">
        <v>17.82</v>
      </c>
      <c r="L168">
        <f>K172</f>
        <v>17.190000000000001</v>
      </c>
      <c r="M168" s="15">
        <f t="shared" si="27"/>
        <v>-7.8749999999999879E-3</v>
      </c>
      <c r="N168" s="13">
        <v>100</v>
      </c>
      <c r="O168"/>
      <c r="P168"/>
      <c r="R168"/>
      <c r="S168"/>
      <c r="U168"/>
    </row>
    <row r="169" spans="1:21">
      <c r="A169" t="s">
        <v>340</v>
      </c>
      <c r="B169"/>
      <c r="E169"/>
      <c r="H169"/>
      <c r="J169"/>
      <c r="K169" s="13">
        <v>17.95</v>
      </c>
      <c r="L169">
        <v>26.6</v>
      </c>
      <c r="M169" s="15">
        <f t="shared" si="27"/>
        <v>0.10812500000000003</v>
      </c>
      <c r="N169" s="13">
        <v>120</v>
      </c>
      <c r="O169"/>
      <c r="P169"/>
      <c r="R169"/>
      <c r="S169"/>
      <c r="U169"/>
    </row>
    <row r="170" spans="1:21">
      <c r="A170" t="s">
        <v>479</v>
      </c>
      <c r="B170"/>
      <c r="E170"/>
      <c r="H170"/>
      <c r="J170"/>
      <c r="K170" s="13">
        <v>16.11</v>
      </c>
      <c r="L170">
        <f>K174</f>
        <v>18.68</v>
      </c>
      <c r="M170" s="15">
        <f t="shared" si="27"/>
        <v>3.2125000000000001E-2</v>
      </c>
      <c r="N170" s="13">
        <v>140</v>
      </c>
      <c r="O170"/>
      <c r="P170"/>
      <c r="R170"/>
      <c r="S170"/>
      <c r="U170"/>
    </row>
    <row r="171" spans="1:21">
      <c r="A171" t="s">
        <v>341</v>
      </c>
      <c r="B171"/>
      <c r="E171"/>
      <c r="H171"/>
      <c r="J171"/>
      <c r="K171" s="13">
        <v>19.7</v>
      </c>
      <c r="L171">
        <v>32.25</v>
      </c>
      <c r="M171" s="15">
        <f t="shared" si="27"/>
        <v>0.15687500000000001</v>
      </c>
      <c r="N171" s="13">
        <v>160</v>
      </c>
      <c r="O171"/>
      <c r="P171"/>
      <c r="R171"/>
      <c r="S171"/>
      <c r="U171"/>
    </row>
    <row r="172" spans="1:21">
      <c r="A172" t="s">
        <v>480</v>
      </c>
      <c r="B172"/>
      <c r="E172"/>
      <c r="H172"/>
      <c r="J172"/>
      <c r="K172" s="13">
        <v>17.190000000000001</v>
      </c>
      <c r="L172">
        <f>K176</f>
        <v>26.07</v>
      </c>
      <c r="M172" s="15">
        <f t="shared" si="27"/>
        <v>0.11099999999999999</v>
      </c>
      <c r="N172" s="13">
        <v>180</v>
      </c>
      <c r="O172"/>
      <c r="P172"/>
      <c r="R172"/>
      <c r="S172"/>
      <c r="U172"/>
    </row>
    <row r="173" spans="1:21">
      <c r="A173" t="s">
        <v>342</v>
      </c>
      <c r="B173"/>
      <c r="E173"/>
      <c r="H173"/>
      <c r="J173"/>
      <c r="K173" s="13">
        <v>26.6</v>
      </c>
      <c r="L173">
        <v>26.32</v>
      </c>
      <c r="M173" s="15">
        <f t="shared" si="27"/>
        <v>-3.5000000000000144E-3</v>
      </c>
      <c r="N173" s="13">
        <v>200</v>
      </c>
      <c r="O173"/>
      <c r="P173"/>
      <c r="R173"/>
      <c r="S173"/>
      <c r="U173"/>
    </row>
    <row r="174" spans="1:21">
      <c r="A174" t="s">
        <v>481</v>
      </c>
      <c r="B174"/>
      <c r="E174"/>
      <c r="H174"/>
      <c r="J174"/>
      <c r="K174" s="13">
        <v>18.68</v>
      </c>
      <c r="L174">
        <f>K178</f>
        <v>23.15</v>
      </c>
      <c r="M174" s="15">
        <f t="shared" si="27"/>
        <v>5.5874999999999987E-2</v>
      </c>
      <c r="N174" s="13">
        <v>220</v>
      </c>
      <c r="O174"/>
      <c r="P174"/>
      <c r="R174"/>
      <c r="S174"/>
      <c r="U174"/>
    </row>
    <row r="175" spans="1:21">
      <c r="A175" t="s">
        <v>343</v>
      </c>
      <c r="B175"/>
      <c r="E175"/>
      <c r="H175"/>
      <c r="J175"/>
      <c r="K175" s="13">
        <v>32.25</v>
      </c>
      <c r="L175">
        <v>22.19</v>
      </c>
      <c r="M175" s="15">
        <f t="shared" si="27"/>
        <v>-0.12574999999999997</v>
      </c>
      <c r="N175" s="13">
        <v>240</v>
      </c>
      <c r="O175"/>
      <c r="P175"/>
      <c r="R175"/>
      <c r="S175"/>
      <c r="U175"/>
    </row>
    <row r="176" spans="1:21">
      <c r="A176" t="s">
        <v>482</v>
      </c>
      <c r="B176"/>
      <c r="E176"/>
      <c r="H176"/>
      <c r="J176"/>
      <c r="K176" s="13">
        <v>26.07</v>
      </c>
      <c r="L176">
        <f>K180</f>
        <v>21.08</v>
      </c>
      <c r="M176" s="15">
        <f t="shared" si="27"/>
        <v>-6.2375000000000028E-2</v>
      </c>
      <c r="N176" s="13">
        <v>260</v>
      </c>
      <c r="O176"/>
      <c r="P176"/>
      <c r="R176"/>
      <c r="S176"/>
      <c r="U176"/>
    </row>
    <row r="177" spans="1:21">
      <c r="A177" t="s">
        <v>344</v>
      </c>
      <c r="B177"/>
      <c r="E177"/>
      <c r="H177"/>
      <c r="J177"/>
      <c r="K177" s="13">
        <v>26.32</v>
      </c>
      <c r="L177">
        <v>27.81</v>
      </c>
      <c r="M177" s="15">
        <f t="shared" si="27"/>
        <v>1.8624999999999982E-2</v>
      </c>
      <c r="N177" s="13">
        <v>280</v>
      </c>
      <c r="O177"/>
      <c r="P177"/>
      <c r="R177"/>
      <c r="S177"/>
      <c r="U177"/>
    </row>
    <row r="178" spans="1:21">
      <c r="A178" t="s">
        <v>483</v>
      </c>
      <c r="B178"/>
      <c r="E178"/>
      <c r="H178"/>
      <c r="J178"/>
      <c r="K178" s="13">
        <v>23.15</v>
      </c>
      <c r="L178">
        <f>K182</f>
        <v>24.25</v>
      </c>
      <c r="M178" s="15">
        <f t="shared" si="27"/>
        <v>1.3750000000000017E-2</v>
      </c>
      <c r="N178" s="13">
        <v>300</v>
      </c>
      <c r="O178"/>
      <c r="P178"/>
      <c r="R178"/>
      <c r="S178"/>
      <c r="U178"/>
    </row>
    <row r="179" spans="1:21">
      <c r="A179" t="s">
        <v>345</v>
      </c>
      <c r="B179"/>
      <c r="E179"/>
      <c r="H179"/>
      <c r="J179"/>
      <c r="K179" s="13">
        <v>22.19</v>
      </c>
      <c r="L179">
        <v>24.65</v>
      </c>
      <c r="M179" s="15">
        <f t="shared" si="27"/>
        <v>3.0749999999999965E-2</v>
      </c>
      <c r="N179" s="13">
        <v>320</v>
      </c>
      <c r="O179"/>
      <c r="P179"/>
      <c r="R179"/>
      <c r="S179"/>
      <c r="U179"/>
    </row>
    <row r="180" spans="1:21">
      <c r="A180" t="s">
        <v>484</v>
      </c>
      <c r="B180"/>
      <c r="E180"/>
      <c r="H180"/>
      <c r="J180"/>
      <c r="K180" s="13">
        <v>21.08</v>
      </c>
      <c r="L180">
        <f>K184</f>
        <v>19.13</v>
      </c>
      <c r="M180" s="15">
        <f t="shared" si="27"/>
        <v>-2.437499999999999E-2</v>
      </c>
      <c r="N180" s="13">
        <v>340</v>
      </c>
      <c r="O180"/>
      <c r="P180"/>
      <c r="R180"/>
      <c r="S180"/>
      <c r="U180"/>
    </row>
    <row r="181" spans="1:21">
      <c r="A181" t="s">
        <v>346</v>
      </c>
      <c r="B181"/>
      <c r="E181"/>
      <c r="H181"/>
      <c r="J181"/>
      <c r="K181" s="13">
        <v>27.81</v>
      </c>
      <c r="L181">
        <v>18.920000000000002</v>
      </c>
      <c r="M181" s="15">
        <f t="shared" si="27"/>
        <v>-0.11112499999999996</v>
      </c>
      <c r="N181" s="13">
        <v>360</v>
      </c>
      <c r="O181"/>
      <c r="P181"/>
      <c r="R181"/>
      <c r="S181"/>
      <c r="U181"/>
    </row>
    <row r="182" spans="1:21">
      <c r="A182" t="s">
        <v>485</v>
      </c>
      <c r="B182"/>
      <c r="E182"/>
      <c r="H182"/>
      <c r="J182"/>
      <c r="K182" s="13">
        <v>24.25</v>
      </c>
      <c r="L182">
        <v>8.9700000000000006</v>
      </c>
      <c r="M182" s="15">
        <f t="shared" si="27"/>
        <v>-0.191</v>
      </c>
      <c r="N182" s="13">
        <v>380</v>
      </c>
      <c r="O182"/>
      <c r="P182"/>
      <c r="R182"/>
      <c r="S182"/>
      <c r="U182"/>
    </row>
    <row r="183" spans="1:21">
      <c r="A183" t="s">
        <v>347</v>
      </c>
      <c r="B183"/>
      <c r="E183"/>
      <c r="H183"/>
      <c r="J183"/>
      <c r="K183" s="13">
        <v>24.65</v>
      </c>
      <c r="L183">
        <v>7.59</v>
      </c>
      <c r="M183" s="15">
        <f t="shared" si="27"/>
        <v>-0.21325</v>
      </c>
      <c r="N183" s="13">
        <v>400</v>
      </c>
      <c r="O183"/>
      <c r="P183"/>
      <c r="R183"/>
      <c r="S183"/>
      <c r="U183"/>
    </row>
    <row r="184" spans="1:21">
      <c r="A184" t="s">
        <v>486</v>
      </c>
      <c r="B184"/>
      <c r="E184"/>
      <c r="H184"/>
      <c r="J184"/>
      <c r="K184" s="13">
        <v>19.13</v>
      </c>
      <c r="L184">
        <v>4.99</v>
      </c>
      <c r="M184" s="15">
        <f t="shared" si="27"/>
        <v>-0.17674999999999999</v>
      </c>
      <c r="N184" s="13">
        <v>420</v>
      </c>
      <c r="O184"/>
      <c r="P184"/>
      <c r="R184"/>
      <c r="S184"/>
      <c r="U184"/>
    </row>
    <row r="185" spans="1:21">
      <c r="A185" t="s">
        <v>348</v>
      </c>
      <c r="B185"/>
      <c r="E185"/>
      <c r="H185"/>
      <c r="J185"/>
      <c r="K185" s="13">
        <v>18.920000000000002</v>
      </c>
      <c r="L185">
        <v>5.98</v>
      </c>
      <c r="M185" s="15">
        <f t="shared" si="27"/>
        <v>-0.16175</v>
      </c>
      <c r="N185" s="13">
        <v>440</v>
      </c>
      <c r="O185"/>
      <c r="P185"/>
      <c r="R185"/>
      <c r="S185"/>
      <c r="U185"/>
    </row>
    <row r="186" spans="1:21">
      <c r="A186" s="5" t="s">
        <v>524</v>
      </c>
      <c r="B186" s="5"/>
      <c r="C186" s="5"/>
      <c r="D186" s="5"/>
      <c r="E186" s="5"/>
      <c r="F186" s="5"/>
      <c r="G186" s="5"/>
      <c r="H186" s="5"/>
      <c r="I186" s="5"/>
      <c r="J186" s="5"/>
      <c r="K186" s="4">
        <f>L182</f>
        <v>8.9700000000000006</v>
      </c>
      <c r="L186" s="5">
        <f>L185</f>
        <v>5.98</v>
      </c>
      <c r="M186" s="6">
        <f t="shared" si="27"/>
        <v>-3.7375000000000005E-2</v>
      </c>
      <c r="N186" s="13">
        <v>460</v>
      </c>
      <c r="O186"/>
      <c r="P186"/>
      <c r="R186"/>
      <c r="S186"/>
      <c r="U186"/>
    </row>
    <row r="187" spans="1:21">
      <c r="A187" t="s">
        <v>487</v>
      </c>
      <c r="B187"/>
      <c r="E187"/>
      <c r="H187"/>
      <c r="J187"/>
      <c r="K187" s="13">
        <f>K188</f>
        <v>18.62</v>
      </c>
      <c r="L187">
        <f>K191</f>
        <v>16.920000000000002</v>
      </c>
      <c r="M187" s="15">
        <f t="shared" si="27"/>
        <v>-2.1249999999999991E-2</v>
      </c>
      <c r="N187" s="13">
        <v>20</v>
      </c>
      <c r="O187"/>
      <c r="P187"/>
      <c r="R187"/>
      <c r="S187"/>
      <c r="U187"/>
    </row>
    <row r="188" spans="1:21">
      <c r="A188" t="s">
        <v>349</v>
      </c>
      <c r="B188"/>
      <c r="E188"/>
      <c r="H188"/>
      <c r="J188"/>
      <c r="K188" s="13">
        <v>18.62</v>
      </c>
      <c r="L188">
        <v>18.78</v>
      </c>
      <c r="M188" s="15">
        <f t="shared" si="27"/>
        <v>2.0000000000000018E-3</v>
      </c>
      <c r="N188" s="13">
        <v>40</v>
      </c>
      <c r="O188"/>
      <c r="P188"/>
      <c r="R188"/>
      <c r="S188"/>
      <c r="U188"/>
    </row>
    <row r="189" spans="1:21">
      <c r="A189" t="s">
        <v>488</v>
      </c>
      <c r="B189"/>
      <c r="E189"/>
      <c r="H189"/>
      <c r="J189"/>
      <c r="K189" s="13">
        <v>19.28</v>
      </c>
      <c r="L189">
        <f>K193</f>
        <v>16.71</v>
      </c>
      <c r="M189" s="15">
        <f t="shared" si="27"/>
        <v>-3.2125000000000001E-2</v>
      </c>
      <c r="N189" s="13">
        <v>60</v>
      </c>
      <c r="O189"/>
      <c r="P189"/>
      <c r="R189"/>
      <c r="S189"/>
      <c r="U189"/>
    </row>
    <row r="190" spans="1:21">
      <c r="A190" t="s">
        <v>350</v>
      </c>
      <c r="B190"/>
      <c r="E190"/>
      <c r="H190"/>
      <c r="J190"/>
      <c r="K190" s="13">
        <v>20.61</v>
      </c>
      <c r="L190">
        <v>13.65</v>
      </c>
      <c r="M190" s="15">
        <f t="shared" si="27"/>
        <v>-8.6999999999999994E-2</v>
      </c>
      <c r="N190" s="13">
        <v>80</v>
      </c>
      <c r="O190"/>
      <c r="P190"/>
      <c r="R190"/>
      <c r="S190"/>
      <c r="U190"/>
    </row>
    <row r="191" spans="1:21">
      <c r="A191" t="s">
        <v>489</v>
      </c>
      <c r="B191"/>
      <c r="E191"/>
      <c r="H191"/>
      <c r="J191"/>
      <c r="K191" s="13">
        <v>16.920000000000002</v>
      </c>
      <c r="L191">
        <f>K195</f>
        <v>19.010000000000002</v>
      </c>
      <c r="M191" s="15">
        <f t="shared" si="27"/>
        <v>2.6124999999999999E-2</v>
      </c>
      <c r="N191" s="13">
        <v>100</v>
      </c>
      <c r="O191"/>
      <c r="P191"/>
      <c r="R191"/>
      <c r="S191"/>
      <c r="U191"/>
    </row>
    <row r="192" spans="1:21">
      <c r="A192" t="s">
        <v>351</v>
      </c>
      <c r="B192"/>
      <c r="E192"/>
      <c r="H192"/>
      <c r="J192"/>
      <c r="K192" s="13">
        <v>18.78</v>
      </c>
      <c r="L192">
        <v>18.510000000000002</v>
      </c>
      <c r="M192" s="15">
        <f t="shared" si="27"/>
        <v>-3.3749999999999948E-3</v>
      </c>
      <c r="N192" s="13">
        <v>120</v>
      </c>
      <c r="O192"/>
      <c r="P192"/>
      <c r="R192"/>
      <c r="S192"/>
      <c r="U192"/>
    </row>
    <row r="193" spans="1:21">
      <c r="A193" t="s">
        <v>490</v>
      </c>
      <c r="B193"/>
      <c r="E193"/>
      <c r="H193"/>
      <c r="J193"/>
      <c r="K193" s="13">
        <v>16.71</v>
      </c>
      <c r="L193">
        <f>K197</f>
        <v>20.73</v>
      </c>
      <c r="M193" s="15">
        <f t="shared" si="27"/>
        <v>5.0249999999999996E-2</v>
      </c>
      <c r="N193" s="13">
        <v>140</v>
      </c>
      <c r="O193"/>
      <c r="P193"/>
      <c r="R193"/>
      <c r="S193"/>
      <c r="U193"/>
    </row>
    <row r="194" spans="1:21">
      <c r="A194" t="s">
        <v>352</v>
      </c>
      <c r="B194"/>
      <c r="E194"/>
      <c r="H194"/>
      <c r="J194"/>
      <c r="K194" s="13">
        <v>13.65</v>
      </c>
      <c r="L194">
        <v>18.309999999999999</v>
      </c>
      <c r="M194" s="15">
        <f t="shared" si="27"/>
        <v>5.8249999999999982E-2</v>
      </c>
      <c r="N194" s="13">
        <v>160</v>
      </c>
      <c r="O194"/>
      <c r="P194"/>
      <c r="R194"/>
      <c r="S194"/>
      <c r="U194"/>
    </row>
    <row r="195" spans="1:21">
      <c r="A195" t="s">
        <v>491</v>
      </c>
      <c r="B195"/>
      <c r="E195"/>
      <c r="H195"/>
      <c r="J195"/>
      <c r="K195" s="13">
        <v>19.010000000000002</v>
      </c>
      <c r="L195">
        <f>K199</f>
        <v>15.59</v>
      </c>
      <c r="M195" s="15">
        <f t="shared" si="27"/>
        <v>-4.2750000000000024E-2</v>
      </c>
      <c r="N195" s="13">
        <v>180</v>
      </c>
      <c r="O195"/>
      <c r="P195"/>
      <c r="R195"/>
      <c r="S195"/>
      <c r="U195"/>
    </row>
    <row r="196" spans="1:21">
      <c r="A196" t="s">
        <v>353</v>
      </c>
      <c r="B196"/>
      <c r="E196"/>
      <c r="H196"/>
      <c r="J196"/>
      <c r="K196" s="13">
        <v>18.510000000000002</v>
      </c>
      <c r="L196">
        <v>23.2</v>
      </c>
      <c r="M196" s="15">
        <f t="shared" si="27"/>
        <v>5.8624999999999969E-2</v>
      </c>
      <c r="N196" s="13">
        <v>200</v>
      </c>
      <c r="O196"/>
      <c r="P196"/>
      <c r="R196"/>
      <c r="S196"/>
      <c r="U196"/>
    </row>
    <row r="197" spans="1:21">
      <c r="A197" t="s">
        <v>492</v>
      </c>
      <c r="B197"/>
      <c r="E197"/>
      <c r="H197"/>
      <c r="J197"/>
      <c r="K197" s="13">
        <v>20.73</v>
      </c>
      <c r="L197">
        <f>K201</f>
        <v>28.23</v>
      </c>
      <c r="M197" s="15">
        <f t="shared" si="27"/>
        <v>9.375E-2</v>
      </c>
      <c r="N197" s="13">
        <v>220</v>
      </c>
      <c r="O197"/>
      <c r="P197"/>
      <c r="R197"/>
      <c r="S197"/>
      <c r="U197"/>
    </row>
    <row r="198" spans="1:21">
      <c r="A198" t="s">
        <v>354</v>
      </c>
      <c r="B198"/>
      <c r="E198"/>
      <c r="H198"/>
      <c r="J198"/>
      <c r="K198" s="13">
        <v>18.309999999999999</v>
      </c>
      <c r="L198">
        <v>19.38</v>
      </c>
      <c r="M198" s="15">
        <f t="shared" si="27"/>
        <v>1.3375000000000003E-2</v>
      </c>
      <c r="N198" s="13">
        <v>240</v>
      </c>
      <c r="O198"/>
      <c r="P198"/>
      <c r="R198"/>
      <c r="S198"/>
      <c r="U198"/>
    </row>
    <row r="199" spans="1:21">
      <c r="A199" t="s">
        <v>493</v>
      </c>
      <c r="B199"/>
      <c r="E199"/>
      <c r="H199"/>
      <c r="J199"/>
      <c r="K199" s="13">
        <v>15.59</v>
      </c>
      <c r="L199">
        <f>K203</f>
        <v>18.440000000000001</v>
      </c>
      <c r="M199" s="15">
        <f t="shared" ref="M199:M232" si="36">(L199-K199)/80</f>
        <v>3.5625000000000018E-2</v>
      </c>
      <c r="N199" s="13">
        <v>260</v>
      </c>
      <c r="O199"/>
      <c r="P199"/>
      <c r="R199"/>
      <c r="S199"/>
      <c r="U199"/>
    </row>
    <row r="200" spans="1:21">
      <c r="A200" t="s">
        <v>355</v>
      </c>
      <c r="B200"/>
      <c r="E200"/>
      <c r="H200"/>
      <c r="J200"/>
      <c r="K200" s="13">
        <v>23.2</v>
      </c>
      <c r="L200">
        <v>15.18</v>
      </c>
      <c r="M200" s="15">
        <f t="shared" si="36"/>
        <v>-0.10024999999999999</v>
      </c>
      <c r="N200" s="13">
        <v>280</v>
      </c>
      <c r="O200"/>
      <c r="P200"/>
      <c r="R200"/>
      <c r="S200"/>
      <c r="U200"/>
    </row>
    <row r="201" spans="1:21">
      <c r="A201" t="s">
        <v>494</v>
      </c>
      <c r="B201"/>
      <c r="E201"/>
      <c r="H201"/>
      <c r="J201"/>
      <c r="K201" s="13">
        <v>28.23</v>
      </c>
      <c r="L201">
        <f>K205</f>
        <v>19.72</v>
      </c>
      <c r="M201" s="15">
        <f t="shared" si="36"/>
        <v>-0.10637500000000003</v>
      </c>
      <c r="N201" s="13">
        <v>300</v>
      </c>
      <c r="O201"/>
      <c r="P201"/>
      <c r="R201"/>
      <c r="S201"/>
      <c r="U201"/>
    </row>
    <row r="202" spans="1:21">
      <c r="A202" t="s">
        <v>356</v>
      </c>
      <c r="B202"/>
      <c r="E202"/>
      <c r="H202"/>
      <c r="J202"/>
      <c r="K202" s="13">
        <v>19.38</v>
      </c>
      <c r="L202">
        <v>19.309999999999999</v>
      </c>
      <c r="M202" s="15">
        <f t="shared" si="36"/>
        <v>-8.750000000000036E-4</v>
      </c>
      <c r="N202" s="13">
        <v>320</v>
      </c>
      <c r="O202"/>
      <c r="P202"/>
      <c r="R202"/>
      <c r="S202"/>
      <c r="U202"/>
    </row>
    <row r="203" spans="1:21">
      <c r="A203" t="s">
        <v>495</v>
      </c>
      <c r="B203"/>
      <c r="E203"/>
      <c r="H203"/>
      <c r="J203"/>
      <c r="K203" s="13">
        <v>18.440000000000001</v>
      </c>
      <c r="L203">
        <f>K207</f>
        <v>17.170000000000002</v>
      </c>
      <c r="M203" s="15">
        <f t="shared" si="36"/>
        <v>-1.5874999999999993E-2</v>
      </c>
      <c r="N203" s="13">
        <v>340</v>
      </c>
      <c r="O203"/>
      <c r="P203"/>
      <c r="R203"/>
      <c r="S203"/>
      <c r="U203"/>
    </row>
    <row r="204" spans="1:21">
      <c r="A204" t="s">
        <v>357</v>
      </c>
      <c r="B204"/>
      <c r="E204"/>
      <c r="H204"/>
      <c r="J204"/>
      <c r="K204" s="13">
        <v>15.18</v>
      </c>
      <c r="L204">
        <v>6.67</v>
      </c>
      <c r="M204" s="15">
        <f t="shared" si="36"/>
        <v>-0.106375</v>
      </c>
      <c r="N204" s="13">
        <v>360</v>
      </c>
      <c r="O204"/>
      <c r="P204"/>
      <c r="R204"/>
      <c r="S204"/>
      <c r="U204"/>
    </row>
    <row r="205" spans="1:21">
      <c r="A205" t="s">
        <v>496</v>
      </c>
      <c r="B205"/>
      <c r="E205"/>
      <c r="H205"/>
      <c r="J205"/>
      <c r="K205" s="13">
        <v>19.72</v>
      </c>
      <c r="L205">
        <f>K209</f>
        <v>8.57</v>
      </c>
      <c r="M205" s="15">
        <f t="shared" si="36"/>
        <v>-0.13937499999999997</v>
      </c>
      <c r="N205" s="13">
        <v>380</v>
      </c>
      <c r="O205"/>
      <c r="P205"/>
      <c r="R205"/>
      <c r="S205"/>
      <c r="U205"/>
    </row>
    <row r="206" spans="1:21">
      <c r="A206" t="s">
        <v>358</v>
      </c>
      <c r="B206"/>
      <c r="E206"/>
      <c r="H206"/>
      <c r="J206"/>
      <c r="K206" s="13">
        <v>19.309999999999999</v>
      </c>
      <c r="L206">
        <v>11.35</v>
      </c>
      <c r="M206" s="15">
        <f t="shared" si="36"/>
        <v>-9.9499999999999991E-2</v>
      </c>
      <c r="N206" s="13">
        <v>400</v>
      </c>
      <c r="O206"/>
      <c r="P206"/>
      <c r="R206"/>
      <c r="S206"/>
      <c r="U206"/>
    </row>
    <row r="207" spans="1:21">
      <c r="A207" t="s">
        <v>497</v>
      </c>
      <c r="B207"/>
      <c r="E207"/>
      <c r="H207"/>
      <c r="J207"/>
      <c r="K207" s="13">
        <v>17.170000000000002</v>
      </c>
      <c r="L207">
        <f>K211</f>
        <v>9.99</v>
      </c>
      <c r="M207" s="15">
        <f t="shared" si="36"/>
        <v>-8.9750000000000024E-2</v>
      </c>
      <c r="N207" s="13">
        <v>420</v>
      </c>
      <c r="O207"/>
      <c r="P207"/>
      <c r="R207"/>
      <c r="S207"/>
      <c r="U207"/>
    </row>
    <row r="208" spans="1:21">
      <c r="A208" t="s">
        <v>359</v>
      </c>
      <c r="B208"/>
      <c r="E208"/>
      <c r="H208"/>
      <c r="J208"/>
      <c r="K208" s="13">
        <v>6.67</v>
      </c>
      <c r="L208">
        <v>7.23</v>
      </c>
      <c r="M208" s="15">
        <f t="shared" si="36"/>
        <v>7.0000000000000062E-3</v>
      </c>
      <c r="N208" s="13">
        <v>440</v>
      </c>
      <c r="O208"/>
      <c r="P208"/>
      <c r="R208"/>
      <c r="S208"/>
      <c r="U208"/>
    </row>
    <row r="209" spans="1:21">
      <c r="A209" t="s">
        <v>498</v>
      </c>
      <c r="B209"/>
      <c r="E209"/>
      <c r="H209"/>
      <c r="J209"/>
      <c r="K209" s="13">
        <v>8.57</v>
      </c>
      <c r="L209">
        <f>K213</f>
        <v>8.09</v>
      </c>
      <c r="M209" s="15">
        <f t="shared" si="36"/>
        <v>-6.0000000000000053E-3</v>
      </c>
      <c r="N209" s="13">
        <v>460</v>
      </c>
      <c r="O209"/>
      <c r="P209"/>
      <c r="R209"/>
      <c r="S209"/>
      <c r="U209"/>
    </row>
    <row r="210" spans="1:21">
      <c r="A210" t="s">
        <v>360</v>
      </c>
      <c r="B210"/>
      <c r="E210"/>
      <c r="H210"/>
      <c r="J210"/>
      <c r="K210" s="13">
        <v>11.35</v>
      </c>
      <c r="L210">
        <v>7.32</v>
      </c>
      <c r="M210" s="15">
        <f t="shared" si="36"/>
        <v>-5.0374999999999989E-2</v>
      </c>
      <c r="N210" s="13">
        <v>480</v>
      </c>
      <c r="O210"/>
      <c r="P210"/>
      <c r="R210"/>
      <c r="S210"/>
      <c r="U210"/>
    </row>
    <row r="211" spans="1:21">
      <c r="A211" t="s">
        <v>499</v>
      </c>
      <c r="B211"/>
      <c r="E211"/>
      <c r="H211"/>
      <c r="J211"/>
      <c r="K211" s="13">
        <v>9.99</v>
      </c>
      <c r="L211">
        <v>5.19</v>
      </c>
      <c r="M211" s="15">
        <f t="shared" si="36"/>
        <v>-0.06</v>
      </c>
      <c r="N211" s="13">
        <v>500</v>
      </c>
      <c r="O211"/>
      <c r="P211"/>
      <c r="R211"/>
      <c r="S211"/>
      <c r="U211"/>
    </row>
    <row r="212" spans="1:21">
      <c r="A212" t="s">
        <v>361</v>
      </c>
      <c r="B212"/>
      <c r="E212"/>
      <c r="H212"/>
      <c r="J212"/>
      <c r="K212" s="13">
        <v>7.23</v>
      </c>
      <c r="L212">
        <v>7.2</v>
      </c>
      <c r="M212" s="15">
        <f t="shared" si="36"/>
        <v>-3.750000000000031E-4</v>
      </c>
      <c r="N212" s="13">
        <v>520</v>
      </c>
      <c r="O212"/>
      <c r="P212"/>
      <c r="R212"/>
      <c r="S212"/>
      <c r="U212"/>
    </row>
    <row r="213" spans="1:21">
      <c r="A213" t="s">
        <v>500</v>
      </c>
      <c r="B213"/>
      <c r="E213"/>
      <c r="H213"/>
      <c r="J213"/>
      <c r="K213" s="13">
        <v>8.09</v>
      </c>
      <c r="L213">
        <f>L214</f>
        <v>5.86</v>
      </c>
      <c r="M213" s="15">
        <f t="shared" si="36"/>
        <v>-2.7874999999999994E-2</v>
      </c>
      <c r="N213" s="13">
        <v>540</v>
      </c>
      <c r="O213"/>
      <c r="P213"/>
      <c r="R213"/>
      <c r="S213"/>
      <c r="U213"/>
    </row>
    <row r="214" spans="1:21">
      <c r="A214" s="5" t="s">
        <v>362</v>
      </c>
      <c r="B214" s="5"/>
      <c r="C214" s="5"/>
      <c r="D214" s="5"/>
      <c r="E214" s="5"/>
      <c r="F214" s="5"/>
      <c r="G214" s="5"/>
      <c r="H214" s="5"/>
      <c r="I214" s="5"/>
      <c r="J214" s="5"/>
      <c r="K214" s="4">
        <v>7.32</v>
      </c>
      <c r="L214" s="5">
        <v>5.86</v>
      </c>
      <c r="M214" s="6">
        <f t="shared" si="36"/>
        <v>-1.8249999999999999E-2</v>
      </c>
      <c r="N214" s="13">
        <v>560</v>
      </c>
      <c r="O214"/>
      <c r="P214"/>
      <c r="R214"/>
      <c r="S214"/>
      <c r="U214"/>
    </row>
    <row r="215" spans="1:21">
      <c r="A215" t="s">
        <v>501</v>
      </c>
      <c r="B215"/>
      <c r="E215"/>
      <c r="H215"/>
      <c r="J215"/>
      <c r="K215" s="13">
        <f>K216</f>
        <v>6.91</v>
      </c>
      <c r="L215">
        <f>K219</f>
        <v>13.97</v>
      </c>
      <c r="M215" s="15">
        <f t="shared" si="36"/>
        <v>8.8250000000000009E-2</v>
      </c>
      <c r="N215" s="13">
        <v>20</v>
      </c>
      <c r="O215"/>
      <c r="P215"/>
      <c r="R215"/>
      <c r="S215"/>
      <c r="U215"/>
    </row>
    <row r="216" spans="1:21">
      <c r="A216" t="s">
        <v>363</v>
      </c>
      <c r="B216"/>
      <c r="E216"/>
      <c r="H216"/>
      <c r="J216"/>
      <c r="K216" s="13">
        <v>6.91</v>
      </c>
      <c r="L216">
        <v>17.25</v>
      </c>
      <c r="M216" s="15">
        <f t="shared" si="36"/>
        <v>0.12925</v>
      </c>
      <c r="N216" s="13">
        <v>40</v>
      </c>
      <c r="O216"/>
      <c r="P216"/>
      <c r="R216"/>
      <c r="S216"/>
      <c r="U216"/>
    </row>
    <row r="217" spans="1:21">
      <c r="A217" t="s">
        <v>502</v>
      </c>
      <c r="B217"/>
      <c r="E217"/>
      <c r="H217"/>
      <c r="J217"/>
      <c r="K217" s="13">
        <v>33.47</v>
      </c>
      <c r="L217">
        <f>K221</f>
        <v>32.08</v>
      </c>
      <c r="M217" s="15">
        <f t="shared" si="36"/>
        <v>-1.7375000000000008E-2</v>
      </c>
      <c r="N217" s="13">
        <v>60</v>
      </c>
      <c r="O217"/>
      <c r="P217"/>
      <c r="R217"/>
      <c r="S217"/>
      <c r="U217"/>
    </row>
    <row r="218" spans="1:21">
      <c r="A218" t="s">
        <v>365</v>
      </c>
      <c r="B218"/>
      <c r="E218"/>
      <c r="H218"/>
      <c r="J218"/>
      <c r="K218" s="13">
        <v>18.350000000000001</v>
      </c>
      <c r="L218">
        <v>27.37</v>
      </c>
      <c r="M218" s="15">
        <f t="shared" si="36"/>
        <v>0.11274999999999999</v>
      </c>
      <c r="N218" s="13">
        <v>80</v>
      </c>
      <c r="O218"/>
      <c r="P218"/>
      <c r="R218"/>
      <c r="S218"/>
      <c r="U218"/>
    </row>
    <row r="219" spans="1:21">
      <c r="A219" t="s">
        <v>503</v>
      </c>
      <c r="B219"/>
      <c r="E219"/>
      <c r="H219"/>
      <c r="J219"/>
      <c r="K219" s="13">
        <v>13.97</v>
      </c>
      <c r="L219">
        <f>K223</f>
        <v>17.809999999999999</v>
      </c>
      <c r="M219" s="15">
        <f t="shared" si="36"/>
        <v>4.7999999999999973E-2</v>
      </c>
      <c r="N219" s="13">
        <v>100</v>
      </c>
      <c r="O219"/>
      <c r="P219"/>
      <c r="R219"/>
      <c r="S219"/>
      <c r="U219"/>
    </row>
    <row r="220" spans="1:21">
      <c r="A220" t="s">
        <v>364</v>
      </c>
      <c r="B220"/>
      <c r="E220"/>
      <c r="H220"/>
      <c r="J220"/>
      <c r="K220" s="13">
        <v>17.25</v>
      </c>
      <c r="L220">
        <v>22.18</v>
      </c>
      <c r="M220" s="15">
        <f t="shared" si="36"/>
        <v>6.1624999999999999E-2</v>
      </c>
      <c r="N220" s="13">
        <v>120</v>
      </c>
      <c r="O220"/>
      <c r="P220"/>
      <c r="R220"/>
      <c r="S220"/>
      <c r="U220"/>
    </row>
    <row r="221" spans="1:21">
      <c r="A221" t="s">
        <v>504</v>
      </c>
      <c r="B221"/>
      <c r="E221"/>
      <c r="H221"/>
      <c r="J221"/>
      <c r="K221" s="13">
        <v>32.08</v>
      </c>
      <c r="L221">
        <f>K225</f>
        <v>12.25</v>
      </c>
      <c r="M221" s="15">
        <f t="shared" si="36"/>
        <v>-0.24787499999999998</v>
      </c>
      <c r="N221" s="13">
        <v>140</v>
      </c>
      <c r="O221"/>
      <c r="P221"/>
      <c r="R221"/>
      <c r="S221"/>
      <c r="U221"/>
    </row>
    <row r="222" spans="1:21">
      <c r="A222" t="s">
        <v>366</v>
      </c>
      <c r="B222"/>
      <c r="E222"/>
      <c r="H222"/>
      <c r="J222"/>
      <c r="K222" s="13">
        <v>27.37</v>
      </c>
      <c r="L222">
        <v>8.39</v>
      </c>
      <c r="M222" s="15">
        <f t="shared" si="36"/>
        <v>-0.23725000000000002</v>
      </c>
      <c r="N222" s="13">
        <v>160</v>
      </c>
      <c r="O222"/>
      <c r="P222"/>
      <c r="R222"/>
      <c r="S222"/>
      <c r="U222"/>
    </row>
    <row r="223" spans="1:21">
      <c r="A223" t="s">
        <v>505</v>
      </c>
      <c r="B223"/>
      <c r="E223"/>
      <c r="H223"/>
      <c r="J223"/>
      <c r="K223" s="13">
        <v>17.809999999999999</v>
      </c>
      <c r="L223">
        <f>K227</f>
        <v>7.15</v>
      </c>
      <c r="M223" s="15">
        <f t="shared" si="36"/>
        <v>-0.13324999999999998</v>
      </c>
      <c r="N223" s="13">
        <v>180</v>
      </c>
      <c r="O223"/>
      <c r="P223"/>
      <c r="R223"/>
      <c r="S223"/>
      <c r="U223"/>
    </row>
    <row r="224" spans="1:21">
      <c r="A224" t="s">
        <v>367</v>
      </c>
      <c r="B224"/>
      <c r="E224"/>
      <c r="H224"/>
      <c r="J224"/>
      <c r="K224" s="13">
        <v>22.18</v>
      </c>
      <c r="L224">
        <v>7.53</v>
      </c>
      <c r="M224" s="15">
        <f t="shared" si="36"/>
        <v>-0.18312499999999998</v>
      </c>
      <c r="N224" s="13">
        <v>200</v>
      </c>
      <c r="O224"/>
      <c r="P224"/>
      <c r="R224"/>
      <c r="S224"/>
      <c r="U224"/>
    </row>
    <row r="225" spans="1:21">
      <c r="A225" t="s">
        <v>506</v>
      </c>
      <c r="B225"/>
      <c r="E225"/>
      <c r="H225"/>
      <c r="J225"/>
      <c r="K225" s="13">
        <v>12.25</v>
      </c>
      <c r="L225">
        <f>K229</f>
        <v>9.4499999999999993</v>
      </c>
      <c r="M225" s="15">
        <f t="shared" si="36"/>
        <v>-3.500000000000001E-2</v>
      </c>
      <c r="N225" s="13">
        <v>220</v>
      </c>
      <c r="O225"/>
      <c r="P225"/>
      <c r="R225"/>
      <c r="S225"/>
      <c r="U225"/>
    </row>
    <row r="226" spans="1:21">
      <c r="A226" t="s">
        <v>368</v>
      </c>
      <c r="B226"/>
      <c r="E226"/>
      <c r="H226"/>
      <c r="J226"/>
      <c r="K226" s="13">
        <v>8.39</v>
      </c>
      <c r="L226">
        <v>11.68</v>
      </c>
      <c r="M226" s="15">
        <f t="shared" si="36"/>
        <v>4.1124999999999988E-2</v>
      </c>
      <c r="N226" s="13">
        <v>240</v>
      </c>
      <c r="O226"/>
      <c r="P226"/>
      <c r="R226"/>
      <c r="S226"/>
      <c r="U226"/>
    </row>
    <row r="227" spans="1:21">
      <c r="A227" t="s">
        <v>507</v>
      </c>
      <c r="B227"/>
      <c r="E227"/>
      <c r="H227"/>
      <c r="J227"/>
      <c r="K227" s="13">
        <v>7.15</v>
      </c>
      <c r="L227">
        <f>K231</f>
        <v>8.68</v>
      </c>
      <c r="M227" s="15">
        <f t="shared" si="36"/>
        <v>1.9124999999999993E-2</v>
      </c>
      <c r="N227" s="13">
        <v>260</v>
      </c>
      <c r="O227"/>
      <c r="P227"/>
      <c r="R227"/>
      <c r="S227"/>
      <c r="U227"/>
    </row>
    <row r="228" spans="1:21">
      <c r="A228" t="s">
        <v>369</v>
      </c>
      <c r="B228"/>
      <c r="E228"/>
      <c r="H228"/>
      <c r="J228"/>
      <c r="K228" s="13">
        <v>7.53</v>
      </c>
      <c r="L228">
        <v>8.77</v>
      </c>
      <c r="M228" s="15">
        <f t="shared" si="36"/>
        <v>1.5499999999999991E-2</v>
      </c>
      <c r="N228" s="13">
        <v>280</v>
      </c>
      <c r="O228"/>
      <c r="P228"/>
      <c r="R228"/>
      <c r="S228"/>
      <c r="U228"/>
    </row>
    <row r="229" spans="1:21">
      <c r="A229" t="s">
        <v>508</v>
      </c>
      <c r="B229"/>
      <c r="E229"/>
      <c r="H229"/>
      <c r="J229"/>
      <c r="K229" s="13">
        <v>9.4499999999999993</v>
      </c>
      <c r="L229">
        <v>4.4800000000000004</v>
      </c>
      <c r="M229" s="15">
        <f t="shared" si="36"/>
        <v>-6.2124999999999986E-2</v>
      </c>
      <c r="N229" s="13">
        <v>300</v>
      </c>
      <c r="O229"/>
      <c r="P229"/>
      <c r="R229"/>
      <c r="S229"/>
      <c r="U229"/>
    </row>
    <row r="230" spans="1:21">
      <c r="A230" t="s">
        <v>370</v>
      </c>
      <c r="B230"/>
      <c r="E230"/>
      <c r="H230"/>
      <c r="J230"/>
      <c r="K230" s="13">
        <v>11.68</v>
      </c>
      <c r="L230">
        <v>4.16</v>
      </c>
      <c r="M230" s="15">
        <f t="shared" si="36"/>
        <v>-9.4E-2</v>
      </c>
      <c r="N230" s="13">
        <v>320</v>
      </c>
      <c r="O230"/>
      <c r="P230"/>
      <c r="R230"/>
      <c r="S230"/>
      <c r="U230"/>
    </row>
    <row r="231" spans="1:21">
      <c r="A231" t="s">
        <v>509</v>
      </c>
      <c r="B231"/>
      <c r="E231"/>
      <c r="H231"/>
      <c r="J231"/>
      <c r="K231" s="13">
        <v>8.68</v>
      </c>
      <c r="L231">
        <f>L232</f>
        <v>3.04</v>
      </c>
      <c r="M231" s="15">
        <f t="shared" si="36"/>
        <v>-7.0499999999999993E-2</v>
      </c>
      <c r="N231" s="13">
        <v>340</v>
      </c>
      <c r="O231"/>
      <c r="P231"/>
      <c r="R231"/>
      <c r="S231"/>
      <c r="U231"/>
    </row>
    <row r="232" spans="1:21">
      <c r="A232" t="s">
        <v>371</v>
      </c>
      <c r="B232" s="5"/>
      <c r="C232" s="5"/>
      <c r="D232" s="5"/>
      <c r="E232" s="5"/>
      <c r="F232" s="5"/>
      <c r="G232" s="5"/>
      <c r="H232" s="5"/>
      <c r="I232" s="5"/>
      <c r="J232" s="5"/>
      <c r="K232" s="13">
        <v>8.77</v>
      </c>
      <c r="L232">
        <v>3.04</v>
      </c>
      <c r="M232" s="15">
        <f t="shared" si="36"/>
        <v>-7.1624999999999994E-2</v>
      </c>
      <c r="N232" s="13">
        <v>360</v>
      </c>
      <c r="O232"/>
      <c r="P232"/>
      <c r="R232"/>
      <c r="S232"/>
      <c r="U232"/>
    </row>
    <row r="233" spans="1:21">
      <c r="A233" s="2" t="s">
        <v>511</v>
      </c>
      <c r="B233"/>
      <c r="E233"/>
      <c r="H233"/>
      <c r="J233"/>
      <c r="K233" s="1">
        <v>26.94</v>
      </c>
      <c r="L233" s="2">
        <f>K237</f>
        <v>21.91</v>
      </c>
      <c r="M233" s="3">
        <f>(L233-K233)/80</f>
        <v>-6.2875000000000014E-2</v>
      </c>
      <c r="N233" s="13">
        <v>20</v>
      </c>
      <c r="O233"/>
      <c r="P233"/>
      <c r="R233"/>
      <c r="S233"/>
      <c r="U233"/>
    </row>
    <row r="234" spans="1:21">
      <c r="A234" t="s">
        <v>372</v>
      </c>
      <c r="B234"/>
      <c r="E234"/>
      <c r="H234"/>
      <c r="J234"/>
      <c r="K234" s="13">
        <v>26.94</v>
      </c>
      <c r="L234">
        <v>23.95</v>
      </c>
      <c r="M234" s="15">
        <f>(L234-K234)/80</f>
        <v>-3.7375000000000026E-2</v>
      </c>
      <c r="N234" s="13">
        <v>40</v>
      </c>
      <c r="O234"/>
      <c r="P234"/>
      <c r="R234"/>
      <c r="S234"/>
      <c r="U234"/>
    </row>
    <row r="235" spans="1:21">
      <c r="A235" t="s">
        <v>510</v>
      </c>
      <c r="B235"/>
      <c r="E235"/>
      <c r="H235"/>
      <c r="J235"/>
      <c r="K235" s="13">
        <v>34.14</v>
      </c>
      <c r="L235">
        <f>K239</f>
        <v>16.239999999999998</v>
      </c>
      <c r="M235" s="15">
        <f t="shared" ref="M235:M344" si="37">(L235-K235)/80</f>
        <v>-0.22375000000000003</v>
      </c>
      <c r="N235" s="13">
        <v>60</v>
      </c>
      <c r="O235"/>
      <c r="P235"/>
      <c r="R235"/>
      <c r="S235"/>
      <c r="U235"/>
    </row>
    <row r="236" spans="1:21">
      <c r="A236" t="s">
        <v>373</v>
      </c>
      <c r="B236"/>
      <c r="E236"/>
      <c r="H236"/>
      <c r="J236"/>
      <c r="K236" s="13">
        <v>34.85</v>
      </c>
      <c r="L236">
        <v>12.23</v>
      </c>
      <c r="M236" s="15">
        <f t="shared" si="37"/>
        <v>-0.28275</v>
      </c>
      <c r="N236" s="13">
        <v>80</v>
      </c>
      <c r="O236"/>
      <c r="P236"/>
      <c r="R236"/>
      <c r="S236"/>
      <c r="U236"/>
    </row>
    <row r="237" spans="1:21">
      <c r="A237" t="s">
        <v>512</v>
      </c>
      <c r="B237"/>
      <c r="E237"/>
      <c r="H237"/>
      <c r="J237"/>
      <c r="K237" s="13">
        <v>21.91</v>
      </c>
      <c r="L237">
        <f>K241</f>
        <v>10.69</v>
      </c>
      <c r="M237" s="15">
        <f t="shared" si="37"/>
        <v>-0.14025000000000001</v>
      </c>
      <c r="N237" s="13">
        <v>100</v>
      </c>
      <c r="O237"/>
      <c r="P237"/>
      <c r="R237"/>
      <c r="S237"/>
      <c r="U237"/>
    </row>
    <row r="238" spans="1:21">
      <c r="A238" t="s">
        <v>374</v>
      </c>
      <c r="B238"/>
      <c r="E238"/>
      <c r="H238"/>
      <c r="J238"/>
      <c r="K238" s="13">
        <v>23.95</v>
      </c>
      <c r="L238">
        <v>9.15</v>
      </c>
      <c r="M238" s="15">
        <f t="shared" si="37"/>
        <v>-0.185</v>
      </c>
      <c r="N238" s="13">
        <v>120</v>
      </c>
      <c r="O238"/>
      <c r="P238"/>
      <c r="R238"/>
      <c r="S238"/>
      <c r="U238"/>
    </row>
    <row r="239" spans="1:21">
      <c r="A239" t="s">
        <v>513</v>
      </c>
      <c r="B239"/>
      <c r="E239"/>
      <c r="H239"/>
      <c r="J239"/>
      <c r="K239" s="13">
        <v>16.239999999999998</v>
      </c>
      <c r="L239">
        <v>17.03</v>
      </c>
      <c r="M239" s="15">
        <f t="shared" si="37"/>
        <v>9.8750000000000331E-3</v>
      </c>
      <c r="N239" s="13">
        <v>140</v>
      </c>
      <c r="O239"/>
      <c r="P239"/>
      <c r="R239"/>
      <c r="S239"/>
      <c r="U239"/>
    </row>
    <row r="240" spans="1:21">
      <c r="A240" t="s">
        <v>375</v>
      </c>
      <c r="B240"/>
      <c r="E240"/>
      <c r="H240"/>
      <c r="J240"/>
      <c r="K240" s="13">
        <v>12.23</v>
      </c>
      <c r="L240">
        <v>13.7</v>
      </c>
      <c r="M240" s="15">
        <f t="shared" si="37"/>
        <v>1.8374999999999985E-2</v>
      </c>
      <c r="N240" s="13">
        <v>160</v>
      </c>
      <c r="O240"/>
      <c r="P240"/>
      <c r="R240"/>
      <c r="S240"/>
      <c r="U240"/>
    </row>
    <row r="241" spans="1:21">
      <c r="A241" t="s">
        <v>514</v>
      </c>
      <c r="B241" s="5"/>
      <c r="C241" s="5"/>
      <c r="D241" s="5"/>
      <c r="E241" s="5"/>
      <c r="F241" s="5"/>
      <c r="G241" s="5"/>
      <c r="H241" s="5"/>
      <c r="I241" s="5"/>
      <c r="J241" s="5"/>
      <c r="K241" s="13">
        <v>10.69</v>
      </c>
      <c r="L241">
        <f>L242</f>
        <v>4.6500000000000004</v>
      </c>
      <c r="M241" s="15">
        <f t="shared" si="37"/>
        <v>-7.5499999999999984E-2</v>
      </c>
      <c r="N241" s="13">
        <v>180</v>
      </c>
      <c r="O241"/>
      <c r="P241"/>
      <c r="R241"/>
      <c r="S241"/>
      <c r="U241"/>
    </row>
    <row r="242" spans="1:21">
      <c r="A242" s="5" t="s">
        <v>376</v>
      </c>
      <c r="B242"/>
      <c r="E242"/>
      <c r="H242"/>
      <c r="J242"/>
      <c r="K242" s="4">
        <v>9.15</v>
      </c>
      <c r="L242" s="5">
        <v>4.6500000000000004</v>
      </c>
      <c r="M242" s="6">
        <f t="shared" si="37"/>
        <v>-5.6250000000000001E-2</v>
      </c>
      <c r="N242" s="13">
        <v>200</v>
      </c>
      <c r="O242"/>
      <c r="P242"/>
      <c r="R242"/>
      <c r="S242"/>
      <c r="U242"/>
    </row>
    <row r="243" spans="1:21">
      <c r="A243" t="s">
        <v>515</v>
      </c>
      <c r="B243"/>
      <c r="E243"/>
      <c r="H243"/>
      <c r="J243"/>
      <c r="K243" s="13">
        <f>K244</f>
        <v>24.1</v>
      </c>
      <c r="L243">
        <f>K247</f>
        <v>18.12</v>
      </c>
      <c r="M243" s="15">
        <f t="shared" si="37"/>
        <v>-7.4750000000000011E-2</v>
      </c>
      <c r="N243" s="13">
        <v>20</v>
      </c>
      <c r="O243"/>
      <c r="P243"/>
      <c r="R243"/>
      <c r="S243"/>
      <c r="U243"/>
    </row>
    <row r="244" spans="1:21">
      <c r="A244" t="s">
        <v>377</v>
      </c>
      <c r="B244"/>
      <c r="E244"/>
      <c r="H244"/>
      <c r="J244"/>
      <c r="K244" s="13">
        <v>24.1</v>
      </c>
      <c r="L244">
        <v>15.32</v>
      </c>
      <c r="M244" s="15">
        <f t="shared" si="37"/>
        <v>-0.10975000000000001</v>
      </c>
      <c r="N244" s="13">
        <v>40</v>
      </c>
      <c r="O244"/>
      <c r="P244"/>
      <c r="R244"/>
      <c r="S244"/>
      <c r="U244"/>
    </row>
    <row r="245" spans="1:21">
      <c r="A245" t="s">
        <v>516</v>
      </c>
      <c r="B245"/>
      <c r="E245"/>
      <c r="H245"/>
      <c r="J245"/>
      <c r="K245" s="13">
        <v>27.02</v>
      </c>
      <c r="L245">
        <v>13.41</v>
      </c>
      <c r="M245" s="15">
        <f t="shared" si="37"/>
        <v>-0.170125</v>
      </c>
      <c r="N245" s="13">
        <v>60</v>
      </c>
      <c r="O245"/>
      <c r="P245"/>
      <c r="R245"/>
      <c r="S245"/>
      <c r="U245"/>
    </row>
    <row r="246" spans="1:21">
      <c r="A246" t="s">
        <v>378</v>
      </c>
      <c r="B246"/>
      <c r="E246"/>
      <c r="H246"/>
      <c r="J246"/>
      <c r="K246" s="13">
        <v>29.84</v>
      </c>
      <c r="L246">
        <v>4.8099999999999996</v>
      </c>
      <c r="M246" s="15">
        <f t="shared" si="37"/>
        <v>-0.31287500000000001</v>
      </c>
      <c r="N246" s="13">
        <v>80</v>
      </c>
      <c r="O246"/>
      <c r="P246"/>
      <c r="R246"/>
      <c r="S246"/>
      <c r="U246"/>
    </row>
    <row r="247" spans="1:21">
      <c r="A247" t="s">
        <v>517</v>
      </c>
      <c r="B247" s="5"/>
      <c r="C247" s="5"/>
      <c r="D247" s="5"/>
      <c r="E247" s="5"/>
      <c r="F247" s="5"/>
      <c r="G247" s="5"/>
      <c r="H247" s="5"/>
      <c r="I247" s="5"/>
      <c r="J247" s="5"/>
      <c r="K247" s="13">
        <v>18.12</v>
      </c>
      <c r="L247">
        <f>L248</f>
        <v>1.62</v>
      </c>
      <c r="M247" s="15">
        <f t="shared" si="37"/>
        <v>-0.20624999999999999</v>
      </c>
      <c r="N247" s="13">
        <v>100</v>
      </c>
      <c r="O247"/>
      <c r="P247"/>
      <c r="R247"/>
      <c r="S247"/>
      <c r="U247"/>
    </row>
    <row r="248" spans="1:21">
      <c r="A248" t="s">
        <v>379</v>
      </c>
      <c r="B248"/>
      <c r="E248"/>
      <c r="H248"/>
      <c r="J248"/>
      <c r="K248" s="13">
        <v>15.32</v>
      </c>
      <c r="L248">
        <v>1.62</v>
      </c>
      <c r="M248" s="6">
        <f t="shared" si="37"/>
        <v>-0.17124999999999999</v>
      </c>
      <c r="N248" s="13">
        <v>120</v>
      </c>
      <c r="O248"/>
      <c r="P248"/>
      <c r="R248"/>
      <c r="S248"/>
      <c r="U248"/>
    </row>
    <row r="249" spans="1:21">
      <c r="A249" s="2" t="s">
        <v>521</v>
      </c>
      <c r="B249" s="2"/>
      <c r="C249" s="2"/>
      <c r="D249" s="2"/>
      <c r="E249" s="2"/>
      <c r="F249" s="2"/>
      <c r="G249" s="2"/>
      <c r="H249" s="2"/>
      <c r="I249" s="2"/>
      <c r="J249" s="2"/>
      <c r="K249" s="1">
        <f>K250</f>
        <v>19.63</v>
      </c>
      <c r="L249" s="2">
        <v>24.86</v>
      </c>
      <c r="M249" s="15">
        <f t="shared" si="37"/>
        <v>6.5375000000000003E-2</v>
      </c>
      <c r="N249" s="13">
        <v>20</v>
      </c>
      <c r="O249"/>
      <c r="P249"/>
      <c r="R249"/>
      <c r="S249"/>
      <c r="U249"/>
    </row>
    <row r="250" spans="1:21">
      <c r="A250" t="s">
        <v>380</v>
      </c>
      <c r="B250"/>
      <c r="E250"/>
      <c r="H250"/>
      <c r="J250"/>
      <c r="K250" s="13">
        <v>19.63</v>
      </c>
      <c r="L250">
        <v>25.09</v>
      </c>
      <c r="M250" s="15">
        <f t="shared" si="37"/>
        <v>6.8250000000000005E-2</v>
      </c>
      <c r="N250" s="13">
        <v>40</v>
      </c>
      <c r="O250"/>
      <c r="P250"/>
      <c r="R250"/>
      <c r="S250"/>
      <c r="U250"/>
    </row>
    <row r="251" spans="1:21">
      <c r="A251" t="s">
        <v>520</v>
      </c>
      <c r="B251"/>
      <c r="E251"/>
      <c r="H251"/>
      <c r="J251"/>
      <c r="K251" s="13">
        <v>30.95</v>
      </c>
      <c r="L251">
        <f>L252</f>
        <v>28.81</v>
      </c>
      <c r="M251" s="15">
        <f t="shared" si="37"/>
        <v>-2.6750000000000006E-2</v>
      </c>
      <c r="N251" s="13">
        <v>60</v>
      </c>
      <c r="O251"/>
      <c r="P251"/>
      <c r="R251"/>
      <c r="S251"/>
      <c r="U251"/>
    </row>
    <row r="252" spans="1:21">
      <c r="A252" s="5" t="s">
        <v>381</v>
      </c>
      <c r="B252" s="5"/>
      <c r="C252" s="5"/>
      <c r="D252" s="5"/>
      <c r="E252" s="5"/>
      <c r="F252" s="5"/>
      <c r="G252" s="5"/>
      <c r="H252" s="5"/>
      <c r="I252" s="5"/>
      <c r="J252" s="5"/>
      <c r="K252" s="4">
        <v>27.85</v>
      </c>
      <c r="L252" s="5">
        <v>28.81</v>
      </c>
      <c r="M252" s="6">
        <f t="shared" si="37"/>
        <v>1.1999999999999966E-2</v>
      </c>
      <c r="N252" s="13">
        <v>80</v>
      </c>
      <c r="O252"/>
      <c r="P252"/>
      <c r="R252"/>
      <c r="S252"/>
      <c r="U252"/>
    </row>
    <row r="253" spans="1:21">
      <c r="A253" t="s">
        <v>526</v>
      </c>
      <c r="B253"/>
      <c r="E253"/>
      <c r="H253"/>
      <c r="J253"/>
      <c r="K253" s="13">
        <f>K254</f>
        <v>26.7</v>
      </c>
      <c r="L253">
        <f>K257</f>
        <v>29.47</v>
      </c>
      <c r="M253" s="15">
        <f t="shared" si="37"/>
        <v>3.4624999999999996E-2</v>
      </c>
      <c r="N253" s="13">
        <v>20</v>
      </c>
      <c r="O253"/>
      <c r="P253"/>
      <c r="R253"/>
      <c r="S253"/>
      <c r="U253"/>
    </row>
    <row r="254" spans="1:21">
      <c r="A254" t="s">
        <v>382</v>
      </c>
      <c r="B254"/>
      <c r="E254"/>
      <c r="H254"/>
      <c r="J254"/>
      <c r="K254" s="13">
        <v>26.7</v>
      </c>
      <c r="L254">
        <v>36.54</v>
      </c>
      <c r="M254" s="15">
        <f t="shared" si="37"/>
        <v>0.123</v>
      </c>
      <c r="N254" s="13">
        <v>40</v>
      </c>
      <c r="O254"/>
      <c r="P254"/>
      <c r="R254"/>
      <c r="S254"/>
      <c r="U254"/>
    </row>
    <row r="255" spans="1:21">
      <c r="A255" t="s">
        <v>527</v>
      </c>
      <c r="B255"/>
      <c r="E255"/>
      <c r="H255"/>
      <c r="J255"/>
      <c r="K255" s="13">
        <v>27.99</v>
      </c>
      <c r="L255">
        <f>K259</f>
        <v>26.05</v>
      </c>
      <c r="M255" s="15">
        <f t="shared" si="37"/>
        <v>-2.4249999999999973E-2</v>
      </c>
      <c r="N255" s="13">
        <v>60</v>
      </c>
      <c r="O255"/>
      <c r="P255"/>
      <c r="R255"/>
      <c r="S255"/>
      <c r="U255"/>
    </row>
    <row r="256" spans="1:21">
      <c r="A256" t="s">
        <v>383</v>
      </c>
      <c r="B256"/>
      <c r="E256"/>
      <c r="H256"/>
      <c r="J256"/>
      <c r="K256" s="13">
        <v>34.17</v>
      </c>
      <c r="L256">
        <v>25.95</v>
      </c>
      <c r="M256" s="15">
        <f t="shared" si="37"/>
        <v>-0.10275000000000004</v>
      </c>
      <c r="N256" s="13">
        <v>80</v>
      </c>
      <c r="O256"/>
      <c r="P256"/>
      <c r="R256"/>
      <c r="S256"/>
      <c r="U256"/>
    </row>
    <row r="257" spans="1:21">
      <c r="A257" t="s">
        <v>528</v>
      </c>
      <c r="B257"/>
      <c r="E257"/>
      <c r="H257"/>
      <c r="J257"/>
      <c r="K257" s="13">
        <v>29.47</v>
      </c>
      <c r="L257">
        <f>K261</f>
        <v>25.11</v>
      </c>
      <c r="M257" s="15">
        <f t="shared" si="37"/>
        <v>-5.4499999999999993E-2</v>
      </c>
      <c r="N257" s="13">
        <v>100</v>
      </c>
      <c r="O257"/>
      <c r="P257"/>
      <c r="R257"/>
      <c r="S257"/>
      <c r="U257"/>
    </row>
    <row r="258" spans="1:21">
      <c r="A258" t="s">
        <v>384</v>
      </c>
      <c r="B258"/>
      <c r="E258"/>
      <c r="H258"/>
      <c r="J258"/>
      <c r="K258" s="13">
        <v>36.54</v>
      </c>
      <c r="L258">
        <v>20.59</v>
      </c>
      <c r="M258" s="15">
        <f t="shared" si="37"/>
        <v>-0.199375</v>
      </c>
      <c r="N258" s="13">
        <v>120</v>
      </c>
      <c r="O258"/>
      <c r="P258"/>
      <c r="R258"/>
      <c r="S258"/>
      <c r="U258"/>
    </row>
    <row r="259" spans="1:21">
      <c r="A259" t="s">
        <v>529</v>
      </c>
      <c r="B259"/>
      <c r="E259"/>
      <c r="H259"/>
      <c r="J259"/>
      <c r="K259" s="13">
        <v>26.05</v>
      </c>
      <c r="L259">
        <f>K263</f>
        <v>22.88</v>
      </c>
      <c r="M259" s="15">
        <f t="shared" si="37"/>
        <v>-3.9625000000000021E-2</v>
      </c>
      <c r="N259" s="13">
        <v>140</v>
      </c>
      <c r="O259"/>
      <c r="P259"/>
      <c r="R259"/>
      <c r="S259"/>
      <c r="U259"/>
    </row>
    <row r="260" spans="1:21">
      <c r="A260" t="s">
        <v>385</v>
      </c>
      <c r="B260"/>
      <c r="E260"/>
      <c r="H260"/>
      <c r="J260"/>
      <c r="K260" s="13">
        <v>25.95</v>
      </c>
      <c r="L260">
        <v>25.17</v>
      </c>
      <c r="M260" s="15">
        <f t="shared" si="37"/>
        <v>-9.7499999999999705E-3</v>
      </c>
      <c r="N260" s="13">
        <v>160</v>
      </c>
      <c r="O260"/>
      <c r="P260"/>
      <c r="R260"/>
      <c r="S260"/>
      <c r="U260"/>
    </row>
    <row r="261" spans="1:21">
      <c r="A261" t="s">
        <v>530</v>
      </c>
      <c r="B261"/>
      <c r="E261"/>
      <c r="H261"/>
      <c r="J261"/>
      <c r="K261" s="13">
        <v>25.11</v>
      </c>
      <c r="L261">
        <f>K265</f>
        <v>16.12</v>
      </c>
      <c r="M261" s="15">
        <f t="shared" si="37"/>
        <v>-0.11237499999999997</v>
      </c>
      <c r="N261" s="13">
        <v>180</v>
      </c>
      <c r="O261"/>
      <c r="P261"/>
      <c r="R261"/>
      <c r="S261"/>
      <c r="U261"/>
    </row>
    <row r="262" spans="1:21">
      <c r="A262" t="s">
        <v>386</v>
      </c>
      <c r="B262"/>
      <c r="E262"/>
      <c r="H262"/>
      <c r="J262"/>
      <c r="K262" s="13">
        <v>20.59</v>
      </c>
      <c r="L262">
        <v>9.24</v>
      </c>
      <c r="M262" s="15">
        <f t="shared" si="37"/>
        <v>-0.141875</v>
      </c>
      <c r="N262" s="13">
        <v>200</v>
      </c>
      <c r="O262"/>
      <c r="P262"/>
      <c r="R262"/>
      <c r="S262"/>
      <c r="U262"/>
    </row>
    <row r="263" spans="1:21">
      <c r="A263" t="s">
        <v>531</v>
      </c>
      <c r="B263"/>
      <c r="E263"/>
      <c r="H263"/>
      <c r="J263"/>
      <c r="K263" s="13">
        <v>22.88</v>
      </c>
      <c r="L263">
        <f>K267</f>
        <v>14.02</v>
      </c>
      <c r="M263" s="15">
        <f t="shared" si="37"/>
        <v>-0.11074999999999999</v>
      </c>
      <c r="N263" s="13">
        <v>220</v>
      </c>
      <c r="O263"/>
      <c r="P263"/>
      <c r="R263"/>
      <c r="S263"/>
      <c r="U263"/>
    </row>
    <row r="264" spans="1:21">
      <c r="A264" t="s">
        <v>387</v>
      </c>
      <c r="B264"/>
      <c r="E264"/>
      <c r="H264"/>
      <c r="J264"/>
      <c r="K264" s="13">
        <v>25.17</v>
      </c>
      <c r="L264">
        <v>10.47</v>
      </c>
      <c r="M264" s="15">
        <f t="shared" si="37"/>
        <v>-0.18375000000000002</v>
      </c>
      <c r="N264" s="13">
        <v>240</v>
      </c>
      <c r="O264"/>
      <c r="P264"/>
      <c r="R264"/>
      <c r="S264"/>
      <c r="U264"/>
    </row>
    <row r="265" spans="1:21">
      <c r="A265" t="s">
        <v>532</v>
      </c>
      <c r="B265"/>
      <c r="E265"/>
      <c r="H265"/>
      <c r="J265"/>
      <c r="K265" s="13">
        <v>16.12</v>
      </c>
      <c r="L265">
        <v>3.5</v>
      </c>
      <c r="M265" s="15">
        <f t="shared" si="37"/>
        <v>-0.15775</v>
      </c>
      <c r="N265" s="13">
        <v>260</v>
      </c>
      <c r="O265"/>
      <c r="P265"/>
      <c r="R265"/>
      <c r="S265"/>
      <c r="U265"/>
    </row>
    <row r="266" spans="1:21">
      <c r="A266" t="s">
        <v>388</v>
      </c>
      <c r="B266"/>
      <c r="E266"/>
      <c r="H266"/>
      <c r="J266"/>
      <c r="K266" s="13">
        <v>9.24</v>
      </c>
      <c r="L266">
        <v>4.16</v>
      </c>
      <c r="M266" s="15">
        <f t="shared" si="37"/>
        <v>-6.3500000000000001E-2</v>
      </c>
      <c r="N266" s="13">
        <v>280</v>
      </c>
      <c r="O266"/>
      <c r="P266"/>
      <c r="R266"/>
      <c r="S266"/>
      <c r="U266"/>
    </row>
    <row r="267" spans="1:21">
      <c r="A267" t="s">
        <v>533</v>
      </c>
      <c r="B267"/>
      <c r="E267"/>
      <c r="H267"/>
      <c r="J267"/>
      <c r="K267" s="13">
        <v>14.02</v>
      </c>
      <c r="L267">
        <f>L268</f>
        <v>4.7</v>
      </c>
      <c r="M267" s="15">
        <f t="shared" si="37"/>
        <v>-0.11650000000000001</v>
      </c>
      <c r="N267" s="13">
        <v>300</v>
      </c>
      <c r="O267"/>
      <c r="P267"/>
      <c r="R267"/>
      <c r="S267"/>
      <c r="U267"/>
    </row>
    <row r="268" spans="1:21">
      <c r="A268" s="5" t="s">
        <v>389</v>
      </c>
      <c r="B268" s="5"/>
      <c r="C268" s="5"/>
      <c r="D268" s="5"/>
      <c r="E268" s="5"/>
      <c r="F268" s="5"/>
      <c r="G268" s="5"/>
      <c r="H268" s="5"/>
      <c r="I268" s="5"/>
      <c r="J268" s="5"/>
      <c r="K268" s="4">
        <v>10.47</v>
      </c>
      <c r="L268" s="5">
        <v>4.7</v>
      </c>
      <c r="M268" s="6">
        <f t="shared" si="37"/>
        <v>-7.2125000000000009E-2</v>
      </c>
      <c r="N268" s="13">
        <v>320</v>
      </c>
      <c r="O268"/>
      <c r="P268"/>
      <c r="R268"/>
      <c r="S268"/>
      <c r="U268"/>
    </row>
    <row r="269" spans="1:21">
      <c r="A269" t="s">
        <v>534</v>
      </c>
      <c r="B269"/>
      <c r="E269"/>
      <c r="H269"/>
      <c r="J269"/>
      <c r="K269" s="13">
        <f>K270</f>
        <v>12.93</v>
      </c>
      <c r="L269">
        <f>K273</f>
        <v>22.78</v>
      </c>
      <c r="M269" s="15">
        <f t="shared" si="37"/>
        <v>0.12312500000000001</v>
      </c>
      <c r="N269" s="13">
        <v>20</v>
      </c>
      <c r="O269"/>
      <c r="P269"/>
      <c r="R269"/>
      <c r="S269"/>
      <c r="U269"/>
    </row>
    <row r="270" spans="1:21">
      <c r="A270" t="s">
        <v>390</v>
      </c>
      <c r="B270"/>
      <c r="E270"/>
      <c r="H270"/>
      <c r="J270"/>
      <c r="K270" s="13">
        <v>12.93</v>
      </c>
      <c r="L270">
        <v>42.28</v>
      </c>
      <c r="M270" s="15">
        <f t="shared" si="37"/>
        <v>0.36687500000000001</v>
      </c>
      <c r="N270" s="13">
        <v>40</v>
      </c>
      <c r="O270"/>
      <c r="P270"/>
      <c r="R270"/>
      <c r="S270"/>
      <c r="U270"/>
    </row>
    <row r="271" spans="1:21">
      <c r="A271" t="s">
        <v>535</v>
      </c>
      <c r="B271"/>
      <c r="E271"/>
      <c r="H271"/>
      <c r="J271"/>
      <c r="K271" s="13">
        <v>23.72</v>
      </c>
      <c r="L271">
        <f>K275</f>
        <v>28.75</v>
      </c>
      <c r="M271" s="15">
        <f t="shared" si="37"/>
        <v>6.2875000000000014E-2</v>
      </c>
      <c r="N271" s="13">
        <v>60</v>
      </c>
      <c r="O271"/>
      <c r="P271"/>
      <c r="R271"/>
      <c r="S271"/>
      <c r="U271"/>
    </row>
    <row r="272" spans="1:21">
      <c r="A272" t="s">
        <v>391</v>
      </c>
      <c r="B272"/>
      <c r="E272"/>
      <c r="H272"/>
      <c r="J272"/>
      <c r="K272" s="13">
        <v>30.95</v>
      </c>
      <c r="L272">
        <v>31.86</v>
      </c>
      <c r="M272" s="15">
        <f t="shared" si="37"/>
        <v>1.1375000000000001E-2</v>
      </c>
      <c r="N272" s="13">
        <v>80</v>
      </c>
      <c r="O272"/>
      <c r="P272"/>
      <c r="R272"/>
      <c r="S272"/>
      <c r="U272"/>
    </row>
    <row r="273" spans="1:21">
      <c r="A273" t="s">
        <v>536</v>
      </c>
      <c r="B273"/>
      <c r="E273"/>
      <c r="H273"/>
      <c r="J273"/>
      <c r="K273" s="13">
        <v>22.78</v>
      </c>
      <c r="L273">
        <f>K277</f>
        <v>35.25</v>
      </c>
      <c r="M273" s="15">
        <f t="shared" si="37"/>
        <v>0.15587499999999999</v>
      </c>
      <c r="N273" s="13">
        <v>100</v>
      </c>
      <c r="O273"/>
      <c r="P273"/>
      <c r="R273"/>
      <c r="S273"/>
      <c r="U273"/>
    </row>
    <row r="274" spans="1:21">
      <c r="A274" t="s">
        <v>392</v>
      </c>
      <c r="B274"/>
      <c r="E274"/>
      <c r="H274"/>
      <c r="J274"/>
      <c r="K274" s="13">
        <v>42.28</v>
      </c>
      <c r="L274">
        <v>30.56</v>
      </c>
      <c r="M274" s="15">
        <f t="shared" si="37"/>
        <v>-0.14650000000000002</v>
      </c>
      <c r="N274" s="13">
        <v>120</v>
      </c>
      <c r="O274"/>
      <c r="P274"/>
      <c r="R274"/>
      <c r="S274"/>
      <c r="U274"/>
    </row>
    <row r="275" spans="1:21">
      <c r="A275" t="s">
        <v>537</v>
      </c>
      <c r="B275"/>
      <c r="E275"/>
      <c r="H275"/>
      <c r="J275"/>
      <c r="K275" s="13">
        <v>28.75</v>
      </c>
      <c r="L275">
        <f>K279</f>
        <v>26.21</v>
      </c>
      <c r="M275" s="15">
        <f t="shared" si="37"/>
        <v>-3.1749999999999987E-2</v>
      </c>
      <c r="N275" s="13">
        <v>140</v>
      </c>
      <c r="O275"/>
      <c r="P275"/>
      <c r="R275"/>
      <c r="S275"/>
      <c r="U275"/>
    </row>
    <row r="276" spans="1:21">
      <c r="A276" t="s">
        <v>393</v>
      </c>
      <c r="B276"/>
      <c r="E276"/>
      <c r="H276"/>
      <c r="J276"/>
      <c r="K276" s="13">
        <v>31.86</v>
      </c>
      <c r="L276">
        <v>20.67</v>
      </c>
      <c r="M276" s="15">
        <f t="shared" si="37"/>
        <v>-0.13987499999999997</v>
      </c>
      <c r="N276" s="13">
        <v>160</v>
      </c>
      <c r="O276"/>
      <c r="P276"/>
      <c r="R276"/>
      <c r="S276"/>
      <c r="U276"/>
    </row>
    <row r="277" spans="1:21">
      <c r="A277" t="s">
        <v>538</v>
      </c>
      <c r="B277"/>
      <c r="E277"/>
      <c r="H277"/>
      <c r="J277"/>
      <c r="K277" s="13">
        <v>35.25</v>
      </c>
      <c r="L277">
        <f>K281</f>
        <v>14.38</v>
      </c>
      <c r="M277" s="15">
        <f t="shared" si="37"/>
        <v>-0.26087499999999997</v>
      </c>
      <c r="N277" s="13">
        <v>180</v>
      </c>
      <c r="O277"/>
      <c r="P277"/>
      <c r="R277"/>
      <c r="S277"/>
      <c r="U277"/>
    </row>
    <row r="278" spans="1:21">
      <c r="A278" t="s">
        <v>394</v>
      </c>
      <c r="B278"/>
      <c r="E278"/>
      <c r="H278"/>
      <c r="J278"/>
      <c r="K278" s="13">
        <v>30.56</v>
      </c>
      <c r="L278">
        <v>17.82</v>
      </c>
      <c r="M278" s="15">
        <f t="shared" si="37"/>
        <v>-0.15924999999999997</v>
      </c>
      <c r="N278" s="13">
        <v>200</v>
      </c>
      <c r="O278"/>
      <c r="P278"/>
      <c r="R278"/>
      <c r="S278"/>
      <c r="U278"/>
    </row>
    <row r="279" spans="1:21">
      <c r="A279" t="s">
        <v>539</v>
      </c>
      <c r="B279"/>
      <c r="E279"/>
      <c r="H279"/>
      <c r="J279"/>
      <c r="K279" s="13">
        <v>26.21</v>
      </c>
      <c r="L279">
        <f>K283</f>
        <v>10.11</v>
      </c>
      <c r="M279" s="15">
        <f t="shared" si="37"/>
        <v>-0.20125000000000001</v>
      </c>
      <c r="N279" s="13">
        <v>220</v>
      </c>
      <c r="O279"/>
      <c r="P279"/>
      <c r="R279"/>
      <c r="S279"/>
      <c r="U279"/>
    </row>
    <row r="280" spans="1:21">
      <c r="A280" t="s">
        <v>395</v>
      </c>
      <c r="B280"/>
      <c r="E280"/>
      <c r="H280"/>
      <c r="J280"/>
      <c r="K280" s="13">
        <v>20.67</v>
      </c>
      <c r="L280">
        <v>7.16</v>
      </c>
      <c r="M280" s="15">
        <f t="shared" si="37"/>
        <v>-0.16887500000000003</v>
      </c>
      <c r="N280" s="13">
        <v>240</v>
      </c>
      <c r="O280"/>
      <c r="P280"/>
      <c r="R280"/>
      <c r="S280"/>
      <c r="U280"/>
    </row>
    <row r="281" spans="1:21">
      <c r="A281" t="s">
        <v>540</v>
      </c>
      <c r="B281"/>
      <c r="E281"/>
      <c r="H281"/>
      <c r="J281"/>
      <c r="K281" s="13">
        <v>14.38</v>
      </c>
      <c r="L281">
        <v>4.2699999999999996</v>
      </c>
      <c r="M281" s="15">
        <f t="shared" si="37"/>
        <v>-0.12637500000000002</v>
      </c>
      <c r="N281" s="13">
        <v>260</v>
      </c>
      <c r="O281"/>
      <c r="P281"/>
      <c r="R281"/>
      <c r="S281"/>
      <c r="U281"/>
    </row>
    <row r="282" spans="1:21">
      <c r="A282" t="s">
        <v>396</v>
      </c>
      <c r="B282"/>
      <c r="E282"/>
      <c r="H282"/>
      <c r="J282"/>
      <c r="K282" s="13">
        <v>17.82</v>
      </c>
      <c r="L282">
        <v>6.07</v>
      </c>
      <c r="M282" s="15">
        <f t="shared" si="37"/>
        <v>-0.14687500000000001</v>
      </c>
      <c r="N282" s="13">
        <v>280</v>
      </c>
      <c r="O282"/>
      <c r="P282"/>
      <c r="R282"/>
      <c r="S282"/>
      <c r="U282"/>
    </row>
    <row r="283" spans="1:21">
      <c r="A283" t="s">
        <v>541</v>
      </c>
      <c r="B283"/>
      <c r="E283"/>
      <c r="H283"/>
      <c r="J283"/>
      <c r="K283" s="13">
        <v>10.11</v>
      </c>
      <c r="L283">
        <f>L284</f>
        <v>4.04</v>
      </c>
      <c r="M283" s="15">
        <f t="shared" si="37"/>
        <v>-7.5874999999999998E-2</v>
      </c>
      <c r="N283" s="13">
        <v>300</v>
      </c>
      <c r="O283"/>
      <c r="P283"/>
      <c r="R283"/>
      <c r="S283"/>
      <c r="U283"/>
    </row>
    <row r="284" spans="1:21">
      <c r="A284" s="5" t="s">
        <v>397</v>
      </c>
      <c r="B284" s="5"/>
      <c r="C284" s="5"/>
      <c r="D284" s="5"/>
      <c r="E284" s="5"/>
      <c r="F284" s="5"/>
      <c r="G284" s="5"/>
      <c r="H284" s="5"/>
      <c r="I284" s="5"/>
      <c r="J284" s="5"/>
      <c r="K284" s="4">
        <v>7.16</v>
      </c>
      <c r="L284" s="5">
        <v>4.04</v>
      </c>
      <c r="M284" s="6">
        <f t="shared" si="37"/>
        <v>-3.9E-2</v>
      </c>
      <c r="N284" s="13">
        <v>320</v>
      </c>
      <c r="O284"/>
      <c r="P284"/>
      <c r="R284"/>
      <c r="S284"/>
      <c r="U284"/>
    </row>
    <row r="285" spans="1:21">
      <c r="A285" t="s">
        <v>542</v>
      </c>
      <c r="B285"/>
      <c r="E285"/>
      <c r="H285"/>
      <c r="J285"/>
      <c r="K285" s="13">
        <f>K286</f>
        <v>17.5</v>
      </c>
      <c r="L285">
        <f>K289</f>
        <v>30.72</v>
      </c>
      <c r="M285" s="15">
        <f t="shared" si="37"/>
        <v>0.16524999999999998</v>
      </c>
      <c r="N285" s="13">
        <v>20</v>
      </c>
      <c r="O285"/>
      <c r="P285"/>
      <c r="R285"/>
      <c r="S285"/>
      <c r="U285"/>
    </row>
    <row r="286" spans="1:21">
      <c r="A286" t="s">
        <v>398</v>
      </c>
      <c r="B286"/>
      <c r="E286"/>
      <c r="H286"/>
      <c r="J286"/>
      <c r="K286" s="13">
        <v>17.5</v>
      </c>
      <c r="L286">
        <v>36.74</v>
      </c>
      <c r="M286" s="15">
        <f t="shared" si="37"/>
        <v>0.24050000000000002</v>
      </c>
      <c r="N286" s="13">
        <v>40</v>
      </c>
      <c r="O286"/>
      <c r="P286"/>
      <c r="R286"/>
      <c r="S286"/>
      <c r="U286"/>
    </row>
    <row r="287" spans="1:21">
      <c r="A287" t="s">
        <v>543</v>
      </c>
      <c r="B287"/>
      <c r="E287"/>
      <c r="H287"/>
      <c r="J287"/>
      <c r="K287" s="13">
        <v>30.17</v>
      </c>
      <c r="L287">
        <f>K291</f>
        <v>35.86</v>
      </c>
      <c r="M287" s="15">
        <f t="shared" si="37"/>
        <v>7.1124999999999966E-2</v>
      </c>
      <c r="N287" s="13">
        <v>60</v>
      </c>
      <c r="O287"/>
      <c r="P287"/>
      <c r="R287"/>
      <c r="S287"/>
      <c r="U287"/>
    </row>
    <row r="288" spans="1:21">
      <c r="A288" t="s">
        <v>399</v>
      </c>
      <c r="B288"/>
      <c r="E288"/>
      <c r="H288"/>
      <c r="J288"/>
      <c r="K288" s="13">
        <v>31.24</v>
      </c>
      <c r="L288">
        <v>35.22</v>
      </c>
      <c r="M288" s="15">
        <f t="shared" si="37"/>
        <v>4.9750000000000003E-2</v>
      </c>
      <c r="N288" s="13">
        <v>80</v>
      </c>
      <c r="O288"/>
      <c r="P288"/>
      <c r="R288"/>
      <c r="S288"/>
      <c r="U288"/>
    </row>
    <row r="289" spans="1:21">
      <c r="A289" t="s">
        <v>544</v>
      </c>
      <c r="B289"/>
      <c r="E289"/>
      <c r="H289"/>
      <c r="J289"/>
      <c r="K289" s="13">
        <v>30.72</v>
      </c>
      <c r="L289">
        <f>K293</f>
        <v>46.2</v>
      </c>
      <c r="M289" s="15">
        <f t="shared" si="37"/>
        <v>0.19350000000000006</v>
      </c>
      <c r="N289" s="13">
        <v>100</v>
      </c>
      <c r="O289"/>
      <c r="P289"/>
      <c r="R289"/>
      <c r="S289"/>
      <c r="U289"/>
    </row>
    <row r="290" spans="1:21">
      <c r="A290" t="s">
        <v>400</v>
      </c>
      <c r="B290"/>
      <c r="E290"/>
      <c r="H290"/>
      <c r="J290"/>
      <c r="K290" s="13">
        <v>36.74</v>
      </c>
      <c r="L290">
        <v>39.79</v>
      </c>
      <c r="M290" s="15">
        <f t="shared" si="37"/>
        <v>3.8124999999999964E-2</v>
      </c>
      <c r="N290" s="13">
        <v>120</v>
      </c>
      <c r="O290"/>
      <c r="P290"/>
      <c r="R290"/>
      <c r="S290"/>
      <c r="U290"/>
    </row>
    <row r="291" spans="1:21">
      <c r="A291" t="s">
        <v>545</v>
      </c>
      <c r="B291"/>
      <c r="E291"/>
      <c r="H291"/>
      <c r="J291"/>
      <c r="K291" s="13">
        <v>35.86</v>
      </c>
      <c r="L291">
        <f>K295</f>
        <v>25.77</v>
      </c>
      <c r="M291" s="15">
        <f t="shared" si="37"/>
        <v>-0.12612499999999999</v>
      </c>
      <c r="N291" s="13">
        <v>140</v>
      </c>
      <c r="O291"/>
      <c r="P291"/>
      <c r="R291"/>
      <c r="S291"/>
      <c r="U291"/>
    </row>
    <row r="292" spans="1:21">
      <c r="A292" t="s">
        <v>401</v>
      </c>
      <c r="B292"/>
      <c r="E292"/>
      <c r="H292"/>
      <c r="J292"/>
      <c r="K292" s="13">
        <v>35.22</v>
      </c>
      <c r="L292">
        <v>22.23</v>
      </c>
      <c r="M292" s="15">
        <f t="shared" si="37"/>
        <v>-0.16237499999999999</v>
      </c>
      <c r="N292" s="13">
        <v>160</v>
      </c>
      <c r="O292"/>
      <c r="P292"/>
      <c r="R292"/>
      <c r="S292"/>
      <c r="U292"/>
    </row>
    <row r="293" spans="1:21">
      <c r="A293" t="s">
        <v>546</v>
      </c>
      <c r="B293"/>
      <c r="E293"/>
      <c r="H293"/>
      <c r="J293"/>
      <c r="K293" s="13">
        <v>46.2</v>
      </c>
      <c r="L293">
        <f>K297</f>
        <v>12.6</v>
      </c>
      <c r="M293" s="15">
        <f t="shared" si="37"/>
        <v>-0.42000000000000004</v>
      </c>
      <c r="N293" s="13">
        <v>180</v>
      </c>
      <c r="O293"/>
      <c r="P293"/>
      <c r="R293"/>
      <c r="S293"/>
      <c r="U293"/>
    </row>
    <row r="294" spans="1:21">
      <c r="A294" t="s">
        <v>402</v>
      </c>
      <c r="B294"/>
      <c r="E294"/>
      <c r="H294"/>
      <c r="J294"/>
      <c r="K294" s="13">
        <v>39.79</v>
      </c>
      <c r="L294">
        <v>5.0999999999999996</v>
      </c>
      <c r="M294" s="15">
        <f t="shared" si="37"/>
        <v>-0.43362499999999998</v>
      </c>
      <c r="N294" s="13">
        <v>200</v>
      </c>
      <c r="O294"/>
      <c r="P294"/>
      <c r="R294"/>
      <c r="S294"/>
      <c r="U294"/>
    </row>
    <row r="295" spans="1:21">
      <c r="A295" t="s">
        <v>547</v>
      </c>
      <c r="B295"/>
      <c r="E295"/>
      <c r="H295"/>
      <c r="J295"/>
      <c r="K295" s="13">
        <v>25.77</v>
      </c>
      <c r="L295">
        <v>1.8</v>
      </c>
      <c r="M295" s="15">
        <f t="shared" si="37"/>
        <v>-0.29962499999999997</v>
      </c>
      <c r="N295" s="13">
        <v>220</v>
      </c>
      <c r="O295"/>
      <c r="P295"/>
      <c r="R295"/>
      <c r="S295"/>
      <c r="U295"/>
    </row>
    <row r="296" spans="1:21">
      <c r="A296" t="s">
        <v>403</v>
      </c>
      <c r="B296"/>
      <c r="E296"/>
      <c r="H296"/>
      <c r="J296"/>
      <c r="K296" s="13">
        <v>22.23</v>
      </c>
      <c r="L296">
        <v>1.78</v>
      </c>
      <c r="M296" s="15">
        <f t="shared" si="37"/>
        <v>-0.25562499999999999</v>
      </c>
      <c r="N296" s="13">
        <v>240</v>
      </c>
      <c r="O296"/>
      <c r="P296"/>
      <c r="R296"/>
      <c r="S296"/>
      <c r="U296"/>
    </row>
    <row r="297" spans="1:21">
      <c r="A297" t="s">
        <v>548</v>
      </c>
      <c r="B297"/>
      <c r="E297"/>
      <c r="H297"/>
      <c r="J297"/>
      <c r="K297" s="13">
        <v>12.6</v>
      </c>
      <c r="L297">
        <f>L298</f>
        <v>1.35</v>
      </c>
      <c r="M297" s="15">
        <f t="shared" si="37"/>
        <v>-0.140625</v>
      </c>
      <c r="N297" s="13">
        <v>260</v>
      </c>
      <c r="O297"/>
      <c r="P297"/>
      <c r="R297"/>
      <c r="S297"/>
      <c r="U297"/>
    </row>
    <row r="298" spans="1:21">
      <c r="A298" s="5" t="s">
        <v>429</v>
      </c>
      <c r="B298" s="5"/>
      <c r="C298" s="5"/>
      <c r="D298" s="5"/>
      <c r="E298" s="5"/>
      <c r="F298" s="5"/>
      <c r="G298" s="5"/>
      <c r="H298" s="5"/>
      <c r="I298" s="5"/>
      <c r="J298" s="5"/>
      <c r="K298" s="4">
        <v>5.0999999999999996</v>
      </c>
      <c r="L298" s="5">
        <v>1.35</v>
      </c>
      <c r="M298" s="6">
        <f t="shared" si="37"/>
        <v>-4.6874999999999993E-2</v>
      </c>
      <c r="N298" s="13">
        <v>280</v>
      </c>
      <c r="O298"/>
      <c r="P298"/>
      <c r="R298"/>
      <c r="S298"/>
      <c r="U298"/>
    </row>
    <row r="299" spans="1:21">
      <c r="A299" t="s">
        <v>549</v>
      </c>
      <c r="B299"/>
      <c r="E299"/>
      <c r="H299"/>
      <c r="J299"/>
      <c r="K299" s="13">
        <f>K300</f>
        <v>14.7</v>
      </c>
      <c r="L299">
        <f>K303</f>
        <v>61.92</v>
      </c>
      <c r="M299" s="15">
        <f t="shared" si="37"/>
        <v>0.59024999999999994</v>
      </c>
      <c r="N299" s="13">
        <v>20</v>
      </c>
      <c r="O299"/>
      <c r="P299"/>
      <c r="R299"/>
      <c r="S299"/>
      <c r="U299"/>
    </row>
    <row r="300" spans="1:21">
      <c r="A300" t="s">
        <v>404</v>
      </c>
      <c r="B300"/>
      <c r="E300"/>
      <c r="H300"/>
      <c r="J300"/>
      <c r="K300" s="13">
        <v>14.7</v>
      </c>
      <c r="L300">
        <v>45.91</v>
      </c>
      <c r="M300" s="15">
        <f t="shared" si="37"/>
        <v>0.39012499999999994</v>
      </c>
      <c r="N300" s="13">
        <v>40</v>
      </c>
      <c r="O300"/>
      <c r="P300"/>
      <c r="R300"/>
      <c r="S300"/>
      <c r="U300"/>
    </row>
    <row r="301" spans="1:21">
      <c r="A301" t="s">
        <v>550</v>
      </c>
      <c r="B301"/>
      <c r="E301"/>
      <c r="H301"/>
      <c r="J301"/>
      <c r="K301" s="13">
        <v>33.450000000000003</v>
      </c>
      <c r="L301">
        <f>K305</f>
        <v>21.01</v>
      </c>
      <c r="M301" s="15">
        <f t="shared" si="37"/>
        <v>-0.15550000000000003</v>
      </c>
      <c r="N301" s="13">
        <v>60</v>
      </c>
      <c r="O301"/>
      <c r="P301"/>
      <c r="R301"/>
      <c r="S301"/>
      <c r="U301"/>
    </row>
    <row r="302" spans="1:21">
      <c r="A302" t="s">
        <v>405</v>
      </c>
      <c r="B302"/>
      <c r="E302"/>
      <c r="H302"/>
      <c r="J302"/>
      <c r="K302" s="13">
        <v>34.74</v>
      </c>
      <c r="L302">
        <v>20.28</v>
      </c>
      <c r="M302" s="15">
        <f t="shared" si="37"/>
        <v>-0.18075000000000002</v>
      </c>
      <c r="N302" s="13">
        <v>80</v>
      </c>
      <c r="O302"/>
      <c r="P302"/>
      <c r="R302"/>
      <c r="S302"/>
      <c r="U302"/>
    </row>
    <row r="303" spans="1:21">
      <c r="A303" t="s">
        <v>551</v>
      </c>
      <c r="B303"/>
      <c r="E303"/>
      <c r="H303"/>
      <c r="J303"/>
      <c r="K303" s="13">
        <v>61.92</v>
      </c>
      <c r="L303">
        <f>K307</f>
        <v>5.95</v>
      </c>
      <c r="M303" s="15">
        <f t="shared" si="37"/>
        <v>-0.69962499999999994</v>
      </c>
      <c r="N303" s="13">
        <v>100</v>
      </c>
      <c r="O303"/>
      <c r="P303"/>
      <c r="R303"/>
      <c r="S303"/>
      <c r="U303"/>
    </row>
    <row r="304" spans="1:21">
      <c r="A304" t="s">
        <v>406</v>
      </c>
      <c r="B304"/>
      <c r="E304"/>
      <c r="H304"/>
      <c r="J304"/>
      <c r="K304" s="13">
        <v>45.91</v>
      </c>
      <c r="L304">
        <v>1.3</v>
      </c>
      <c r="M304" s="15">
        <f t="shared" si="37"/>
        <v>-0.55762500000000004</v>
      </c>
      <c r="N304" s="13">
        <v>120</v>
      </c>
      <c r="O304"/>
      <c r="P304"/>
      <c r="R304"/>
      <c r="S304"/>
      <c r="U304"/>
    </row>
    <row r="305" spans="1:21">
      <c r="A305" t="s">
        <v>552</v>
      </c>
      <c r="B305"/>
      <c r="E305"/>
      <c r="H305"/>
      <c r="J305"/>
      <c r="K305" s="13">
        <v>21.01</v>
      </c>
      <c r="L305">
        <v>2.38</v>
      </c>
      <c r="M305" s="15">
        <f t="shared" si="37"/>
        <v>-0.23287500000000003</v>
      </c>
      <c r="N305" s="13">
        <v>140</v>
      </c>
      <c r="O305"/>
      <c r="P305"/>
      <c r="R305"/>
      <c r="S305"/>
      <c r="U305"/>
    </row>
    <row r="306" spans="1:21">
      <c r="A306" t="s">
        <v>407</v>
      </c>
      <c r="B306"/>
      <c r="E306"/>
      <c r="H306"/>
      <c r="J306"/>
      <c r="K306" s="13">
        <v>20.28</v>
      </c>
      <c r="L306">
        <v>0.9</v>
      </c>
      <c r="M306" s="15">
        <f t="shared" si="37"/>
        <v>-0.24225000000000002</v>
      </c>
      <c r="N306" s="13">
        <v>160</v>
      </c>
      <c r="O306"/>
      <c r="P306"/>
      <c r="R306"/>
      <c r="S306"/>
      <c r="U306"/>
    </row>
    <row r="307" spans="1:21">
      <c r="A307" t="s">
        <v>553</v>
      </c>
      <c r="B307"/>
      <c r="E307"/>
      <c r="H307"/>
      <c r="J307"/>
      <c r="K307" s="13">
        <v>5.95</v>
      </c>
      <c r="L307">
        <f>L308</f>
        <v>3.86</v>
      </c>
      <c r="M307" s="15">
        <f t="shared" si="37"/>
        <v>-2.6125000000000002E-2</v>
      </c>
      <c r="N307" s="13">
        <v>180</v>
      </c>
      <c r="O307"/>
      <c r="P307"/>
      <c r="R307"/>
      <c r="S307"/>
      <c r="U307"/>
    </row>
    <row r="308" spans="1:21">
      <c r="A308" s="5" t="s">
        <v>408</v>
      </c>
      <c r="B308" s="5"/>
      <c r="C308" s="5"/>
      <c r="D308" s="5"/>
      <c r="E308" s="5"/>
      <c r="F308" s="5"/>
      <c r="G308" s="5"/>
      <c r="H308" s="5"/>
      <c r="I308" s="5"/>
      <c r="J308" s="5"/>
      <c r="K308" s="4">
        <v>1.3</v>
      </c>
      <c r="L308" s="5">
        <v>3.86</v>
      </c>
      <c r="M308" s="6">
        <f t="shared" si="37"/>
        <v>3.1999999999999994E-2</v>
      </c>
      <c r="N308" s="13">
        <v>200</v>
      </c>
      <c r="O308"/>
      <c r="P308"/>
      <c r="R308"/>
      <c r="S308"/>
      <c r="U308"/>
    </row>
    <row r="309" spans="1:21">
      <c r="A309" t="s">
        <v>554</v>
      </c>
      <c r="B309"/>
      <c r="E309"/>
      <c r="H309"/>
      <c r="J309"/>
      <c r="K309" s="13">
        <f>K310</f>
        <v>28.55</v>
      </c>
      <c r="L309">
        <f>K313</f>
        <v>20.85</v>
      </c>
      <c r="M309" s="15">
        <f t="shared" si="37"/>
        <v>-9.6249999999999988E-2</v>
      </c>
      <c r="N309" s="13">
        <v>20</v>
      </c>
      <c r="O309"/>
      <c r="P309"/>
      <c r="R309"/>
      <c r="S309"/>
      <c r="U309"/>
    </row>
    <row r="310" spans="1:21">
      <c r="A310" t="s">
        <v>409</v>
      </c>
      <c r="B310"/>
      <c r="E310"/>
      <c r="H310"/>
      <c r="J310"/>
      <c r="K310" s="13">
        <v>28.55</v>
      </c>
      <c r="L310">
        <v>18.21</v>
      </c>
      <c r="M310" s="15">
        <f t="shared" si="37"/>
        <v>-0.12925</v>
      </c>
      <c r="N310" s="13">
        <v>40</v>
      </c>
      <c r="O310"/>
      <c r="P310"/>
      <c r="R310"/>
      <c r="S310"/>
      <c r="U310"/>
    </row>
    <row r="311" spans="1:21">
      <c r="A311" t="s">
        <v>555</v>
      </c>
      <c r="B311"/>
      <c r="E311"/>
      <c r="H311"/>
      <c r="J311"/>
      <c r="K311" s="13">
        <v>45.39</v>
      </c>
      <c r="L311">
        <f>K315</f>
        <v>11.76</v>
      </c>
      <c r="M311" s="15">
        <f t="shared" si="37"/>
        <v>-0.42037500000000005</v>
      </c>
      <c r="N311" s="13">
        <v>60</v>
      </c>
      <c r="O311"/>
      <c r="P311"/>
      <c r="R311"/>
      <c r="S311"/>
      <c r="U311"/>
    </row>
    <row r="312" spans="1:21">
      <c r="A312" t="s">
        <v>410</v>
      </c>
      <c r="B312"/>
      <c r="E312"/>
      <c r="H312"/>
      <c r="J312"/>
      <c r="K312" s="13">
        <v>39.229999999999997</v>
      </c>
      <c r="L312">
        <v>0.15</v>
      </c>
      <c r="M312" s="15">
        <f t="shared" si="37"/>
        <v>-0.48849999999999999</v>
      </c>
      <c r="N312" s="13">
        <v>80</v>
      </c>
      <c r="O312"/>
      <c r="P312"/>
      <c r="R312"/>
      <c r="S312"/>
      <c r="U312"/>
    </row>
    <row r="313" spans="1:21">
      <c r="A313" t="s">
        <v>556</v>
      </c>
      <c r="B313"/>
      <c r="E313"/>
      <c r="H313"/>
      <c r="J313"/>
      <c r="K313" s="13">
        <v>20.85</v>
      </c>
      <c r="L313">
        <f>K317</f>
        <v>1.44</v>
      </c>
      <c r="M313" s="15">
        <f t="shared" si="37"/>
        <v>-0.24262500000000001</v>
      </c>
      <c r="N313" s="13">
        <v>100</v>
      </c>
      <c r="O313"/>
      <c r="P313"/>
      <c r="R313"/>
      <c r="S313"/>
      <c r="U313"/>
    </row>
    <row r="314" spans="1:21">
      <c r="A314" t="s">
        <v>411</v>
      </c>
      <c r="B314"/>
      <c r="E314"/>
      <c r="H314"/>
      <c r="J314"/>
      <c r="K314" s="13">
        <v>18.21</v>
      </c>
      <c r="L314">
        <v>1.1599999999999999</v>
      </c>
      <c r="M314" s="15">
        <f t="shared" si="37"/>
        <v>-0.21312500000000001</v>
      </c>
      <c r="N314" s="13">
        <v>120</v>
      </c>
      <c r="O314"/>
      <c r="P314"/>
      <c r="R314"/>
      <c r="S314"/>
      <c r="U314"/>
    </row>
    <row r="315" spans="1:21">
      <c r="A315" t="s">
        <v>558</v>
      </c>
      <c r="B315"/>
      <c r="E315"/>
      <c r="H315"/>
      <c r="J315"/>
      <c r="K315" s="13">
        <v>11.76</v>
      </c>
      <c r="L315">
        <v>2.25</v>
      </c>
      <c r="M315" s="15">
        <f t="shared" si="37"/>
        <v>-0.11887499999999999</v>
      </c>
      <c r="N315" s="13">
        <v>140</v>
      </c>
      <c r="O315"/>
      <c r="P315"/>
      <c r="R315"/>
      <c r="S315"/>
      <c r="U315"/>
    </row>
    <row r="316" spans="1:21">
      <c r="A316" t="s">
        <v>412</v>
      </c>
      <c r="B316"/>
      <c r="E316"/>
      <c r="H316"/>
      <c r="J316"/>
      <c r="K316" s="13">
        <v>0.15</v>
      </c>
      <c r="L316">
        <v>2.85</v>
      </c>
      <c r="M316" s="15">
        <f t="shared" si="37"/>
        <v>3.3750000000000002E-2</v>
      </c>
      <c r="N316" s="13">
        <v>160</v>
      </c>
      <c r="O316"/>
      <c r="P316"/>
      <c r="R316"/>
      <c r="S316"/>
      <c r="U316"/>
    </row>
    <row r="317" spans="1:21">
      <c r="A317" t="s">
        <v>557</v>
      </c>
      <c r="B317"/>
      <c r="E317"/>
      <c r="H317"/>
      <c r="J317"/>
      <c r="K317" s="13">
        <v>1.44</v>
      </c>
      <c r="L317">
        <f>L318</f>
        <v>2.23</v>
      </c>
      <c r="M317" s="15">
        <f t="shared" si="37"/>
        <v>9.8750000000000001E-3</v>
      </c>
      <c r="N317" s="13">
        <v>180</v>
      </c>
      <c r="O317"/>
      <c r="P317"/>
      <c r="R317"/>
      <c r="S317"/>
      <c r="U317"/>
    </row>
    <row r="318" spans="1:21">
      <c r="A318" s="5" t="s">
        <v>413</v>
      </c>
      <c r="B318" s="5"/>
      <c r="C318" s="5"/>
      <c r="D318" s="5"/>
      <c r="E318" s="5"/>
      <c r="F318" s="5"/>
      <c r="G318" s="5"/>
      <c r="H318" s="5"/>
      <c r="I318" s="5"/>
      <c r="J318" s="5"/>
      <c r="K318" s="4">
        <v>1.1599999999999999</v>
      </c>
      <c r="L318" s="5">
        <v>2.23</v>
      </c>
      <c r="M318" s="6">
        <f t="shared" si="37"/>
        <v>1.3375000000000001E-2</v>
      </c>
      <c r="N318" s="13">
        <v>200</v>
      </c>
      <c r="O318"/>
      <c r="P318"/>
      <c r="R318"/>
      <c r="S318"/>
      <c r="U318"/>
    </row>
    <row r="319" spans="1:21">
      <c r="A319" t="s">
        <v>559</v>
      </c>
      <c r="B319"/>
      <c r="E319"/>
      <c r="H319"/>
      <c r="J319"/>
      <c r="K319" s="13">
        <f>K320</f>
        <v>12.08</v>
      </c>
      <c r="L319">
        <f>K323</f>
        <v>16.75</v>
      </c>
      <c r="M319" s="15">
        <f t="shared" si="37"/>
        <v>5.8374999999999996E-2</v>
      </c>
      <c r="N319" s="13">
        <v>20</v>
      </c>
      <c r="O319"/>
      <c r="P319"/>
      <c r="R319"/>
      <c r="S319"/>
      <c r="U319"/>
    </row>
    <row r="320" spans="1:21">
      <c r="A320" t="s">
        <v>414</v>
      </c>
      <c r="B320"/>
      <c r="E320"/>
      <c r="H320"/>
      <c r="J320"/>
      <c r="K320" s="13">
        <v>12.08</v>
      </c>
      <c r="L320">
        <v>14.22</v>
      </c>
      <c r="M320" s="15">
        <f t="shared" si="37"/>
        <v>2.6750000000000006E-2</v>
      </c>
      <c r="N320" s="13">
        <v>40</v>
      </c>
      <c r="O320"/>
      <c r="P320"/>
      <c r="R320"/>
      <c r="S320"/>
      <c r="U320"/>
    </row>
    <row r="321" spans="1:21">
      <c r="A321" t="s">
        <v>560</v>
      </c>
      <c r="B321"/>
      <c r="E321"/>
      <c r="H321"/>
      <c r="J321"/>
      <c r="K321" s="13">
        <v>45.59</v>
      </c>
      <c r="L321">
        <f>K325</f>
        <v>4.8499999999999996</v>
      </c>
      <c r="M321" s="15">
        <f t="shared" si="37"/>
        <v>-0.50924999999999998</v>
      </c>
      <c r="N321" s="13">
        <v>60</v>
      </c>
      <c r="O321"/>
      <c r="P321"/>
      <c r="R321"/>
      <c r="S321"/>
      <c r="U321"/>
    </row>
    <row r="322" spans="1:21">
      <c r="A322" t="s">
        <v>417</v>
      </c>
      <c r="B322"/>
      <c r="E322"/>
      <c r="H322"/>
      <c r="J322"/>
      <c r="K322" s="13">
        <v>24.21</v>
      </c>
      <c r="L322">
        <v>2.2599999999999998</v>
      </c>
      <c r="M322" s="15">
        <f t="shared" si="37"/>
        <v>-0.27437500000000004</v>
      </c>
      <c r="N322" s="13">
        <v>80</v>
      </c>
      <c r="O322"/>
      <c r="P322"/>
      <c r="R322"/>
      <c r="S322"/>
      <c r="U322"/>
    </row>
    <row r="323" spans="1:21">
      <c r="A323" t="s">
        <v>561</v>
      </c>
      <c r="B323"/>
      <c r="E323"/>
      <c r="H323"/>
      <c r="J323"/>
      <c r="K323" s="13">
        <v>16.75</v>
      </c>
      <c r="L323">
        <v>2.74</v>
      </c>
      <c r="M323" s="15">
        <f t="shared" si="37"/>
        <v>-0.175125</v>
      </c>
      <c r="N323" s="13">
        <v>100</v>
      </c>
      <c r="O323"/>
      <c r="P323"/>
      <c r="R323"/>
      <c r="S323"/>
      <c r="U323"/>
    </row>
    <row r="324" spans="1:21">
      <c r="A324" t="s">
        <v>415</v>
      </c>
      <c r="B324"/>
      <c r="E324"/>
      <c r="H324"/>
      <c r="J324"/>
      <c r="K324" s="13">
        <v>14.22</v>
      </c>
      <c r="L324">
        <v>1.46</v>
      </c>
      <c r="M324" s="15">
        <f t="shared" si="37"/>
        <v>-0.15950000000000003</v>
      </c>
      <c r="N324" s="13">
        <v>120</v>
      </c>
      <c r="O324"/>
      <c r="P324"/>
      <c r="R324"/>
      <c r="S324"/>
      <c r="U324"/>
    </row>
    <row r="325" spans="1:21">
      <c r="A325" t="s">
        <v>562</v>
      </c>
      <c r="B325"/>
      <c r="E325"/>
      <c r="H325"/>
      <c r="J325"/>
      <c r="K325" s="13">
        <v>4.8499999999999996</v>
      </c>
      <c r="L325">
        <f>L326</f>
        <v>1.87</v>
      </c>
      <c r="M325" s="15">
        <f t="shared" si="37"/>
        <v>-3.7249999999999991E-2</v>
      </c>
      <c r="N325" s="13">
        <v>140</v>
      </c>
      <c r="O325"/>
      <c r="P325"/>
      <c r="R325"/>
      <c r="S325"/>
      <c r="U325"/>
    </row>
    <row r="326" spans="1:21">
      <c r="A326" s="5" t="s">
        <v>416</v>
      </c>
      <c r="B326" s="5"/>
      <c r="C326" s="5"/>
      <c r="D326" s="5"/>
      <c r="E326" s="5"/>
      <c r="F326" s="5"/>
      <c r="G326" s="5"/>
      <c r="H326" s="5"/>
      <c r="I326" s="5"/>
      <c r="J326" s="5"/>
      <c r="K326" s="4">
        <v>2.2599999999999998</v>
      </c>
      <c r="L326" s="5">
        <v>1.87</v>
      </c>
      <c r="M326" s="6">
        <f t="shared" si="37"/>
        <v>-4.8749999999999957E-3</v>
      </c>
      <c r="N326" s="13">
        <v>160</v>
      </c>
      <c r="O326"/>
      <c r="P326"/>
      <c r="R326"/>
      <c r="S326"/>
      <c r="U326"/>
    </row>
    <row r="327" spans="1:21">
      <c r="A327" t="s">
        <v>563</v>
      </c>
      <c r="B327"/>
      <c r="E327"/>
      <c r="H327"/>
      <c r="J327"/>
      <c r="K327" s="13">
        <f>K328</f>
        <v>4.8</v>
      </c>
      <c r="L327">
        <f>-K331</f>
        <v>-25.05</v>
      </c>
      <c r="M327" s="15">
        <f t="shared" si="37"/>
        <v>-0.37312500000000004</v>
      </c>
      <c r="N327" s="13">
        <v>20</v>
      </c>
      <c r="O327"/>
      <c r="P327"/>
      <c r="R327"/>
      <c r="S327"/>
      <c r="U327"/>
    </row>
    <row r="328" spans="1:21">
      <c r="A328" t="s">
        <v>418</v>
      </c>
      <c r="B328"/>
      <c r="E328"/>
      <c r="H328"/>
      <c r="J328"/>
      <c r="K328" s="13">
        <v>4.8</v>
      </c>
      <c r="L328">
        <v>6.19</v>
      </c>
      <c r="M328" s="15">
        <f t="shared" si="37"/>
        <v>1.7375000000000008E-2</v>
      </c>
      <c r="N328" s="13">
        <v>40</v>
      </c>
      <c r="O328"/>
      <c r="P328"/>
      <c r="R328"/>
      <c r="S328"/>
      <c r="U328"/>
    </row>
    <row r="329" spans="1:21">
      <c r="A329" t="s">
        <v>564</v>
      </c>
      <c r="B329"/>
      <c r="E329"/>
      <c r="H329"/>
      <c r="J329"/>
      <c r="K329" s="13">
        <v>41.99</v>
      </c>
      <c r="L329">
        <v>3.62</v>
      </c>
      <c r="M329" s="15">
        <f t="shared" si="37"/>
        <v>-0.47962500000000008</v>
      </c>
      <c r="N329" s="13">
        <v>60</v>
      </c>
      <c r="O329"/>
      <c r="P329"/>
      <c r="R329"/>
      <c r="S329"/>
      <c r="U329"/>
    </row>
    <row r="330" spans="1:21">
      <c r="A330" t="s">
        <v>419</v>
      </c>
      <c r="B330"/>
      <c r="E330"/>
      <c r="H330"/>
      <c r="J330"/>
      <c r="K330" s="13">
        <v>21.41</v>
      </c>
      <c r="L330">
        <v>2.0099999999999998</v>
      </c>
      <c r="M330" s="15">
        <f t="shared" si="37"/>
        <v>-0.24249999999999999</v>
      </c>
      <c r="N330" s="13">
        <v>80</v>
      </c>
      <c r="O330"/>
      <c r="P330"/>
      <c r="R330"/>
      <c r="S330"/>
      <c r="U330"/>
    </row>
    <row r="331" spans="1:21">
      <c r="A331" t="s">
        <v>565</v>
      </c>
      <c r="B331"/>
      <c r="E331"/>
      <c r="H331"/>
      <c r="J331"/>
      <c r="K331" s="13">
        <v>25.05</v>
      </c>
      <c r="L331">
        <f>L332</f>
        <v>1.76</v>
      </c>
      <c r="M331" s="15">
        <f t="shared" si="37"/>
        <v>-0.29112499999999997</v>
      </c>
      <c r="N331" s="13">
        <v>100</v>
      </c>
      <c r="O331"/>
      <c r="P331"/>
      <c r="R331"/>
      <c r="S331"/>
      <c r="U331"/>
    </row>
    <row r="332" spans="1:21">
      <c r="A332" s="5" t="s">
        <v>420</v>
      </c>
      <c r="B332" s="5"/>
      <c r="C332" s="5"/>
      <c r="D332" s="5"/>
      <c r="E332" s="5"/>
      <c r="F332" s="5"/>
      <c r="G332" s="5"/>
      <c r="H332" s="5"/>
      <c r="I332" s="5"/>
      <c r="J332" s="5"/>
      <c r="K332" s="4">
        <v>6.19</v>
      </c>
      <c r="L332" s="5">
        <v>1.76</v>
      </c>
      <c r="M332" s="6">
        <f t="shared" si="37"/>
        <v>-5.5375000000000008E-2</v>
      </c>
      <c r="N332" s="13">
        <v>120</v>
      </c>
      <c r="O332"/>
      <c r="P332"/>
      <c r="R332"/>
      <c r="S332"/>
      <c r="U332"/>
    </row>
    <row r="333" spans="1:21">
      <c r="A333" t="s">
        <v>566</v>
      </c>
      <c r="B333"/>
      <c r="E333"/>
      <c r="H333"/>
      <c r="J333"/>
      <c r="K333" s="13">
        <f>K334</f>
        <v>25.27</v>
      </c>
      <c r="L333">
        <f>K337</f>
        <v>9.99</v>
      </c>
      <c r="M333" s="15">
        <f t="shared" si="37"/>
        <v>-0.191</v>
      </c>
      <c r="N333" s="13">
        <v>20</v>
      </c>
      <c r="O333"/>
      <c r="P333"/>
      <c r="R333"/>
      <c r="S333"/>
      <c r="U333"/>
    </row>
    <row r="334" spans="1:21">
      <c r="A334" t="s">
        <v>421</v>
      </c>
      <c r="B334"/>
      <c r="E334"/>
      <c r="H334"/>
      <c r="J334"/>
      <c r="K334" s="13">
        <v>25.27</v>
      </c>
      <c r="L334">
        <v>3.75</v>
      </c>
      <c r="M334" s="15">
        <f t="shared" si="37"/>
        <v>-0.26900000000000002</v>
      </c>
      <c r="N334" s="13">
        <v>40</v>
      </c>
      <c r="O334"/>
      <c r="P334"/>
      <c r="R334"/>
      <c r="S334"/>
      <c r="U334"/>
    </row>
    <row r="335" spans="1:21">
      <c r="A335" t="s">
        <v>567</v>
      </c>
      <c r="B335"/>
      <c r="E335"/>
      <c r="H335"/>
      <c r="J335"/>
      <c r="K335" s="13">
        <v>22.34</v>
      </c>
      <c r="L335">
        <f>K339</f>
        <v>4.68</v>
      </c>
      <c r="M335" s="15">
        <f t="shared" si="37"/>
        <v>-0.22075</v>
      </c>
      <c r="N335" s="13">
        <v>60</v>
      </c>
      <c r="O335"/>
      <c r="P335"/>
      <c r="R335"/>
      <c r="S335"/>
      <c r="U335"/>
    </row>
    <row r="336" spans="1:21">
      <c r="A336" t="s">
        <v>422</v>
      </c>
      <c r="B336"/>
      <c r="E336"/>
      <c r="H336"/>
      <c r="J336"/>
      <c r="K336" s="13">
        <v>21.8</v>
      </c>
      <c r="L336">
        <v>3.12</v>
      </c>
      <c r="M336" s="15">
        <f t="shared" si="37"/>
        <v>-0.23349999999999999</v>
      </c>
      <c r="N336" s="13">
        <v>80</v>
      </c>
      <c r="O336"/>
      <c r="P336"/>
      <c r="R336"/>
      <c r="S336"/>
      <c r="U336"/>
    </row>
    <row r="337" spans="1:21">
      <c r="A337" t="s">
        <v>568</v>
      </c>
      <c r="B337"/>
      <c r="E337"/>
      <c r="H337"/>
      <c r="J337"/>
      <c r="K337" s="13">
        <v>9.99</v>
      </c>
      <c r="L337">
        <v>1.87</v>
      </c>
      <c r="M337" s="15">
        <f t="shared" si="37"/>
        <v>-0.10150000000000001</v>
      </c>
      <c r="N337" s="13">
        <v>100</v>
      </c>
      <c r="O337"/>
      <c r="P337"/>
      <c r="R337"/>
      <c r="S337"/>
      <c r="U337"/>
    </row>
    <row r="338" spans="1:21">
      <c r="A338" t="s">
        <v>423</v>
      </c>
      <c r="B338"/>
      <c r="E338"/>
      <c r="H338"/>
      <c r="J338"/>
      <c r="K338" s="13">
        <v>3.75</v>
      </c>
      <c r="L338">
        <v>4.21</v>
      </c>
      <c r="M338" s="15">
        <f t="shared" si="37"/>
        <v>5.7499999999999999E-3</v>
      </c>
      <c r="N338" s="13">
        <v>120</v>
      </c>
      <c r="O338"/>
      <c r="P338"/>
      <c r="R338"/>
      <c r="S338"/>
      <c r="U338"/>
    </row>
    <row r="339" spans="1:21">
      <c r="A339" t="s">
        <v>569</v>
      </c>
      <c r="B339"/>
      <c r="E339"/>
      <c r="H339"/>
      <c r="J339"/>
      <c r="K339" s="13">
        <v>4.68</v>
      </c>
      <c r="L339">
        <f>L340</f>
        <v>2.08</v>
      </c>
      <c r="M339" s="15">
        <f t="shared" si="37"/>
        <v>-3.2499999999999994E-2</v>
      </c>
      <c r="N339" s="13">
        <v>140</v>
      </c>
      <c r="O339"/>
      <c r="P339"/>
      <c r="R339"/>
      <c r="S339"/>
      <c r="U339"/>
    </row>
    <row r="340" spans="1:21">
      <c r="A340" s="5" t="s">
        <v>424</v>
      </c>
      <c r="B340" s="5"/>
      <c r="C340" s="5"/>
      <c r="D340" s="5"/>
      <c r="E340" s="5"/>
      <c r="F340" s="5"/>
      <c r="G340" s="5"/>
      <c r="H340" s="5"/>
      <c r="I340" s="5"/>
      <c r="J340" s="5"/>
      <c r="K340" s="4">
        <v>3.12</v>
      </c>
      <c r="L340" s="5">
        <v>2.08</v>
      </c>
      <c r="M340" s="6">
        <f t="shared" si="37"/>
        <v>-1.3000000000000001E-2</v>
      </c>
      <c r="N340" s="13">
        <v>160</v>
      </c>
      <c r="O340"/>
      <c r="P340"/>
      <c r="R340"/>
      <c r="S340"/>
      <c r="U340"/>
    </row>
    <row r="341" spans="1:21">
      <c r="A341" t="s">
        <v>570</v>
      </c>
      <c r="B341"/>
      <c r="E341"/>
      <c r="H341"/>
      <c r="J341"/>
      <c r="K341" s="13">
        <f>K342</f>
        <v>22.3</v>
      </c>
      <c r="L341">
        <f>K345</f>
        <v>4.4400000000000004</v>
      </c>
      <c r="M341" s="15">
        <f t="shared" si="37"/>
        <v>-0.22325</v>
      </c>
      <c r="N341" s="13">
        <v>20</v>
      </c>
      <c r="O341"/>
      <c r="P341"/>
      <c r="R341"/>
      <c r="S341"/>
      <c r="U341"/>
    </row>
    <row r="342" spans="1:21">
      <c r="A342" t="s">
        <v>425</v>
      </c>
      <c r="B342"/>
      <c r="E342"/>
      <c r="H342"/>
      <c r="J342"/>
      <c r="K342" s="13">
        <v>22.3</v>
      </c>
      <c r="L342">
        <v>1.8</v>
      </c>
      <c r="M342" s="15">
        <f t="shared" si="37"/>
        <v>-0.25624999999999998</v>
      </c>
      <c r="N342" s="13">
        <v>40</v>
      </c>
      <c r="O342"/>
      <c r="P342"/>
      <c r="R342"/>
      <c r="S342"/>
      <c r="U342"/>
    </row>
    <row r="343" spans="1:21">
      <c r="A343" t="s">
        <v>571</v>
      </c>
      <c r="B343"/>
      <c r="E343"/>
      <c r="H343"/>
      <c r="J343"/>
      <c r="K343" s="13">
        <v>27.99</v>
      </c>
      <c r="L343">
        <f>K347</f>
        <v>2</v>
      </c>
      <c r="M343" s="15">
        <f t="shared" si="37"/>
        <v>-0.32487499999999997</v>
      </c>
      <c r="N343" s="13">
        <v>60</v>
      </c>
      <c r="O343"/>
      <c r="P343"/>
      <c r="R343"/>
      <c r="S343"/>
      <c r="U343"/>
    </row>
    <row r="344" spans="1:21">
      <c r="A344" t="s">
        <v>426</v>
      </c>
      <c r="B344"/>
      <c r="E344"/>
      <c r="H344"/>
      <c r="J344"/>
      <c r="K344" s="13">
        <v>11.5</v>
      </c>
      <c r="L344">
        <v>1.66</v>
      </c>
      <c r="M344" s="15">
        <f t="shared" si="37"/>
        <v>-0.123</v>
      </c>
      <c r="N344" s="13">
        <v>80</v>
      </c>
      <c r="O344"/>
      <c r="P344"/>
      <c r="R344"/>
      <c r="S344"/>
      <c r="U344"/>
    </row>
    <row r="345" spans="1:21">
      <c r="A345" t="s">
        <v>572</v>
      </c>
      <c r="B345"/>
      <c r="E345"/>
      <c r="H345"/>
      <c r="J345"/>
      <c r="K345" s="13">
        <v>4.4400000000000004</v>
      </c>
      <c r="L345">
        <v>2.4</v>
      </c>
      <c r="M345" s="15">
        <f t="shared" ref="M345:M348" si="38">(L345-K345)/80</f>
        <v>-2.5500000000000005E-2</v>
      </c>
      <c r="N345" s="13">
        <v>100</v>
      </c>
      <c r="O345"/>
      <c r="P345"/>
      <c r="R345"/>
      <c r="S345"/>
      <c r="U345"/>
    </row>
    <row r="346" spans="1:21">
      <c r="A346" t="s">
        <v>427</v>
      </c>
      <c r="B346"/>
      <c r="E346"/>
      <c r="H346"/>
      <c r="J346"/>
      <c r="K346" s="13">
        <v>1.8</v>
      </c>
      <c r="L346">
        <v>1.33</v>
      </c>
      <c r="M346" s="15">
        <f t="shared" si="38"/>
        <v>-5.875E-3</v>
      </c>
      <c r="N346" s="13">
        <v>120</v>
      </c>
      <c r="O346"/>
      <c r="P346"/>
      <c r="R346"/>
      <c r="S346"/>
      <c r="U346"/>
    </row>
    <row r="347" spans="1:21">
      <c r="A347" t="s">
        <v>573</v>
      </c>
      <c r="B347"/>
      <c r="E347"/>
      <c r="H347"/>
      <c r="J347"/>
      <c r="K347" s="13">
        <v>2</v>
      </c>
      <c r="L347">
        <f>L348</f>
        <v>4.08</v>
      </c>
      <c r="M347" s="15">
        <f t="shared" si="38"/>
        <v>2.6000000000000002E-2</v>
      </c>
      <c r="N347" s="13">
        <v>140</v>
      </c>
      <c r="O347"/>
      <c r="P347"/>
      <c r="R347"/>
      <c r="S347"/>
      <c r="U347"/>
    </row>
    <row r="348" spans="1:21">
      <c r="A348" s="5" t="s">
        <v>428</v>
      </c>
      <c r="B348" s="5"/>
      <c r="C348" s="5"/>
      <c r="D348" s="5"/>
      <c r="E348" s="5"/>
      <c r="F348" s="5"/>
      <c r="G348" s="5"/>
      <c r="H348" s="5"/>
      <c r="I348" s="5"/>
      <c r="J348" s="5"/>
      <c r="K348" s="4">
        <v>1.66</v>
      </c>
      <c r="L348" s="5">
        <v>4.08</v>
      </c>
      <c r="M348" s="6">
        <f t="shared" si="38"/>
        <v>3.0249999999999999E-2</v>
      </c>
      <c r="N348" s="13">
        <v>160</v>
      </c>
      <c r="O348"/>
      <c r="P348"/>
      <c r="R348"/>
      <c r="S348"/>
      <c r="U348"/>
    </row>
    <row r="349" spans="1:21">
      <c r="B349"/>
      <c r="E349"/>
      <c r="H349"/>
      <c r="J349"/>
      <c r="K349"/>
      <c r="M349"/>
      <c r="O349"/>
      <c r="P349"/>
      <c r="R349"/>
      <c r="S349"/>
      <c r="U349"/>
    </row>
    <row r="350" spans="1:21">
      <c r="B350"/>
      <c r="E350"/>
      <c r="H350"/>
      <c r="J350"/>
      <c r="K350"/>
      <c r="M350"/>
      <c r="O350"/>
      <c r="P350"/>
      <c r="R350"/>
      <c r="S350"/>
      <c r="U350"/>
    </row>
    <row r="351" spans="1:21">
      <c r="B351"/>
      <c r="E351"/>
      <c r="H351"/>
      <c r="J351"/>
      <c r="K351"/>
      <c r="M351"/>
      <c r="O351"/>
      <c r="P351"/>
      <c r="R351"/>
      <c r="S351"/>
      <c r="U351"/>
    </row>
    <row r="352" spans="1:21">
      <c r="B352"/>
      <c r="E352"/>
      <c r="H352"/>
      <c r="J352"/>
      <c r="K352"/>
      <c r="M352"/>
      <c r="O352"/>
      <c r="P352"/>
      <c r="R352"/>
      <c r="S352"/>
      <c r="U352"/>
    </row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spans="2:21">
      <c r="B1377"/>
      <c r="E1377"/>
      <c r="H1377"/>
      <c r="J1377"/>
      <c r="K1377"/>
      <c r="M1377"/>
      <c r="O1377"/>
      <c r="P1377"/>
      <c r="R1377"/>
      <c r="S1377"/>
      <c r="U1377"/>
    </row>
    <row r="1378" spans="2:21">
      <c r="B1378"/>
      <c r="E1378"/>
      <c r="H1378"/>
      <c r="J1378"/>
      <c r="K1378"/>
      <c r="M1378"/>
      <c r="O1378"/>
      <c r="P1378"/>
      <c r="R1378"/>
      <c r="S1378"/>
      <c r="U1378"/>
    </row>
    <row r="1379" spans="2:21">
      <c r="B1379"/>
      <c r="E1379"/>
      <c r="H1379"/>
      <c r="J1379"/>
      <c r="K1379"/>
      <c r="M1379"/>
      <c r="O1379"/>
      <c r="P1379"/>
      <c r="R1379"/>
      <c r="S1379"/>
      <c r="U1379"/>
    </row>
    <row r="1380" spans="2:21">
      <c r="B1380"/>
      <c r="E1380"/>
      <c r="H1380"/>
      <c r="J1380"/>
      <c r="K1380"/>
      <c r="M1380"/>
      <c r="O1380"/>
      <c r="P1380"/>
      <c r="R1380"/>
      <c r="S1380"/>
      <c r="U1380"/>
    </row>
    <row r="1381" spans="2:21">
      <c r="B1381"/>
      <c r="E1381"/>
      <c r="H1381"/>
      <c r="J1381"/>
      <c r="K1381"/>
      <c r="M1381"/>
      <c r="O1381"/>
      <c r="P1381"/>
      <c r="R1381"/>
      <c r="S1381"/>
      <c r="U1381"/>
    </row>
    <row r="1382" spans="2:21">
      <c r="B1382"/>
      <c r="E1382"/>
      <c r="H1382"/>
      <c r="J1382"/>
      <c r="K1382"/>
      <c r="M1382"/>
      <c r="O1382"/>
      <c r="P1382"/>
      <c r="R1382"/>
      <c r="S1382"/>
      <c r="U1382"/>
    </row>
    <row r="1383" spans="2:21">
      <c r="B1383"/>
      <c r="E1383"/>
      <c r="H1383"/>
      <c r="J1383"/>
      <c r="K1383"/>
      <c r="M1383"/>
      <c r="O1383"/>
      <c r="P1383"/>
      <c r="R1383"/>
      <c r="S1383"/>
      <c r="U1383"/>
    </row>
    <row r="1384" spans="2:21">
      <c r="B1384"/>
      <c r="E1384"/>
      <c r="H1384"/>
      <c r="J1384"/>
      <c r="K1384"/>
      <c r="M1384"/>
      <c r="O1384"/>
      <c r="P1384"/>
      <c r="R1384"/>
      <c r="S1384"/>
      <c r="U1384"/>
    </row>
    <row r="1385" spans="2:21">
      <c r="B1385"/>
      <c r="E1385"/>
      <c r="H1385"/>
      <c r="J1385"/>
      <c r="K1385"/>
      <c r="M1385"/>
      <c r="O1385"/>
      <c r="P1385"/>
      <c r="R1385"/>
      <c r="S1385"/>
      <c r="U1385"/>
    </row>
    <row r="1386" spans="2:21">
      <c r="B1386"/>
      <c r="E1386"/>
      <c r="H1386"/>
      <c r="J1386"/>
      <c r="K1386"/>
      <c r="M1386"/>
      <c r="O1386"/>
      <c r="P1386"/>
      <c r="R1386"/>
      <c r="S1386"/>
      <c r="U1386"/>
    </row>
    <row r="1387" spans="2:21">
      <c r="O1387"/>
      <c r="P1387"/>
      <c r="R1387"/>
      <c r="S1387"/>
      <c r="U1387"/>
    </row>
    <row r="1388" spans="2:21">
      <c r="O1388"/>
      <c r="P1388"/>
      <c r="R1388"/>
      <c r="S1388"/>
      <c r="U1388"/>
    </row>
    <row r="1389" spans="2:21">
      <c r="O1389"/>
      <c r="P1389"/>
      <c r="R1389"/>
      <c r="S1389"/>
      <c r="U1389"/>
    </row>
    <row r="1390" spans="2:21">
      <c r="O1390"/>
      <c r="P1390"/>
      <c r="R1390"/>
      <c r="S1390"/>
      <c r="U1390"/>
    </row>
    <row r="1391" spans="2:21">
      <c r="O1391"/>
      <c r="P1391"/>
      <c r="R1391"/>
      <c r="S1391"/>
      <c r="U1391"/>
    </row>
    <row r="1392" spans="2:21">
      <c r="O1392"/>
      <c r="P1392"/>
      <c r="R1392"/>
      <c r="S1392"/>
      <c r="U1392"/>
    </row>
    <row r="1393" spans="15:21">
      <c r="O1393"/>
      <c r="P1393"/>
      <c r="R1393"/>
      <c r="S1393"/>
      <c r="U1393"/>
    </row>
    <row r="1394" spans="15:21">
      <c r="O1394"/>
      <c r="P1394"/>
      <c r="R1394"/>
      <c r="S1394"/>
      <c r="U1394"/>
    </row>
    <row r="1395" spans="15:21">
      <c r="O1395"/>
      <c r="P1395"/>
      <c r="R1395"/>
      <c r="S1395"/>
      <c r="U1395"/>
    </row>
    <row r="1396" spans="15:21">
      <c r="O1396"/>
      <c r="P1396"/>
      <c r="R1396"/>
      <c r="S1396"/>
      <c r="U1396"/>
    </row>
    <row r="1397" spans="15:21">
      <c r="O1397"/>
      <c r="P1397"/>
      <c r="R1397"/>
      <c r="S1397"/>
      <c r="U1397"/>
    </row>
    <row r="1398" spans="15:21">
      <c r="O1398"/>
      <c r="P1398"/>
      <c r="R1398"/>
      <c r="S1398"/>
      <c r="U1398"/>
    </row>
    <row r="1399" spans="15:21">
      <c r="O1399"/>
      <c r="P1399"/>
      <c r="R1399"/>
      <c r="S1399"/>
      <c r="U1399"/>
    </row>
    <row r="1400" spans="15:21">
      <c r="O1400"/>
      <c r="P1400"/>
      <c r="R1400"/>
      <c r="S1400"/>
      <c r="U1400"/>
    </row>
    <row r="1401" spans="15:21">
      <c r="O1401"/>
      <c r="P1401"/>
      <c r="R1401"/>
      <c r="S1401"/>
      <c r="U1401"/>
    </row>
    <row r="1402" spans="15:21">
      <c r="O1402"/>
      <c r="P1402"/>
      <c r="R1402"/>
      <c r="S1402"/>
      <c r="U1402"/>
    </row>
    <row r="1403" spans="15:21">
      <c r="O1403"/>
      <c r="P1403"/>
      <c r="R1403"/>
      <c r="S1403"/>
      <c r="U1403"/>
    </row>
    <row r="1404" spans="15:21">
      <c r="O1404"/>
      <c r="P1404"/>
      <c r="R1404"/>
      <c r="S1404"/>
      <c r="U1404"/>
    </row>
    <row r="1405" spans="15:21">
      <c r="O1405"/>
      <c r="P1405"/>
      <c r="R1405"/>
      <c r="S1405"/>
      <c r="U1405"/>
    </row>
    <row r="1406" spans="15:21">
      <c r="O1406"/>
      <c r="P1406"/>
      <c r="R1406"/>
      <c r="S1406"/>
      <c r="U1406"/>
    </row>
    <row r="1407" spans="15:21">
      <c r="O1407"/>
      <c r="P1407"/>
      <c r="R1407"/>
      <c r="S1407"/>
      <c r="U1407"/>
    </row>
    <row r="1408" spans="15:21">
      <c r="O1408"/>
      <c r="P1408"/>
      <c r="R1408"/>
      <c r="S1408"/>
      <c r="U1408"/>
    </row>
    <row r="1409" spans="15:21">
      <c r="O1409"/>
      <c r="P1409"/>
      <c r="R1409"/>
      <c r="S1409"/>
      <c r="U1409"/>
    </row>
    <row r="1410" spans="15:21">
      <c r="O1410"/>
      <c r="P1410"/>
      <c r="R1410"/>
      <c r="S1410"/>
      <c r="U1410"/>
    </row>
    <row r="1411" spans="15:21">
      <c r="O1411"/>
      <c r="P1411"/>
      <c r="R1411"/>
      <c r="S1411"/>
      <c r="U1411"/>
    </row>
    <row r="1412" spans="15:21">
      <c r="O1412"/>
      <c r="P1412"/>
      <c r="R1412"/>
      <c r="S1412"/>
      <c r="U1412"/>
    </row>
    <row r="1413" spans="15:21">
      <c r="O1413"/>
      <c r="P1413"/>
      <c r="R1413"/>
      <c r="S1413"/>
      <c r="U1413"/>
    </row>
    <row r="1414" spans="15:21">
      <c r="O1414"/>
      <c r="P1414"/>
      <c r="R1414"/>
      <c r="S1414"/>
      <c r="U1414"/>
    </row>
    <row r="1415" spans="15:21">
      <c r="O1415"/>
      <c r="P1415"/>
      <c r="R1415"/>
      <c r="S1415"/>
      <c r="U1415"/>
    </row>
    <row r="1416" spans="15:21">
      <c r="O1416"/>
      <c r="P1416"/>
      <c r="R1416"/>
      <c r="S1416"/>
      <c r="U1416"/>
    </row>
    <row r="1417" spans="15:21">
      <c r="O1417"/>
      <c r="P1417"/>
      <c r="R1417"/>
      <c r="S1417"/>
      <c r="U1417"/>
    </row>
    <row r="1418" spans="15:21">
      <c r="O1418"/>
      <c r="P1418"/>
      <c r="R1418"/>
      <c r="S1418"/>
      <c r="U1418"/>
    </row>
    <row r="1419" spans="15:21">
      <c r="O1419"/>
      <c r="P1419"/>
      <c r="R1419"/>
      <c r="S1419"/>
      <c r="U1419"/>
    </row>
    <row r="1420" spans="15:21">
      <c r="O1420"/>
      <c r="P1420"/>
      <c r="R1420"/>
      <c r="S1420"/>
      <c r="U1420"/>
    </row>
    <row r="1421" spans="15:21">
      <c r="O1421"/>
      <c r="P1421"/>
      <c r="R1421"/>
      <c r="S1421"/>
      <c r="U1421"/>
    </row>
    <row r="1422" spans="15:21">
      <c r="O1422"/>
      <c r="P1422"/>
      <c r="R1422"/>
      <c r="S1422"/>
      <c r="U1422"/>
    </row>
    <row r="1423" spans="15:21">
      <c r="O1423"/>
      <c r="P1423"/>
      <c r="R1423"/>
      <c r="S1423"/>
      <c r="U1423"/>
    </row>
    <row r="1424" spans="15:21">
      <c r="O1424"/>
      <c r="P1424"/>
      <c r="R1424"/>
      <c r="S1424"/>
      <c r="U1424"/>
    </row>
    <row r="1425" spans="15:21">
      <c r="O1425"/>
      <c r="P1425"/>
      <c r="R1425"/>
      <c r="S1425"/>
      <c r="U1425"/>
    </row>
    <row r="1426" spans="15:21">
      <c r="O1426"/>
      <c r="P1426"/>
      <c r="R1426"/>
      <c r="S1426"/>
      <c r="U1426"/>
    </row>
    <row r="1427" spans="15:21">
      <c r="O1427"/>
      <c r="P1427"/>
      <c r="R1427"/>
      <c r="S1427"/>
      <c r="U1427"/>
    </row>
    <row r="1428" spans="15:21">
      <c r="O1428"/>
      <c r="P1428"/>
      <c r="R1428"/>
      <c r="S1428"/>
      <c r="U1428"/>
    </row>
    <row r="1429" spans="15:21">
      <c r="O1429"/>
      <c r="P1429"/>
      <c r="R1429"/>
      <c r="S1429"/>
      <c r="U1429"/>
    </row>
    <row r="1430" spans="15:21">
      <c r="O1430"/>
      <c r="P1430"/>
      <c r="R1430"/>
      <c r="S1430"/>
      <c r="U1430"/>
    </row>
    <row r="1431" spans="15:21">
      <c r="O1431"/>
      <c r="P1431"/>
      <c r="R1431"/>
      <c r="S1431"/>
      <c r="U1431"/>
    </row>
    <row r="1432" spans="15:21">
      <c r="O1432"/>
      <c r="P1432"/>
      <c r="R1432"/>
      <c r="S1432"/>
      <c r="U1432"/>
    </row>
    <row r="1433" spans="15:21">
      <c r="O1433"/>
      <c r="P1433"/>
      <c r="R1433"/>
      <c r="S1433"/>
      <c r="U1433"/>
    </row>
    <row r="1434" spans="15:21">
      <c r="O1434"/>
      <c r="P1434"/>
      <c r="R1434"/>
      <c r="S1434"/>
      <c r="U1434"/>
    </row>
    <row r="1435" spans="15:21">
      <c r="O1435"/>
      <c r="P1435"/>
      <c r="R1435"/>
      <c r="S1435"/>
      <c r="U1435"/>
    </row>
    <row r="1436" spans="15:21">
      <c r="O1436"/>
      <c r="P1436"/>
      <c r="R1436"/>
      <c r="S1436"/>
      <c r="U1436"/>
    </row>
    <row r="1437" spans="15:21">
      <c r="O1437"/>
      <c r="P1437"/>
      <c r="R1437"/>
      <c r="S1437"/>
      <c r="U1437"/>
    </row>
    <row r="1438" spans="15:21">
      <c r="O1438"/>
      <c r="P1438"/>
      <c r="R1438"/>
      <c r="S1438"/>
      <c r="U1438"/>
    </row>
    <row r="1439" spans="15:21">
      <c r="O1439"/>
      <c r="P1439"/>
      <c r="R1439"/>
      <c r="S1439"/>
      <c r="U1439"/>
    </row>
    <row r="1440" spans="15:21">
      <c r="O1440"/>
      <c r="P1440"/>
      <c r="R1440"/>
      <c r="S1440"/>
      <c r="U1440"/>
    </row>
    <row r="1441" spans="15:21">
      <c r="O1441"/>
      <c r="P1441"/>
      <c r="R1441"/>
      <c r="S1441"/>
      <c r="U1441"/>
    </row>
    <row r="1442" spans="15:21">
      <c r="O1442"/>
      <c r="P1442"/>
      <c r="R1442"/>
      <c r="S1442"/>
      <c r="U1442"/>
    </row>
    <row r="1443" spans="15:21">
      <c r="O1443"/>
      <c r="P1443"/>
      <c r="R1443"/>
      <c r="S1443"/>
      <c r="U1443"/>
    </row>
    <row r="1444" spans="15:21">
      <c r="O1444"/>
      <c r="P1444"/>
      <c r="R1444"/>
      <c r="S1444"/>
      <c r="U1444"/>
    </row>
    <row r="1445" spans="15:21">
      <c r="O1445"/>
      <c r="P1445"/>
      <c r="R1445"/>
      <c r="S1445"/>
      <c r="U1445"/>
    </row>
    <row r="1446" spans="15:21">
      <c r="O1446"/>
      <c r="P1446"/>
      <c r="R1446"/>
      <c r="S1446"/>
      <c r="U1446"/>
    </row>
    <row r="1447" spans="15:21">
      <c r="O1447"/>
      <c r="P1447"/>
      <c r="R1447"/>
      <c r="S1447"/>
      <c r="U1447"/>
    </row>
    <row r="1448" spans="15:21">
      <c r="O1448"/>
      <c r="P1448"/>
      <c r="R1448"/>
      <c r="S1448"/>
      <c r="U1448"/>
    </row>
    <row r="1449" spans="15:21">
      <c r="O1449"/>
      <c r="P1449"/>
      <c r="R1449"/>
      <c r="S1449"/>
      <c r="U1449"/>
    </row>
    <row r="1450" spans="15:21">
      <c r="O1450"/>
      <c r="P1450"/>
      <c r="R1450"/>
      <c r="S1450"/>
      <c r="U1450"/>
    </row>
    <row r="1451" spans="15:21">
      <c r="O1451"/>
      <c r="P1451"/>
      <c r="R1451"/>
      <c r="S1451"/>
      <c r="U1451"/>
    </row>
    <row r="1452" spans="15:21">
      <c r="O1452"/>
      <c r="P1452"/>
      <c r="R1452"/>
      <c r="S1452"/>
      <c r="U1452"/>
    </row>
    <row r="1453" spans="15:21">
      <c r="O1453"/>
      <c r="P1453"/>
      <c r="R1453"/>
      <c r="S1453"/>
      <c r="U1453"/>
    </row>
    <row r="1454" spans="15:21">
      <c r="O1454"/>
      <c r="P1454"/>
      <c r="R1454"/>
      <c r="S1454"/>
      <c r="U1454"/>
    </row>
    <row r="1455" spans="15:21">
      <c r="O1455"/>
      <c r="P1455"/>
      <c r="R1455"/>
      <c r="S1455"/>
      <c r="U1455"/>
    </row>
    <row r="1456" spans="15:21">
      <c r="O1456"/>
      <c r="P1456"/>
      <c r="R1456"/>
      <c r="S1456"/>
      <c r="U1456"/>
    </row>
    <row r="1457" spans="15:21">
      <c r="O1457"/>
      <c r="P1457"/>
      <c r="R1457"/>
      <c r="S1457"/>
      <c r="U1457"/>
    </row>
    <row r="1458" spans="15:21">
      <c r="O1458"/>
      <c r="P1458"/>
      <c r="R1458"/>
      <c r="S1458"/>
      <c r="U1458"/>
    </row>
    <row r="1459" spans="15:21">
      <c r="O1459"/>
      <c r="P1459"/>
      <c r="R1459"/>
      <c r="S1459"/>
      <c r="U1459"/>
    </row>
    <row r="1460" spans="15:21">
      <c r="O1460"/>
      <c r="P1460"/>
      <c r="R1460"/>
      <c r="S1460"/>
      <c r="U1460"/>
    </row>
    <row r="1461" spans="15:21">
      <c r="O1461"/>
      <c r="P1461"/>
      <c r="R1461"/>
      <c r="S1461"/>
      <c r="U1461"/>
    </row>
    <row r="1462" spans="15:21">
      <c r="O1462"/>
      <c r="P1462"/>
      <c r="R1462"/>
      <c r="S1462"/>
      <c r="U1462"/>
    </row>
    <row r="1463" spans="15:21">
      <c r="O1463"/>
      <c r="P1463"/>
      <c r="R1463"/>
      <c r="S1463"/>
      <c r="U1463"/>
    </row>
    <row r="1464" spans="15:21">
      <c r="O1464"/>
      <c r="P1464"/>
      <c r="R1464"/>
      <c r="S1464"/>
      <c r="U1464"/>
    </row>
    <row r="1465" spans="15:21">
      <c r="O1465"/>
      <c r="P1465"/>
      <c r="R1465"/>
      <c r="S1465"/>
      <c r="U1465"/>
    </row>
    <row r="1466" spans="15:21">
      <c r="O1466"/>
      <c r="P1466"/>
      <c r="R1466"/>
      <c r="S1466"/>
      <c r="U1466"/>
    </row>
    <row r="1467" spans="15:21">
      <c r="O1467"/>
      <c r="P1467"/>
      <c r="R1467"/>
      <c r="S1467"/>
      <c r="U1467"/>
    </row>
    <row r="1468" spans="15:21">
      <c r="O1468"/>
      <c r="P1468"/>
      <c r="R1468"/>
      <c r="S1468"/>
      <c r="U1468"/>
    </row>
    <row r="1469" spans="15:21">
      <c r="O1469"/>
      <c r="P1469"/>
      <c r="R1469"/>
      <c r="S1469"/>
      <c r="U1469"/>
    </row>
    <row r="1470" spans="15:21">
      <c r="O1470"/>
      <c r="P1470"/>
      <c r="R1470"/>
      <c r="S1470"/>
      <c r="U1470"/>
    </row>
    <row r="1471" spans="15:21">
      <c r="O1471"/>
      <c r="P1471"/>
      <c r="R1471"/>
      <c r="S1471"/>
      <c r="U1471"/>
    </row>
    <row r="1472" spans="15:21">
      <c r="O1472"/>
      <c r="P1472"/>
      <c r="R1472"/>
      <c r="S1472"/>
      <c r="U1472"/>
    </row>
    <row r="1473" spans="15:21">
      <c r="O1473"/>
      <c r="P1473"/>
      <c r="R1473"/>
      <c r="S1473"/>
      <c r="U1473"/>
    </row>
    <row r="1474" spans="15:21">
      <c r="O1474"/>
      <c r="P1474"/>
      <c r="R1474"/>
      <c r="S1474"/>
      <c r="U1474"/>
    </row>
    <row r="1475" spans="15:21">
      <c r="O1475"/>
      <c r="P1475"/>
      <c r="R1475"/>
      <c r="S1475"/>
      <c r="U1475"/>
    </row>
    <row r="1476" spans="15:21">
      <c r="O1476"/>
      <c r="P1476"/>
      <c r="R1476"/>
      <c r="S1476"/>
      <c r="U1476"/>
    </row>
    <row r="1477" spans="15:21">
      <c r="O1477"/>
      <c r="P1477"/>
      <c r="R1477"/>
      <c r="S1477"/>
      <c r="U1477"/>
    </row>
    <row r="1478" spans="15:21">
      <c r="O1478"/>
      <c r="P1478"/>
      <c r="R1478"/>
      <c r="S1478"/>
      <c r="U1478"/>
    </row>
    <row r="1479" spans="15:21">
      <c r="O1479"/>
      <c r="P1479"/>
      <c r="R1479"/>
      <c r="S1479"/>
      <c r="U1479"/>
    </row>
    <row r="1480" spans="15:21">
      <c r="O1480"/>
      <c r="P1480"/>
      <c r="R1480"/>
      <c r="S1480"/>
      <c r="U1480"/>
    </row>
    <row r="1481" spans="15:21">
      <c r="O1481"/>
      <c r="P1481"/>
      <c r="R1481"/>
      <c r="S1481"/>
      <c r="U1481"/>
    </row>
    <row r="1482" spans="15:21">
      <c r="O1482"/>
      <c r="P1482"/>
      <c r="R1482"/>
      <c r="S1482"/>
      <c r="U1482"/>
    </row>
    <row r="1483" spans="15:21">
      <c r="O1483"/>
      <c r="P1483"/>
      <c r="R1483"/>
      <c r="S1483"/>
      <c r="U1483"/>
    </row>
    <row r="1484" spans="15:21">
      <c r="O1484"/>
      <c r="P1484"/>
      <c r="R1484"/>
      <c r="S1484"/>
      <c r="U1484"/>
    </row>
    <row r="1485" spans="15:21">
      <c r="O1485"/>
      <c r="P1485"/>
      <c r="R1485"/>
      <c r="S1485"/>
      <c r="U1485"/>
    </row>
    <row r="1486" spans="15:21">
      <c r="O1486"/>
      <c r="P1486"/>
      <c r="R1486"/>
      <c r="S1486"/>
      <c r="U1486"/>
    </row>
    <row r="1487" spans="15:21">
      <c r="O1487"/>
      <c r="P1487"/>
      <c r="R1487"/>
      <c r="S1487"/>
      <c r="U1487"/>
    </row>
    <row r="1488" spans="15:21">
      <c r="O1488"/>
      <c r="P1488"/>
      <c r="R1488"/>
      <c r="S1488"/>
      <c r="U1488"/>
    </row>
    <row r="1489" spans="15:21">
      <c r="O1489"/>
      <c r="P1489"/>
      <c r="R1489"/>
      <c r="S1489"/>
      <c r="U1489"/>
    </row>
    <row r="1490" spans="15:21">
      <c r="O1490"/>
      <c r="P1490"/>
      <c r="R1490"/>
      <c r="S1490"/>
      <c r="U1490"/>
    </row>
    <row r="1491" spans="15:21">
      <c r="O1491"/>
      <c r="P1491"/>
      <c r="R1491"/>
      <c r="S1491"/>
      <c r="U1491"/>
    </row>
    <row r="1492" spans="15:21">
      <c r="O1492"/>
      <c r="P1492"/>
      <c r="R1492"/>
      <c r="S1492"/>
      <c r="U1492"/>
    </row>
    <row r="1493" spans="15:21">
      <c r="O1493"/>
      <c r="P1493"/>
      <c r="R1493"/>
      <c r="S1493"/>
      <c r="U1493"/>
    </row>
    <row r="1494" spans="15:21">
      <c r="O1494"/>
      <c r="P1494"/>
      <c r="R1494"/>
      <c r="S1494"/>
      <c r="U1494"/>
    </row>
    <row r="1495" spans="15:21">
      <c r="O1495"/>
      <c r="P1495"/>
      <c r="R1495"/>
      <c r="S1495"/>
      <c r="U1495"/>
    </row>
    <row r="1496" spans="15:21">
      <c r="O1496"/>
      <c r="P1496"/>
      <c r="R1496"/>
      <c r="S1496"/>
      <c r="U1496"/>
    </row>
    <row r="1497" spans="15:21">
      <c r="O1497"/>
      <c r="P1497"/>
      <c r="R1497"/>
      <c r="S1497"/>
      <c r="U1497"/>
    </row>
    <row r="1498" spans="15:21">
      <c r="O1498"/>
      <c r="P1498"/>
      <c r="R1498"/>
      <c r="S1498"/>
      <c r="U1498"/>
    </row>
    <row r="1499" spans="15:21">
      <c r="O1499"/>
      <c r="P1499"/>
      <c r="R1499"/>
      <c r="S1499"/>
      <c r="U1499"/>
    </row>
    <row r="1500" spans="15:21">
      <c r="O1500"/>
      <c r="P1500"/>
      <c r="R1500"/>
      <c r="S1500"/>
      <c r="U1500"/>
    </row>
    <row r="1501" spans="15:21">
      <c r="O1501"/>
      <c r="P1501"/>
      <c r="R1501"/>
      <c r="S1501"/>
      <c r="U1501"/>
    </row>
    <row r="1502" spans="15:21">
      <c r="O1502"/>
      <c r="P1502"/>
      <c r="R1502"/>
      <c r="S1502"/>
      <c r="U1502"/>
    </row>
    <row r="1503" spans="15:21">
      <c r="O1503"/>
      <c r="P1503"/>
      <c r="R1503"/>
      <c r="S1503"/>
      <c r="U1503"/>
    </row>
    <row r="1504" spans="15:21">
      <c r="O1504"/>
      <c r="P1504"/>
      <c r="R1504"/>
      <c r="S1504"/>
      <c r="U1504"/>
    </row>
    <row r="1505" spans="15:21">
      <c r="O1505"/>
      <c r="P1505"/>
      <c r="R1505"/>
      <c r="S1505"/>
      <c r="U1505"/>
    </row>
    <row r="1506" spans="15:21">
      <c r="O1506"/>
      <c r="P1506"/>
      <c r="R1506"/>
      <c r="S1506"/>
      <c r="U1506"/>
    </row>
    <row r="1507" spans="15:21">
      <c r="O1507"/>
      <c r="P1507"/>
      <c r="R1507"/>
      <c r="S1507"/>
      <c r="U1507"/>
    </row>
    <row r="1508" spans="15:21">
      <c r="O1508"/>
      <c r="P1508"/>
      <c r="R1508"/>
      <c r="S1508"/>
      <c r="U1508"/>
    </row>
    <row r="1509" spans="15:21">
      <c r="O1509"/>
      <c r="P1509"/>
      <c r="R1509"/>
      <c r="S1509"/>
      <c r="U1509"/>
    </row>
    <row r="1510" spans="15:21">
      <c r="O1510"/>
      <c r="P1510"/>
      <c r="R1510"/>
      <c r="S1510"/>
      <c r="U1510"/>
    </row>
    <row r="1511" spans="15:21">
      <c r="O1511"/>
      <c r="P1511"/>
      <c r="R1511"/>
      <c r="S1511"/>
      <c r="U1511"/>
    </row>
    <row r="1512" spans="15:21">
      <c r="O1512"/>
      <c r="P1512"/>
      <c r="R1512"/>
      <c r="S1512"/>
      <c r="U1512"/>
    </row>
    <row r="1513" spans="15:21">
      <c r="O1513"/>
      <c r="P1513"/>
      <c r="R1513"/>
      <c r="S1513"/>
      <c r="U1513"/>
    </row>
    <row r="1514" spans="15:21">
      <c r="O1514"/>
      <c r="P1514"/>
      <c r="R1514"/>
      <c r="S1514"/>
      <c r="U1514"/>
    </row>
    <row r="1515" spans="15:21">
      <c r="O1515"/>
      <c r="P1515"/>
      <c r="R1515"/>
      <c r="S1515"/>
      <c r="U1515"/>
    </row>
    <row r="1516" spans="15:21">
      <c r="O1516"/>
      <c r="P1516"/>
      <c r="R1516"/>
      <c r="S1516"/>
      <c r="U1516"/>
    </row>
    <row r="1517" spans="15:21">
      <c r="O1517"/>
      <c r="P1517"/>
      <c r="R1517"/>
      <c r="S1517"/>
      <c r="U1517"/>
    </row>
    <row r="1518" spans="15:21">
      <c r="O1518"/>
      <c r="P1518"/>
      <c r="R1518"/>
      <c r="S1518"/>
      <c r="U1518"/>
    </row>
    <row r="1519" spans="15:21">
      <c r="O1519"/>
      <c r="P1519"/>
      <c r="R1519"/>
      <c r="S1519"/>
      <c r="U1519"/>
    </row>
    <row r="1520" spans="15:21">
      <c r="O1520"/>
      <c r="P1520"/>
      <c r="R1520"/>
      <c r="S1520"/>
      <c r="U1520"/>
    </row>
    <row r="1521" spans="15:21">
      <c r="O1521"/>
      <c r="P1521"/>
      <c r="R1521"/>
      <c r="S1521"/>
      <c r="U1521"/>
    </row>
    <row r="1522" spans="15:21">
      <c r="O1522"/>
      <c r="P1522"/>
      <c r="R1522"/>
      <c r="S1522"/>
      <c r="U1522"/>
    </row>
    <row r="1523" spans="15:21">
      <c r="O1523"/>
      <c r="P1523"/>
      <c r="R1523"/>
      <c r="S1523"/>
      <c r="U1523"/>
    </row>
    <row r="1524" spans="15:21">
      <c r="O1524"/>
      <c r="P1524"/>
      <c r="R1524"/>
      <c r="S1524"/>
      <c r="U1524"/>
    </row>
    <row r="1525" spans="15:21">
      <c r="O1525"/>
      <c r="P1525"/>
      <c r="R1525"/>
      <c r="S1525"/>
      <c r="U1525"/>
    </row>
    <row r="1526" spans="15:21">
      <c r="O1526"/>
      <c r="P1526"/>
      <c r="R1526"/>
      <c r="S1526"/>
      <c r="U1526"/>
    </row>
    <row r="1527" spans="15:21">
      <c r="O1527"/>
      <c r="P1527"/>
      <c r="R1527"/>
      <c r="S1527"/>
      <c r="U1527"/>
    </row>
    <row r="1528" spans="15:21">
      <c r="O1528"/>
      <c r="P1528"/>
      <c r="R1528"/>
      <c r="S1528"/>
      <c r="U1528"/>
    </row>
  </sheetData>
  <mergeCells count="7">
    <mergeCell ref="S1:U1"/>
    <mergeCell ref="K1:M1"/>
    <mergeCell ref="P12:R12"/>
    <mergeCell ref="B1:D1"/>
    <mergeCell ref="E1:G1"/>
    <mergeCell ref="H1:J1"/>
    <mergeCell ref="P1:R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9F8-52A6-254F-BBB0-60DB091241E3}">
  <sheetPr codeName="Sheet7">
    <tabColor theme="4"/>
  </sheetPr>
  <dimension ref="A1:X11"/>
  <sheetViews>
    <sheetView topLeftCell="A7" workbookViewId="0">
      <selection activeCell="H10" sqref="H7:U10"/>
    </sheetView>
  </sheetViews>
  <sheetFormatPr defaultColWidth="8.7109375" defaultRowHeight="15"/>
  <cols>
    <col min="2" max="2" width="16.7109375" bestFit="1" customWidth="1"/>
    <col min="3" max="4" width="16.7109375" customWidth="1"/>
    <col min="5" max="5" width="7.7109375" bestFit="1" customWidth="1"/>
    <col min="8" max="8" width="16.7109375" bestFit="1" customWidth="1"/>
    <col min="9" max="10" width="16.7109375" customWidth="1"/>
    <col min="13" max="13" width="8.7109375" style="15"/>
    <col min="15" max="15" width="12.42578125" customWidth="1"/>
    <col min="16" max="16" width="12.140625" customWidth="1"/>
    <col min="20" max="20" width="12.28515625" customWidth="1"/>
    <col min="21" max="21" width="12.7109375" customWidth="1"/>
  </cols>
  <sheetData>
    <row r="1" spans="1:24">
      <c r="A1" s="50" t="s">
        <v>264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2"/>
      <c r="N1" s="50" t="s">
        <v>265</v>
      </c>
      <c r="O1" s="50"/>
      <c r="P1" s="50"/>
      <c r="Q1" s="50"/>
      <c r="R1" s="50"/>
      <c r="S1" s="50"/>
      <c r="T1" s="50"/>
      <c r="U1" s="50"/>
      <c r="V1" s="50"/>
      <c r="W1" s="50"/>
      <c r="X1" s="52"/>
    </row>
    <row r="2" spans="1:24">
      <c r="B2" t="s">
        <v>208</v>
      </c>
      <c r="C2" t="s">
        <v>257</v>
      </c>
      <c r="D2" t="s">
        <v>252</v>
      </c>
      <c r="E2" t="s">
        <v>207</v>
      </c>
      <c r="F2" t="s">
        <v>206</v>
      </c>
      <c r="H2" t="s">
        <v>205</v>
      </c>
      <c r="I2" t="s">
        <v>258</v>
      </c>
      <c r="J2" t="s">
        <v>259</v>
      </c>
      <c r="K2" t="s">
        <v>204</v>
      </c>
      <c r="L2" t="s">
        <v>203</v>
      </c>
      <c r="O2" t="s">
        <v>257</v>
      </c>
      <c r="P2" t="s">
        <v>252</v>
      </c>
      <c r="Q2" t="s">
        <v>207</v>
      </c>
      <c r="R2" t="s">
        <v>206</v>
      </c>
      <c r="T2" t="s">
        <v>258</v>
      </c>
      <c r="U2" t="s">
        <v>259</v>
      </c>
      <c r="V2" t="s">
        <v>204</v>
      </c>
      <c r="W2" t="s">
        <v>203</v>
      </c>
      <c r="X2" s="15"/>
    </row>
    <row r="3" spans="1:24">
      <c r="A3" s="41" t="s">
        <v>202</v>
      </c>
      <c r="B3">
        <v>474.05996705833724</v>
      </c>
      <c r="C3">
        <f>cum_freq_b!I7</f>
        <v>283.28588826621609</v>
      </c>
      <c r="D3">
        <f>cum_freq_b!K54</f>
        <v>444.0579532573725</v>
      </c>
      <c r="E3">
        <v>571.32109231095205</v>
      </c>
      <c r="F3">
        <v>1673.1550481102436</v>
      </c>
      <c r="G3">
        <v>1665.7903487689593</v>
      </c>
      <c r="H3" s="42">
        <v>487.1</v>
      </c>
      <c r="I3" s="42">
        <f>cum_freq_b!V85</f>
        <v>530.5</v>
      </c>
      <c r="J3" s="42">
        <f>cum_freq_b!X30</f>
        <v>134.03824155939267</v>
      </c>
      <c r="K3">
        <v>924.53948951473865</v>
      </c>
      <c r="L3">
        <v>259.4468177123203</v>
      </c>
      <c r="N3" s="41" t="s">
        <v>202</v>
      </c>
      <c r="O3" s="39">
        <f>cum_freq_a!G7</f>
        <v>432.66648237708426</v>
      </c>
      <c r="P3">
        <f>cum_freq_a!I52</f>
        <v>1235.7793693512642</v>
      </c>
      <c r="Q3">
        <f>cum_freq_a!D44</f>
        <v>483.36720418891042</v>
      </c>
      <c r="R3">
        <f>cum_freq_a!A19</f>
        <v>37398.487989866626</v>
      </c>
      <c r="T3" s="42"/>
      <c r="U3" s="42"/>
      <c r="V3">
        <f>cum_freq_a!O26</f>
        <v>430.44300737106636</v>
      </c>
      <c r="W3">
        <f>cum_freq_a!L75</f>
        <v>591.26240770000004</v>
      </c>
      <c r="X3" s="15"/>
    </row>
    <row r="4" spans="1:24">
      <c r="A4" t="s">
        <v>201</v>
      </c>
      <c r="B4">
        <v>377.63947934944144</v>
      </c>
      <c r="C4">
        <f>cum_freq_b!I10</f>
        <v>263.75555401663649</v>
      </c>
      <c r="D4">
        <f>cum_freq_b!K85</f>
        <v>154.53779350439902</v>
      </c>
      <c r="E4">
        <v>469.89600257405681</v>
      </c>
      <c r="F4">
        <v>1415.7109558461329</v>
      </c>
      <c r="H4" s="42">
        <v>390.1</v>
      </c>
      <c r="I4" s="42">
        <f>cum_freq_b!V134</f>
        <v>168.5</v>
      </c>
      <c r="J4" s="42">
        <f>cum_freq_b!X47</f>
        <v>255.73902673257106</v>
      </c>
      <c r="K4">
        <v>687.52531289068031</v>
      </c>
      <c r="L4">
        <v>209.64933278281262</v>
      </c>
      <c r="M4" s="15">
        <v>191.31929913179329</v>
      </c>
      <c r="N4" t="s">
        <v>201</v>
      </c>
      <c r="O4" s="39">
        <f>cum_freq_a!G10</f>
        <v>613.36769915063553</v>
      </c>
      <c r="P4">
        <f>cum_freq_a!I83</f>
        <v>731.58699908762662</v>
      </c>
      <c r="Q4">
        <f>cum_freq_a!E69</f>
        <v>84.160756501182036</v>
      </c>
      <c r="R4">
        <f>cum_freq_a!B29</f>
        <v>84.117647058823536</v>
      </c>
      <c r="T4" s="42"/>
      <c r="U4" s="42"/>
      <c r="V4">
        <f>cum_freq_a!O40</f>
        <v>486.99132036904922</v>
      </c>
      <c r="W4">
        <f>cum_freq_a!L118</f>
        <v>807.02946080000004</v>
      </c>
      <c r="X4" s="15"/>
    </row>
    <row r="5" spans="1:24">
      <c r="A5" t="s">
        <v>200</v>
      </c>
      <c r="B5">
        <v>198.00281020336416</v>
      </c>
      <c r="C5">
        <f>cum_freq_b!I28</f>
        <v>392.44279539611699</v>
      </c>
      <c r="D5">
        <f>cum_freq_b!K262</f>
        <v>258.96303019335494</v>
      </c>
      <c r="E5">
        <v>256.61885915970078</v>
      </c>
      <c r="F5">
        <v>850.07263091425239</v>
      </c>
      <c r="H5" s="42">
        <v>213.4</v>
      </c>
      <c r="I5" s="42">
        <f>cum_freq_b!V416</f>
        <v>140.4</v>
      </c>
      <c r="J5" s="42">
        <f>cum_freq_b!X142</f>
        <v>259.40439385330575</v>
      </c>
      <c r="K5">
        <v>363.00745077680978</v>
      </c>
      <c r="L5">
        <v>197.1340204903743</v>
      </c>
      <c r="N5" t="s">
        <v>200</v>
      </c>
      <c r="O5" s="39">
        <f>cum_freq_a!G26</f>
        <v>542.66806198353515</v>
      </c>
      <c r="P5">
        <f>cum_freq_a!I254</f>
        <v>318.61652149968921</v>
      </c>
      <c r="Q5">
        <f>cum_freq_a!E213</f>
        <v>50.118203309692667</v>
      </c>
      <c r="R5">
        <f>cum_freq_a!A87</f>
        <v>25434.515122179295</v>
      </c>
      <c r="T5" s="42"/>
      <c r="U5" s="42"/>
      <c r="V5">
        <f>cum_freq_a!O123</f>
        <v>637.67109796254408</v>
      </c>
      <c r="W5">
        <f>cum_freq_a!L367</f>
        <v>772.64836300000002</v>
      </c>
      <c r="X5" s="15"/>
    </row>
    <row r="6" spans="1:24">
      <c r="A6" t="s">
        <v>199</v>
      </c>
      <c r="B6">
        <v>132.42279873815161</v>
      </c>
      <c r="C6">
        <f>cum_freq_b!I46</f>
        <v>265.78875591820059</v>
      </c>
      <c r="D6">
        <f>cum_freq_b!K439</f>
        <v>131.8446067578914</v>
      </c>
      <c r="E6">
        <v>183.42015519126639</v>
      </c>
      <c r="F6">
        <v>572.70582144105799</v>
      </c>
      <c r="H6" s="42">
        <v>135.16899785956994</v>
      </c>
      <c r="I6" s="42">
        <f>cum_freq_b!V697</f>
        <v>195.9</v>
      </c>
      <c r="J6" s="42">
        <f>cum_freq_b!X237</f>
        <v>505.55177749939588</v>
      </c>
      <c r="K6">
        <v>256.53742295392158</v>
      </c>
      <c r="L6">
        <v>223.61749454989044</v>
      </c>
      <c r="N6" t="s">
        <v>199</v>
      </c>
      <c r="O6" s="39">
        <f>cum_freq_a!G42</f>
        <v>330.8099140233121</v>
      </c>
      <c r="P6">
        <f>cum_freq_a!I425</f>
        <v>250.08598421232332</v>
      </c>
      <c r="Q6">
        <f>cum_freq_a!E357</f>
        <v>16.07565011820331</v>
      </c>
      <c r="R6">
        <f>cum_freq_a!A145</f>
        <v>10764.541626085967</v>
      </c>
      <c r="T6" s="42"/>
      <c r="U6" s="42"/>
      <c r="V6">
        <f>cum_freq_a!O206</f>
        <v>1373.7392557793787</v>
      </c>
      <c r="W6">
        <f>cum_freq_a!L615</f>
        <v>296.8325327</v>
      </c>
      <c r="X6" s="15"/>
    </row>
    <row r="7" spans="1:24">
      <c r="A7" t="s">
        <v>198</v>
      </c>
      <c r="B7">
        <v>123.07707176109511</v>
      </c>
      <c r="C7">
        <f>cum_freq_b!I49</f>
        <v>856.19275636131329</v>
      </c>
      <c r="D7">
        <f>cum_freq_b!K471</f>
        <v>125.53106227603988</v>
      </c>
      <c r="E7">
        <v>174.82671071172081</v>
      </c>
      <c r="F7">
        <v>525.9804697242206</v>
      </c>
      <c r="G7">
        <v>522.1801363088058</v>
      </c>
      <c r="H7" s="42">
        <v>124.20206553821464</v>
      </c>
      <c r="I7" s="42">
        <f>cum_freq_b!V747</f>
        <v>118.3</v>
      </c>
      <c r="J7" s="42">
        <f>cum_freq_b!X254</f>
        <v>0</v>
      </c>
      <c r="K7">
        <v>242.10077400943081</v>
      </c>
      <c r="L7">
        <v>220.0857152626414</v>
      </c>
      <c r="N7" t="s">
        <v>198</v>
      </c>
      <c r="O7" s="39">
        <f>cum_freq_a!G45</f>
        <v>1001.5591243399329</v>
      </c>
      <c r="P7">
        <f>cum_freq_a!I456</f>
        <v>163.4819125080179</v>
      </c>
      <c r="Q7">
        <f>cum_freq_a!D383</f>
        <v>515.22811676704396</v>
      </c>
      <c r="R7">
        <f>cum_freq_a!A155</f>
        <v>15396.606893824925</v>
      </c>
      <c r="T7" s="42"/>
      <c r="U7" s="42"/>
      <c r="V7">
        <f>cum_freq_a!O220</f>
        <v>1391.5996986225143</v>
      </c>
      <c r="W7">
        <f>cum_freq_a!L659</f>
        <v>265.93866980000001</v>
      </c>
      <c r="X7" s="15"/>
    </row>
    <row r="8" spans="1:24">
      <c r="X8" s="15"/>
    </row>
    <row r="9" spans="1:24">
      <c r="A9" t="s">
        <v>197</v>
      </c>
      <c r="B9">
        <v>17.399999999999999</v>
      </c>
      <c r="E9">
        <v>57.9</v>
      </c>
      <c r="F9" s="41">
        <v>117.7</v>
      </c>
      <c r="H9">
        <v>26</v>
      </c>
      <c r="K9" s="41">
        <v>59.2</v>
      </c>
      <c r="L9" s="41">
        <v>44.8</v>
      </c>
      <c r="R9" s="41"/>
      <c r="V9" s="41"/>
      <c r="W9" s="41"/>
      <c r="X9" s="15"/>
    </row>
    <row r="10" spans="1:24">
      <c r="X10" s="15"/>
    </row>
    <row r="11" spans="1:24">
      <c r="B11">
        <v>24.1</v>
      </c>
      <c r="E11">
        <v>25.6</v>
      </c>
      <c r="K11" s="41"/>
      <c r="V11" s="41"/>
      <c r="X11" s="15"/>
    </row>
  </sheetData>
  <mergeCells count="2">
    <mergeCell ref="A1:M1"/>
    <mergeCell ref="N1:X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AD76-B110-8B4E-A217-C882D08EBD37}">
  <sheetPr codeName="Sheet8">
    <tabColor theme="4"/>
  </sheetPr>
  <dimension ref="A1:W26"/>
  <sheetViews>
    <sheetView zoomScale="70" zoomScaleNormal="70" workbookViewId="0">
      <selection activeCell="I2" sqref="I2"/>
    </sheetView>
  </sheetViews>
  <sheetFormatPr defaultColWidth="8.7109375" defaultRowHeight="15"/>
  <cols>
    <col min="1" max="1" width="15.140625" bestFit="1" customWidth="1"/>
    <col min="2" max="2" width="16.42578125" bestFit="1" customWidth="1"/>
    <col min="3" max="4" width="16.42578125" customWidth="1"/>
    <col min="7" max="7" width="12.140625" customWidth="1"/>
    <col min="8" max="8" width="11.140625" customWidth="1"/>
    <col min="12" max="12" width="15.140625" bestFit="1" customWidth="1"/>
    <col min="13" max="13" width="13" customWidth="1"/>
    <col min="14" max="14" width="15.140625" customWidth="1"/>
    <col min="15" max="15" width="16.7109375" bestFit="1" customWidth="1"/>
    <col min="19" max="19" width="11.140625" customWidth="1"/>
    <col min="20" max="20" width="13.140625" customWidth="1"/>
    <col min="21" max="21" width="16.7109375" bestFit="1" customWidth="1"/>
    <col min="23" max="23" width="12" bestFit="1" customWidth="1"/>
  </cols>
  <sheetData>
    <row r="1" spans="1:23">
      <c r="A1" t="s">
        <v>209</v>
      </c>
      <c r="B1" t="s">
        <v>210</v>
      </c>
      <c r="C1" t="s">
        <v>257</v>
      </c>
      <c r="D1" t="s">
        <v>252</v>
      </c>
      <c r="E1" t="s">
        <v>207</v>
      </c>
      <c r="F1" t="s">
        <v>206</v>
      </c>
      <c r="G1" t="s">
        <v>260</v>
      </c>
      <c r="H1" t="s">
        <v>261</v>
      </c>
      <c r="I1" t="s">
        <v>204</v>
      </c>
      <c r="J1" t="s">
        <v>203</v>
      </c>
      <c r="L1" t="s">
        <v>211</v>
      </c>
      <c r="M1" t="s">
        <v>251</v>
      </c>
      <c r="N1" t="s">
        <v>252</v>
      </c>
      <c r="O1" t="s">
        <v>208</v>
      </c>
      <c r="P1" t="s">
        <v>207</v>
      </c>
      <c r="Q1" t="s">
        <v>206</v>
      </c>
      <c r="S1" t="s">
        <v>249</v>
      </c>
      <c r="T1" t="s">
        <v>250</v>
      </c>
      <c r="U1" t="s">
        <v>205</v>
      </c>
      <c r="V1" t="s">
        <v>204</v>
      </c>
      <c r="W1" t="s">
        <v>203</v>
      </c>
    </row>
    <row r="2" spans="1:23">
      <c r="A2" t="s">
        <v>212</v>
      </c>
      <c r="B2">
        <v>0.10433270075399846</v>
      </c>
      <c r="C2" s="39">
        <f>AVERAGE('LC3.shallow1'!O5:O56)</f>
        <v>0.1347557310252942</v>
      </c>
      <c r="D2">
        <f>AVERAGE('LC3.shallow2'!N6:N526)</f>
        <v>0.10143526929958925</v>
      </c>
      <c r="E2">
        <v>0.14550256264775413</v>
      </c>
      <c r="F2">
        <v>1.2153859308892148</v>
      </c>
      <c r="G2" s="39">
        <f>AVERAGE('lc1.shallow1'!H5:H832)</f>
        <v>1.2414229468599042E-11</v>
      </c>
      <c r="H2">
        <f>AVERAGE('LC1.Shallow2'!O6:O285)</f>
        <v>8.2585182949881791E-2</v>
      </c>
      <c r="L2" t="s">
        <v>212</v>
      </c>
      <c r="M2" s="39">
        <f>AVERAGE('LC3.shallow1'!U5:U56)</f>
        <v>352.64304428008251</v>
      </c>
      <c r="N2">
        <f>AVERAGE('LC3.shallow2'!T6:T526)</f>
        <v>251.69866672289038</v>
      </c>
      <c r="O2">
        <v>260.47643868438541</v>
      </c>
      <c r="P2">
        <v>327.46098721299484</v>
      </c>
      <c r="Q2">
        <v>997.57609201028993</v>
      </c>
      <c r="S2">
        <f>AVERAGE('lc1.shallow1'!Q5:Q832)</f>
        <v>284.43599033816378</v>
      </c>
      <c r="T2">
        <f>AVERAGE('LC1.Shallow2'!T6:T285)</f>
        <v>226.5336865135171</v>
      </c>
      <c r="U2">
        <v>272.01313214175127</v>
      </c>
      <c r="V2">
        <v>486.5782461326238</v>
      </c>
      <c r="W2">
        <v>325.40428485904749</v>
      </c>
    </row>
    <row r="3" spans="1:23">
      <c r="A3" t="s">
        <v>213</v>
      </c>
      <c r="B3">
        <v>3.9811455814500005E-2</v>
      </c>
      <c r="C3" s="39">
        <f>MEDIAN('LC3.shallow1'!O5:O56)</f>
        <v>0.10593706195885286</v>
      </c>
      <c r="D3">
        <f>MEDIAN('LC3.shallow2'!N6:N526)</f>
        <v>3.5110299204000009E-2</v>
      </c>
      <c r="E3">
        <v>6.7456000000000002E-2</v>
      </c>
      <c r="F3">
        <v>0.70562705335978659</v>
      </c>
      <c r="G3" s="39">
        <f>MEDIAN('lc1.shallow1'!H5:H832)</f>
        <v>6.0650000000000005E-12</v>
      </c>
      <c r="H3">
        <f>MEDIAN('LC1.Shallow2'!O6:O285)</f>
        <v>2.638467449511829E-2</v>
      </c>
      <c r="L3" t="s">
        <v>213</v>
      </c>
      <c r="M3" s="39">
        <f>MEDIAN('LC3.shallow1'!U5:U56)</f>
        <v>333.93839480989425</v>
      </c>
      <c r="N3">
        <f>MEDIAN('LC3.shallow2'!T6:T526)</f>
        <v>188.67484420001904</v>
      </c>
      <c r="O3">
        <v>198.09837738830407</v>
      </c>
      <c r="P3">
        <v>256.61885915970078</v>
      </c>
      <c r="Q3">
        <v>854.22237702677501</v>
      </c>
      <c r="S3">
        <f>MEDIAN('lc1.shallow1'!Q5:Q832)</f>
        <v>229</v>
      </c>
      <c r="T3">
        <f>MEDIAN('LC1.Shallow2'!T6:T285)</f>
        <v>163.25580664707621</v>
      </c>
      <c r="U3">
        <v>213.4</v>
      </c>
      <c r="V3">
        <v>358.08633791396807</v>
      </c>
      <c r="W3">
        <v>247.19500488094712</v>
      </c>
    </row>
    <row r="4" spans="1:23">
      <c r="A4" t="s">
        <v>214</v>
      </c>
      <c r="B4">
        <v>0.213408022737443</v>
      </c>
      <c r="C4">
        <f>STDEV('LC3.shallow1'!O5:O56)</f>
        <v>9.3434509213185593E-2</v>
      </c>
      <c r="D4">
        <f>STDEV('LC3.shallow2'!N6:N526)</f>
        <v>0.22130651212746277</v>
      </c>
      <c r="E4">
        <v>0.31522626167074808</v>
      </c>
      <c r="F4">
        <v>1.7401085838581332</v>
      </c>
      <c r="G4">
        <f>STDEV('lc1.shallow1'!H5:H832)</f>
        <v>2.1909755146585157E-11</v>
      </c>
      <c r="H4">
        <f>STDEV('LC1.Shallow2'!O6:O285)</f>
        <v>0.16418746544542251</v>
      </c>
      <c r="L4" t="s">
        <v>214</v>
      </c>
      <c r="M4">
        <f>STDEV('LC3.shallow1'!U5:U56)</f>
        <v>131.09853434636233</v>
      </c>
      <c r="N4">
        <f>STDEV('LC3.shallow2'!T6:T526)</f>
        <v>178.41774798722855</v>
      </c>
      <c r="O4">
        <v>177.02063162475872</v>
      </c>
      <c r="P4">
        <v>216.10632567508327</v>
      </c>
      <c r="Q4">
        <v>544.42662368867798</v>
      </c>
      <c r="S4">
        <f>STDEV('lc1.shallow1'!Q5:Q832)</f>
        <v>196.01145386260018</v>
      </c>
      <c r="T4">
        <f>STDEV('LC1.Shallow2'!T6:T285)</f>
        <v>190.61805669642555</v>
      </c>
      <c r="U4">
        <v>195.46844252903929</v>
      </c>
      <c r="V4">
        <v>353.78365151845037</v>
      </c>
      <c r="W4">
        <v>265.09948851575905</v>
      </c>
    </row>
    <row r="5" spans="1:23">
      <c r="A5" t="s">
        <v>215</v>
      </c>
      <c r="B5">
        <v>4.5542984168704989E-2</v>
      </c>
      <c r="C5">
        <f>VAR('LC3.shallow1'!O5:O56)</f>
        <v>8.730007511908864E-3</v>
      </c>
      <c r="D5">
        <f>VAR('LC3.shallow2'!N6:N526)</f>
        <v>4.897657231002283E-2</v>
      </c>
      <c r="E5">
        <v>9.9367596046914947E-2</v>
      </c>
      <c r="F5">
        <v>3.0279778836167579</v>
      </c>
      <c r="G5">
        <f>VAR('lc1.shallow1'!H5:H832)</f>
        <v>4.8003737058331483E-22</v>
      </c>
      <c r="H5">
        <f>VAR('LC1.Shallow2'!O6:O285)</f>
        <v>2.6957523809391808E-2</v>
      </c>
      <c r="L5" t="s">
        <v>215</v>
      </c>
      <c r="M5">
        <f>VAR('LC3.shallow1'!U5:U56)</f>
        <v>17186.825707764347</v>
      </c>
      <c r="N5">
        <f>VAR('LC3.shallow2'!T6:T526)</f>
        <v>31832.8927968342</v>
      </c>
      <c r="O5">
        <v>31336.304020828524</v>
      </c>
      <c r="P5">
        <v>46701.94399678515</v>
      </c>
      <c r="Q5">
        <v>296400.34858105337</v>
      </c>
      <c r="S5">
        <f>VAR('lc1.shallow1'!Q5:Q832)</f>
        <v>38420.490045330233</v>
      </c>
      <c r="T5">
        <f>VAR('LC1.Shallow2'!T6:T285)</f>
        <v>36335.243538721712</v>
      </c>
      <c r="U5">
        <v>38207.912024728343</v>
      </c>
      <c r="V5">
        <v>125162.87208172833</v>
      </c>
      <c r="W5">
        <v>70277.738811317075</v>
      </c>
    </row>
    <row r="6" spans="1:23">
      <c r="A6" t="s">
        <v>12</v>
      </c>
      <c r="B6">
        <v>552</v>
      </c>
      <c r="C6">
        <f>COUNT('LC3.shallow1'!O5:O56)</f>
        <v>48</v>
      </c>
      <c r="D6">
        <f>COUNT('LC3.shallow2'!N6:N526)</f>
        <v>504</v>
      </c>
      <c r="E6">
        <v>423</v>
      </c>
      <c r="F6">
        <v>362</v>
      </c>
      <c r="G6">
        <f>COUNT('lc1.shallow1'!H5:H832)</f>
        <v>828</v>
      </c>
      <c r="H6">
        <f>COUNT('LC1.Shallow2'!O6:O285)</f>
        <v>271</v>
      </c>
      <c r="L6" t="s">
        <v>12</v>
      </c>
      <c r="M6">
        <f>COUNT('LC3.shallow1'!U5:U56)</f>
        <v>48</v>
      </c>
      <c r="N6">
        <f>COUNT('LC3.shallow2'!T6:T526)</f>
        <v>504</v>
      </c>
      <c r="O6">
        <v>552</v>
      </c>
      <c r="P6">
        <v>423</v>
      </c>
      <c r="Q6">
        <v>362</v>
      </c>
      <c r="S6">
        <f>COUNT('lc1.shallow1'!Q5:Q832)</f>
        <v>828</v>
      </c>
      <c r="T6">
        <f>COUNT('LC1.Shallow2'!T6:T285)</f>
        <v>280</v>
      </c>
      <c r="U6">
        <v>1099</v>
      </c>
      <c r="V6">
        <v>243</v>
      </c>
      <c r="W6">
        <v>730</v>
      </c>
    </row>
    <row r="7" spans="1:23">
      <c r="A7" t="s">
        <v>4</v>
      </c>
      <c r="B7">
        <v>8.1215994600000001E-3</v>
      </c>
      <c r="C7" s="39">
        <f>MIN('LC3.shallow1'!O5:O56)</f>
        <v>3.0438628843886206E-2</v>
      </c>
      <c r="D7">
        <f>MIN('LC3.shallow2'!N6:N526)</f>
        <v>8.1215994600000001E-3</v>
      </c>
      <c r="E7">
        <v>1.5616E-2</v>
      </c>
      <c r="F7">
        <v>0.10506219977309843</v>
      </c>
      <c r="G7" s="39">
        <f>MIN('lc1.shallow1'!H5:H832)</f>
        <v>9.8200000000000006E-13</v>
      </c>
      <c r="H7">
        <f>MIN('LC1.Shallow2'!O6:O285)</f>
        <v>6.6023275113834753E-3</v>
      </c>
      <c r="L7" t="s">
        <v>4</v>
      </c>
      <c r="M7" s="39">
        <f>MIN('LC3.shallow1'!U5:U56)</f>
        <v>231.23222265211012</v>
      </c>
      <c r="N7">
        <f>MIN('LC3.shallow2'!T6:T526)</f>
        <v>111.99546836044604</v>
      </c>
      <c r="O7">
        <v>111.99546836044604</v>
      </c>
      <c r="P7">
        <v>160.1207741581336</v>
      </c>
      <c r="Q7">
        <v>443.39987973943209</v>
      </c>
      <c r="S7">
        <f>MIN('lc1.shallow1'!Q5:Q832)</f>
        <v>113.1</v>
      </c>
      <c r="T7">
        <f>MIN('LC1.Shallow2'!T6:T285)</f>
        <v>0</v>
      </c>
      <c r="U7">
        <v>99.646033411078378</v>
      </c>
      <c r="V7">
        <v>226.11534238681267</v>
      </c>
      <c r="W7">
        <v>159.82468651818132</v>
      </c>
    </row>
    <row r="8" spans="1:23">
      <c r="A8" t="s">
        <v>5</v>
      </c>
      <c r="B8">
        <v>2.5747656872670004</v>
      </c>
      <c r="C8" s="39">
        <f>MAX('LC3.shallow1'!O5:O56)</f>
        <v>0.4795745540119713</v>
      </c>
      <c r="D8">
        <f>MAX('LC3.shallow2'!N6:N526)</f>
        <v>2.5747656872670004</v>
      </c>
      <c r="E8">
        <v>5.3070719999999998</v>
      </c>
      <c r="F8">
        <v>23.533932749174046</v>
      </c>
      <c r="G8" s="39">
        <f>MAX('lc1.shallow1'!H5:H832)</f>
        <v>3.2099999999999998E-10</v>
      </c>
      <c r="H8">
        <f>MAX('LC1.Shallow2'!O6:O285)</f>
        <v>1.081007952236966</v>
      </c>
      <c r="L8" t="s">
        <v>5</v>
      </c>
      <c r="M8" s="39">
        <f>MAX('LC3.shallow1'!U5:U56)</f>
        <v>856.19275636131329</v>
      </c>
      <c r="N8">
        <f>MAX('LC3.shallow2'!T6:T526)</f>
        <v>1290.8078247662861</v>
      </c>
      <c r="O8">
        <v>1290.8078247662861</v>
      </c>
      <c r="P8">
        <v>2416.5371026608482</v>
      </c>
      <c r="Q8">
        <v>4916.1957906305852</v>
      </c>
      <c r="S8">
        <f>MAX('lc1.shallow1'!Q5:Q832)</f>
        <v>2519.9</v>
      </c>
      <c r="T8">
        <f>MAX('LC1.Shallow2'!T6:T285)</f>
        <v>1234.6369497883175</v>
      </c>
      <c r="U8">
        <v>2519.9</v>
      </c>
      <c r="V8">
        <v>2665.7975461787296</v>
      </c>
      <c r="W8">
        <v>2722.8585991918339</v>
      </c>
    </row>
    <row r="10" spans="1:23">
      <c r="A10" t="s">
        <v>216</v>
      </c>
      <c r="O10">
        <v>17.399999999999999</v>
      </c>
      <c r="P10">
        <v>57.9</v>
      </c>
      <c r="Q10" s="41">
        <v>117.7</v>
      </c>
      <c r="R10" s="41"/>
      <c r="S10" s="41"/>
      <c r="U10">
        <v>26</v>
      </c>
      <c r="V10" s="41">
        <v>53.2</v>
      </c>
      <c r="W10" s="41">
        <v>44.8</v>
      </c>
    </row>
    <row r="11" spans="1:23">
      <c r="O11">
        <v>24.1</v>
      </c>
      <c r="P11">
        <v>25.6</v>
      </c>
      <c r="Q11">
        <v>66.900000000000006</v>
      </c>
      <c r="U11">
        <v>59.2</v>
      </c>
      <c r="V11" s="41">
        <v>59.2</v>
      </c>
    </row>
    <row r="12" spans="1:23">
      <c r="A12" t="s">
        <v>217</v>
      </c>
      <c r="V12">
        <v>44.8</v>
      </c>
      <c r="W12">
        <v>53.2</v>
      </c>
    </row>
    <row r="17" spans="1:23">
      <c r="A17" t="s">
        <v>197</v>
      </c>
      <c r="O17">
        <v>17.399999999999999</v>
      </c>
      <c r="P17">
        <v>57.9</v>
      </c>
      <c r="Q17" s="41">
        <v>117.7</v>
      </c>
      <c r="R17" s="41"/>
      <c r="S17" s="41"/>
      <c r="U17">
        <v>26</v>
      </c>
      <c r="V17" s="41">
        <v>59.2</v>
      </c>
      <c r="W17" s="41">
        <v>44.8</v>
      </c>
    </row>
    <row r="18" spans="1:23">
      <c r="V18" s="41"/>
    </row>
    <row r="19" spans="1:23">
      <c r="A19" t="s">
        <v>218</v>
      </c>
      <c r="O19">
        <v>5.7599999999999908E-2</v>
      </c>
      <c r="P19">
        <v>4.6966666666667149E-2</v>
      </c>
      <c r="Q19">
        <v>0.26816666666666683</v>
      </c>
      <c r="U19">
        <v>0.1624000000000001</v>
      </c>
      <c r="V19">
        <v>0.14376666666666704</v>
      </c>
      <c r="W19">
        <v>8.4933333333333388E-2</v>
      </c>
    </row>
    <row r="20" spans="1:23">
      <c r="U20">
        <v>0.12369999999999967</v>
      </c>
      <c r="W20">
        <v>8.6699999999999972E-2</v>
      </c>
    </row>
    <row r="21" spans="1:23">
      <c r="U21">
        <v>0.15110000000000051</v>
      </c>
    </row>
    <row r="22" spans="1:23">
      <c r="U22">
        <v>0.14039999999999964</v>
      </c>
    </row>
    <row r="24" spans="1:23">
      <c r="A24" t="s">
        <v>219</v>
      </c>
      <c r="O24">
        <v>-5.3644333333333334</v>
      </c>
      <c r="Q24">
        <v>0.16643333333333354</v>
      </c>
      <c r="U24">
        <v>0.17953333333333299</v>
      </c>
      <c r="V24">
        <v>9.6500000000000155E-2</v>
      </c>
      <c r="W24">
        <v>9.6500000000000155E-2</v>
      </c>
    </row>
    <row r="25" spans="1:23">
      <c r="Q25">
        <v>0.20550000000000029</v>
      </c>
      <c r="V25">
        <v>8.6699999999999972E-2</v>
      </c>
    </row>
    <row r="26" spans="1:23">
      <c r="Q26">
        <v>0.25586666666666663</v>
      </c>
      <c r="V26">
        <v>0.16143333333333354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57C-C050-BC43-A884-96BA800C9500}">
  <sheetPr codeName="Sheet16">
    <tabColor theme="4"/>
  </sheetPr>
  <dimension ref="A1:E6"/>
  <sheetViews>
    <sheetView workbookViewId="0">
      <selection activeCell="C2" sqref="C2"/>
    </sheetView>
  </sheetViews>
  <sheetFormatPr defaultColWidth="8.7109375" defaultRowHeight="15"/>
  <cols>
    <col min="1" max="1" width="15.140625" bestFit="1" customWidth="1"/>
    <col min="4" max="4" width="10" customWidth="1"/>
  </cols>
  <sheetData>
    <row r="1" spans="1:5">
      <c r="A1" t="s">
        <v>209</v>
      </c>
      <c r="B1" t="s">
        <v>220</v>
      </c>
      <c r="C1" t="s">
        <v>221</v>
      </c>
      <c r="D1">
        <v>1500</v>
      </c>
      <c r="E1" t="s">
        <v>222</v>
      </c>
    </row>
    <row r="2" spans="1:5">
      <c r="A2" t="s">
        <v>212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>
      <c r="A3" t="s">
        <v>213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>
      <c r="A4" t="s">
        <v>214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>
      <c r="A5" t="s">
        <v>215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>
      <c r="A6" t="s">
        <v>12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F8E0-88BA-BE4E-B51B-F543614022D8}">
  <sheetPr codeName="Sheet24">
    <tabColor theme="7"/>
  </sheetPr>
  <dimension ref="A1:Y1109"/>
  <sheetViews>
    <sheetView topLeftCell="K1" zoomScale="75" workbookViewId="0">
      <selection activeCell="U10" sqref="U10"/>
    </sheetView>
  </sheetViews>
  <sheetFormatPr defaultColWidth="8.7109375" defaultRowHeight="15"/>
  <cols>
    <col min="1" max="1" width="23.7109375" bestFit="1" customWidth="1"/>
    <col min="2" max="2" width="8.7109375" style="42"/>
    <col min="4" max="4" width="23.140625" bestFit="1" customWidth="1"/>
    <col min="5" max="5" width="8.7109375" style="42"/>
    <col min="7" max="7" width="26.140625" bestFit="1" customWidth="1"/>
    <col min="8" max="8" width="8.7109375" style="42"/>
    <col min="9" max="9" width="24.7109375" style="42" customWidth="1"/>
    <col min="10" max="10" width="8.7109375" style="42"/>
    <col min="11" max="11" width="24" style="42" customWidth="1"/>
    <col min="12" max="12" width="8.7109375" style="42"/>
    <col min="14" max="14" width="26.140625" bestFit="1" customWidth="1"/>
    <col min="15" max="15" width="8.7109375" style="42"/>
    <col min="17" max="17" width="26.140625" bestFit="1" customWidth="1"/>
    <col min="18" max="18" width="8.7109375" style="42"/>
    <col min="20" max="20" width="26.140625" bestFit="1" customWidth="1"/>
    <col min="21" max="21" width="8.7109375" style="42"/>
    <col min="22" max="22" width="24.7109375" customWidth="1"/>
    <col min="24" max="24" width="24" customWidth="1"/>
  </cols>
  <sheetData>
    <row r="1" spans="1:25">
      <c r="A1" s="41" t="s">
        <v>223</v>
      </c>
      <c r="B1" s="43" t="s">
        <v>224</v>
      </c>
      <c r="D1" s="41" t="s">
        <v>225</v>
      </c>
      <c r="E1" s="43" t="s">
        <v>224</v>
      </c>
      <c r="G1" s="41" t="s">
        <v>226</v>
      </c>
      <c r="H1" s="43" t="s">
        <v>224</v>
      </c>
      <c r="I1" s="43" t="s">
        <v>253</v>
      </c>
      <c r="J1" s="43" t="s">
        <v>224</v>
      </c>
      <c r="K1" s="43" t="s">
        <v>254</v>
      </c>
      <c r="L1" s="43" t="s">
        <v>224</v>
      </c>
      <c r="N1" s="41" t="s">
        <v>227</v>
      </c>
      <c r="O1" s="43" t="s">
        <v>224</v>
      </c>
      <c r="Q1" s="41" t="s">
        <v>228</v>
      </c>
      <c r="R1" s="43" t="s">
        <v>224</v>
      </c>
      <c r="T1" s="41" t="s">
        <v>229</v>
      </c>
      <c r="U1" s="43" t="s">
        <v>224</v>
      </c>
      <c r="V1" s="43" t="s">
        <v>256</v>
      </c>
      <c r="W1" s="43" t="s">
        <v>224</v>
      </c>
      <c r="X1" s="43" t="s">
        <v>255</v>
      </c>
      <c r="Y1" s="43" t="s">
        <v>224</v>
      </c>
    </row>
    <row r="2" spans="1:25">
      <c r="A2">
        <v>4916.1957906305852</v>
      </c>
      <c r="B2" s="42">
        <v>100</v>
      </c>
      <c r="D2">
        <v>2416.5371026608482</v>
      </c>
      <c r="E2" s="42">
        <v>100</v>
      </c>
      <c r="G2">
        <v>1290.8078247662861</v>
      </c>
      <c r="H2" s="42">
        <v>100</v>
      </c>
      <c r="I2" s="42">
        <f>'LC3.shallow1'!U5</f>
        <v>475.07113804321102</v>
      </c>
      <c r="J2" s="42">
        <f>(SUM(COUNT(I2:I$53))/SUM(COUNT(I$2:I$53)))*100</f>
        <v>100</v>
      </c>
      <c r="K2" s="42">
        <f>'LC3.shallow2'!T6</f>
        <v>189.78419330390619</v>
      </c>
      <c r="L2" s="42">
        <f>(SUM(COUNT(K2:K$522))/SUM(COUNT(K$2:K$522)))*100</f>
        <v>100</v>
      </c>
      <c r="N2">
        <v>2722.8585991918339</v>
      </c>
      <c r="O2" s="42">
        <f>(SUM(COUNT(N2:N$731))/SUM(COUNT(N$2:N$731)))*100</f>
        <v>100</v>
      </c>
      <c r="Q2">
        <v>2665.7975461787296</v>
      </c>
      <c r="R2" s="42">
        <f>(SUM(COUNT(Q2:Q$244))/SUM(COUNT(Q$2:Q$244)))*100</f>
        <v>100</v>
      </c>
      <c r="T2" s="42">
        <v>2519.9</v>
      </c>
      <c r="U2" s="42">
        <f>(SUM(COUNT(T2:T$1100))/SUM(COUNT(T$2:T$1100)))*100</f>
        <v>100</v>
      </c>
      <c r="V2">
        <f>'lc1.shallow1'!Q5</f>
        <v>247.1</v>
      </c>
      <c r="W2">
        <f>(SUM(COUNT(V2:V$829))/SUM(COUNT(V$2:V$829)))*100</f>
        <v>100</v>
      </c>
      <c r="X2">
        <f>'LC1.Shallow2'!T6</f>
        <v>128.73754091112437</v>
      </c>
      <c r="Y2">
        <f>(SUM(COUNT(X2:X281))/SUM(COUNT(X$2:X$281)))*100</f>
        <v>100</v>
      </c>
    </row>
    <row r="3" spans="1:25">
      <c r="A3">
        <v>3728.5291600194309</v>
      </c>
      <c r="B3" s="42">
        <v>99.723756906077341</v>
      </c>
      <c r="D3">
        <v>1671.21622780352</v>
      </c>
      <c r="E3" s="42">
        <v>99.763593380614651</v>
      </c>
      <c r="G3">
        <v>1228.8646952302281</v>
      </c>
      <c r="H3" s="42">
        <v>99.818840579710141</v>
      </c>
      <c r="I3" s="42">
        <f>'LC3.shallow1'!U6</f>
        <v>413.54008383769082</v>
      </c>
      <c r="J3" s="42">
        <f>(SUM(COUNT(I3:I$53))/SUM(COUNT(I$2:I$53)))*100</f>
        <v>98.076923076923066</v>
      </c>
      <c r="K3" s="42">
        <f>'LC3.shallow2'!T7</f>
        <v>113.39093144998145</v>
      </c>
      <c r="L3" s="42">
        <f>(SUM(COUNT(K3:K$522))/SUM(COUNT(K$2:K$522)))*100</f>
        <v>99.808061420345481</v>
      </c>
      <c r="N3">
        <v>2551.7648193628152</v>
      </c>
      <c r="O3" s="42">
        <f>(SUM(COUNT(N3:N$731))/SUM(COUNT(N$2:N$731)))*100</f>
        <v>99.863013698630127</v>
      </c>
      <c r="Q3">
        <v>2452.5892161224497</v>
      </c>
      <c r="R3" s="42">
        <f>(SUM(COUNT(Q3:Q$244))/SUM(COUNT(Q$2:Q$244)))*100</f>
        <v>99.588477366255148</v>
      </c>
      <c r="T3">
        <v>1606.8</v>
      </c>
      <c r="U3" s="42">
        <f>(SUM(COUNT(T3:T$1100))/SUM(COUNT(T$2:T$1100)))*100</f>
        <v>99.909008189262977</v>
      </c>
      <c r="V3">
        <f>'lc1.shallow1'!Q6</f>
        <v>232.7</v>
      </c>
      <c r="W3">
        <f>(SUM(COUNT(V3:V$829))/SUM(COUNT(V$2:V$829)))*100</f>
        <v>99.879227053140099</v>
      </c>
      <c r="X3">
        <f>'LC1.Shallow2'!T7</f>
        <v>117.09954088136628</v>
      </c>
      <c r="Y3">
        <f t="shared" ref="Y3:Y66" si="0">(SUM(COUNT(X3:X282))/SUM(COUNT(X$2:X$281)))*100</f>
        <v>99.642857142857139</v>
      </c>
    </row>
    <row r="4" spans="1:25">
      <c r="A4">
        <v>3530.3336219382927</v>
      </c>
      <c r="B4" s="42">
        <v>99.447513812154696</v>
      </c>
      <c r="D4">
        <v>1450.944766821056</v>
      </c>
      <c r="E4" s="42">
        <v>99.527186761229316</v>
      </c>
      <c r="G4">
        <v>1118.0515985602347</v>
      </c>
      <c r="H4" s="42">
        <v>99.637681159420282</v>
      </c>
      <c r="I4" s="42">
        <f>'LC3.shallow1'!U7</f>
        <v>358.41147731362855</v>
      </c>
      <c r="J4" s="42">
        <f>(SUM(COUNT(I4:I$53))/SUM(COUNT(I$2:I$53)))*100</f>
        <v>96.15384615384616</v>
      </c>
      <c r="K4" s="42">
        <f>'LC3.shallow2'!T8</f>
        <v>160.49005862708029</v>
      </c>
      <c r="L4" s="42">
        <f>(SUM(COUNT(K4:K$522))/SUM(COUNT(K$2:K$522)))*100</f>
        <v>99.616122840690977</v>
      </c>
      <c r="N4">
        <v>2434.6004330127398</v>
      </c>
      <c r="O4" s="42">
        <f>(SUM(COUNT(N4:N$731))/SUM(COUNT(N$2:N$731)))*100</f>
        <v>99.726027397260282</v>
      </c>
      <c r="Q4">
        <v>2167.6325995862658</v>
      </c>
      <c r="R4" s="42">
        <f>(SUM(COUNT(Q4:Q$244))/SUM(COUNT(Q$2:Q$244)))*100</f>
        <v>99.176954732510296</v>
      </c>
      <c r="T4" s="42">
        <v>1495.3</v>
      </c>
      <c r="U4" s="42">
        <f>(SUM(COUNT(T4:T$1100))/SUM(COUNT(T$2:T$1100)))*100</f>
        <v>99.818016378525925</v>
      </c>
      <c r="V4">
        <f>'lc1.shallow1'!Q7</f>
        <v>330.4</v>
      </c>
      <c r="W4">
        <f>(SUM(COUNT(V4:V$829))/SUM(COUNT(V$2:V$829)))*100</f>
        <v>99.758454106280197</v>
      </c>
      <c r="X4">
        <f>'LC1.Shallow2'!T8</f>
        <v>196.8822320717409</v>
      </c>
      <c r="Y4">
        <f t="shared" si="0"/>
        <v>99.285714285714292</v>
      </c>
    </row>
    <row r="5" spans="1:25">
      <c r="A5">
        <v>2910.6867521269592</v>
      </c>
      <c r="B5" s="42">
        <v>99.171270718232037</v>
      </c>
      <c r="D5">
        <v>1320.633849581176</v>
      </c>
      <c r="E5" s="42">
        <v>99.290780141843967</v>
      </c>
      <c r="G5">
        <v>1107.4167316763783</v>
      </c>
      <c r="H5" s="42">
        <v>99.456521739130437</v>
      </c>
      <c r="I5" s="42">
        <f>'LC3.shallow1'!U8</f>
        <v>262.5974393639865</v>
      </c>
      <c r="J5" s="42">
        <f>(SUM(COUNT(I5:I$53))/SUM(COUNT(I$2:I$53)))*100</f>
        <v>94.230769230769226</v>
      </c>
      <c r="K5" s="42">
        <f>'LC3.shallow2'!T9</f>
        <v>310.51414874424836</v>
      </c>
      <c r="L5" s="42">
        <f>(SUM(COUNT(K5:K$522))/SUM(COUNT(K$2:K$522)))*100</f>
        <v>99.424184261036459</v>
      </c>
      <c r="N5">
        <v>2379.6697077024755</v>
      </c>
      <c r="O5" s="42">
        <f>(SUM(COUNT(N5:N$731))/SUM(COUNT(N$2:N$731)))*100</f>
        <v>99.589041095890408</v>
      </c>
      <c r="Q5">
        <v>1893.6474354614152</v>
      </c>
      <c r="R5" s="42">
        <f>(SUM(COUNT(Q5:Q$244))/SUM(COUNT(Q$2:Q$244)))*100</f>
        <v>98.76543209876543</v>
      </c>
      <c r="T5" s="42">
        <v>1291.2</v>
      </c>
      <c r="U5" s="42">
        <f>(SUM(COUNT(T5:T$1100))/SUM(COUNT(T$2:T$1100)))*100</f>
        <v>99.727024567788902</v>
      </c>
      <c r="V5">
        <f>'lc1.shallow1'!Q8</f>
        <v>256.7</v>
      </c>
      <c r="W5">
        <f>(SUM(COUNT(V5:V$829))/SUM(COUNT(V$2:V$829)))*100</f>
        <v>99.637681159420282</v>
      </c>
      <c r="X5">
        <f>'LC1.Shallow2'!T9</f>
        <v>333.77665524802569</v>
      </c>
      <c r="Y5">
        <f t="shared" si="0"/>
        <v>98.928571428571431</v>
      </c>
    </row>
    <row r="6" spans="1:25">
      <c r="A6">
        <v>2897.3149457020768</v>
      </c>
      <c r="B6" s="42">
        <v>98.895027624309392</v>
      </c>
      <c r="D6">
        <v>1153.7539018492801</v>
      </c>
      <c r="E6" s="42">
        <v>99.054373522458633</v>
      </c>
      <c r="G6">
        <v>1091.1042566717126</v>
      </c>
      <c r="H6" s="42">
        <v>99.275362318840578</v>
      </c>
      <c r="I6" s="42">
        <f>'LC3.shallow1'!U9</f>
        <v>262.20969001368229</v>
      </c>
      <c r="J6" s="42">
        <f>(SUM(COUNT(I6:I$53))/SUM(COUNT(I$2:I$53)))*100</f>
        <v>92.307692307692307</v>
      </c>
      <c r="K6" s="42">
        <f>'LC3.shallow2'!T10</f>
        <v>311.77196219595214</v>
      </c>
      <c r="L6" s="42">
        <f>(SUM(COUNT(K6:K$522))/SUM(COUNT(K$2:K$522)))*100</f>
        <v>99.232245681381954</v>
      </c>
      <c r="N6">
        <v>2280.7411552065764</v>
      </c>
      <c r="O6" s="42">
        <f>(SUM(COUNT(N6:N$731))/SUM(COUNT(N$2:N$731)))*100</f>
        <v>99.452054794520549</v>
      </c>
      <c r="Q6">
        <v>1543.3528237805324</v>
      </c>
      <c r="R6" s="42">
        <f>(SUM(COUNT(Q6:Q$244))/SUM(COUNT(Q$2:Q$244)))*100</f>
        <v>98.353909465020578</v>
      </c>
      <c r="T6" s="42">
        <v>1234.6369497883175</v>
      </c>
      <c r="U6" s="42">
        <f>(SUM(COUNT(T6:T$1100))/SUM(COUNT(T$2:T$1100)))*100</f>
        <v>99.636032757051865</v>
      </c>
      <c r="V6">
        <f>'lc1.shallow1'!Q9</f>
        <v>229.4</v>
      </c>
      <c r="W6">
        <f>(SUM(COUNT(V6:V$829))/SUM(COUNT(V$2:V$829)))*100</f>
        <v>99.516908212560381</v>
      </c>
      <c r="X6">
        <f>'LC1.Shallow2'!T10</f>
        <v>105.38817527199342</v>
      </c>
      <c r="Y6">
        <f t="shared" si="0"/>
        <v>98.571428571428584</v>
      </c>
    </row>
    <row r="7" spans="1:25">
      <c r="A7">
        <v>2787.5357568362729</v>
      </c>
      <c r="B7" s="42">
        <v>98.618784530386733</v>
      </c>
      <c r="D7">
        <v>964.24267559700797</v>
      </c>
      <c r="E7" s="42">
        <v>98.817966903073284</v>
      </c>
      <c r="G7">
        <v>1028.4209765170976</v>
      </c>
      <c r="H7" s="42">
        <v>99.094202898550719</v>
      </c>
      <c r="I7" s="42">
        <f>'LC3.shallow1'!U10</f>
        <v>283.28588826621609</v>
      </c>
      <c r="J7" s="42">
        <f>(SUM(COUNT(I7:I$53))/SUM(COUNT(I$2:I$53)))*100</f>
        <v>90.384615384615387</v>
      </c>
      <c r="K7" s="42">
        <f>'LC3.shallow2'!T11</f>
        <v>348.57979098002789</v>
      </c>
      <c r="L7" s="42">
        <f>(SUM(COUNT(K7:K$522))/SUM(COUNT(K$2:K$522)))*100</f>
        <v>99.04030710172745</v>
      </c>
      <c r="N7">
        <v>2172.5197609697566</v>
      </c>
      <c r="O7" s="42">
        <f>(SUM(COUNT(N7:N$731))/SUM(COUNT(N$2:N$731)))*100</f>
        <v>99.315068493150676</v>
      </c>
      <c r="Q7">
        <v>1476.6243003302511</v>
      </c>
      <c r="R7" s="42">
        <f>(SUM(COUNT(Q7:Q$244))/SUM(COUNT(Q$2:Q$244)))*100</f>
        <v>97.942386831275712</v>
      </c>
      <c r="T7">
        <v>1150.0999999999999</v>
      </c>
      <c r="U7" s="42">
        <f>(SUM(COUNT(T7:T$1100))/SUM(COUNT(T$2:T$1100)))*100</f>
        <v>99.545040946314828</v>
      </c>
      <c r="V7">
        <f>'lc1.shallow1'!Q10</f>
        <v>204.1</v>
      </c>
      <c r="W7">
        <f>(SUM(COUNT(V7:V$829))/SUM(COUNT(V$2:V$829)))*100</f>
        <v>99.39613526570048</v>
      </c>
      <c r="X7">
        <f>'LC1.Shallow2'!T11</f>
        <v>161.35318966451345</v>
      </c>
      <c r="Y7">
        <f t="shared" si="0"/>
        <v>98.214285714285708</v>
      </c>
    </row>
    <row r="8" spans="1:25">
      <c r="A8">
        <v>2586.5057612843671</v>
      </c>
      <c r="B8" s="42">
        <v>98.342541436464089</v>
      </c>
      <c r="D8">
        <v>889.12914408082395</v>
      </c>
      <c r="E8" s="42">
        <v>98.581560283687935</v>
      </c>
      <c r="G8">
        <v>991.24228482449882</v>
      </c>
      <c r="H8" s="42">
        <v>98.91304347826086</v>
      </c>
      <c r="I8" s="42">
        <f>'LC3.shallow1'!U11</f>
        <v>234.58242306302685</v>
      </c>
      <c r="J8" s="42">
        <f>(SUM(COUNT(I8:I$53))/SUM(COUNT(I$2:I$53)))*100</f>
        <v>88.461538461538453</v>
      </c>
      <c r="K8" s="42">
        <f>'LC3.shallow2'!T12</f>
        <v>118.56287334829223</v>
      </c>
      <c r="L8" s="42">
        <f>(SUM(COUNT(K8:K$522))/SUM(COUNT(K$2:K$522)))*100</f>
        <v>98.848368522072931</v>
      </c>
      <c r="N8">
        <v>1654.990790651203</v>
      </c>
      <c r="O8" s="42">
        <f>(SUM(COUNT(N8:N$731))/SUM(COUNT(N$2:N$731)))*100</f>
        <v>99.178082191780831</v>
      </c>
      <c r="Q8">
        <v>1381.4388555764676</v>
      </c>
      <c r="R8" s="42">
        <f>(SUM(COUNT(Q8:Q$244))/SUM(COUNT(Q$2:Q$244)))*100</f>
        <v>97.53086419753086</v>
      </c>
      <c r="T8" s="42">
        <v>1146.9694231269955</v>
      </c>
      <c r="U8" s="42">
        <f>(SUM(COUNT(T8:T$1100))/SUM(COUNT(T$2:T$1100)))*100</f>
        <v>99.45404913557779</v>
      </c>
      <c r="V8">
        <f>'lc1.shallow1'!Q11</f>
        <v>618</v>
      </c>
      <c r="W8">
        <f>(SUM(COUNT(V8:V$829))/SUM(COUNT(V$2:V$829)))*100</f>
        <v>99.275362318840578</v>
      </c>
      <c r="X8">
        <f>'LC1.Shallow2'!T12</f>
        <v>1234.6369497883175</v>
      </c>
      <c r="Y8">
        <f t="shared" si="0"/>
        <v>97.857142857142847</v>
      </c>
    </row>
    <row r="9" spans="1:25">
      <c r="A9">
        <v>2564.4026681504506</v>
      </c>
      <c r="B9" s="42">
        <v>98.06629834254143</v>
      </c>
      <c r="D9">
        <v>889.12914408082395</v>
      </c>
      <c r="E9" s="42">
        <v>98.3451536643026</v>
      </c>
      <c r="G9">
        <v>974.60413766155398</v>
      </c>
      <c r="H9" s="42">
        <v>98.731884057971016</v>
      </c>
      <c r="I9" s="42">
        <f>'LC3.shallow1'!U12</f>
        <v>237.15946593763945</v>
      </c>
      <c r="J9" s="42">
        <f>(SUM(COUNT(I9:I$53))/SUM(COUNT(I$2:I$53)))*100</f>
        <v>86.538461538461547</v>
      </c>
      <c r="K9" s="42">
        <f>'LC3.shallow2'!T13</f>
        <v>412.61907010258989</v>
      </c>
      <c r="L9" s="42">
        <f>(SUM(COUNT(K9:K$522))/SUM(COUNT(K$2:K$522)))*100</f>
        <v>98.656429942418427</v>
      </c>
      <c r="N9">
        <v>1469.926770764215</v>
      </c>
      <c r="O9" s="42">
        <f>(SUM(COUNT(N9:N$731))/SUM(COUNT(N$2:N$731)))*100</f>
        <v>99.041095890410958</v>
      </c>
      <c r="Q9">
        <v>1343.5813825191287</v>
      </c>
      <c r="R9" s="42">
        <f>(SUM(COUNT(Q9:Q$244))/SUM(COUNT(Q$2:Q$244)))*100</f>
        <v>97.119341563786008</v>
      </c>
      <c r="T9" s="42">
        <v>1132.3199568517284</v>
      </c>
      <c r="U9" s="42">
        <f>(SUM(COUNT(T9:T$1100))/SUM(COUNT(T$2:T$1100)))*100</f>
        <v>99.363057324840767</v>
      </c>
      <c r="V9">
        <f>'lc1.shallow1'!Q12</f>
        <v>968.7</v>
      </c>
      <c r="W9">
        <f>(SUM(COUNT(V9:V$829))/SUM(COUNT(V$2:V$829)))*100</f>
        <v>99.154589371980677</v>
      </c>
      <c r="X9">
        <f>'LC1.Shallow2'!T13</f>
        <v>146.71913114763441</v>
      </c>
      <c r="Y9">
        <f t="shared" si="0"/>
        <v>97.5</v>
      </c>
    </row>
    <row r="10" spans="1:25">
      <c r="A10">
        <v>2519.2694515219982</v>
      </c>
      <c r="B10" s="42">
        <v>97.790055248618785</v>
      </c>
      <c r="D10">
        <v>887.64127904654401</v>
      </c>
      <c r="E10" s="42">
        <v>98.108747044917251</v>
      </c>
      <c r="G10">
        <v>909.45989276051193</v>
      </c>
      <c r="H10" s="42">
        <v>98.550724637681171</v>
      </c>
      <c r="I10" s="42">
        <f>'LC3.shallow1'!U13</f>
        <v>263.75555401663649</v>
      </c>
      <c r="J10" s="42">
        <f>(SUM(COUNT(I10:I$53))/SUM(COUNT(I$2:I$53)))*100</f>
        <v>84.615384615384613</v>
      </c>
      <c r="K10" s="42">
        <f>'LC3.shallow2'!T14</f>
        <v>117.61298188434691</v>
      </c>
      <c r="L10" s="42">
        <f>(SUM(COUNT(K10:K$522))/SUM(COUNT(K$2:K$522)))*100</f>
        <v>98.464491362763923</v>
      </c>
      <c r="N10">
        <v>1440.4562144851661</v>
      </c>
      <c r="O10" s="42">
        <f>(SUM(COUNT(N10:N$731))/SUM(COUNT(N$2:N$731)))*100</f>
        <v>98.904109589041099</v>
      </c>
      <c r="Q10">
        <v>1333.3105591161241</v>
      </c>
      <c r="R10" s="42">
        <f>(SUM(COUNT(Q10:Q$244))/SUM(COUNT(Q$2:Q$244)))*100</f>
        <v>96.707818930041157</v>
      </c>
      <c r="T10" s="42">
        <v>1085.7231386358537</v>
      </c>
      <c r="U10" s="42">
        <f>(SUM(COUNT(T10:T$1100))/SUM(COUNT(T$2:T$1100)))*100</f>
        <v>99.27206551410373</v>
      </c>
      <c r="V10">
        <f>'lc1.shallow1'!Q13</f>
        <v>322.39999999999998</v>
      </c>
      <c r="W10">
        <f>(SUM(COUNT(V10:V$829))/SUM(COUNT(V$2:V$829)))*100</f>
        <v>99.033816425120762</v>
      </c>
      <c r="X10">
        <f>'LC1.Shallow2'!T14</f>
        <v>124.03813925756799</v>
      </c>
      <c r="Y10">
        <f t="shared" si="0"/>
        <v>97.142857142857139</v>
      </c>
    </row>
    <row r="11" spans="1:25">
      <c r="A11">
        <v>2345.6786393971202</v>
      </c>
      <c r="B11" s="42">
        <v>97.51381215469614</v>
      </c>
      <c r="D11">
        <v>886.0244952626</v>
      </c>
      <c r="E11" s="42">
        <v>97.872340425531917</v>
      </c>
      <c r="G11">
        <v>878.66006315671609</v>
      </c>
      <c r="H11" s="42">
        <v>98.369565217391312</v>
      </c>
      <c r="I11" s="42">
        <f>'LC3.shallow1'!U14</f>
        <v>363.69746745418928</v>
      </c>
      <c r="J11" s="42">
        <f>(SUM(COUNT(I11:I$53))/SUM(COUNT(I$2:I$53)))*100</f>
        <v>82.692307692307693</v>
      </c>
      <c r="K11" s="42">
        <f>'LC3.shallow2'!T15</f>
        <v>201.02295038042587</v>
      </c>
      <c r="L11" s="42">
        <f>(SUM(COUNT(K11:K$522))/SUM(COUNT(K$2:K$522)))*100</f>
        <v>98.272552783109404</v>
      </c>
      <c r="N11">
        <v>1397.4158693978693</v>
      </c>
      <c r="O11" s="42">
        <f>(SUM(COUNT(N11:N$731))/SUM(COUNT(N$2:N$731)))*100</f>
        <v>98.767123287671239</v>
      </c>
      <c r="Q11">
        <v>1277.7952911443385</v>
      </c>
      <c r="R11" s="42">
        <f>(SUM(COUNT(Q11:Q$244))/SUM(COUNT(Q$2:Q$244)))*100</f>
        <v>96.296296296296291</v>
      </c>
      <c r="T11" s="42">
        <v>1031.5</v>
      </c>
      <c r="U11" s="42">
        <f>(SUM(COUNT(T11:T$1100))/SUM(COUNT(T$2:T$1100)))*100</f>
        <v>99.181073703366692</v>
      </c>
      <c r="V11">
        <f>'lc1.shallow1'!Q14</f>
        <v>724.4</v>
      </c>
      <c r="W11">
        <f>(SUM(COUNT(V11:V$829))/SUM(COUNT(V$2:V$829)))*100</f>
        <v>98.91304347826086</v>
      </c>
      <c r="X11">
        <f>'LC1.Shallow2'!T15</f>
        <v>268.83498986465526</v>
      </c>
      <c r="Y11">
        <f t="shared" si="0"/>
        <v>96.785714285714292</v>
      </c>
    </row>
    <row r="12" spans="1:25">
      <c r="A12">
        <v>2251.2371271074708</v>
      </c>
      <c r="B12" s="42">
        <v>97.237569060773481</v>
      </c>
      <c r="D12">
        <v>836.83713614492001</v>
      </c>
      <c r="E12" s="42">
        <v>97.635933806146568</v>
      </c>
      <c r="G12">
        <v>856.19275636131329</v>
      </c>
      <c r="H12" s="42">
        <v>98.188405797101453</v>
      </c>
      <c r="I12" s="42">
        <f>'LC3.shallow1'!U15</f>
        <v>276.15074236680454</v>
      </c>
      <c r="J12" s="42">
        <f>(SUM(COUNT(I12:I$53))/SUM(COUNT(I$2:I$53)))*100</f>
        <v>80.769230769230774</v>
      </c>
      <c r="K12" s="42">
        <f>'LC3.shallow2'!T16</f>
        <v>213.42052817870453</v>
      </c>
      <c r="L12" s="42">
        <f>(SUM(COUNT(K12:K$522))/SUM(COUNT(K$2:K$522)))*100</f>
        <v>98.0806142034549</v>
      </c>
      <c r="N12">
        <v>1214.57444245953</v>
      </c>
      <c r="O12" s="42">
        <f>(SUM(COUNT(N12:N$731))/SUM(COUNT(N$2:N$731)))*100</f>
        <v>98.630136986301366</v>
      </c>
      <c r="Q12">
        <v>1247.9300352717034</v>
      </c>
      <c r="R12" s="42">
        <f>(SUM(COUNT(Q12:Q$244))/SUM(COUNT(Q$2:Q$244)))*100</f>
        <v>95.884773662551439</v>
      </c>
      <c r="T12">
        <v>1031</v>
      </c>
      <c r="U12" s="42">
        <f>(SUM(COUNT(T12:T$1100))/SUM(COUNT(T$2:T$1100)))*100</f>
        <v>99.090081892629669</v>
      </c>
      <c r="V12">
        <f>'lc1.shallow1'!Q15</f>
        <v>221.2</v>
      </c>
      <c r="W12">
        <f>(SUM(COUNT(V12:V$829))/SUM(COUNT(V$2:V$829)))*100</f>
        <v>98.792270531400959</v>
      </c>
      <c r="X12">
        <f>'LC1.Shallow2'!T16</f>
        <v>172.91994958006364</v>
      </c>
      <c r="Y12">
        <f t="shared" si="0"/>
        <v>96.428571428571431</v>
      </c>
    </row>
    <row r="13" spans="1:25">
      <c r="A13">
        <v>2104.2320558144893</v>
      </c>
      <c r="B13" s="42">
        <v>96.961325966850836</v>
      </c>
      <c r="D13">
        <v>808.41194907468798</v>
      </c>
      <c r="E13" s="42">
        <v>97.399527186761219</v>
      </c>
      <c r="G13">
        <v>843.82410965229155</v>
      </c>
      <c r="H13" s="42">
        <v>98.007246376811594</v>
      </c>
      <c r="I13" s="42">
        <f>'LC3.shallow1'!U16</f>
        <v>347.88585996229114</v>
      </c>
      <c r="J13" s="42">
        <f>(SUM(COUNT(I13:I$53))/SUM(COUNT(I$2:I$53)))*100</f>
        <v>78.84615384615384</v>
      </c>
      <c r="K13" s="42">
        <f>'LC3.shallow2'!T17</f>
        <v>133.66950021059137</v>
      </c>
      <c r="L13" s="42">
        <f>(SUM(COUNT(K13:K$522))/SUM(COUNT(K$2:K$522)))*100</f>
        <v>97.888675623800381</v>
      </c>
      <c r="N13">
        <v>1137.0432439514561</v>
      </c>
      <c r="O13" s="42">
        <f>(SUM(COUNT(N13:N$731))/SUM(COUNT(N$2:N$731)))*100</f>
        <v>98.493150684931507</v>
      </c>
      <c r="Q13">
        <v>1226.7715776595157</v>
      </c>
      <c r="R13" s="42">
        <f>(SUM(COUNT(Q13:Q$244))/SUM(COUNT(Q$2:Q$244)))*100</f>
        <v>95.473251028806587</v>
      </c>
      <c r="T13" s="42">
        <v>1024.3</v>
      </c>
      <c r="U13" s="42">
        <f>(SUM(COUNT(T13:T$1100))/SUM(COUNT(T$2:T$1100)))*100</f>
        <v>98.999090081892632</v>
      </c>
      <c r="V13">
        <f>'lc1.shallow1'!Q16</f>
        <v>471.7</v>
      </c>
      <c r="W13">
        <f>(SUM(COUNT(V13:V$829))/SUM(COUNT(V$2:V$829)))*100</f>
        <v>98.671497584541072</v>
      </c>
      <c r="X13">
        <f>'LC1.Shallow2'!T17</f>
        <v>236.26619619159416</v>
      </c>
      <c r="Y13">
        <f t="shared" si="0"/>
        <v>96.071428571428569</v>
      </c>
    </row>
    <row r="14" spans="1:25">
      <c r="A14">
        <v>2097.2199652722393</v>
      </c>
      <c r="B14" s="42">
        <v>96.685082872928177</v>
      </c>
      <c r="D14">
        <v>790.20410816374965</v>
      </c>
      <c r="E14" s="42">
        <v>97.163120567375884</v>
      </c>
      <c r="G14">
        <v>841.41189125785502</v>
      </c>
      <c r="H14" s="42">
        <v>97.826086956521735</v>
      </c>
      <c r="I14" s="42">
        <f>'LC3.shallow1'!U17</f>
        <v>335.67515224145137</v>
      </c>
      <c r="J14" s="42">
        <f>(SUM(COUNT(I14:I$53))/SUM(COUNT(I$2:I$53)))*100</f>
        <v>76.923076923076934</v>
      </c>
      <c r="K14" s="42">
        <f>'LC3.shallow2'!T18</f>
        <v>145.9994037575257</v>
      </c>
      <c r="L14" s="42">
        <f>(SUM(COUNT(K14:K$522))/SUM(COUNT(K$2:K$522)))*100</f>
        <v>97.696737044145877</v>
      </c>
      <c r="N14">
        <v>1111.9019930352511</v>
      </c>
      <c r="O14" s="42">
        <f>(SUM(COUNT(N14:N$731))/SUM(COUNT(N$2:N$731)))*100</f>
        <v>98.356164383561634</v>
      </c>
      <c r="Q14">
        <v>1133.5946987001284</v>
      </c>
      <c r="R14" s="42">
        <f>(SUM(COUNT(Q14:Q$244))/SUM(COUNT(Q$2:Q$244)))*100</f>
        <v>95.061728395061735</v>
      </c>
      <c r="T14">
        <v>1022.4</v>
      </c>
      <c r="U14" s="42">
        <f>(SUM(COUNT(T14:T$1100))/SUM(COUNT(T$2:T$1100)))*100</f>
        <v>98.908098271155595</v>
      </c>
      <c r="V14">
        <f>'lc1.shallow1'!Q17</f>
        <v>496.8</v>
      </c>
      <c r="W14">
        <f>(SUM(COUNT(V14:V$829))/SUM(COUNT(V$2:V$829)))*100</f>
        <v>98.550724637681171</v>
      </c>
      <c r="X14">
        <f>'LC1.Shallow2'!T18</f>
        <v>0</v>
      </c>
      <c r="Y14">
        <f t="shared" si="0"/>
        <v>95.714285714285722</v>
      </c>
    </row>
    <row r="15" spans="1:25">
      <c r="A15">
        <v>2087.3720622603068</v>
      </c>
      <c r="B15" s="42">
        <v>96.408839779005532</v>
      </c>
      <c r="D15">
        <v>765.29924340496154</v>
      </c>
      <c r="E15" s="42">
        <v>96.926713947990535</v>
      </c>
      <c r="G15">
        <v>798.07492580190535</v>
      </c>
      <c r="H15" s="42">
        <v>97.64492753623189</v>
      </c>
      <c r="I15" s="42">
        <f>'LC3.shallow1'!U18</f>
        <v>0</v>
      </c>
      <c r="J15" s="42">
        <f>(SUM(COUNT(I15:I$53))/SUM(COUNT(I$2:I$53)))*100</f>
        <v>75</v>
      </c>
      <c r="K15" s="42">
        <f>'LC3.shallow2'!T19</f>
        <v>146.33785704567424</v>
      </c>
      <c r="L15" s="42">
        <f>(SUM(COUNT(K15:K$522))/SUM(COUNT(K$2:K$522)))*100</f>
        <v>97.504798464491358</v>
      </c>
      <c r="N15">
        <v>1085.775160435026</v>
      </c>
      <c r="O15" s="42">
        <f>(SUM(COUNT(N15:N$731))/SUM(COUNT(N$2:N$731)))*100</f>
        <v>98.219178082191789</v>
      </c>
      <c r="Q15">
        <v>1124.4391202084182</v>
      </c>
      <c r="R15" s="42">
        <f>(SUM(COUNT(Q15:Q$244))/SUM(COUNT(Q$2:Q$244)))*100</f>
        <v>94.650205761316869</v>
      </c>
      <c r="T15" s="42">
        <v>989.71392806867448</v>
      </c>
      <c r="U15" s="42">
        <f>(SUM(COUNT(T15:T$1100))/SUM(COUNT(T$2:T$1100)))*100</f>
        <v>98.817106460418557</v>
      </c>
      <c r="V15">
        <f>'lc1.shallow1'!Q18</f>
        <v>289.7</v>
      </c>
      <c r="W15">
        <f>(SUM(COUNT(V15:V$829))/SUM(COUNT(V$2:V$829)))*100</f>
        <v>98.429951690821255</v>
      </c>
      <c r="X15">
        <f>'LC1.Shallow2'!T19</f>
        <v>106.91844336419241</v>
      </c>
      <c r="Y15">
        <f t="shared" si="0"/>
        <v>95.357142857142861</v>
      </c>
    </row>
    <row r="16" spans="1:25">
      <c r="A16">
        <v>2039.4236461732435</v>
      </c>
      <c r="B16" s="42">
        <v>96.132596685082873</v>
      </c>
      <c r="D16">
        <v>765.29924340496154</v>
      </c>
      <c r="E16" s="42">
        <v>96.690307328605201</v>
      </c>
      <c r="G16">
        <v>796.27818830445733</v>
      </c>
      <c r="H16" s="42">
        <v>97.463768115942031</v>
      </c>
      <c r="I16" s="42">
        <f>'LC3.shallow1'!U19</f>
        <v>370.42881475977498</v>
      </c>
      <c r="J16" s="42">
        <f>(SUM(COUNT(I16:I$53))/SUM(COUNT(I$2:I$53)))*100</f>
        <v>73.076923076923066</v>
      </c>
      <c r="K16" s="42">
        <f>'LC3.shallow2'!T20</f>
        <v>192.70051266402584</v>
      </c>
      <c r="L16" s="42">
        <f>(SUM(COUNT(K16:K$522))/SUM(COUNT(K$2:K$522)))*100</f>
        <v>97.312859884836854</v>
      </c>
      <c r="N16">
        <v>1052.6458703414792</v>
      </c>
      <c r="O16" s="42">
        <f>(SUM(COUNT(N16:N$731))/SUM(COUNT(N$2:N$731)))*100</f>
        <v>98.082191780821915</v>
      </c>
      <c r="Q16">
        <v>1102.6774785244563</v>
      </c>
      <c r="R16" s="42">
        <f>(SUM(COUNT(Q16:Q$244))/SUM(COUNT(Q$2:Q$244)))*100</f>
        <v>94.238683127572017</v>
      </c>
      <c r="T16" s="42">
        <v>968.7</v>
      </c>
      <c r="U16" s="42">
        <f>(SUM(COUNT(T16:T$1100))/SUM(COUNT(T$2:T$1100)))*100</f>
        <v>98.726114649681534</v>
      </c>
      <c r="V16">
        <f>'lc1.shallow1'!Q19</f>
        <v>342.6</v>
      </c>
      <c r="W16">
        <f>(SUM(COUNT(V16:V$829))/SUM(COUNT(V$2:V$829)))*100</f>
        <v>98.309178743961354</v>
      </c>
      <c r="X16">
        <f>'LC1.Shallow2'!T20</f>
        <v>140.3852134231673</v>
      </c>
      <c r="Y16">
        <f t="shared" si="0"/>
        <v>95</v>
      </c>
    </row>
    <row r="17" spans="1:25">
      <c r="A17">
        <v>2036.1689804770635</v>
      </c>
      <c r="B17" s="42">
        <v>95.856353591160229</v>
      </c>
      <c r="D17">
        <v>760.46348368918962</v>
      </c>
      <c r="E17" s="42">
        <v>96.453900709219852</v>
      </c>
      <c r="G17">
        <v>784.27729901845032</v>
      </c>
      <c r="H17" s="42">
        <v>97.282608695652172</v>
      </c>
      <c r="I17" s="42">
        <f>'LC3.shallow1'!U20</f>
        <v>366.65690221809479</v>
      </c>
      <c r="J17" s="42">
        <f>(SUM(COUNT(I17:I$53))/SUM(COUNT(I$2:I$53)))*100</f>
        <v>71.15384615384616</v>
      </c>
      <c r="K17" s="42">
        <f>'LC3.shallow2'!T21</f>
        <v>123.10243417370516</v>
      </c>
      <c r="L17" s="42">
        <f>(SUM(COUNT(K17:K$522))/SUM(COUNT(K$2:K$522)))*100</f>
        <v>97.120921305182335</v>
      </c>
      <c r="N17">
        <v>1039.2253484496155</v>
      </c>
      <c r="O17" s="42">
        <f>(SUM(COUNT(N17:N$731))/SUM(COUNT(N$2:N$731)))*100</f>
        <v>97.945205479452056</v>
      </c>
      <c r="Q17">
        <v>1048.4373637572128</v>
      </c>
      <c r="R17" s="42">
        <f>(SUM(COUNT(Q17:Q$244))/SUM(COUNT(Q$2:Q$244)))*100</f>
        <v>93.827160493827151</v>
      </c>
      <c r="T17">
        <v>953.8</v>
      </c>
      <c r="U17" s="42">
        <f>(SUM(COUNT(T17:T$1100))/SUM(COUNT(T$2:T$1100)))*100</f>
        <v>98.635122838944497</v>
      </c>
      <c r="V17">
        <f>'lc1.shallow1'!Q20</f>
        <v>431.7</v>
      </c>
      <c r="W17">
        <f>(SUM(COUNT(V17:V$829))/SUM(COUNT(V$2:V$829)))*100</f>
        <v>98.188405797101453</v>
      </c>
      <c r="X17">
        <f>'LC1.Shallow2'!T21</f>
        <v>121.43560733978858</v>
      </c>
      <c r="Y17">
        <f t="shared" si="0"/>
        <v>94.642857142857139</v>
      </c>
    </row>
    <row r="18" spans="1:25">
      <c r="A18">
        <v>2008.2855169904142</v>
      </c>
      <c r="B18" s="42">
        <v>95.58011049723757</v>
      </c>
      <c r="D18">
        <v>751.3482608047816</v>
      </c>
      <c r="E18" s="42">
        <v>96.217494089834503</v>
      </c>
      <c r="G18">
        <v>722.00810028207297</v>
      </c>
      <c r="H18" s="42">
        <v>97.101449275362313</v>
      </c>
      <c r="I18" s="42">
        <f>'LC3.shallow1'!U21</f>
        <v>841.41189125785502</v>
      </c>
      <c r="J18" s="42">
        <f>(SUM(COUNT(I18:I$53))/SUM(COUNT(I$2:I$53)))*100</f>
        <v>69.230769230769226</v>
      </c>
      <c r="K18" s="42">
        <f>'LC3.shallow2'!T22</f>
        <v>0</v>
      </c>
      <c r="L18" s="42">
        <f>(SUM(COUNT(K18:K$522))/SUM(COUNT(K$2:K$522)))*100</f>
        <v>96.928982725527831</v>
      </c>
      <c r="N18">
        <v>955.8123694309985</v>
      </c>
      <c r="O18" s="42">
        <f>(SUM(COUNT(N18:N$731))/SUM(COUNT(N$2:N$731)))*100</f>
        <v>97.808219178082183</v>
      </c>
      <c r="Q18">
        <v>1004.0268566372849</v>
      </c>
      <c r="R18" s="42">
        <f>(SUM(COUNT(Q18:Q$244))/SUM(COUNT(Q$2:Q$244)))*100</f>
        <v>93.415637860082299</v>
      </c>
      <c r="T18" s="42">
        <v>950.3830369121381</v>
      </c>
      <c r="U18" s="42">
        <f>(SUM(COUNT(T18:T$1100))/SUM(COUNT(T$2:T$1100)))*100</f>
        <v>98.54413102820746</v>
      </c>
      <c r="V18">
        <f>'lc1.shallow1'!Q21</f>
        <v>875.9</v>
      </c>
      <c r="W18">
        <f>(SUM(COUNT(V18:V$829))/SUM(COUNT(V$2:V$829)))*100</f>
        <v>98.067632850241552</v>
      </c>
      <c r="X18">
        <f>'LC1.Shallow2'!T22</f>
        <v>490.47894735285547</v>
      </c>
      <c r="Y18">
        <f t="shared" si="0"/>
        <v>94.285714285714278</v>
      </c>
    </row>
    <row r="19" spans="1:25">
      <c r="A19">
        <v>2002.844118588104</v>
      </c>
      <c r="B19" s="42">
        <v>95.303867403314911</v>
      </c>
      <c r="D19">
        <v>751.3482608047816</v>
      </c>
      <c r="E19" s="42">
        <v>95.981087470449182</v>
      </c>
      <c r="G19">
        <v>704.48993877857254</v>
      </c>
      <c r="H19" s="42">
        <v>96.920289855072468</v>
      </c>
      <c r="I19" s="42">
        <f>'LC3.shallow1'!U22</f>
        <v>501.44244682681574</v>
      </c>
      <c r="J19" s="42">
        <f>(SUM(COUNT(I19:I$53))/SUM(COUNT(I$2:I$53)))*100</f>
        <v>67.307692307692307</v>
      </c>
      <c r="K19" s="42">
        <f>'LC3.shallow2'!T23</f>
        <v>183.52162204226568</v>
      </c>
      <c r="L19" s="42">
        <f>(SUM(COUNT(K19:K$522))/SUM(COUNT(K$2:K$522)))*100</f>
        <v>96.737044145873313</v>
      </c>
      <c r="N19">
        <v>921.24614441365907</v>
      </c>
      <c r="O19" s="42">
        <f>(SUM(COUNT(N19:N$731))/SUM(COUNT(N$2:N$731)))*100</f>
        <v>97.671232876712338</v>
      </c>
      <c r="Q19">
        <v>995.60345228395465</v>
      </c>
      <c r="R19" s="42">
        <f>(SUM(COUNT(Q19:Q$244))/SUM(COUNT(Q$2:Q$244)))*100</f>
        <v>93.004115226337447</v>
      </c>
      <c r="T19" s="42">
        <v>930.8</v>
      </c>
      <c r="U19" s="42">
        <f>(SUM(COUNT(T19:T$1100))/SUM(COUNT(T$2:T$1100)))*100</f>
        <v>98.453139217470437</v>
      </c>
      <c r="V19">
        <f>'lc1.shallow1'!Q22</f>
        <v>487.1</v>
      </c>
      <c r="W19">
        <f>(SUM(COUNT(V19:V$829))/SUM(COUNT(V$2:V$829)))*100</f>
        <v>97.94685990338165</v>
      </c>
      <c r="X19">
        <f>'LC1.Shallow2'!T23</f>
        <v>322.98597321098521</v>
      </c>
      <c r="Y19">
        <f t="shared" si="0"/>
        <v>93.928571428571431</v>
      </c>
    </row>
    <row r="20" spans="1:25">
      <c r="A20">
        <v>1976.6574441775415</v>
      </c>
      <c r="B20" s="42">
        <v>95.027624309392266</v>
      </c>
      <c r="D20">
        <v>728.65146051022884</v>
      </c>
      <c r="E20" s="42">
        <v>95.744680851063833</v>
      </c>
      <c r="G20">
        <v>697.54352195761726</v>
      </c>
      <c r="H20" s="42">
        <v>96.739130434782609</v>
      </c>
      <c r="I20" s="42">
        <f>'LC3.shallow1'!U23</f>
        <v>278.16383018928082</v>
      </c>
      <c r="J20" s="42">
        <f>(SUM(COUNT(I20:I$53))/SUM(COUNT(I$2:I$53)))*100</f>
        <v>65.384615384615387</v>
      </c>
      <c r="K20" s="42">
        <f>'LC3.shallow2'!T24</f>
        <v>130.59801164516625</v>
      </c>
      <c r="L20" s="42">
        <f>(SUM(COUNT(K20:K$522))/SUM(COUNT(K$2:K$522)))*100</f>
        <v>96.545105566218808</v>
      </c>
      <c r="N20">
        <v>914.8252065478905</v>
      </c>
      <c r="O20" s="42">
        <f>(SUM(COUNT(N20:N$731))/SUM(COUNT(N$2:N$731)))*100</f>
        <v>97.534246575342465</v>
      </c>
      <c r="Q20">
        <v>981.55394224944814</v>
      </c>
      <c r="R20" s="42">
        <f>(SUM(COUNT(Q20:Q$244))/SUM(COUNT(Q$2:Q$244)))*100</f>
        <v>92.592592592592595</v>
      </c>
      <c r="T20">
        <v>927.1</v>
      </c>
      <c r="U20" s="42">
        <f>(SUM(COUNT(T20:T$1100))/SUM(COUNT(T$2:T$1100)))*100</f>
        <v>98.362147406733385</v>
      </c>
      <c r="V20">
        <f>'lc1.shallow1'!Q23</f>
        <v>301.5</v>
      </c>
      <c r="W20">
        <f>(SUM(COUNT(V20:V$829))/SUM(COUNT(V$2:V$829)))*100</f>
        <v>97.826086956521735</v>
      </c>
      <c r="X20">
        <f>'LC1.Shallow2'!T24</f>
        <v>166.93156071040653</v>
      </c>
      <c r="Y20">
        <f t="shared" si="0"/>
        <v>93.571428571428569</v>
      </c>
    </row>
    <row r="21" spans="1:25">
      <c r="A21">
        <v>1971.1865193041024</v>
      </c>
      <c r="B21" s="42">
        <v>94.751381215469607</v>
      </c>
      <c r="D21">
        <v>715.81726479453926</v>
      </c>
      <c r="E21" s="42">
        <v>95.508274231678485</v>
      </c>
      <c r="G21">
        <v>695.72826334910428</v>
      </c>
      <c r="H21" s="42">
        <v>96.55797101449275</v>
      </c>
      <c r="I21" s="42">
        <f>'LC3.shallow1'!U24</f>
        <v>332.20163737833713</v>
      </c>
      <c r="J21" s="42">
        <f>(SUM(COUNT(I21:I$53))/SUM(COUNT(I$2:I$53)))*100</f>
        <v>63.46153846153846</v>
      </c>
      <c r="K21" s="42">
        <f>'LC3.shallow2'!T25</f>
        <v>167.38060543682806</v>
      </c>
      <c r="L21" s="42">
        <f>(SUM(COUNT(K21:K$522))/SUM(COUNT(K$2:K$522)))*100</f>
        <v>96.353166986564304</v>
      </c>
      <c r="N21">
        <v>912.29908934396349</v>
      </c>
      <c r="O21" s="42">
        <f>(SUM(COUNT(N21:N$731))/SUM(COUNT(N$2:N$731)))*100</f>
        <v>97.397260273972606</v>
      </c>
      <c r="Q21">
        <v>976.71085651319538</v>
      </c>
      <c r="R21" s="42">
        <f>(SUM(COUNT(Q21:Q$244))/SUM(COUNT(Q$2:Q$244)))*100</f>
        <v>92.181069958847743</v>
      </c>
      <c r="T21" s="42">
        <v>921.31577350719431</v>
      </c>
      <c r="U21" s="42">
        <f>(SUM(COUNT(T21:T$1100))/SUM(COUNT(T$2:T$1100)))*100</f>
        <v>98.271155595996362</v>
      </c>
      <c r="V21">
        <f>'lc1.shallow1'!Q24</f>
        <v>2519.9</v>
      </c>
      <c r="W21">
        <f>(SUM(COUNT(V21:V$829))/SUM(COUNT(V$2:V$829)))*100</f>
        <v>97.705314009661834</v>
      </c>
      <c r="X21">
        <f>'LC1.Shallow2'!T25</f>
        <v>252.65614555343066</v>
      </c>
      <c r="Y21">
        <f t="shared" si="0"/>
        <v>93.214285714285722</v>
      </c>
    </row>
    <row r="22" spans="1:25">
      <c r="A22">
        <v>1961.470038364344</v>
      </c>
      <c r="B22" s="42">
        <v>94.475138121546962</v>
      </c>
      <c r="D22">
        <v>709.83431682731441</v>
      </c>
      <c r="E22" s="42">
        <v>95.27186761229315</v>
      </c>
      <c r="G22">
        <v>688.7105129810376</v>
      </c>
      <c r="H22" s="42">
        <v>96.376811594202891</v>
      </c>
      <c r="I22" s="42">
        <f>'LC3.shallow1'!U25</f>
        <v>290.03526443670478</v>
      </c>
      <c r="J22" s="42">
        <f>(SUM(COUNT(I22:I$53))/SUM(COUNT(I$2:I$53)))*100</f>
        <v>61.53846153846154</v>
      </c>
      <c r="K22" s="42">
        <f>'LC3.shallow2'!T26</f>
        <v>146.04004190973586</v>
      </c>
      <c r="L22" s="42">
        <f>(SUM(COUNT(K22:K$522))/SUM(COUNT(K$2:K$522)))*100</f>
        <v>96.1612284069098</v>
      </c>
      <c r="N22">
        <v>905.96563605322763</v>
      </c>
      <c r="O22" s="42">
        <f>(SUM(COUNT(N22:N$731))/SUM(COUNT(N$2:N$731)))*100</f>
        <v>97.260273972602747</v>
      </c>
      <c r="Q22">
        <v>975.18965343165212</v>
      </c>
      <c r="R22" s="42">
        <f>(SUM(COUNT(Q22:Q$244))/SUM(COUNT(Q$2:Q$244)))*100</f>
        <v>91.769547325102891</v>
      </c>
      <c r="T22" s="42">
        <v>901.8</v>
      </c>
      <c r="U22" s="42">
        <f>(SUM(COUNT(T22:T$1100))/SUM(COUNT(T$2:T$1100)))*100</f>
        <v>98.180163785259325</v>
      </c>
      <c r="V22">
        <f>'lc1.shallow1'!Q25</f>
        <v>195.9</v>
      </c>
      <c r="W22">
        <f>(SUM(COUNT(V22:V$829))/SUM(COUNT(V$2:V$829)))*100</f>
        <v>97.584541062801932</v>
      </c>
      <c r="X22">
        <f>'LC1.Shallow2'!T26</f>
        <v>308.95938033048986</v>
      </c>
      <c r="Y22">
        <f t="shared" si="0"/>
        <v>92.857142857142861</v>
      </c>
    </row>
    <row r="23" spans="1:25">
      <c r="A23">
        <v>1945.7389966885728</v>
      </c>
      <c r="B23" s="42">
        <v>94.198895027624303</v>
      </c>
      <c r="D23">
        <v>705.17228420336403</v>
      </c>
      <c r="E23" s="42">
        <v>95.035460992907801</v>
      </c>
      <c r="G23">
        <v>685.7539022911742</v>
      </c>
      <c r="H23" s="42">
        <v>96.195652173913047</v>
      </c>
      <c r="I23" s="42">
        <f>'LC3.shallow1'!U26</f>
        <v>268.54831903436548</v>
      </c>
      <c r="J23" s="42">
        <f>(SUM(COUNT(I23:I$53))/SUM(COUNT(I$2:I$53)))*100</f>
        <v>59.615384615384613</v>
      </c>
      <c r="K23" s="42">
        <f>'LC3.shallow2'!T27</f>
        <v>146.06337693052041</v>
      </c>
      <c r="L23" s="42">
        <f>(SUM(COUNT(K23:K$522))/SUM(COUNT(K$2:K$522)))*100</f>
        <v>95.969289827255281</v>
      </c>
      <c r="N23">
        <v>866.07865722691383</v>
      </c>
      <c r="O23" s="42">
        <f>(SUM(COUNT(N23:N$731))/SUM(COUNT(N$2:N$731)))*100</f>
        <v>97.123287671232873</v>
      </c>
      <c r="Q23">
        <v>975.15565785164051</v>
      </c>
      <c r="R23" s="42">
        <f>(SUM(COUNT(Q23:Q$244))/SUM(COUNT(Q$2:Q$244)))*100</f>
        <v>91.358024691358025</v>
      </c>
      <c r="T23" s="42">
        <v>875.9</v>
      </c>
      <c r="U23" s="42">
        <f>(SUM(COUNT(T23:T$1100))/SUM(COUNT(T$2:T$1100)))*100</f>
        <v>98.089171974522287</v>
      </c>
      <c r="V23">
        <f>'lc1.shallow1'!Q26</f>
        <v>196.6</v>
      </c>
      <c r="W23">
        <f>(SUM(COUNT(V23:V$829))/SUM(COUNT(V$2:V$829)))*100</f>
        <v>97.463768115942031</v>
      </c>
      <c r="X23">
        <f>'LC1.Shallow2'!T27</f>
        <v>231.49962701469013</v>
      </c>
      <c r="Y23">
        <f t="shared" si="0"/>
        <v>92.5</v>
      </c>
    </row>
    <row r="24" spans="1:25">
      <c r="A24">
        <v>1939.3106893433462</v>
      </c>
      <c r="B24" s="42">
        <v>93.922651933701658</v>
      </c>
      <c r="D24">
        <v>687.16127353996876</v>
      </c>
      <c r="E24" s="42">
        <v>94.799054373522466</v>
      </c>
      <c r="G24">
        <v>682.56563907005534</v>
      </c>
      <c r="H24" s="42">
        <v>96.014492753623188</v>
      </c>
      <c r="I24" s="42">
        <f>'LC3.shallow1'!U27</f>
        <v>0</v>
      </c>
      <c r="J24" s="42">
        <f>(SUM(COUNT(I24:I$53))/SUM(COUNT(I$2:I$53)))*100</f>
        <v>57.692307692307686</v>
      </c>
      <c r="K24" s="42">
        <f>'LC3.shallow2'!T28</f>
        <v>138.23113924774702</v>
      </c>
      <c r="L24" s="42">
        <f>(SUM(COUNT(K24:K$522))/SUM(COUNT(K$2:K$522)))*100</f>
        <v>95.777351247600777</v>
      </c>
      <c r="N24">
        <v>850.80033212640183</v>
      </c>
      <c r="O24" s="42">
        <f>(SUM(COUNT(N24:N$731))/SUM(COUNT(N$2:N$731)))*100</f>
        <v>96.986301369863014</v>
      </c>
      <c r="Q24">
        <v>963.13644086601619</v>
      </c>
      <c r="R24" s="42">
        <f>(SUM(COUNT(Q24:Q$244))/SUM(COUNT(Q$2:Q$244)))*100</f>
        <v>90.946502057613159</v>
      </c>
      <c r="T24" s="42">
        <v>865.6</v>
      </c>
      <c r="U24" s="42">
        <f>(SUM(COUNT(T24:T$1100))/SUM(COUNT(T$2:T$1100)))*100</f>
        <v>97.998180163785264</v>
      </c>
      <c r="V24">
        <f>'lc1.shallow1'!Q27</f>
        <v>148.19999999999999</v>
      </c>
      <c r="W24">
        <f>(SUM(COUNT(V24:V$829))/SUM(COUNT(V$2:V$829)))*100</f>
        <v>97.34299516908213</v>
      </c>
      <c r="X24">
        <f>'LC1.Shallow2'!T28</f>
        <v>234.126037165528</v>
      </c>
      <c r="Y24">
        <f t="shared" si="0"/>
        <v>92.142857142857139</v>
      </c>
    </row>
    <row r="25" spans="1:25">
      <c r="A25">
        <v>1925.2622103042061</v>
      </c>
      <c r="B25" s="42">
        <v>93.646408839778999</v>
      </c>
      <c r="D25">
        <v>679.63333307059202</v>
      </c>
      <c r="E25" s="42">
        <v>94.562647754137117</v>
      </c>
      <c r="G25">
        <v>682.17899102566992</v>
      </c>
      <c r="H25" s="42">
        <v>95.833333333333343</v>
      </c>
      <c r="I25" s="42">
        <f>'LC3.shallow1'!U28</f>
        <v>446.4805781616264</v>
      </c>
      <c r="J25" s="42">
        <f>(SUM(COUNT(I25:I$53))/SUM(COUNT(I$2:I$53)))*100</f>
        <v>55.769230769230774</v>
      </c>
      <c r="K25" s="42">
        <f>'LC3.shallow2'!T29</f>
        <v>286.09335536605613</v>
      </c>
      <c r="L25" s="42">
        <f>(SUM(COUNT(K25:K$522))/SUM(COUNT(K$2:K$522)))*100</f>
        <v>95.585412667946258</v>
      </c>
      <c r="N25">
        <v>831.54102628405622</v>
      </c>
      <c r="O25" s="42">
        <f>(SUM(COUNT(N25:N$731))/SUM(COUNT(N$2:N$731)))*100</f>
        <v>96.849315068493141</v>
      </c>
      <c r="Q25">
        <v>930.71826163597405</v>
      </c>
      <c r="R25" s="42">
        <f>(SUM(COUNT(Q25:Q$244))/SUM(COUNT(Q$2:Q$244)))*100</f>
        <v>90.534979423868307</v>
      </c>
      <c r="T25" s="42">
        <v>859.70863360442331</v>
      </c>
      <c r="U25" s="42">
        <f>(SUM(COUNT(T25:T$1100))/SUM(COUNT(T$2:T$1100)))*100</f>
        <v>97.907188353048227</v>
      </c>
      <c r="V25">
        <f>'lc1.shallow1'!Q28</f>
        <v>759.3</v>
      </c>
      <c r="W25">
        <f>(SUM(COUNT(V25:V$829))/SUM(COUNT(V$2:V$829)))*100</f>
        <v>97.222222222222214</v>
      </c>
      <c r="X25">
        <f>'LC1.Shallow2'!T29</f>
        <v>132.23321158233293</v>
      </c>
      <c r="Y25">
        <f t="shared" si="0"/>
        <v>91.785714285714278</v>
      </c>
    </row>
    <row r="26" spans="1:25">
      <c r="A26">
        <v>1905.941425640337</v>
      </c>
      <c r="B26" s="42">
        <v>93.370165745856355</v>
      </c>
      <c r="D26">
        <v>679.63333307059202</v>
      </c>
      <c r="E26" s="42">
        <v>94.326241134751783</v>
      </c>
      <c r="G26">
        <v>665.49975025996775</v>
      </c>
      <c r="H26" s="42">
        <v>95.652173913043484</v>
      </c>
      <c r="I26" s="42">
        <f>'LC3.shallow1'!U29</f>
        <v>421.69777949896297</v>
      </c>
      <c r="J26" s="42">
        <f>(SUM(COUNT(I26:I$53))/SUM(COUNT(I$2:I$53)))*100</f>
        <v>53.846153846153847</v>
      </c>
      <c r="K26" s="42">
        <f>'LC3.shallow2'!T30</f>
        <v>178.96808980648754</v>
      </c>
      <c r="L26" s="42">
        <f>(SUM(COUNT(K26:K$522))/SUM(COUNT(K$2:K$522)))*100</f>
        <v>95.393474088291754</v>
      </c>
      <c r="N26">
        <v>824.6286735972111</v>
      </c>
      <c r="O26" s="42">
        <f>(SUM(COUNT(N26:N$731))/SUM(COUNT(N$2:N$731)))*100</f>
        <v>96.712328767123296</v>
      </c>
      <c r="Q26">
        <v>924.53948951473865</v>
      </c>
      <c r="R26" s="42">
        <f>(SUM(COUNT(Q26:Q$244))/SUM(COUNT(Q$2:Q$244)))*100</f>
        <v>90.123456790123456</v>
      </c>
      <c r="T26">
        <v>836.5</v>
      </c>
      <c r="U26" s="42">
        <f>(SUM(COUNT(T26:T$1100))/SUM(COUNT(T$2:T$1100)))*100</f>
        <v>97.816196542311189</v>
      </c>
      <c r="V26">
        <f>'lc1.shallow1'!Q29</f>
        <v>643.70000000000005</v>
      </c>
      <c r="W26">
        <f>(SUM(COUNT(V26:V$829))/SUM(COUNT(V$2:V$829)))*100</f>
        <v>97.101449275362313</v>
      </c>
      <c r="X26">
        <f>'LC1.Shallow2'!T30</f>
        <v>148.86946456513485</v>
      </c>
      <c r="Y26">
        <f t="shared" si="0"/>
        <v>91.428571428571431</v>
      </c>
    </row>
    <row r="27" spans="1:25">
      <c r="A27">
        <v>1896.7441057481321</v>
      </c>
      <c r="B27" s="42">
        <v>93.093922651933696</v>
      </c>
      <c r="D27">
        <v>658.20248188551841</v>
      </c>
      <c r="E27" s="42">
        <v>94.089834515366434</v>
      </c>
      <c r="G27">
        <v>652.48961136071443</v>
      </c>
      <c r="H27" s="42">
        <v>95.471014492753625</v>
      </c>
      <c r="I27" s="42">
        <f>'LC3.shallow1'!U30</f>
        <v>239.26934489190575</v>
      </c>
      <c r="J27" s="42">
        <f>(SUM(COUNT(I27:I$53))/SUM(COUNT(I$2:I$53)))*100</f>
        <v>51.923076923076927</v>
      </c>
      <c r="K27" s="42">
        <f>'LC3.shallow2'!T31</f>
        <v>112.36646025083058</v>
      </c>
      <c r="L27" s="42">
        <f>(SUM(COUNT(K27:K$522))/SUM(COUNT(K$2:K$522)))*100</f>
        <v>95.201535508637235</v>
      </c>
      <c r="N27">
        <v>789.24863544918571</v>
      </c>
      <c r="O27" s="42">
        <f>(SUM(COUNT(N27:N$731))/SUM(COUNT(N$2:N$731)))*100</f>
        <v>96.575342465753423</v>
      </c>
      <c r="Q27">
        <v>913.52025507759151</v>
      </c>
      <c r="R27" s="42">
        <f>(SUM(COUNT(Q27:Q$244))/SUM(COUNT(Q$2:Q$244)))*100</f>
        <v>89.711934156378604</v>
      </c>
      <c r="T27" s="42">
        <v>836.4</v>
      </c>
      <c r="U27" s="42">
        <f>(SUM(COUNT(T27:T$1100))/SUM(COUNT(T$2:T$1100)))*100</f>
        <v>97.725204731574152</v>
      </c>
      <c r="V27">
        <f>'lc1.shallow1'!Q30</f>
        <v>194.3</v>
      </c>
      <c r="W27">
        <f>(SUM(COUNT(V27:V$829))/SUM(COUNT(V$2:V$829)))*100</f>
        <v>96.980676328502412</v>
      </c>
      <c r="X27">
        <f>'LC1.Shallow2'!T31</f>
        <v>729.02329588716361</v>
      </c>
      <c r="Y27">
        <f t="shared" si="0"/>
        <v>91.071428571428569</v>
      </c>
    </row>
    <row r="28" spans="1:25">
      <c r="A28">
        <v>1885.2473909985047</v>
      </c>
      <c r="B28" s="42">
        <v>92.817679558011051</v>
      </c>
      <c r="D28">
        <v>656.64488968888725</v>
      </c>
      <c r="E28" s="42">
        <v>93.853427895981085</v>
      </c>
      <c r="G28">
        <v>633.38876860827418</v>
      </c>
      <c r="H28" s="42">
        <v>95.289855072463766</v>
      </c>
      <c r="I28" s="42">
        <f>'LC3.shallow1'!U31</f>
        <v>392.44279539611699</v>
      </c>
      <c r="J28" s="42">
        <f>(SUM(COUNT(I28:I$53))/SUM(COUNT(I$2:I$53)))*100</f>
        <v>50</v>
      </c>
      <c r="K28" s="42">
        <f>'LC3.shallow2'!T32</f>
        <v>317.05361531704426</v>
      </c>
      <c r="L28" s="42">
        <f>(SUM(COUNT(K28:K$522))/SUM(COUNT(K$2:K$522)))*100</f>
        <v>95.009596928982717</v>
      </c>
      <c r="N28">
        <v>770.31337514731467</v>
      </c>
      <c r="O28" s="42">
        <f>(SUM(COUNT(N28:N$731))/SUM(COUNT(N$2:N$731)))*100</f>
        <v>96.438356164383563</v>
      </c>
      <c r="Q28">
        <v>868.65406291554643</v>
      </c>
      <c r="R28" s="42">
        <f>(SUM(COUNT(Q28:Q$244))/SUM(COUNT(Q$2:Q$244)))*100</f>
        <v>89.300411522633752</v>
      </c>
      <c r="T28">
        <v>808.1</v>
      </c>
      <c r="U28" s="42">
        <f>(SUM(COUNT(T28:T$1100))/SUM(COUNT(T$2:T$1100)))*100</f>
        <v>97.634212920837129</v>
      </c>
      <c r="V28">
        <f>'lc1.shallow1'!Q31</f>
        <v>276.10000000000002</v>
      </c>
      <c r="W28">
        <f>(SUM(COUNT(V28:V$829))/SUM(COUNT(V$2:V$829)))*100</f>
        <v>96.859903381642511</v>
      </c>
      <c r="X28">
        <f>'LC1.Shallow2'!T32</f>
        <v>950.3830369121381</v>
      </c>
      <c r="Y28">
        <f t="shared" si="0"/>
        <v>90.714285714285708</v>
      </c>
    </row>
    <row r="29" spans="1:25">
      <c r="A29">
        <v>1875.4217162766961</v>
      </c>
      <c r="B29" s="42">
        <v>92.541436464088406</v>
      </c>
      <c r="D29">
        <v>656.64488968888725</v>
      </c>
      <c r="E29" s="42">
        <v>93.61702127659575</v>
      </c>
      <c r="G29">
        <v>631.50612076983998</v>
      </c>
      <c r="H29" s="42">
        <v>95.108695652173907</v>
      </c>
      <c r="I29" s="42">
        <f>'LC3.shallow1'!U32</f>
        <v>429.66037253014167</v>
      </c>
      <c r="J29" s="42">
        <f>(SUM(COUNT(I29:I$53))/SUM(COUNT(I$2:I$53)))*100</f>
        <v>48.07692307692308</v>
      </c>
      <c r="K29" s="42">
        <f>'LC3.shallow2'!T33</f>
        <v>0</v>
      </c>
      <c r="L29" s="42">
        <f>(SUM(COUNT(K29:K$522))/SUM(COUNT(K$2:K$522)))*100</f>
        <v>94.817658349328212</v>
      </c>
      <c r="N29">
        <v>760.25895043551577</v>
      </c>
      <c r="O29" s="42">
        <f>(SUM(COUNT(N29:N$731))/SUM(COUNT(N$2:N$731)))*100</f>
        <v>96.30136986301369</v>
      </c>
      <c r="Q29">
        <v>846.48600417690307</v>
      </c>
      <c r="R29" s="42">
        <f>(SUM(COUNT(Q29:Q$244))/SUM(COUNT(Q$2:Q$244)))*100</f>
        <v>88.888888888888886</v>
      </c>
      <c r="T29">
        <v>775.8</v>
      </c>
      <c r="U29" s="42">
        <f>(SUM(COUNT(T29:T$1100))/SUM(COUNT(T$2:T$1100)))*100</f>
        <v>97.543221110100092</v>
      </c>
      <c r="V29">
        <f>'lc1.shallow1'!Q32</f>
        <v>365.5</v>
      </c>
      <c r="W29">
        <f>(SUM(COUNT(V29:V$829))/SUM(COUNT(V$2:V$829)))*100</f>
        <v>96.739130434782609</v>
      </c>
      <c r="X29">
        <f>'LC1.Shallow2'!T33</f>
        <v>708.72213359816317</v>
      </c>
      <c r="Y29">
        <f t="shared" si="0"/>
        <v>90.357142857142861</v>
      </c>
    </row>
    <row r="30" spans="1:25">
      <c r="A30">
        <v>1872.8286585699329</v>
      </c>
      <c r="B30" s="42">
        <v>92.265193370165747</v>
      </c>
      <c r="D30">
        <v>649.11565728666483</v>
      </c>
      <c r="E30" s="42">
        <v>93.380614657210401</v>
      </c>
      <c r="G30">
        <v>603.0112370124009</v>
      </c>
      <c r="H30" s="42">
        <v>94.927536231884062</v>
      </c>
      <c r="I30" s="42">
        <f>'LC3.shallow1'!U33</f>
        <v>542.30904010080519</v>
      </c>
      <c r="J30" s="42">
        <f>(SUM(COUNT(I30:I$53))/SUM(COUNT(I$2:I$53)))*100</f>
        <v>46.153846153846153</v>
      </c>
      <c r="K30" s="42">
        <f>'LC3.shallow2'!T34</f>
        <v>113.21193196261683</v>
      </c>
      <c r="L30" s="42">
        <f>(SUM(COUNT(K30:K$522))/SUM(COUNT(K$2:K$522)))*100</f>
        <v>94.625719769673694</v>
      </c>
      <c r="N30">
        <v>757.52805799022849</v>
      </c>
      <c r="O30" s="42">
        <f>(SUM(COUNT(N30:N$731))/SUM(COUNT(N$2:N$731)))*100</f>
        <v>96.164383561643845</v>
      </c>
      <c r="Q30">
        <v>846.3370385717152</v>
      </c>
      <c r="R30" s="42">
        <f>(SUM(COUNT(Q30:Q$244))/SUM(COUNT(Q$2:Q$244)))*100</f>
        <v>88.477366255144034</v>
      </c>
      <c r="T30" s="42">
        <v>775.7</v>
      </c>
      <c r="U30" s="42">
        <f>(SUM(COUNT(T30:T$1100))/SUM(COUNT(T$2:T$1100)))*100</f>
        <v>97.452229299363054</v>
      </c>
      <c r="V30">
        <f>'lc1.shallow1'!Q33</f>
        <v>325.10000000000002</v>
      </c>
      <c r="W30">
        <f>(SUM(COUNT(V30:V$829))/SUM(COUNT(V$2:V$829)))*100</f>
        <v>96.618357487922708</v>
      </c>
      <c r="X30">
        <f>'LC1.Shallow2'!T34</f>
        <v>134.03824155939267</v>
      </c>
      <c r="Y30">
        <f t="shared" si="0"/>
        <v>90</v>
      </c>
    </row>
    <row r="31" spans="1:25">
      <c r="A31">
        <v>1771.0005830791986</v>
      </c>
      <c r="B31" s="42">
        <v>91.988950276243102</v>
      </c>
      <c r="D31">
        <v>638.17697680760477</v>
      </c>
      <c r="E31" s="42">
        <v>93.144208037825067</v>
      </c>
      <c r="G31">
        <v>594.04361903842164</v>
      </c>
      <c r="H31" s="42">
        <v>94.746376811594203</v>
      </c>
      <c r="I31" s="42">
        <f>'LC3.shallow1'!U34</f>
        <v>366.36769481532679</v>
      </c>
      <c r="J31" s="42">
        <f>(SUM(COUNT(I31:I$53))/SUM(COUNT(I$2:I$53)))*100</f>
        <v>44.230769230769226</v>
      </c>
      <c r="K31" s="42">
        <f>'LC3.shallow2'!T35</f>
        <v>119.1131126069974</v>
      </c>
      <c r="L31" s="42">
        <f>(SUM(COUNT(K31:K$522))/SUM(COUNT(K$2:K$522)))*100</f>
        <v>94.433781190019189</v>
      </c>
      <c r="N31">
        <v>753.84721765051052</v>
      </c>
      <c r="O31" s="42">
        <f>(SUM(COUNT(N31:N$731))/SUM(COUNT(N$2:N$731)))*100</f>
        <v>96.027397260273972</v>
      </c>
      <c r="Q31">
        <v>805.19786660910802</v>
      </c>
      <c r="R31" s="42">
        <f>(SUM(COUNT(Q31:Q$244))/SUM(COUNT(Q$2:Q$244)))*100</f>
        <v>88.065843621399182</v>
      </c>
      <c r="T31" s="42">
        <v>772.5</v>
      </c>
      <c r="U31" s="42">
        <f>(SUM(COUNT(T31:T$1100))/SUM(COUNT(T$2:T$1100)))*100</f>
        <v>97.361237488626031</v>
      </c>
      <c r="V31">
        <f>'lc1.shallow1'!Q34</f>
        <v>211.9</v>
      </c>
      <c r="W31">
        <f>(SUM(COUNT(V31:V$829))/SUM(COUNT(V$2:V$829)))*100</f>
        <v>96.497584541062793</v>
      </c>
      <c r="X31">
        <f>'LC1.Shallow2'!T35</f>
        <v>550.50057604215044</v>
      </c>
      <c r="Y31">
        <f t="shared" si="0"/>
        <v>89.642857142857153</v>
      </c>
    </row>
    <row r="32" spans="1:25">
      <c r="A32">
        <v>1767.2462909382825</v>
      </c>
      <c r="B32" s="42">
        <v>91.712707182320443</v>
      </c>
      <c r="D32">
        <v>615.73902390258718</v>
      </c>
      <c r="E32" s="42">
        <v>92.907801418439718</v>
      </c>
      <c r="G32">
        <v>583.57764888472298</v>
      </c>
      <c r="H32" s="42">
        <v>94.565217391304344</v>
      </c>
      <c r="I32" s="42">
        <f>'LC3.shallow1'!U35</f>
        <v>389.57562719055312</v>
      </c>
      <c r="J32" s="42">
        <f>(SUM(COUNT(I32:I$53))/SUM(COUNT(I$2:I$53)))*100</f>
        <v>42.307692307692307</v>
      </c>
      <c r="K32" s="42">
        <f>'LC3.shallow2'!T36</f>
        <v>117.75305048215142</v>
      </c>
      <c r="L32" s="42">
        <f>(SUM(COUNT(K32:K$522))/SUM(COUNT(K$2:K$522)))*100</f>
        <v>94.241842610364685</v>
      </c>
      <c r="N32">
        <v>751.73288611454188</v>
      </c>
      <c r="O32" s="42">
        <f>(SUM(COUNT(N32:N$731))/SUM(COUNT(N$2:N$731)))*100</f>
        <v>95.890410958904098</v>
      </c>
      <c r="Q32">
        <v>774.91924151020646</v>
      </c>
      <c r="R32" s="42">
        <f>(SUM(COUNT(Q32:Q$244))/SUM(COUNT(Q$2:Q$244)))*100</f>
        <v>87.654320987654316</v>
      </c>
      <c r="T32">
        <v>764.3</v>
      </c>
      <c r="U32" s="42">
        <f>(SUM(COUNT(T32:T$1100))/SUM(COUNT(T$2:T$1100)))*100</f>
        <v>97.270245677888994</v>
      </c>
      <c r="V32">
        <f>'lc1.shallow1'!Q35</f>
        <v>231.4</v>
      </c>
      <c r="W32">
        <f>(SUM(COUNT(V32:V$829))/SUM(COUNT(V$2:V$829)))*100</f>
        <v>96.376811594202891</v>
      </c>
      <c r="X32">
        <f>'LC1.Shallow2'!T36</f>
        <v>228.53843579635867</v>
      </c>
      <c r="Y32">
        <f t="shared" si="0"/>
        <v>89.285714285714292</v>
      </c>
    </row>
    <row r="33" spans="1:25">
      <c r="A33">
        <v>1765.9882284300045</v>
      </c>
      <c r="B33" s="42">
        <v>91.436464088397798</v>
      </c>
      <c r="D33">
        <v>604.42243337529442</v>
      </c>
      <c r="E33" s="42">
        <v>92.671394799054369</v>
      </c>
      <c r="G33">
        <v>576.69092621518132</v>
      </c>
      <c r="H33" s="42">
        <v>94.384057971014485</v>
      </c>
      <c r="I33" s="42">
        <f>'LC3.shallow1'!U36</f>
        <v>0</v>
      </c>
      <c r="J33" s="42">
        <f>(SUM(COUNT(I33:I$53))/SUM(COUNT(I$2:I$53)))*100</f>
        <v>40.384615384615387</v>
      </c>
      <c r="K33" s="42">
        <f>'LC3.shallow2'!T37</f>
        <v>174.05137825254312</v>
      </c>
      <c r="L33" s="42">
        <f>(SUM(COUNT(K33:K$522))/SUM(COUNT(K$2:K$522)))*100</f>
        <v>94.049904030710181</v>
      </c>
      <c r="N33">
        <v>745.88852945902056</v>
      </c>
      <c r="O33" s="42">
        <f>(SUM(COUNT(N33:N$731))/SUM(COUNT(N$2:N$731)))*100</f>
        <v>95.753424657534254</v>
      </c>
      <c r="Q33">
        <v>766.2525645254027</v>
      </c>
      <c r="R33" s="42">
        <f>(SUM(COUNT(Q33:Q$244))/SUM(COUNT(Q$2:Q$244)))*100</f>
        <v>87.242798353909464</v>
      </c>
      <c r="T33">
        <v>760</v>
      </c>
      <c r="U33" s="42">
        <f>(SUM(COUNT(T33:T$1100))/SUM(COUNT(T$2:T$1100)))*100</f>
        <v>97.179253867151957</v>
      </c>
      <c r="V33">
        <f>'lc1.shallow1'!Q36</f>
        <v>311.7</v>
      </c>
      <c r="W33">
        <f>(SUM(COUNT(V33:V$829))/SUM(COUNT(V$2:V$829)))*100</f>
        <v>96.25603864734299</v>
      </c>
      <c r="X33">
        <f>'LC1.Shallow2'!T37</f>
        <v>148.2612483879729</v>
      </c>
      <c r="Y33">
        <f t="shared" si="0"/>
        <v>88.928571428571416</v>
      </c>
    </row>
    <row r="34" spans="1:25">
      <c r="A34">
        <v>1706.5492169859065</v>
      </c>
      <c r="B34" s="42">
        <v>91.160220994475139</v>
      </c>
      <c r="D34">
        <v>604.29131251849844</v>
      </c>
      <c r="E34" s="42">
        <v>92.434988179669034</v>
      </c>
      <c r="G34">
        <v>564.58831087729664</v>
      </c>
      <c r="H34" s="42">
        <v>94.20289855072464</v>
      </c>
      <c r="I34" s="42">
        <f>'LC3.shallow1'!U37</f>
        <v>379.54966461168345</v>
      </c>
      <c r="J34" s="42">
        <f>(SUM(COUNT(I34:I$53))/SUM(COUNT(I$2:I$53)))*100</f>
        <v>38.461538461538467</v>
      </c>
      <c r="K34" s="42">
        <f>'LC3.shallow2'!T38</f>
        <v>161.44001498975976</v>
      </c>
      <c r="L34" s="42">
        <f>(SUM(COUNT(K34:K$522))/SUM(COUNT(K$2:K$522)))*100</f>
        <v>93.857965451055662</v>
      </c>
      <c r="N34">
        <v>742.81191025633757</v>
      </c>
      <c r="O34" s="42">
        <f>(SUM(COUNT(N34:N$731))/SUM(COUNT(N$2:N$731)))*100</f>
        <v>95.61643835616438</v>
      </c>
      <c r="Q34">
        <v>762.58606152105745</v>
      </c>
      <c r="R34" s="42">
        <f>(SUM(COUNT(Q34:Q$244))/SUM(COUNT(Q$2:Q$244)))*100</f>
        <v>86.831275720164612</v>
      </c>
      <c r="T34" s="42">
        <v>759.3</v>
      </c>
      <c r="U34" s="42">
        <f>(SUM(COUNT(T34:T$1100))/SUM(COUNT(T$2:T$1100)))*100</f>
        <v>97.088262056414919</v>
      </c>
      <c r="V34">
        <f>'lc1.shallow1'!Q37</f>
        <v>286.39999999999998</v>
      </c>
      <c r="W34">
        <f>(SUM(COUNT(V34:V$829))/SUM(COUNT(V$2:V$829)))*100</f>
        <v>96.135265700483103</v>
      </c>
      <c r="X34">
        <f>'LC1.Shallow2'!T38</f>
        <v>191.45886351472728</v>
      </c>
      <c r="Y34">
        <f t="shared" si="0"/>
        <v>88.571428571428569</v>
      </c>
    </row>
    <row r="35" spans="1:25">
      <c r="A35">
        <v>1692.8071437697754</v>
      </c>
      <c r="B35" s="42">
        <v>90.88397790055248</v>
      </c>
      <c r="D35">
        <v>602.83402302091679</v>
      </c>
      <c r="E35" s="42">
        <v>92.198581560283685</v>
      </c>
      <c r="G35">
        <v>558.95886578386512</v>
      </c>
      <c r="H35" s="42">
        <v>94.021739130434781</v>
      </c>
      <c r="I35" s="42">
        <f>'LC3.shallow1'!U38</f>
        <v>384.50123720703709</v>
      </c>
      <c r="J35" s="42">
        <f>(SUM(COUNT(I35:I$53))/SUM(COUNT(I$2:I$53)))*100</f>
        <v>36.538461538461533</v>
      </c>
      <c r="K35" s="42">
        <f>'LC3.shallow2'!T39</f>
        <v>123.01001522942464</v>
      </c>
      <c r="L35" s="42">
        <f>(SUM(COUNT(K35:K$522))/SUM(COUNT(K$2:K$522)))*100</f>
        <v>93.666026871401158</v>
      </c>
      <c r="N35">
        <v>736.5628669227134</v>
      </c>
      <c r="O35" s="42">
        <f>(SUM(COUNT(N35:N$731))/SUM(COUNT(N$2:N$731)))*100</f>
        <v>95.479452054794521</v>
      </c>
      <c r="Q35">
        <v>744.61562230952291</v>
      </c>
      <c r="R35" s="42">
        <f>(SUM(COUNT(Q35:Q$244))/SUM(COUNT(Q$2:Q$244)))*100</f>
        <v>86.419753086419746</v>
      </c>
      <c r="T35" s="42">
        <v>759.17523440242212</v>
      </c>
      <c r="U35" s="42">
        <f>(SUM(COUNT(T35:T$1100))/SUM(COUNT(T$2:T$1100)))*100</f>
        <v>96.997270245677896</v>
      </c>
      <c r="V35">
        <f>'lc1.shallow1'!Q38</f>
        <v>363.1</v>
      </c>
      <c r="W35">
        <f>(SUM(COUNT(V35:V$829))/SUM(COUNT(V$2:V$829)))*100</f>
        <v>96.014492753623188</v>
      </c>
      <c r="X35">
        <f>'LC1.Shallow2'!T39</f>
        <v>329.76519115515481</v>
      </c>
      <c r="Y35">
        <f t="shared" si="0"/>
        <v>88.214285714285708</v>
      </c>
    </row>
    <row r="36" spans="1:25">
      <c r="A36">
        <v>1691.8039290897118</v>
      </c>
      <c r="B36" s="42">
        <v>90.607734806629836</v>
      </c>
      <c r="D36">
        <v>595.73716710143515</v>
      </c>
      <c r="E36" s="42">
        <v>91.96217494089835</v>
      </c>
      <c r="G36">
        <v>553.77348276191287</v>
      </c>
      <c r="H36" s="42">
        <v>93.840579710144922</v>
      </c>
      <c r="I36" s="42">
        <f>'LC3.shallow1'!U39</f>
        <v>280.28692119810728</v>
      </c>
      <c r="J36" s="42">
        <f>(SUM(COUNT(I36:I$53))/SUM(COUNT(I$2:I$53)))*100</f>
        <v>34.615384615384613</v>
      </c>
      <c r="K36" s="42">
        <f>'LC3.shallow2'!T40</f>
        <v>334.62092206460329</v>
      </c>
      <c r="L36" s="42">
        <f>(SUM(COUNT(K36:K$522))/SUM(COUNT(K$2:K$522)))*100</f>
        <v>93.474088291746639</v>
      </c>
      <c r="N36">
        <v>721.06457315283706</v>
      </c>
      <c r="O36" s="42">
        <f>(SUM(COUNT(N36:N$731))/SUM(COUNT(N$2:N$731)))*100</f>
        <v>95.342465753424648</v>
      </c>
      <c r="Q36">
        <v>726.23885783117157</v>
      </c>
      <c r="R36" s="42">
        <f>(SUM(COUNT(Q36:Q$244))/SUM(COUNT(Q$2:Q$244)))*100</f>
        <v>86.008230452674894</v>
      </c>
      <c r="T36">
        <v>757.5</v>
      </c>
      <c r="U36" s="42">
        <f>(SUM(COUNT(T36:T$1100))/SUM(COUNT(T$2:T$1100)))*100</f>
        <v>96.906278434940845</v>
      </c>
      <c r="V36">
        <f>'lc1.shallow1'!Q39</f>
        <v>448.1</v>
      </c>
      <c r="W36">
        <f>(SUM(COUNT(V36:V$829))/SUM(COUNT(V$2:V$829)))*100</f>
        <v>95.893719806763286</v>
      </c>
      <c r="X36">
        <f>'LC1.Shallow2'!T40</f>
        <v>176.44550229965972</v>
      </c>
      <c r="Y36">
        <f t="shared" si="0"/>
        <v>87.857142857142861</v>
      </c>
    </row>
    <row r="37" spans="1:25">
      <c r="A37">
        <v>1689.7699207370183</v>
      </c>
      <c r="B37" s="42">
        <v>90.331491712707177</v>
      </c>
      <c r="D37">
        <v>595.73716710143515</v>
      </c>
      <c r="E37" s="42">
        <v>91.725768321513002</v>
      </c>
      <c r="G37">
        <v>546.3591974795105</v>
      </c>
      <c r="H37" s="42">
        <v>93.659420289855078</v>
      </c>
      <c r="I37" s="42">
        <f>'LC3.shallow1'!U40</f>
        <v>268.0726765844833</v>
      </c>
      <c r="J37" s="42">
        <f>(SUM(COUNT(I37:I$53))/SUM(COUNT(I$2:I$53)))*100</f>
        <v>32.692307692307693</v>
      </c>
      <c r="K37" s="42">
        <f>'LC3.shallow2'!T41</f>
        <v>333.25782737119118</v>
      </c>
      <c r="L37" s="42">
        <f>(SUM(COUNT(K37:K$522))/SUM(COUNT(K$2:K$522)))*100</f>
        <v>93.282149712092135</v>
      </c>
      <c r="N37">
        <v>713.30940049448679</v>
      </c>
      <c r="O37" s="42">
        <f>(SUM(COUNT(N37:N$731))/SUM(COUNT(N$2:N$731)))*100</f>
        <v>95.205479452054803</v>
      </c>
      <c r="Q37">
        <v>725.14102511776844</v>
      </c>
      <c r="R37" s="42">
        <f>(SUM(COUNT(Q37:Q$244))/SUM(COUNT(Q$2:Q$244)))*100</f>
        <v>85.596707818930042</v>
      </c>
      <c r="T37" s="42">
        <v>757.1</v>
      </c>
      <c r="U37" s="42">
        <f>(SUM(COUNT(T37:T$1100))/SUM(COUNT(T$2:T$1100)))*100</f>
        <v>96.815286624203821</v>
      </c>
      <c r="V37">
        <f>'lc1.shallow1'!Q40</f>
        <v>418.4</v>
      </c>
      <c r="W37">
        <f>(SUM(COUNT(V37:V$829))/SUM(COUNT(V$2:V$829)))*100</f>
        <v>95.772946859903385</v>
      </c>
      <c r="X37">
        <f>'LC1.Shallow2'!T41</f>
        <v>317.76772283935878</v>
      </c>
      <c r="Y37">
        <f t="shared" si="0"/>
        <v>87.5</v>
      </c>
    </row>
    <row r="38" spans="1:25">
      <c r="A38">
        <v>1673.1550481102436</v>
      </c>
      <c r="B38" s="42">
        <v>90.055248618784532</v>
      </c>
      <c r="D38">
        <v>586.55448215527122</v>
      </c>
      <c r="E38" s="42">
        <v>91.489361702127653</v>
      </c>
      <c r="G38">
        <v>542.30904010080519</v>
      </c>
      <c r="H38" s="42">
        <v>93.478260869565219</v>
      </c>
      <c r="I38" s="42">
        <f>'LC3.shallow1'!U41</f>
        <v>279.3056321286187</v>
      </c>
      <c r="J38" s="42">
        <f>(SUM(COUNT(I38:I$53))/SUM(COUNT(I$2:I$53)))*100</f>
        <v>30.76923076923077</v>
      </c>
      <c r="K38" s="42">
        <f>'LC3.shallow2'!T42</f>
        <v>238.05191294083633</v>
      </c>
      <c r="L38" s="42">
        <f>(SUM(COUNT(K38:K$522))/SUM(COUNT(K$2:K$522)))*100</f>
        <v>93.090211132437616</v>
      </c>
      <c r="N38">
        <v>707.95351665139515</v>
      </c>
      <c r="O38" s="42">
        <f>(SUM(COUNT(N38:N$731))/SUM(COUNT(N$2:N$731)))*100</f>
        <v>95.06849315068493</v>
      </c>
      <c r="Q38">
        <v>718.55064848143593</v>
      </c>
      <c r="R38" s="42">
        <f>(SUM(COUNT(Q38:Q$244))/SUM(COUNT(Q$2:Q$244)))*100</f>
        <v>85.18518518518519</v>
      </c>
      <c r="T38" s="42">
        <v>752.4</v>
      </c>
      <c r="U38" s="42">
        <f>(SUM(COUNT(T38:T$1100))/SUM(COUNT(T$2:T$1100)))*100</f>
        <v>96.724294813466798</v>
      </c>
      <c r="V38">
        <f>'lc1.shallow1'!Q41</f>
        <v>138.69999999999999</v>
      </c>
      <c r="W38">
        <f>(SUM(COUNT(V38:V$829))/SUM(COUNT(V$2:V$829)))*100</f>
        <v>95.652173913043484</v>
      </c>
      <c r="X38">
        <f>'LC1.Shallow2'!T42</f>
        <v>172.13288706599511</v>
      </c>
      <c r="Y38">
        <f t="shared" si="0"/>
        <v>87.142857142857139</v>
      </c>
    </row>
    <row r="39" spans="1:25">
      <c r="A39">
        <v>1665.7903487689593</v>
      </c>
      <c r="B39" s="42">
        <v>89.779005524861873</v>
      </c>
      <c r="D39">
        <v>583.24519481769516</v>
      </c>
      <c r="E39" s="42">
        <v>91.252955082742318</v>
      </c>
      <c r="G39">
        <v>528.32598057467271</v>
      </c>
      <c r="H39" s="42">
        <v>93.29710144927536</v>
      </c>
      <c r="I39" s="42">
        <f>'LC3.shallow1'!U42</f>
        <v>284.59541333533139</v>
      </c>
      <c r="J39" s="42">
        <f>(SUM(COUNT(I39:I$53))/SUM(COUNT(I$2:I$53)))*100</f>
        <v>28.846153846153843</v>
      </c>
      <c r="K39" s="42">
        <f>'LC3.shallow2'!T43</f>
        <v>200.10956944905919</v>
      </c>
      <c r="L39" s="42">
        <f>(SUM(COUNT(K39:K$522))/SUM(COUNT(K$2:K$522)))*100</f>
        <v>92.898272552783112</v>
      </c>
      <c r="N39">
        <v>705.22200158159956</v>
      </c>
      <c r="O39" s="42">
        <f>(SUM(COUNT(N39:N$731))/SUM(COUNT(N$2:N$731)))*100</f>
        <v>94.93150684931507</v>
      </c>
      <c r="Q39">
        <v>706.67666332909744</v>
      </c>
      <c r="R39" s="42">
        <f>(SUM(COUNT(Q39:Q$244))/SUM(COUNT(Q$2:Q$244)))*100</f>
        <v>84.773662551440339</v>
      </c>
      <c r="T39">
        <v>745.4</v>
      </c>
      <c r="U39" s="42">
        <f>(SUM(COUNT(T39:T$1100))/SUM(COUNT(T$2:T$1100)))*100</f>
        <v>96.633303002729747</v>
      </c>
      <c r="V39">
        <f>'lc1.shallow1'!Q42</f>
        <v>133.9</v>
      </c>
      <c r="W39">
        <f>(SUM(COUNT(V39:V$829))/SUM(COUNT(V$2:V$829)))*100</f>
        <v>95.531400966183583</v>
      </c>
      <c r="X39">
        <f>'LC1.Shallow2'!T43</f>
        <v>101.35389514594121</v>
      </c>
      <c r="Y39">
        <f t="shared" si="0"/>
        <v>86.785714285714292</v>
      </c>
    </row>
    <row r="40" spans="1:25">
      <c r="A40">
        <v>1658.528345985558</v>
      </c>
      <c r="B40" s="42">
        <v>89.502762430939228</v>
      </c>
      <c r="D40">
        <v>580.07059585431284</v>
      </c>
      <c r="E40" s="42">
        <v>91.016548463356969</v>
      </c>
      <c r="G40">
        <v>523.5702679449696</v>
      </c>
      <c r="H40" s="42">
        <v>93.115942028985515</v>
      </c>
      <c r="I40" s="42">
        <f>'LC3.shallow1'!U43</f>
        <v>231.23222265211012</v>
      </c>
      <c r="J40" s="42">
        <f>(SUM(COUNT(I40:I$53))/SUM(COUNT(I$2:I$53)))*100</f>
        <v>26.923076923076923</v>
      </c>
      <c r="K40" s="42">
        <f>'LC3.shallow2'!T44</f>
        <v>167.2116224794174</v>
      </c>
      <c r="L40" s="42">
        <f>(SUM(COUNT(K40:K$522))/SUM(COUNT(K$2:K$522)))*100</f>
        <v>92.706333973128594</v>
      </c>
      <c r="N40">
        <v>693.04657149250534</v>
      </c>
      <c r="O40" s="42">
        <f>(SUM(COUNT(N40:N$731))/SUM(COUNT(N$2:N$731)))*100</f>
        <v>94.794520547945211</v>
      </c>
      <c r="Q40">
        <v>688.4067072201691</v>
      </c>
      <c r="R40" s="42">
        <f>(SUM(COUNT(Q40:Q$244))/SUM(COUNT(Q$2:Q$244)))*100</f>
        <v>84.362139917695472</v>
      </c>
      <c r="T40" s="42">
        <v>736.6</v>
      </c>
      <c r="U40" s="42">
        <f>(SUM(COUNT(T40:T$1100))/SUM(COUNT(T$2:T$1100)))*100</f>
        <v>96.542311191992724</v>
      </c>
      <c r="V40">
        <f>'lc1.shallow1'!Q43</f>
        <v>241</v>
      </c>
      <c r="W40">
        <f>(SUM(COUNT(V40:V$829))/SUM(COUNT(V$2:V$829)))*100</f>
        <v>95.410628019323667</v>
      </c>
      <c r="X40">
        <f>'LC1.Shallow2'!T44</f>
        <v>160.53788299819118</v>
      </c>
      <c r="Y40">
        <f t="shared" si="0"/>
        <v>86.428571428571431</v>
      </c>
    </row>
    <row r="41" spans="1:25">
      <c r="A41">
        <v>1644.7623143333258</v>
      </c>
      <c r="B41" s="42">
        <v>89.226519337016569</v>
      </c>
      <c r="D41">
        <v>575.06373070190716</v>
      </c>
      <c r="E41" s="42">
        <v>90.780141843971634</v>
      </c>
      <c r="G41">
        <v>518.98442573972739</v>
      </c>
      <c r="H41" s="42">
        <v>92.934782608695656</v>
      </c>
      <c r="I41" s="42">
        <f>'LC3.shallow1'!U44</f>
        <v>262.57011762959917</v>
      </c>
      <c r="J41" s="42">
        <f>(SUM(COUNT(I41:I$53))/SUM(COUNT(I$2:I$53)))*100</f>
        <v>25</v>
      </c>
      <c r="K41" s="42">
        <f>'LC3.shallow2'!T45</f>
        <v>118.39850191364464</v>
      </c>
      <c r="L41" s="42">
        <f>(SUM(COUNT(K41:K$522))/SUM(COUNT(K$2:K$522)))*100</f>
        <v>92.514395393474089</v>
      </c>
      <c r="N41">
        <v>673.99602827665069</v>
      </c>
      <c r="O41" s="42">
        <f>(SUM(COUNT(N41:N$731))/SUM(COUNT(N$2:N$731)))*100</f>
        <v>94.657534246575352</v>
      </c>
      <c r="Q41">
        <v>687.52531289068031</v>
      </c>
      <c r="R41" s="42">
        <f>(SUM(COUNT(Q41:Q$244))/SUM(COUNT(Q$2:Q$244)))*100</f>
        <v>83.950617283950606</v>
      </c>
      <c r="T41">
        <v>733.6</v>
      </c>
      <c r="U41" s="42">
        <f>(SUM(COUNT(T41:T$1100))/SUM(COUNT(T$2:T$1100)))*100</f>
        <v>96.451319381255686</v>
      </c>
      <c r="V41">
        <f>'lc1.shallow1'!Q44</f>
        <v>149.69999999999999</v>
      </c>
      <c r="W41">
        <f>(SUM(COUNT(V41:V$829))/SUM(COUNT(V$2:V$829)))*100</f>
        <v>95.289855072463766</v>
      </c>
      <c r="X41">
        <f>'LC1.Shallow2'!T45</f>
        <v>101.26140517139315</v>
      </c>
      <c r="Y41">
        <f t="shared" si="0"/>
        <v>86.071428571428584</v>
      </c>
    </row>
    <row r="42" spans="1:25">
      <c r="A42">
        <v>1636.5587584983316</v>
      </c>
      <c r="B42" s="42">
        <v>88.950276243093924</v>
      </c>
      <c r="D42">
        <v>572.5597812536904</v>
      </c>
      <c r="E42" s="42">
        <v>90.543735224586285</v>
      </c>
      <c r="G42">
        <v>513.00733528036017</v>
      </c>
      <c r="H42" s="42">
        <v>92.753623188405797</v>
      </c>
      <c r="I42" s="42">
        <f>'LC3.shallow1'!U45</f>
        <v>0</v>
      </c>
      <c r="J42" s="42">
        <f>(SUM(COUNT(I42:I$53))/SUM(COUNT(I$2:I$53)))*100</f>
        <v>23.076923076923077</v>
      </c>
      <c r="K42" s="42">
        <f>'LC3.shallow2'!T46</f>
        <v>154.47881275898288</v>
      </c>
      <c r="L42" s="42">
        <f>(SUM(COUNT(K42:K$522))/SUM(COUNT(K$2:K$522)))*100</f>
        <v>92.322456813819571</v>
      </c>
      <c r="N42">
        <v>654.98798441596375</v>
      </c>
      <c r="O42" s="42">
        <f>(SUM(COUNT(N42:N$731))/SUM(COUNT(N$2:N$731)))*100</f>
        <v>94.520547945205479</v>
      </c>
      <c r="Q42">
        <v>687.47114931154022</v>
      </c>
      <c r="R42" s="42">
        <f>(SUM(COUNT(Q42:Q$244))/SUM(COUNT(Q$2:Q$244)))*100</f>
        <v>83.539094650205755</v>
      </c>
      <c r="T42" s="42">
        <v>729.02329588716361</v>
      </c>
      <c r="U42" s="42">
        <f>(SUM(COUNT(T42:T$1100))/SUM(COUNT(T$2:T$1100)))*100</f>
        <v>96.360327570518649</v>
      </c>
      <c r="V42">
        <f>'lc1.shallow1'!Q45</f>
        <v>126.2</v>
      </c>
      <c r="W42">
        <f>(SUM(COUNT(V42:V$829))/SUM(COUNT(V$2:V$829)))*100</f>
        <v>95.169082125603865</v>
      </c>
      <c r="X42">
        <f>'LC1.Shallow2'!T46</f>
        <v>136.81236567873157</v>
      </c>
      <c r="Y42">
        <f t="shared" si="0"/>
        <v>85.714285714285708</v>
      </c>
    </row>
    <row r="43" spans="1:25">
      <c r="A43">
        <v>1635.6067824705806</v>
      </c>
      <c r="B43" s="42">
        <v>88.674033149171265</v>
      </c>
      <c r="D43">
        <v>571.8196471083528</v>
      </c>
      <c r="E43" s="42">
        <v>90.307328605200937</v>
      </c>
      <c r="G43">
        <v>511.43436959507494</v>
      </c>
      <c r="H43" s="42">
        <v>92.572463768115938</v>
      </c>
      <c r="I43" s="42">
        <f>'LC3.shallow1'!U46</f>
        <v>344.75395685261765</v>
      </c>
      <c r="J43" s="42">
        <f>(SUM(COUNT(I43:I$53))/SUM(COUNT(I$2:I$53)))*100</f>
        <v>21.153846153846153</v>
      </c>
      <c r="K43" s="42">
        <f>'LC3.shallow2'!T47</f>
        <v>243.06010855644797</v>
      </c>
      <c r="L43" s="42">
        <f>(SUM(COUNT(K43:K$522))/SUM(COUNT(K$2:K$522)))*100</f>
        <v>92.130518234165066</v>
      </c>
      <c r="N43">
        <v>648.31696582958409</v>
      </c>
      <c r="O43" s="42">
        <f>(SUM(COUNT(N43:N$731))/SUM(COUNT(N$2:N$731)))*100</f>
        <v>94.383561643835606</v>
      </c>
      <c r="Q43">
        <v>687.37170041751176</v>
      </c>
      <c r="R43" s="42">
        <f>(SUM(COUNT(Q43:Q$244))/SUM(COUNT(Q$2:Q$244)))*100</f>
        <v>83.127572016460903</v>
      </c>
      <c r="T43" s="42">
        <v>724.4</v>
      </c>
      <c r="U43" s="42">
        <f>(SUM(COUNT(T43:T$1100))/SUM(COUNT(T$2:T$1100)))*100</f>
        <v>96.269335759781612</v>
      </c>
      <c r="V43">
        <f>'lc1.shallow1'!Q46</f>
        <v>207.2</v>
      </c>
      <c r="W43">
        <f>(SUM(COUNT(V43:V$829))/SUM(COUNT(V$2:V$829)))*100</f>
        <v>95.048309178743963</v>
      </c>
      <c r="X43">
        <f>'LC1.Shallow2'!T47</f>
        <v>0</v>
      </c>
      <c r="Y43">
        <f t="shared" si="0"/>
        <v>85.357142857142847</v>
      </c>
    </row>
    <row r="44" spans="1:25">
      <c r="A44">
        <v>1607.9735702446199</v>
      </c>
      <c r="B44" s="42">
        <v>88.39779005524862</v>
      </c>
      <c r="D44">
        <v>571.32109231095205</v>
      </c>
      <c r="E44" s="42">
        <v>90.070921985815602</v>
      </c>
      <c r="G44">
        <v>510.70354188032792</v>
      </c>
      <c r="H44" s="42">
        <v>92.391304347826093</v>
      </c>
      <c r="I44" s="42">
        <f>'LC3.shallow1'!U47</f>
        <v>255.1702019511317</v>
      </c>
      <c r="J44" s="42">
        <f>(SUM(COUNT(I44:I$53))/SUM(COUNT(I$2:I$53)))*100</f>
        <v>19.230769230769234</v>
      </c>
      <c r="K44" s="42">
        <f>'LC3.shallow2'!T48</f>
        <v>168.72087046429655</v>
      </c>
      <c r="L44" s="42">
        <f>(SUM(COUNT(K44:K$522))/SUM(COUNT(K$2:K$522)))*100</f>
        <v>91.938579654510562</v>
      </c>
      <c r="N44">
        <v>642.15154846065116</v>
      </c>
      <c r="O44" s="42">
        <f>(SUM(COUNT(N44:N$731))/SUM(COUNT(N$2:N$731)))*100</f>
        <v>94.246575342465761</v>
      </c>
      <c r="Q44">
        <v>682.85840054757796</v>
      </c>
      <c r="R44" s="42">
        <f>(SUM(COUNT(Q44:Q$244))/SUM(COUNT(Q$2:Q$244)))*100</f>
        <v>82.716049382716051</v>
      </c>
      <c r="T44" s="42">
        <v>714</v>
      </c>
      <c r="U44" s="42">
        <f>(SUM(COUNT(T44:T$1100))/SUM(COUNT(T$2:T$1100)))*100</f>
        <v>96.178343949044589</v>
      </c>
      <c r="V44">
        <f>'lc1.shallow1'!Q47</f>
        <v>234.3</v>
      </c>
      <c r="W44">
        <f>(SUM(COUNT(V44:V$829))/SUM(COUNT(V$2:V$829)))*100</f>
        <v>94.927536231884062</v>
      </c>
      <c r="X44">
        <f>'LC1.Shallow2'!T48</f>
        <v>117.16738895473523</v>
      </c>
      <c r="Y44">
        <f t="shared" si="0"/>
        <v>85</v>
      </c>
    </row>
    <row r="45" spans="1:25">
      <c r="A45">
        <v>1599.2821366867317</v>
      </c>
      <c r="B45" s="42">
        <v>88.121546961325976</v>
      </c>
      <c r="D45">
        <v>571.32109231095205</v>
      </c>
      <c r="E45" s="42">
        <v>89.834515366430253</v>
      </c>
      <c r="G45">
        <v>506.67648367977699</v>
      </c>
      <c r="H45" s="42">
        <v>92.210144927536234</v>
      </c>
      <c r="I45" s="42">
        <f>'LC3.shallow1'!U48</f>
        <v>231.51740148596855</v>
      </c>
      <c r="J45" s="42">
        <f>(SUM(COUNT(I45:I$53))/SUM(COUNT(I$2:I$53)))*100</f>
        <v>17.307692307692307</v>
      </c>
      <c r="K45" s="42">
        <f>'LC3.shallow2'!T49</f>
        <v>302.78863805734215</v>
      </c>
      <c r="L45" s="42">
        <f>(SUM(COUNT(K45:K$522))/SUM(COUNT(K$2:K$522)))*100</f>
        <v>91.746641074856043</v>
      </c>
      <c r="N45">
        <v>641.94714788043336</v>
      </c>
      <c r="O45" s="42">
        <f>(SUM(COUNT(N45:N$731))/SUM(COUNT(N$2:N$731)))*100</f>
        <v>94.109589041095887</v>
      </c>
      <c r="Q45">
        <v>676.63329377836953</v>
      </c>
      <c r="R45" s="42">
        <f>(SUM(COUNT(Q45:Q$244))/SUM(COUNT(Q$2:Q$244)))*100</f>
        <v>82.304526748971199</v>
      </c>
      <c r="T45" s="42">
        <v>708.72213359816317</v>
      </c>
      <c r="U45" s="42">
        <f>(SUM(COUNT(T45:T$1100))/SUM(COUNT(T$2:T$1100)))*100</f>
        <v>96.087352138307551</v>
      </c>
      <c r="V45">
        <f>'lc1.shallow1'!Q48</f>
        <v>509</v>
      </c>
      <c r="W45">
        <f>(SUM(COUNT(V45:V$829))/SUM(COUNT(V$2:V$829)))*100</f>
        <v>94.806763285024147</v>
      </c>
      <c r="X45">
        <f>'LC1.Shallow2'!T49</f>
        <v>111.68965416415716</v>
      </c>
      <c r="Y45">
        <f t="shared" si="0"/>
        <v>84.642857142857139</v>
      </c>
    </row>
    <row r="46" spans="1:25">
      <c r="A46">
        <v>1581.6337734692725</v>
      </c>
      <c r="B46" s="42">
        <v>87.845303867403317</v>
      </c>
      <c r="D46">
        <v>570.59022664397924</v>
      </c>
      <c r="E46" s="42">
        <v>89.598108747044918</v>
      </c>
      <c r="G46">
        <v>501.44244682681574</v>
      </c>
      <c r="H46" s="42">
        <v>92.028985507246375</v>
      </c>
      <c r="I46" s="42">
        <f>'LC3.shallow1'!U49</f>
        <v>265.78875591820059</v>
      </c>
      <c r="J46" s="42">
        <f>(SUM(COUNT(I46:I$53))/SUM(COUNT(I$2:I$53)))*100</f>
        <v>15.384615384615385</v>
      </c>
      <c r="K46" s="42">
        <f>'LC3.shallow2'!T50</f>
        <v>652.48961136071443</v>
      </c>
      <c r="L46" s="42">
        <f>(SUM(COUNT(K46:K$522))/SUM(COUNT(K$2:K$522)))*100</f>
        <v>91.554702495201539</v>
      </c>
      <c r="N46">
        <v>640.77849294210148</v>
      </c>
      <c r="O46" s="42">
        <f>(SUM(COUNT(N46:N$731))/SUM(COUNT(N$2:N$731)))*100</f>
        <v>93.972602739726028</v>
      </c>
      <c r="Q46">
        <v>655.20654482300745</v>
      </c>
      <c r="R46" s="42">
        <f>(SUM(COUNT(Q46:Q$244))/SUM(COUNT(Q$2:Q$244)))*100</f>
        <v>81.893004115226347</v>
      </c>
      <c r="T46" s="42">
        <v>707.63704238317609</v>
      </c>
      <c r="U46" s="42">
        <f>(SUM(COUNT(T46:T$1100))/SUM(COUNT(T$2:T$1100)))*100</f>
        <v>95.996360327570514</v>
      </c>
      <c r="V46">
        <f>'lc1.shallow1'!Q49</f>
        <v>295.8</v>
      </c>
      <c r="W46">
        <f>(SUM(COUNT(V46:V$829))/SUM(COUNT(V$2:V$829)))*100</f>
        <v>94.685990338164245</v>
      </c>
      <c r="X46">
        <f>'LC1.Shallow2'!T50</f>
        <v>129.02317879591581</v>
      </c>
      <c r="Y46">
        <f t="shared" si="0"/>
        <v>84.285714285714292</v>
      </c>
    </row>
    <row r="47" spans="1:25">
      <c r="A47">
        <v>1559.1435515553972</v>
      </c>
      <c r="B47" s="42">
        <v>87.569060773480672</v>
      </c>
      <c r="D47">
        <v>564.37729314615115</v>
      </c>
      <c r="E47" s="42">
        <v>89.361702127659569</v>
      </c>
      <c r="G47">
        <v>493.66140330045897</v>
      </c>
      <c r="H47" s="42">
        <v>91.847826086956516</v>
      </c>
      <c r="I47" s="42">
        <f>'LC3.shallow1'!U50</f>
        <v>248.66344693516265</v>
      </c>
      <c r="J47" s="42">
        <f>(SUM(COUNT(I47:I$53))/SUM(COUNT(I$2:I$53)))*100</f>
        <v>13.461538461538462</v>
      </c>
      <c r="K47" s="42">
        <f>'LC3.shallow2'!T51</f>
        <v>168.11574658742202</v>
      </c>
      <c r="L47" s="42">
        <f>(SUM(COUNT(K47:K$522))/SUM(COUNT(K$2:K$522)))*100</f>
        <v>91.362763915547035</v>
      </c>
      <c r="N47">
        <v>629.57923407165879</v>
      </c>
      <c r="O47" s="42">
        <f>(SUM(COUNT(N47:N$731))/SUM(COUNT(N$2:N$731)))*100</f>
        <v>93.835616438356169</v>
      </c>
      <c r="Q47">
        <v>635.23985153757553</v>
      </c>
      <c r="R47" s="42">
        <f>(SUM(COUNT(Q47:Q$244))/SUM(COUNT(Q$2:Q$244)))*100</f>
        <v>81.481481481481481</v>
      </c>
      <c r="T47">
        <v>700.1</v>
      </c>
      <c r="U47" s="42">
        <f>(SUM(COUNT(T47:T$1100))/SUM(COUNT(T$2:T$1100)))*100</f>
        <v>95.905368516833491</v>
      </c>
      <c r="V47">
        <f>'lc1.shallow1'!Q50</f>
        <v>148.80000000000001</v>
      </c>
      <c r="W47">
        <f>(SUM(COUNT(V47:V$829))/SUM(COUNT(V$2:V$829)))*100</f>
        <v>94.565217391304344</v>
      </c>
      <c r="X47">
        <f>'LC1.Shallow2'!T51</f>
        <v>255.73902673257106</v>
      </c>
      <c r="Y47">
        <f t="shared" si="0"/>
        <v>83.928571428571431</v>
      </c>
    </row>
    <row r="48" spans="1:25">
      <c r="A48">
        <v>1549.3788222664434</v>
      </c>
      <c r="B48" s="42">
        <v>87.292817679558013</v>
      </c>
      <c r="D48">
        <v>554.76776241949915</v>
      </c>
      <c r="E48" s="42">
        <v>89.12529550827422</v>
      </c>
      <c r="G48">
        <v>490.03740480895129</v>
      </c>
      <c r="H48" s="42">
        <v>91.666666666666657</v>
      </c>
      <c r="I48" s="42">
        <f>'LC3.shallow1'!U51</f>
        <v>387.75852464813727</v>
      </c>
      <c r="J48" s="42">
        <f>(SUM(COUNT(I48:I$53))/SUM(COUNT(I$2:I$53)))*100</f>
        <v>11.538461538461538</v>
      </c>
      <c r="K48" s="42">
        <f>'LC3.shallow2'!T52</f>
        <v>178.20875732404937</v>
      </c>
      <c r="L48" s="42">
        <f>(SUM(COUNT(K48:K$522))/SUM(COUNT(K$2:K$522)))*100</f>
        <v>91.170825335892516</v>
      </c>
      <c r="N48">
        <v>626.64795455371382</v>
      </c>
      <c r="O48" s="42">
        <f>(SUM(COUNT(N48:N$731))/SUM(COUNT(N$2:N$731)))*100</f>
        <v>93.69863013698631</v>
      </c>
      <c r="Q48">
        <v>606.00435345990581</v>
      </c>
      <c r="R48" s="42">
        <f>(SUM(COUNT(Q48:Q$244))/SUM(COUNT(Q$2:Q$244)))*100</f>
        <v>81.069958847736629</v>
      </c>
      <c r="T48" s="42">
        <v>693.11498793124417</v>
      </c>
      <c r="U48" s="42">
        <f>(SUM(COUNT(T48:T$1100))/SUM(COUNT(T$2:T$1100)))*100</f>
        <v>95.814376706096454</v>
      </c>
      <c r="V48">
        <f>'lc1.shallow1'!Q51</f>
        <v>136.80000000000001</v>
      </c>
      <c r="W48">
        <f>(SUM(COUNT(V48:V$829))/SUM(COUNT(V$2:V$829)))*100</f>
        <v>94.444444444444443</v>
      </c>
      <c r="X48">
        <f>'LC1.Shallow2'!T52</f>
        <v>245.68985216439489</v>
      </c>
      <c r="Y48">
        <f t="shared" si="0"/>
        <v>83.571428571428569</v>
      </c>
    </row>
    <row r="49" spans="1:25">
      <c r="A49">
        <v>1516.8088164804212</v>
      </c>
      <c r="B49" s="42">
        <v>87.016574585635368</v>
      </c>
      <c r="D49">
        <v>544.85385349953765</v>
      </c>
      <c r="E49" s="42">
        <v>88.888888888888886</v>
      </c>
      <c r="G49">
        <v>480.92752238334373</v>
      </c>
      <c r="H49" s="42">
        <v>91.485507246376812</v>
      </c>
      <c r="I49" s="42">
        <f>'LC3.shallow1'!U52</f>
        <v>856.19275636131329</v>
      </c>
      <c r="J49" s="42">
        <f>(SUM(COUNT(I49:I$53))/SUM(COUNT(I$2:I$53)))*100</f>
        <v>9.6153846153846168</v>
      </c>
      <c r="K49" s="42">
        <f>'LC3.shallow2'!T53</f>
        <v>126.36105261352448</v>
      </c>
      <c r="L49" s="42">
        <f>(SUM(COUNT(K49:K$522))/SUM(COUNT(K$2:K$522)))*100</f>
        <v>90.978886756238012</v>
      </c>
      <c r="N49">
        <v>626.20844292270976</v>
      </c>
      <c r="O49" s="42">
        <f>(SUM(COUNT(N49:N$731))/SUM(COUNT(N$2:N$731)))*100</f>
        <v>93.561643835616437</v>
      </c>
      <c r="Q49">
        <v>605.66321024121828</v>
      </c>
      <c r="R49" s="42">
        <f>(SUM(COUNT(Q49:Q$244))/SUM(COUNT(Q$2:Q$244)))*100</f>
        <v>80.658436213991763</v>
      </c>
      <c r="T49" s="42">
        <v>687.6</v>
      </c>
      <c r="U49" s="42">
        <f>(SUM(COUNT(T49:T$1100))/SUM(COUNT(T$2:T$1100)))*100</f>
        <v>95.723384895359416</v>
      </c>
      <c r="V49">
        <f>'lc1.shallow1'!Q52</f>
        <v>331.9</v>
      </c>
      <c r="W49">
        <f>(SUM(COUNT(V49:V$829))/SUM(COUNT(V$2:V$829)))*100</f>
        <v>94.323671497584542</v>
      </c>
      <c r="X49">
        <f>'LC1.Shallow2'!T53</f>
        <v>104.89671394477786</v>
      </c>
      <c r="Y49">
        <f t="shared" si="0"/>
        <v>83.214285714285722</v>
      </c>
    </row>
    <row r="50" spans="1:25">
      <c r="A50">
        <v>1508.3168243410119</v>
      </c>
      <c r="B50" s="42">
        <v>86.740331491712709</v>
      </c>
      <c r="D50">
        <v>544.85385349953765</v>
      </c>
      <c r="E50" s="42">
        <v>88.652482269503537</v>
      </c>
      <c r="G50">
        <v>480.55072398995071</v>
      </c>
      <c r="H50" s="42">
        <v>91.304347826086953</v>
      </c>
      <c r="I50" s="42">
        <f>'LC3.shallow1'!U53</f>
        <v>233.31208209874032</v>
      </c>
      <c r="J50" s="42">
        <f>(SUM(COUNT(I50:I$53))/SUM(COUNT(I$2:I$53)))*100</f>
        <v>7.6923076923076925</v>
      </c>
      <c r="K50" s="42">
        <f>'LC3.shallow2'!T54</f>
        <v>184.9999995459487</v>
      </c>
      <c r="L50" s="42">
        <f>(SUM(COUNT(K50:K$522))/SUM(COUNT(K$2:K$522)))*100</f>
        <v>90.786948176583493</v>
      </c>
      <c r="N50">
        <v>624.37787566187308</v>
      </c>
      <c r="O50" s="42">
        <f>(SUM(COUNT(N50:N$731))/SUM(COUNT(N$2:N$731)))*100</f>
        <v>93.424657534246577</v>
      </c>
      <c r="Q50">
        <v>587.60619327418317</v>
      </c>
      <c r="R50" s="42">
        <f>(SUM(COUNT(Q50:Q$244))/SUM(COUNT(Q$2:Q$244)))*100</f>
        <v>80.246913580246911</v>
      </c>
      <c r="T50" s="42">
        <v>681</v>
      </c>
      <c r="U50" s="42">
        <f>(SUM(COUNT(T50:T$1100))/SUM(COUNT(T$2:T$1100)))*100</f>
        <v>95.632393084622379</v>
      </c>
      <c r="V50">
        <f>'lc1.shallow1'!Q53</f>
        <v>119.7</v>
      </c>
      <c r="W50">
        <f>(SUM(COUNT(V50:V$829))/SUM(COUNT(V$2:V$829)))*100</f>
        <v>94.20289855072464</v>
      </c>
      <c r="X50">
        <f>'LC1.Shallow2'!T54</f>
        <v>210.60595343185486</v>
      </c>
      <c r="Y50">
        <f t="shared" si="0"/>
        <v>82.857142857142861</v>
      </c>
    </row>
    <row r="51" spans="1:25">
      <c r="A51">
        <v>1487.0468918825841</v>
      </c>
      <c r="B51" s="42">
        <v>86.46408839779005</v>
      </c>
      <c r="D51">
        <v>537.07403133526077</v>
      </c>
      <c r="E51" s="42">
        <v>88.416075650118202</v>
      </c>
      <c r="G51">
        <v>480.01248279133307</v>
      </c>
      <c r="H51" s="42">
        <v>91.123188405797109</v>
      </c>
      <c r="I51" s="42">
        <f>'LC3.shallow1'!U54</f>
        <v>367.53217193739619</v>
      </c>
      <c r="J51" s="42">
        <f>(SUM(COUNT(I51:I$53))/SUM(COUNT(I$2:I$53)))*100</f>
        <v>5.7692307692307692</v>
      </c>
      <c r="K51" s="42">
        <f>'LC3.shallow2'!T55</f>
        <v>154.67330441188474</v>
      </c>
      <c r="L51" s="42">
        <f>(SUM(COUNT(K51:K$522))/SUM(COUNT(K$2:K$522)))*100</f>
        <v>90.595009596928989</v>
      </c>
      <c r="N51">
        <v>615.69527184432616</v>
      </c>
      <c r="O51" s="42">
        <f>(SUM(COUNT(N51:N$731))/SUM(COUNT(N$2:N$731)))*100</f>
        <v>93.287671232876718</v>
      </c>
      <c r="Q51">
        <v>587.56427244192651</v>
      </c>
      <c r="R51" s="42">
        <f>(SUM(COUNT(Q51:Q$244))/SUM(COUNT(Q$2:Q$244)))*100</f>
        <v>79.835390946502059</v>
      </c>
      <c r="T51">
        <v>666.4</v>
      </c>
      <c r="U51" s="42">
        <f>(SUM(COUNT(T51:T$1100))/SUM(COUNT(T$2:T$1100)))*100</f>
        <v>95.541401273885356</v>
      </c>
      <c r="V51">
        <f>'lc1.shallow1'!Q54</f>
        <v>133.4</v>
      </c>
      <c r="W51">
        <f>(SUM(COUNT(V51:V$829))/SUM(COUNT(V$2:V$829)))*100</f>
        <v>94.082125603864725</v>
      </c>
      <c r="X51">
        <f>'LC1.Shallow2'!T55</f>
        <v>126.43581117274566</v>
      </c>
      <c r="Y51">
        <f t="shared" si="0"/>
        <v>82.5</v>
      </c>
    </row>
    <row r="52" spans="1:25">
      <c r="A52">
        <v>1470.3023326910468</v>
      </c>
      <c r="B52" s="42">
        <v>86.187845303867405</v>
      </c>
      <c r="D52">
        <v>533.51346481692644</v>
      </c>
      <c r="E52" s="42">
        <v>88.179669030732867</v>
      </c>
      <c r="G52">
        <v>477.448549980341</v>
      </c>
      <c r="H52" s="42">
        <v>90.94202898550725</v>
      </c>
      <c r="I52" s="42">
        <f>'LC3.shallow1'!U55</f>
        <v>300.41263567181073</v>
      </c>
      <c r="J52" s="42">
        <f>(SUM(COUNT(I52:I$53))/SUM(COUNT(I$2:I$53)))*100</f>
        <v>3.8461538461538463</v>
      </c>
      <c r="K52" s="42">
        <f>'LC3.shallow2'!T56</f>
        <v>246.03087347260001</v>
      </c>
      <c r="L52" s="42">
        <f>(SUM(COUNT(K52:K$522))/SUM(COUNT(K$2:K$522)))*100</f>
        <v>90.40307101727447</v>
      </c>
      <c r="N52">
        <v>613.21971024863547</v>
      </c>
      <c r="O52" s="42">
        <f>(SUM(COUNT(N52:N$731))/SUM(COUNT(N$2:N$731)))*100</f>
        <v>93.150684931506845</v>
      </c>
      <c r="Q52">
        <v>587.02115784224975</v>
      </c>
      <c r="R52" s="42">
        <f>(SUM(COUNT(Q52:Q$244))/SUM(COUNT(Q$2:Q$244)))*100</f>
        <v>79.423868312757207</v>
      </c>
      <c r="T52">
        <v>666.1</v>
      </c>
      <c r="U52" s="42">
        <f>(SUM(COUNT(T52:T$1100))/SUM(COUNT(T$2:T$1100)))*100</f>
        <v>95.450409463148304</v>
      </c>
      <c r="V52">
        <f>'lc1.shallow1'!Q55</f>
        <v>119.1</v>
      </c>
      <c r="W52">
        <f>(SUM(COUNT(V52:V$829))/SUM(COUNT(V$2:V$829)))*100</f>
        <v>93.961352657004824</v>
      </c>
      <c r="X52">
        <f>'LC1.Shallow2'!T56</f>
        <v>239.6259822750219</v>
      </c>
      <c r="Y52">
        <f t="shared" si="0"/>
        <v>82.142857142857139</v>
      </c>
    </row>
    <row r="53" spans="1:25">
      <c r="A53">
        <v>1458.4124389502001</v>
      </c>
      <c r="B53" s="42">
        <v>85.911602209944746</v>
      </c>
      <c r="D53">
        <v>533.51346481692644</v>
      </c>
      <c r="E53" s="42">
        <v>87.943262411347519</v>
      </c>
      <c r="G53">
        <v>477.05784009501554</v>
      </c>
      <c r="H53" s="42">
        <v>90.760869565217391</v>
      </c>
      <c r="I53" s="42">
        <f>'LC3.shallow1'!U56</f>
        <v>474.93558566939242</v>
      </c>
      <c r="J53" s="42">
        <f>(SUM(COUNT(I53:I$53))/SUM(COUNT(I$2:I$53)))*100</f>
        <v>1.9230769230769231</v>
      </c>
      <c r="K53" s="42">
        <f>'LC3.shallow2'!T57</f>
        <v>704.48993877857254</v>
      </c>
      <c r="L53" s="42">
        <f>(SUM(COUNT(K53:K$522))/SUM(COUNT(K$2:K$522)))*100</f>
        <v>90.211132437619952</v>
      </c>
      <c r="N53">
        <v>613.16147656341775</v>
      </c>
      <c r="O53" s="42">
        <f>(SUM(COUNT(N53:N$731))/SUM(COUNT(N$2:N$731)))*100</f>
        <v>93.013698630136986</v>
      </c>
      <c r="Q53">
        <v>582.72996806413732</v>
      </c>
      <c r="R53" s="42">
        <f>(SUM(COUNT(Q53:Q$244))/SUM(COUNT(Q$2:Q$244)))*100</f>
        <v>79.012345679012341</v>
      </c>
      <c r="T53" s="42">
        <v>659.32221001186929</v>
      </c>
      <c r="U53" s="42">
        <f>(SUM(COUNT(T53:T$1100))/SUM(COUNT(T$2:T$1100)))*100</f>
        <v>95.359417652411281</v>
      </c>
      <c r="V53">
        <f>'lc1.shallow1'!Q56</f>
        <v>125.8</v>
      </c>
      <c r="W53">
        <f>(SUM(COUNT(V53:V$829))/SUM(COUNT(V$2:V$829)))*100</f>
        <v>93.840579710144922</v>
      </c>
      <c r="X53">
        <f>'LC1.Shallow2'!T57</f>
        <v>135.61823308190895</v>
      </c>
      <c r="Y53">
        <f t="shared" si="0"/>
        <v>81.785714285714278</v>
      </c>
    </row>
    <row r="54" spans="1:25">
      <c r="A54">
        <v>1448.2832927381362</v>
      </c>
      <c r="B54" s="42">
        <v>85.635359116022101</v>
      </c>
      <c r="D54">
        <v>525.60476656691685</v>
      </c>
      <c r="E54" s="42">
        <v>87.706855791962184</v>
      </c>
      <c r="G54">
        <v>476.88772824943067</v>
      </c>
      <c r="H54" s="42">
        <v>90.579710144927532</v>
      </c>
      <c r="K54" s="42">
        <f>'LC3.shallow2'!T58</f>
        <v>444.0579532573725</v>
      </c>
      <c r="L54" s="42">
        <f>(SUM(COUNT(K54:K$522))/SUM(COUNT(K$2:K$522)))*100</f>
        <v>90.019193857965448</v>
      </c>
      <c r="N54">
        <v>612.74537110840686</v>
      </c>
      <c r="O54" s="42">
        <f>(SUM(COUNT(N54:N$731))/SUM(COUNT(N$2:N$731)))*100</f>
        <v>92.876712328767113</v>
      </c>
      <c r="Q54">
        <v>580.85593480083844</v>
      </c>
      <c r="R54" s="42">
        <f>(SUM(COUNT(Q54:Q$244))/SUM(COUNT(Q$2:Q$244)))*100</f>
        <v>78.600823045267489</v>
      </c>
      <c r="T54" s="42">
        <v>656.5</v>
      </c>
      <c r="U54" s="42">
        <f>(SUM(COUNT(T54:T$1100))/SUM(COUNT(T$2:T$1100)))*100</f>
        <v>95.268425841674258</v>
      </c>
      <c r="V54">
        <f>'lc1.shallow1'!Q57</f>
        <v>175.9</v>
      </c>
      <c r="W54">
        <f>(SUM(COUNT(V54:V$829))/SUM(COUNT(V$2:V$829)))*100</f>
        <v>93.719806763285035</v>
      </c>
      <c r="X54">
        <f>'LC1.Shallow2'!T58</f>
        <v>103.80605005375291</v>
      </c>
      <c r="Y54">
        <f t="shared" si="0"/>
        <v>81.428571428571431</v>
      </c>
    </row>
    <row r="55" spans="1:25">
      <c r="A55">
        <v>1444.4068335650468</v>
      </c>
      <c r="B55" s="42">
        <v>85.359116022099442</v>
      </c>
      <c r="D55">
        <v>523.23663362965601</v>
      </c>
      <c r="E55" s="42">
        <v>87.470449172576835</v>
      </c>
      <c r="G55">
        <v>475.07113804321102</v>
      </c>
      <c r="H55" s="42">
        <v>90.398550724637687</v>
      </c>
      <c r="K55" s="42">
        <f>'LC3.shallow2'!T59</f>
        <v>137.73770838140626</v>
      </c>
      <c r="L55" s="42">
        <f>(SUM(COUNT(K55:K$522))/SUM(COUNT(K$2:K$522)))*100</f>
        <v>89.827255278310929</v>
      </c>
      <c r="N55">
        <v>604.23956517074896</v>
      </c>
      <c r="O55" s="42">
        <f>(SUM(COUNT(N55:N$731))/SUM(COUNT(N$2:N$731)))*100</f>
        <v>92.739726027397268</v>
      </c>
      <c r="Q55">
        <v>570.95779928514503</v>
      </c>
      <c r="R55" s="42">
        <f>(SUM(COUNT(Q55:Q$244))/SUM(COUNT(Q$2:Q$244)))*100</f>
        <v>78.189300411522638</v>
      </c>
      <c r="T55" s="42">
        <v>653.20000000000005</v>
      </c>
      <c r="U55" s="42">
        <f>(SUM(COUNT(T55:T$1100))/SUM(COUNT(T$2:T$1100)))*100</f>
        <v>95.177434030937206</v>
      </c>
      <c r="V55">
        <f>'lc1.shallow1'!Q58</f>
        <v>288.3</v>
      </c>
      <c r="W55">
        <f>(SUM(COUNT(V55:V$829))/SUM(COUNT(V$2:V$829)))*100</f>
        <v>93.59903381642512</v>
      </c>
      <c r="X55">
        <f>'LC1.Shallow2'!T59</f>
        <v>226.9060797409839</v>
      </c>
      <c r="Y55">
        <f t="shared" si="0"/>
        <v>81.071428571428569</v>
      </c>
    </row>
    <row r="56" spans="1:25">
      <c r="A56">
        <v>1438.8796244367211</v>
      </c>
      <c r="B56" s="42">
        <v>85.082872928176798</v>
      </c>
      <c r="D56">
        <v>522.95232613190319</v>
      </c>
      <c r="E56" s="42">
        <v>87.2340425531915</v>
      </c>
      <c r="G56">
        <v>474.93558566939242</v>
      </c>
      <c r="H56" s="42">
        <v>90.217391304347828</v>
      </c>
      <c r="K56" s="42">
        <f>'LC3.shallow2'!T60</f>
        <v>209.72907274150725</v>
      </c>
      <c r="L56" s="42">
        <f>(SUM(COUNT(K56:K$522))/SUM(COUNT(K$2:K$522)))*100</f>
        <v>89.635316698656425</v>
      </c>
      <c r="N56">
        <v>600.59020483481572</v>
      </c>
      <c r="O56" s="42">
        <f>(SUM(COUNT(N56:N$731))/SUM(COUNT(N$2:N$731)))*100</f>
        <v>92.602739726027394</v>
      </c>
      <c r="Q56">
        <v>567.47620225940352</v>
      </c>
      <c r="R56" s="42">
        <f>(SUM(COUNT(Q56:Q$244))/SUM(COUNT(Q$2:Q$244)))*100</f>
        <v>77.777777777777786</v>
      </c>
      <c r="T56" s="42">
        <v>648.4</v>
      </c>
      <c r="U56" s="42">
        <f>(SUM(COUNT(T56:T$1100))/SUM(COUNT(T$2:T$1100)))*100</f>
        <v>95.086442220200183</v>
      </c>
      <c r="V56">
        <f>'lc1.shallow1'!Q59</f>
        <v>629.29999999999995</v>
      </c>
      <c r="W56">
        <f>(SUM(COUNT(V56:V$829))/SUM(COUNT(V$2:V$829)))*100</f>
        <v>93.478260869565219</v>
      </c>
      <c r="X56">
        <f>'LC1.Shallow2'!T60</f>
        <v>178.79992918379926</v>
      </c>
      <c r="Y56">
        <f t="shared" si="0"/>
        <v>80.714285714285722</v>
      </c>
    </row>
    <row r="57" spans="1:25">
      <c r="A57">
        <v>1434.1812938088221</v>
      </c>
      <c r="B57" s="42">
        <v>84.806629834254139</v>
      </c>
      <c r="D57">
        <v>509.84180370032959</v>
      </c>
      <c r="E57" s="42">
        <v>86.997635933806151</v>
      </c>
      <c r="G57">
        <v>474.05996705833724</v>
      </c>
      <c r="H57" s="42">
        <v>90.036231884057969</v>
      </c>
      <c r="K57" s="42">
        <f>'LC3.shallow2'!T61</f>
        <v>116.36700087667695</v>
      </c>
      <c r="L57" s="42">
        <f>(SUM(COUNT(K57:K$522))/SUM(COUNT(K$2:K$522)))*100</f>
        <v>89.44337811900192</v>
      </c>
      <c r="N57">
        <v>588.60703894113317</v>
      </c>
      <c r="O57" s="42">
        <f>(SUM(COUNT(N57:N$731))/SUM(COUNT(N$2:N$731)))*100</f>
        <v>92.465753424657535</v>
      </c>
      <c r="Q57">
        <v>565.32958927942002</v>
      </c>
      <c r="R57" s="42">
        <f>(SUM(COUNT(Q57:Q$244))/SUM(COUNT(Q$2:Q$244)))*100</f>
        <v>77.36625514403292</v>
      </c>
      <c r="T57" s="42">
        <v>643.70000000000005</v>
      </c>
      <c r="U57" s="42">
        <f>(SUM(COUNT(T57:T$1100))/SUM(COUNT(T$2:T$1100)))*100</f>
        <v>94.995450409463146</v>
      </c>
      <c r="V57">
        <f>'lc1.shallow1'!Q60</f>
        <v>930.8</v>
      </c>
      <c r="W57">
        <f>(SUM(COUNT(V57:V$829))/SUM(COUNT(V$2:V$829)))*100</f>
        <v>93.357487922705317</v>
      </c>
      <c r="X57">
        <f>'LC1.Shallow2'!T61</f>
        <v>330.77683398749474</v>
      </c>
      <c r="Y57">
        <f t="shared" si="0"/>
        <v>80.357142857142861</v>
      </c>
    </row>
    <row r="58" spans="1:25">
      <c r="A58">
        <v>1429.9787692184343</v>
      </c>
      <c r="B58" s="42">
        <v>84.530386740331494</v>
      </c>
      <c r="D58">
        <v>509.84180370032959</v>
      </c>
      <c r="E58" s="42">
        <v>86.761229314420802</v>
      </c>
      <c r="G58">
        <v>450.69280445758534</v>
      </c>
      <c r="H58" s="42">
        <v>89.85507246376811</v>
      </c>
      <c r="K58" s="42">
        <f>'LC3.shallow2'!T62</f>
        <v>437.20644311254597</v>
      </c>
      <c r="L58" s="42">
        <f>(SUM(COUNT(K58:K$522))/SUM(COUNT(K$2:K$522)))*100</f>
        <v>89.251439539347416</v>
      </c>
      <c r="N58">
        <v>583.38526948759591</v>
      </c>
      <c r="O58" s="42">
        <f>(SUM(COUNT(N58:N$731))/SUM(COUNT(N$2:N$731)))*100</f>
        <v>92.328767123287676</v>
      </c>
      <c r="Q58">
        <v>560.98248019888501</v>
      </c>
      <c r="R58" s="42">
        <f>(SUM(COUNT(Q58:Q$244))/SUM(COUNT(Q$2:Q$244)))*100</f>
        <v>76.954732510288068</v>
      </c>
      <c r="T58">
        <v>642.20000000000005</v>
      </c>
      <c r="U58" s="42">
        <f>(SUM(COUNT(T58:T$1100))/SUM(COUNT(T$2:T$1100)))*100</f>
        <v>94.904458598726109</v>
      </c>
      <c r="V58">
        <f>'lc1.shallow1'!Q61</f>
        <v>757.1</v>
      </c>
      <c r="W58">
        <f>(SUM(COUNT(V58:V$829))/SUM(COUNT(V$2:V$829)))*100</f>
        <v>93.236714975845416</v>
      </c>
      <c r="X58">
        <f>'LC1.Shallow2'!T62</f>
        <v>101.10171929383066</v>
      </c>
      <c r="Y58">
        <f t="shared" si="0"/>
        <v>80</v>
      </c>
    </row>
    <row r="59" spans="1:25">
      <c r="A59">
        <v>1422.0138040272232</v>
      </c>
      <c r="B59" s="42">
        <v>84.254143646408835</v>
      </c>
      <c r="D59">
        <v>503.41631453681282</v>
      </c>
      <c r="E59" s="42">
        <v>86.524822695035468</v>
      </c>
      <c r="G59">
        <v>446.4805781616264</v>
      </c>
      <c r="H59" s="42">
        <v>89.673913043478265</v>
      </c>
      <c r="K59" s="42">
        <f>'LC3.shallow2'!T63</f>
        <v>413.70913482125036</v>
      </c>
      <c r="L59" s="42">
        <f>(SUM(COUNT(K59:K$522))/SUM(COUNT(K$2:K$522)))*100</f>
        <v>89.059500959692897</v>
      </c>
      <c r="N59">
        <v>575.52808826338855</v>
      </c>
      <c r="O59" s="42">
        <f>(SUM(COUNT(N59:N$731))/SUM(COUNT(N$2:N$731)))*100</f>
        <v>92.191780821917817</v>
      </c>
      <c r="Q59">
        <v>556.55722514541333</v>
      </c>
      <c r="R59" s="42">
        <f>(SUM(COUNT(Q59:Q$244))/SUM(COUNT(Q$2:Q$244)))*100</f>
        <v>76.543209876543202</v>
      </c>
      <c r="T59" s="42">
        <v>641.70000000000005</v>
      </c>
      <c r="U59" s="42">
        <f>(SUM(COUNT(T59:T$1100))/SUM(COUNT(T$2:T$1100)))*100</f>
        <v>94.813466787989071</v>
      </c>
      <c r="V59">
        <f>'lc1.shallow1'!Q62</f>
        <v>543</v>
      </c>
      <c r="W59">
        <f>(SUM(COUNT(V59:V$829))/SUM(COUNT(V$2:V$829)))*100</f>
        <v>93.115942028985515</v>
      </c>
      <c r="X59">
        <f>'LC1.Shallow2'!T63</f>
        <v>141.96803162977963</v>
      </c>
      <c r="Y59">
        <f t="shared" si="0"/>
        <v>79.642857142857139</v>
      </c>
    </row>
    <row r="60" spans="1:25">
      <c r="A60">
        <v>1415.7109558461329</v>
      </c>
      <c r="B60" s="42">
        <v>83.97790055248619</v>
      </c>
      <c r="D60">
        <v>502.63123681075439</v>
      </c>
      <c r="E60" s="42">
        <v>86.288416075650119</v>
      </c>
      <c r="G60">
        <v>444.0579532573725</v>
      </c>
      <c r="H60" s="42">
        <v>89.492753623188406</v>
      </c>
      <c r="K60" s="42">
        <f>'LC3.shallow2'!T64</f>
        <v>391.70152466976555</v>
      </c>
      <c r="L60" s="42">
        <f>(SUM(COUNT(K60:K$522))/SUM(COUNT(K$2:K$522)))*100</f>
        <v>88.867562380038393</v>
      </c>
      <c r="N60">
        <v>566.07843317975551</v>
      </c>
      <c r="O60" s="42">
        <f>(SUM(COUNT(N60:N$731))/SUM(COUNT(N$2:N$731)))*100</f>
        <v>92.054794520547944</v>
      </c>
      <c r="Q60">
        <v>555.38914555873805</v>
      </c>
      <c r="R60" s="42">
        <f>(SUM(COUNT(Q60:Q$244))/SUM(COUNT(Q$2:Q$244)))*100</f>
        <v>76.13168724279835</v>
      </c>
      <c r="T60">
        <v>633.5</v>
      </c>
      <c r="U60" s="42">
        <f>(SUM(COUNT(T60:T$1100))/SUM(COUNT(T$2:T$1100)))*100</f>
        <v>94.722474977252048</v>
      </c>
      <c r="V60">
        <f>'lc1.shallow1'!Q63</f>
        <v>648.4</v>
      </c>
      <c r="W60">
        <f>(SUM(COUNT(V60:V$829))/SUM(COUNT(V$2:V$829)))*100</f>
        <v>92.995169082125599</v>
      </c>
      <c r="X60">
        <f>'LC1.Shallow2'!T64</f>
        <v>114.41604557453043</v>
      </c>
      <c r="Y60">
        <f t="shared" si="0"/>
        <v>79.285714285714278</v>
      </c>
    </row>
    <row r="61" spans="1:25">
      <c r="A61">
        <v>1394.1087725796963</v>
      </c>
      <c r="B61" s="42">
        <v>83.701657458563545</v>
      </c>
      <c r="D61">
        <v>501.29318589908962</v>
      </c>
      <c r="E61" s="42">
        <v>86.052009456264784</v>
      </c>
      <c r="G61">
        <v>437.20644311254597</v>
      </c>
      <c r="H61" s="42">
        <v>89.311594202898547</v>
      </c>
      <c r="K61" s="42">
        <f>'LC3.shallow2'!T65</f>
        <v>357.16459263375941</v>
      </c>
      <c r="L61" s="42">
        <f>(SUM(COUNT(K61:K$522))/SUM(COUNT(K$2:K$522)))*100</f>
        <v>88.675623800383875</v>
      </c>
      <c r="N61">
        <v>565.04432265249807</v>
      </c>
      <c r="O61" s="42">
        <f>(SUM(COUNT(N61:N$731))/SUM(COUNT(N$2:N$731)))*100</f>
        <v>91.917808219178085</v>
      </c>
      <c r="Q61">
        <v>552.06905571880793</v>
      </c>
      <c r="R61" s="42">
        <f>(SUM(COUNT(Q61:Q$244))/SUM(COUNT(Q$2:Q$244)))*100</f>
        <v>75.720164609053498</v>
      </c>
      <c r="T61">
        <v>630</v>
      </c>
      <c r="U61" s="42">
        <f>(SUM(COUNT(T61:T$1100))/SUM(COUNT(T$2:T$1100)))*100</f>
        <v>94.631483166515011</v>
      </c>
      <c r="V61">
        <f>'lc1.shallow1'!Q64</f>
        <v>1495.3</v>
      </c>
      <c r="W61">
        <f>(SUM(COUNT(V61:V$829))/SUM(COUNT(V$2:V$829)))*100</f>
        <v>92.874396135265698</v>
      </c>
      <c r="X61">
        <f>'LC1.Shallow2'!T65</f>
        <v>229.66241962750925</v>
      </c>
      <c r="Y61">
        <f t="shared" si="0"/>
        <v>78.928571428571431</v>
      </c>
    </row>
    <row r="62" spans="1:25">
      <c r="A62">
        <v>1388.3811520666577</v>
      </c>
      <c r="B62" s="42">
        <v>83.425414364640886</v>
      </c>
      <c r="D62">
        <v>500.99899473354242</v>
      </c>
      <c r="E62" s="42">
        <v>85.815602836879435</v>
      </c>
      <c r="G62">
        <v>429.66037253014167</v>
      </c>
      <c r="H62" s="42">
        <v>89.130434782608688</v>
      </c>
      <c r="K62" s="42">
        <f>'LC3.shallow2'!T66</f>
        <v>688.7105129810376</v>
      </c>
      <c r="L62" s="42">
        <f>(SUM(COUNT(K62:K$522))/SUM(COUNT(K$2:K$522)))*100</f>
        <v>88.48368522072937</v>
      </c>
      <c r="N62">
        <v>564.29107920727006</v>
      </c>
      <c r="O62" s="42">
        <f>(SUM(COUNT(N62:N$731))/SUM(COUNT(N$2:N$731)))*100</f>
        <v>91.780821917808225</v>
      </c>
      <c r="Q62">
        <v>548.56286697440407</v>
      </c>
      <c r="R62" s="42">
        <f>(SUM(COUNT(Q62:Q$244))/SUM(COUNT(Q$2:Q$244)))*100</f>
        <v>75.308641975308646</v>
      </c>
      <c r="T62" s="42">
        <v>629.29999999999995</v>
      </c>
      <c r="U62" s="42">
        <f>(SUM(COUNT(T62:T$1100))/SUM(COUNT(T$2:T$1100)))*100</f>
        <v>94.540491355777974</v>
      </c>
      <c r="V62">
        <f>'lc1.shallow1'!Q65</f>
        <v>494.5</v>
      </c>
      <c r="W62">
        <f>(SUM(COUNT(V62:V$829))/SUM(COUNT(V$2:V$829)))*100</f>
        <v>92.753623188405797</v>
      </c>
      <c r="X62">
        <f>'LC1.Shallow2'!T66</f>
        <v>220.0733409656512</v>
      </c>
      <c r="Y62">
        <f t="shared" si="0"/>
        <v>78.571428571428569</v>
      </c>
    </row>
    <row r="63" spans="1:25">
      <c r="A63">
        <v>1381.0475601461474</v>
      </c>
      <c r="B63" s="42">
        <v>83.149171270718242</v>
      </c>
      <c r="D63">
        <v>500.7850989209856</v>
      </c>
      <c r="E63" s="42">
        <v>85.579196217494086</v>
      </c>
      <c r="G63">
        <v>427.49562377631355</v>
      </c>
      <c r="H63" s="42">
        <v>88.949275362318829</v>
      </c>
      <c r="K63" s="42">
        <f>'LC3.shallow2'!T67</f>
        <v>991.24228482449882</v>
      </c>
      <c r="L63" s="42">
        <f>(SUM(COUNT(K63:K$522))/SUM(COUNT(K$2:K$522)))*100</f>
        <v>88.291746641074852</v>
      </c>
      <c r="N63">
        <v>563.36078744234874</v>
      </c>
      <c r="O63" s="42">
        <f>(SUM(COUNT(N63:N$731))/SUM(COUNT(N$2:N$731)))*100</f>
        <v>91.643835616438352</v>
      </c>
      <c r="Q63">
        <v>548.12893774985343</v>
      </c>
      <c r="R63" s="42">
        <f>(SUM(COUNT(Q63:Q$244))/SUM(COUNT(Q$2:Q$244)))*100</f>
        <v>74.897119341563794</v>
      </c>
      <c r="T63" s="42">
        <v>620.70000000000005</v>
      </c>
      <c r="U63" s="42">
        <f>(SUM(COUNT(T63:T$1100))/SUM(COUNT(T$2:T$1100)))*100</f>
        <v>94.44949954504095</v>
      </c>
      <c r="V63">
        <f>'lc1.shallow1'!Q66</f>
        <v>348.2</v>
      </c>
      <c r="W63">
        <f>(SUM(COUNT(V63:V$829))/SUM(COUNT(V$2:V$829)))*100</f>
        <v>92.632850241545896</v>
      </c>
      <c r="X63">
        <f>'LC1.Shallow2'!T67</f>
        <v>611.60318397262597</v>
      </c>
      <c r="Y63">
        <f t="shared" si="0"/>
        <v>78.214285714285708</v>
      </c>
    </row>
    <row r="64" spans="1:25">
      <c r="A64">
        <v>1376.3568318562186</v>
      </c>
      <c r="B64" s="42">
        <v>82.872928176795583</v>
      </c>
      <c r="D64">
        <v>488.84901352367518</v>
      </c>
      <c r="E64" s="42">
        <v>85.342789598108752</v>
      </c>
      <c r="G64">
        <v>421.69777949896297</v>
      </c>
      <c r="H64" s="42">
        <v>88.768115942028984</v>
      </c>
      <c r="K64" s="42">
        <f>'LC3.shallow2'!T68</f>
        <v>302.56360867628445</v>
      </c>
      <c r="L64" s="42">
        <f>(SUM(COUNT(K64:K$522))/SUM(COUNT(K$2:K$522)))*100</f>
        <v>88.099808061420347</v>
      </c>
      <c r="N64">
        <v>562.84137712588222</v>
      </c>
      <c r="O64" s="42">
        <f>(SUM(COUNT(N64:N$731))/SUM(COUNT(N$2:N$731)))*100</f>
        <v>91.506849315068493</v>
      </c>
      <c r="Q64">
        <v>547.72311351498581</v>
      </c>
      <c r="R64" s="42">
        <f>(SUM(COUNT(Q64:Q$244))/SUM(COUNT(Q$2:Q$244)))*100</f>
        <v>74.485596707818928</v>
      </c>
      <c r="T64" s="42">
        <v>620.5</v>
      </c>
      <c r="U64" s="42">
        <f>(SUM(COUNT(T64:T$1100))/SUM(COUNT(T$2:T$1100)))*100</f>
        <v>94.358507734303913</v>
      </c>
      <c r="V64">
        <f>'lc1.shallow1'!Q67</f>
        <v>347.5</v>
      </c>
      <c r="W64">
        <f>(SUM(COUNT(V64:V$829))/SUM(COUNT(V$2:V$829)))*100</f>
        <v>92.512077294685994</v>
      </c>
      <c r="X64">
        <f>'LC1.Shallow2'!T68</f>
        <v>207.01818849381982</v>
      </c>
      <c r="Y64">
        <f t="shared" si="0"/>
        <v>77.857142857142861</v>
      </c>
    </row>
    <row r="65" spans="1:25">
      <c r="A65">
        <v>1359.0047934281474</v>
      </c>
      <c r="B65" s="42">
        <v>82.596685082872924</v>
      </c>
      <c r="D65">
        <v>485.66838427603358</v>
      </c>
      <c r="E65" s="42">
        <v>85.106382978723403</v>
      </c>
      <c r="G65">
        <v>420.87969092936754</v>
      </c>
      <c r="H65" s="42">
        <v>88.58695652173914</v>
      </c>
      <c r="K65" s="42">
        <f>'LC3.shallow2'!T69</f>
        <v>217.30384670799208</v>
      </c>
      <c r="L65" s="42">
        <f>(SUM(COUNT(K65:K$522))/SUM(COUNT(K$2:K$522)))*100</f>
        <v>87.907869481765829</v>
      </c>
      <c r="N65">
        <v>561.35532436597305</v>
      </c>
      <c r="O65" s="42">
        <f>(SUM(COUNT(N65:N$731))/SUM(COUNT(N$2:N$731)))*100</f>
        <v>91.36986301369862</v>
      </c>
      <c r="Q65">
        <v>538.6888081185192</v>
      </c>
      <c r="R65" s="42">
        <f>(SUM(COUNT(Q65:Q$244))/SUM(COUNT(Q$2:Q$244)))*100</f>
        <v>74.074074074074076</v>
      </c>
      <c r="T65" s="42">
        <v>618</v>
      </c>
      <c r="U65" s="42">
        <f>(SUM(COUNT(T65:T$1100))/SUM(COUNT(T$2:T$1100)))*100</f>
        <v>94.267515923566876</v>
      </c>
      <c r="V65">
        <f>'lc1.shallow1'!Q68</f>
        <v>309.5</v>
      </c>
      <c r="W65">
        <f>(SUM(COUNT(V65:V$829))/SUM(COUNT(V$2:V$829)))*100</f>
        <v>92.391304347826093</v>
      </c>
      <c r="X65">
        <f>'LC1.Shallow2'!T69</f>
        <v>119.40792602128754</v>
      </c>
      <c r="Y65">
        <f t="shared" si="0"/>
        <v>77.5</v>
      </c>
    </row>
    <row r="66" spans="1:25">
      <c r="A66">
        <v>1337.54340138923</v>
      </c>
      <c r="B66" s="42">
        <v>82.320441988950279</v>
      </c>
      <c r="D66">
        <v>481.11662936362001</v>
      </c>
      <c r="E66" s="42">
        <v>84.869976359338068</v>
      </c>
      <c r="G66">
        <v>413.70913482125036</v>
      </c>
      <c r="H66" s="42">
        <v>88.405797101449281</v>
      </c>
      <c r="K66" s="42">
        <f>'LC3.shallow2'!T70</f>
        <v>0</v>
      </c>
      <c r="L66" s="42">
        <f>(SUM(COUNT(K66:K$522))/SUM(COUNT(K$2:K$522)))*100</f>
        <v>87.715930902111324</v>
      </c>
      <c r="N66">
        <v>558.93209909739392</v>
      </c>
      <c r="O66" s="42">
        <f>(SUM(COUNT(N66:N$731))/SUM(COUNT(N$2:N$731)))*100</f>
        <v>91.232876712328775</v>
      </c>
      <c r="Q66">
        <v>531.31957839709469</v>
      </c>
      <c r="R66" s="42">
        <f>(SUM(COUNT(Q66:Q$244))/SUM(COUNT(Q$2:Q$244)))*100</f>
        <v>73.66255144032921</v>
      </c>
      <c r="T66" s="42">
        <v>614.79999999999995</v>
      </c>
      <c r="U66" s="42">
        <f>(SUM(COUNT(T66:T$1100))/SUM(COUNT(T$2:T$1100)))*100</f>
        <v>94.176524112829838</v>
      </c>
      <c r="V66">
        <f>'lc1.shallow1'!Q69</f>
        <v>1291.2</v>
      </c>
      <c r="W66">
        <f>(SUM(COUNT(V66:V$829))/SUM(COUNT(V$2:V$829)))*100</f>
        <v>92.270531400966178</v>
      </c>
      <c r="X66">
        <f>'LC1.Shallow2'!T70</f>
        <v>256.15059294208459</v>
      </c>
      <c r="Y66">
        <f t="shared" si="0"/>
        <v>77.142857142857153</v>
      </c>
    </row>
    <row r="67" spans="1:25">
      <c r="A67">
        <v>1335.4238871097623</v>
      </c>
      <c r="B67" s="42">
        <v>82.04419889502762</v>
      </c>
      <c r="D67">
        <v>474.94230941643758</v>
      </c>
      <c r="E67" s="42">
        <v>84.633569739952719</v>
      </c>
      <c r="G67">
        <v>413.54008383769082</v>
      </c>
      <c r="H67" s="42">
        <v>88.224637681159422</v>
      </c>
      <c r="K67" s="42">
        <f>'LC3.shallow2'!T71</f>
        <v>132.153783872937</v>
      </c>
      <c r="L67" s="42">
        <f>(SUM(COUNT(K67:K$522))/SUM(COUNT(K$2:K$522)))*100</f>
        <v>87.523992322456806</v>
      </c>
      <c r="N67">
        <v>557.05869121222111</v>
      </c>
      <c r="O67" s="42">
        <f>(SUM(COUNT(N67:N$731))/SUM(COUNT(N$2:N$731)))*100</f>
        <v>91.095890410958901</v>
      </c>
      <c r="Q67">
        <v>521.94399163003402</v>
      </c>
      <c r="R67" s="42">
        <f>(SUM(COUNT(Q67:Q$244))/SUM(COUNT(Q$2:Q$244)))*100</f>
        <v>73.251028806584358</v>
      </c>
      <c r="T67" s="42">
        <v>611.60318397262597</v>
      </c>
      <c r="U67" s="42">
        <f>(SUM(COUNT(T67:T$1100))/SUM(COUNT(T$2:T$1100)))*100</f>
        <v>94.085532302092815</v>
      </c>
      <c r="V67">
        <f>'lc1.shallow1'!Q70</f>
        <v>229.3</v>
      </c>
      <c r="W67">
        <f>(SUM(COUNT(V67:V$829))/SUM(COUNT(V$2:V$829)))*100</f>
        <v>92.149758454106276</v>
      </c>
      <c r="X67">
        <f>'LC1.Shallow2'!T71</f>
        <v>164.37035574753898</v>
      </c>
      <c r="Y67">
        <f t="shared" ref="Y67:Y130" si="1">(SUM(COUNT(X67:X346))/SUM(COUNT(X$2:X$281)))*100</f>
        <v>76.785714285714292</v>
      </c>
    </row>
    <row r="68" spans="1:25">
      <c r="A68">
        <v>1321.5886643851045</v>
      </c>
      <c r="B68" s="42">
        <v>81.767955801104975</v>
      </c>
      <c r="D68">
        <v>474.72165753500877</v>
      </c>
      <c r="E68" s="42">
        <v>84.39716312056737</v>
      </c>
      <c r="G68">
        <v>412.61907010258989</v>
      </c>
      <c r="H68" s="42">
        <v>88.043478260869563</v>
      </c>
      <c r="K68" s="42">
        <f>'LC3.shallow2'!T72</f>
        <v>180.58503353109271</v>
      </c>
      <c r="L68" s="42">
        <f>(SUM(COUNT(K68:K$522))/SUM(COUNT(K$2:K$522)))*100</f>
        <v>87.332053742802302</v>
      </c>
      <c r="N68">
        <v>550.11081977033791</v>
      </c>
      <c r="O68" s="42">
        <f>(SUM(COUNT(N68:N$731))/SUM(COUNT(N$2:N$731)))*100</f>
        <v>90.958904109589042</v>
      </c>
      <c r="Q68">
        <v>520.11220535295263</v>
      </c>
      <c r="R68" s="42">
        <f>(SUM(COUNT(Q68:Q$244))/SUM(COUNT(Q$2:Q$244)))*100</f>
        <v>72.839506172839506</v>
      </c>
      <c r="T68">
        <v>601.4</v>
      </c>
      <c r="U68" s="42">
        <f>(SUM(COUNT(T68:T$1100))/SUM(COUNT(T$2:T$1100)))*100</f>
        <v>93.994540491355778</v>
      </c>
      <c r="V68">
        <f>'lc1.shallow1'!Q71</f>
        <v>653.20000000000005</v>
      </c>
      <c r="W68">
        <f>(SUM(COUNT(V68:V$829))/SUM(COUNT(V$2:V$829)))*100</f>
        <v>92.028985507246375</v>
      </c>
      <c r="X68">
        <f>'LC1.Shallow2'!T72</f>
        <v>172.6408567584254</v>
      </c>
      <c r="Y68">
        <f t="shared" si="1"/>
        <v>76.428571428571416</v>
      </c>
    </row>
    <row r="69" spans="1:25">
      <c r="A69">
        <v>1320.9161796355779</v>
      </c>
      <c r="B69" s="42">
        <v>81.491712707182316</v>
      </c>
      <c r="D69">
        <v>469.89600257405681</v>
      </c>
      <c r="E69" s="42">
        <v>84.160756501182036</v>
      </c>
      <c r="G69">
        <v>411.95905996712594</v>
      </c>
      <c r="H69" s="42">
        <v>87.862318840579718</v>
      </c>
      <c r="K69" s="42">
        <f>'LC3.shallow2'!T73</f>
        <v>157.02608410886995</v>
      </c>
      <c r="L69" s="42">
        <f>(SUM(COUNT(K69:K$522))/SUM(COUNT(K$2:K$522)))*100</f>
        <v>87.140115163147797</v>
      </c>
      <c r="N69">
        <v>549.74421903500718</v>
      </c>
      <c r="O69" s="42">
        <f>(SUM(COUNT(N69:N$731))/SUM(COUNT(N$2:N$731)))*100</f>
        <v>90.821917808219183</v>
      </c>
      <c r="Q69">
        <v>519.21405213744242</v>
      </c>
      <c r="R69" s="42">
        <f>(SUM(COUNT(Q69:Q$244))/SUM(COUNT(Q$2:Q$244)))*100</f>
        <v>72.427983539094654</v>
      </c>
      <c r="T69">
        <v>597.6</v>
      </c>
      <c r="U69" s="42">
        <f>(SUM(COUNT(T69:T$1100))/SUM(COUNT(T$2:T$1100)))*100</f>
        <v>93.903548680618741</v>
      </c>
      <c r="V69">
        <f>'lc1.shallow1'!Q72</f>
        <v>343.5</v>
      </c>
      <c r="W69">
        <f>(SUM(COUNT(V69:V$829))/SUM(COUNT(V$2:V$829)))*100</f>
        <v>91.908212560386474</v>
      </c>
      <c r="X69">
        <f>'LC1.Shallow2'!T73</f>
        <v>122.04054108654627</v>
      </c>
      <c r="Y69">
        <f t="shared" si="1"/>
        <v>76.071428571428569</v>
      </c>
    </row>
    <row r="70" spans="1:25">
      <c r="A70">
        <v>1303.5567611343001</v>
      </c>
      <c r="B70" s="42">
        <v>81.215469613259671</v>
      </c>
      <c r="D70">
        <v>465.23891019051757</v>
      </c>
      <c r="E70" s="42">
        <v>83.924349881796687</v>
      </c>
      <c r="G70">
        <v>405.68188894026065</v>
      </c>
      <c r="H70" s="42">
        <v>87.681159420289859</v>
      </c>
      <c r="K70" s="42">
        <f>'LC3.shallow2'!T74</f>
        <v>171.19272124124765</v>
      </c>
      <c r="L70" s="42">
        <f>(SUM(COUNT(K70:K$522))/SUM(COUNT(K$2:K$522)))*100</f>
        <v>86.948176583493293</v>
      </c>
      <c r="N70">
        <v>548.70612511687443</v>
      </c>
      <c r="O70" s="42">
        <f>(SUM(COUNT(N70:N$731))/SUM(COUNT(N$2:N$731)))*100</f>
        <v>90.684931506849324</v>
      </c>
      <c r="Q70">
        <v>517.06363227983411</v>
      </c>
      <c r="R70" s="42">
        <f>(SUM(COUNT(Q70:Q$244))/SUM(COUNT(Q$2:Q$244)))*100</f>
        <v>72.016460905349803</v>
      </c>
      <c r="T70" s="42">
        <v>594.79999999999995</v>
      </c>
      <c r="U70" s="42">
        <f>(SUM(COUNT(T70:T$1100))/SUM(COUNT(T$2:T$1100)))*100</f>
        <v>93.812556869881718</v>
      </c>
      <c r="V70">
        <f>'lc1.shallow1'!Q73</f>
        <v>156.4</v>
      </c>
      <c r="W70">
        <f>(SUM(COUNT(V70:V$829))/SUM(COUNT(V$2:V$829)))*100</f>
        <v>91.787439613526573</v>
      </c>
      <c r="X70">
        <f>'LC1.Shallow2'!T74</f>
        <v>104.00533756479875</v>
      </c>
      <c r="Y70">
        <f t="shared" si="1"/>
        <v>75.714285714285708</v>
      </c>
    </row>
    <row r="71" spans="1:25">
      <c r="A71">
        <v>1287.7515649694442</v>
      </c>
      <c r="B71" s="42">
        <v>80.939226519337012</v>
      </c>
      <c r="D71">
        <v>460.2446920556888</v>
      </c>
      <c r="E71" s="42">
        <v>83.687943262411352</v>
      </c>
      <c r="G71">
        <v>405.02037548284181</v>
      </c>
      <c r="H71" s="42">
        <v>87.5</v>
      </c>
      <c r="K71" s="42">
        <f>'LC3.shallow2'!T75</f>
        <v>161.98352895811354</v>
      </c>
      <c r="L71" s="42">
        <f>(SUM(COUNT(K71:K$522))/SUM(COUNT(K$2:K$522)))*100</f>
        <v>86.756238003838774</v>
      </c>
      <c r="N71">
        <v>548.39053333775075</v>
      </c>
      <c r="O71" s="42">
        <f>(SUM(COUNT(N71:N$731))/SUM(COUNT(N$2:N$731)))*100</f>
        <v>90.547945205479451</v>
      </c>
      <c r="Q71">
        <v>514.85179906786777</v>
      </c>
      <c r="R71" s="42">
        <f>(SUM(COUNT(Q71:Q$244))/SUM(COUNT(Q$2:Q$244)))*100</f>
        <v>71.604938271604937</v>
      </c>
      <c r="T71" s="42">
        <v>589</v>
      </c>
      <c r="U71" s="42">
        <f>(SUM(COUNT(T71:T$1100))/SUM(COUNT(T$2:T$1100)))*100</f>
        <v>93.72156505914468</v>
      </c>
      <c r="V71">
        <f>'lc1.shallow1'!Q74</f>
        <v>620.5</v>
      </c>
      <c r="W71">
        <f>(SUM(COUNT(V71:V$829))/SUM(COUNT(V$2:V$829)))*100</f>
        <v>91.666666666666657</v>
      </c>
      <c r="X71">
        <f>'LC1.Shallow2'!T75</f>
        <v>122.86421045549849</v>
      </c>
      <c r="Y71">
        <f t="shared" si="1"/>
        <v>75.357142857142861</v>
      </c>
    </row>
    <row r="72" spans="1:25">
      <c r="A72">
        <v>1280.9584789608616</v>
      </c>
      <c r="B72" s="42">
        <v>80.662983425414367</v>
      </c>
      <c r="D72">
        <v>458.49453784242638</v>
      </c>
      <c r="E72" s="42">
        <v>83.451536643026003</v>
      </c>
      <c r="G72">
        <v>404.21821354686062</v>
      </c>
      <c r="H72" s="42">
        <v>87.318840579710141</v>
      </c>
      <c r="K72" s="42">
        <f>'LC3.shallow2'!T76</f>
        <v>337.02840299951197</v>
      </c>
      <c r="L72" s="42">
        <f>(SUM(COUNT(K72:K$522))/SUM(COUNT(K$2:K$522)))*100</f>
        <v>86.56429942418427</v>
      </c>
      <c r="N72">
        <v>547.54040331994258</v>
      </c>
      <c r="O72" s="42">
        <f>(SUM(COUNT(N72:N$731))/SUM(COUNT(N$2:N$731)))*100</f>
        <v>90.410958904109577</v>
      </c>
      <c r="Q72">
        <v>503.03857411132162</v>
      </c>
      <c r="R72" s="42">
        <f>(SUM(COUNT(Q72:Q$244))/SUM(COUNT(Q$2:Q$244)))*100</f>
        <v>71.193415637860085</v>
      </c>
      <c r="T72" s="42">
        <v>588.91580261854324</v>
      </c>
      <c r="U72" s="42">
        <f>(SUM(COUNT(T72:T$1100))/SUM(COUNT(T$2:T$1100)))*100</f>
        <v>93.630573248407643</v>
      </c>
      <c r="V72">
        <f>'lc1.shallow1'!Q75</f>
        <v>343.9</v>
      </c>
      <c r="W72">
        <f>(SUM(COUNT(V72:V$829))/SUM(COUNT(V$2:V$829)))*100</f>
        <v>91.545893719806756</v>
      </c>
      <c r="X72">
        <f>'LC1.Shallow2'!T76</f>
        <v>186.92547886736065</v>
      </c>
      <c r="Y72">
        <f t="shared" si="1"/>
        <v>75</v>
      </c>
    </row>
    <row r="73" spans="1:25">
      <c r="A73">
        <v>1264.5421738025093</v>
      </c>
      <c r="B73" s="42">
        <v>80.386740331491708</v>
      </c>
      <c r="D73">
        <v>458.49453784242638</v>
      </c>
      <c r="E73" s="42">
        <v>83.215130023640654</v>
      </c>
      <c r="G73">
        <v>403.52291391391043</v>
      </c>
      <c r="H73" s="42">
        <v>87.137681159420282</v>
      </c>
      <c r="K73" s="42">
        <f>'LC3.shallow2'!T77</f>
        <v>189.57643755992049</v>
      </c>
      <c r="L73" s="42">
        <f>(SUM(COUNT(K73:K$522))/SUM(COUNT(K$2:K$522)))*100</f>
        <v>86.372360844529751</v>
      </c>
      <c r="N73">
        <v>535.64858101105983</v>
      </c>
      <c r="O73" s="42">
        <f>(SUM(COUNT(N73:N$731))/SUM(COUNT(N$2:N$731)))*100</f>
        <v>90.273972602739732</v>
      </c>
      <c r="Q73">
        <v>502.75396325439897</v>
      </c>
      <c r="R73" s="42">
        <f>(SUM(COUNT(Q73:Q$244))/SUM(COUNT(Q$2:Q$244)))*100</f>
        <v>70.781893004115233</v>
      </c>
      <c r="T73" s="42">
        <v>580.6</v>
      </c>
      <c r="U73" s="42">
        <f>(SUM(COUNT(T73:T$1100))/SUM(COUNT(T$2:T$1100)))*100</f>
        <v>93.539581437670606</v>
      </c>
      <c r="V73">
        <f>'lc1.shallow1'!Q76</f>
        <v>160.9</v>
      </c>
      <c r="W73">
        <f>(SUM(COUNT(V73:V$829))/SUM(COUNT(V$2:V$829)))*100</f>
        <v>91.425120772946855</v>
      </c>
      <c r="X73">
        <f>'LC1.Shallow2'!T77</f>
        <v>134.57938761596168</v>
      </c>
      <c r="Y73">
        <f t="shared" si="1"/>
        <v>74.642857142857139</v>
      </c>
    </row>
    <row r="74" spans="1:25">
      <c r="A74">
        <v>1263.5387156637328</v>
      </c>
      <c r="B74" s="42">
        <v>80.110497237569049</v>
      </c>
      <c r="D74">
        <v>455.56594851248559</v>
      </c>
      <c r="E74" s="42">
        <v>82.978723404255319</v>
      </c>
      <c r="G74">
        <v>403.43016452926537</v>
      </c>
      <c r="H74" s="42">
        <v>86.956521739130437</v>
      </c>
      <c r="K74" s="42">
        <f>'LC3.shallow2'!T78</f>
        <v>386.67583011004706</v>
      </c>
      <c r="L74" s="42">
        <f>(SUM(COUNT(K74:K$522))/SUM(COUNT(K$2:K$522)))*100</f>
        <v>86.180422264875247</v>
      </c>
      <c r="N74">
        <v>535.00440757554463</v>
      </c>
      <c r="O74" s="42">
        <f>(SUM(COUNT(N74:N$731))/SUM(COUNT(N$2:N$731)))*100</f>
        <v>90.136986301369859</v>
      </c>
      <c r="Q74">
        <v>493.17021307995572</v>
      </c>
      <c r="R74" s="42">
        <f>(SUM(COUNT(Q74:Q$244))/SUM(COUNT(Q$2:Q$244)))*100</f>
        <v>70.370370370370367</v>
      </c>
      <c r="T74">
        <v>577.1</v>
      </c>
      <c r="U74" s="42">
        <f>(SUM(COUNT(T74:T$1100))/SUM(COUNT(T$2:T$1100)))*100</f>
        <v>93.448589626933583</v>
      </c>
      <c r="V74">
        <f>'lc1.shallow1'!Q77</f>
        <v>268.89999999999998</v>
      </c>
      <c r="W74">
        <f>(SUM(COUNT(V74:V$829))/SUM(COUNT(V$2:V$829)))*100</f>
        <v>91.304347826086953</v>
      </c>
      <c r="X74">
        <f>'LC1.Shallow2'!T78</f>
        <v>181.76187004101419</v>
      </c>
      <c r="Y74">
        <f t="shared" si="1"/>
        <v>74.285714285714292</v>
      </c>
    </row>
    <row r="75" spans="1:25">
      <c r="A75">
        <v>1262.5076130432403</v>
      </c>
      <c r="B75" s="42">
        <v>79.834254143646405</v>
      </c>
      <c r="D75">
        <v>450.40687055901282</v>
      </c>
      <c r="E75" s="42">
        <v>82.742316784869971</v>
      </c>
      <c r="G75">
        <v>395.54296858718357</v>
      </c>
      <c r="H75" s="42">
        <v>86.775362318840578</v>
      </c>
      <c r="K75" s="42">
        <f>'LC3.shallow2'!T79</f>
        <v>131.67541414619663</v>
      </c>
      <c r="L75" s="42">
        <f>(SUM(COUNT(K75:K$522))/SUM(COUNT(K$2:K$522)))*100</f>
        <v>85.988483685220729</v>
      </c>
      <c r="N75">
        <v>532.43948266692178</v>
      </c>
      <c r="O75" s="42">
        <f>(SUM(COUNT(N75:N$731))/SUM(COUNT(N$2:N$731)))*100</f>
        <v>90</v>
      </c>
      <c r="Q75">
        <v>492.08417416472236</v>
      </c>
      <c r="R75" s="42">
        <f>(SUM(COUNT(Q75:Q$244))/SUM(COUNT(Q$2:Q$244)))*100</f>
        <v>69.958847736625515</v>
      </c>
      <c r="T75" s="42">
        <v>569.6</v>
      </c>
      <c r="U75" s="42">
        <f>(SUM(COUNT(T75:T$1100))/SUM(COUNT(T$2:T$1100)))*100</f>
        <v>93.357597816196545</v>
      </c>
      <c r="V75">
        <f>'lc1.shallow1'!Q78</f>
        <v>569.6</v>
      </c>
      <c r="W75">
        <f>(SUM(COUNT(V75:V$829))/SUM(COUNT(V$2:V$829)))*100</f>
        <v>91.183574879227052</v>
      </c>
      <c r="X75">
        <f>'LC1.Shallow2'!T79</f>
        <v>112.34306325284523</v>
      </c>
      <c r="Y75">
        <f t="shared" si="1"/>
        <v>73.928571428571431</v>
      </c>
    </row>
    <row r="76" spans="1:25">
      <c r="A76">
        <v>1261.1930020490377</v>
      </c>
      <c r="B76" s="42">
        <v>79.55801104972376</v>
      </c>
      <c r="D76">
        <v>448.4973369073216</v>
      </c>
      <c r="E76" s="42">
        <v>82.505910165484636</v>
      </c>
      <c r="G76">
        <v>393.20939902463005</v>
      </c>
      <c r="H76" s="42">
        <v>86.594202898550719</v>
      </c>
      <c r="K76" s="42">
        <f>'LC3.shallow2'!T80</f>
        <v>183.39192606640898</v>
      </c>
      <c r="L76" s="42">
        <f>(SUM(COUNT(K76:K$522))/SUM(COUNT(K$2:K$522)))*100</f>
        <v>85.796545105566224</v>
      </c>
      <c r="N76">
        <v>512.94462848272531</v>
      </c>
      <c r="O76" s="42">
        <f>(SUM(COUNT(N76:N$731))/SUM(COUNT(N$2:N$731)))*100</f>
        <v>89.863013698630141</v>
      </c>
      <c r="Q76">
        <v>492.03050147725634</v>
      </c>
      <c r="R76" s="42">
        <f>(SUM(COUNT(Q76:Q$244))/SUM(COUNT(Q$2:Q$244)))*100</f>
        <v>69.547325102880663</v>
      </c>
      <c r="T76" s="42">
        <v>564.79999999999995</v>
      </c>
      <c r="U76" s="42">
        <f>(SUM(COUNT(T76:T$1100))/SUM(COUNT(T$2:T$1100)))*100</f>
        <v>93.266606005459508</v>
      </c>
      <c r="V76">
        <f>'lc1.shallow1'!Q79</f>
        <v>475.5</v>
      </c>
      <c r="W76">
        <f>(SUM(COUNT(V76:V$829))/SUM(COUNT(V$2:V$829)))*100</f>
        <v>91.062801932367151</v>
      </c>
      <c r="X76">
        <f>'LC1.Shallow2'!T80</f>
        <v>155.20410397605505</v>
      </c>
      <c r="Y76">
        <f t="shared" si="1"/>
        <v>73.571428571428584</v>
      </c>
    </row>
    <row r="77" spans="1:25">
      <c r="A77">
        <v>1259.2799061869136</v>
      </c>
      <c r="B77" s="42">
        <v>79.281767955801115</v>
      </c>
      <c r="D77">
        <v>445.78258900224239</v>
      </c>
      <c r="E77" s="42">
        <v>82.269503546099287</v>
      </c>
      <c r="G77">
        <v>392.44279539611699</v>
      </c>
      <c r="H77" s="42">
        <v>86.41304347826086</v>
      </c>
      <c r="K77" s="42">
        <f>'LC3.shallow2'!T81</f>
        <v>117.10579407967991</v>
      </c>
      <c r="L77" s="42">
        <f>(SUM(COUNT(K77:K$522))/SUM(COUNT(K$2:K$522)))*100</f>
        <v>85.604606525911706</v>
      </c>
      <c r="N77">
        <v>506.73711437955382</v>
      </c>
      <c r="O77" s="42">
        <f>(SUM(COUNT(N77:N$731))/SUM(COUNT(N$2:N$731)))*100</f>
        <v>89.726027397260282</v>
      </c>
      <c r="Q77">
        <v>476.89069750223564</v>
      </c>
      <c r="R77" s="42">
        <f>(SUM(COUNT(Q77:Q$244))/SUM(COUNT(Q$2:Q$244)))*100</f>
        <v>69.135802469135797</v>
      </c>
      <c r="T77" s="42">
        <v>564.29999999999995</v>
      </c>
      <c r="U77" s="42">
        <f>(SUM(COUNT(T77:T$1100))/SUM(COUNT(T$2:T$1100)))*100</f>
        <v>93.175614194722485</v>
      </c>
      <c r="V77">
        <f>'lc1.shallow1'!Q80</f>
        <v>127.3</v>
      </c>
      <c r="W77">
        <f>(SUM(COUNT(V77:V$829))/SUM(COUNT(V$2:V$829)))*100</f>
        <v>90.94202898550725</v>
      </c>
      <c r="X77">
        <f>'LC1.Shallow2'!T81</f>
        <v>132.44773581348923</v>
      </c>
      <c r="Y77">
        <f t="shared" si="1"/>
        <v>73.214285714285708</v>
      </c>
    </row>
    <row r="78" spans="1:25">
      <c r="A78">
        <v>1229.9597533296096</v>
      </c>
      <c r="B78" s="42">
        <v>79.005524861878456</v>
      </c>
      <c r="D78">
        <v>445.76214690034158</v>
      </c>
      <c r="E78" s="42">
        <v>82.033096926713938</v>
      </c>
      <c r="G78">
        <v>391.70152466976555</v>
      </c>
      <c r="H78" s="42">
        <v>86.231884057971016</v>
      </c>
      <c r="K78" s="42">
        <f>'LC3.shallow2'!T82</f>
        <v>152.59685902885704</v>
      </c>
      <c r="L78" s="42">
        <f>(SUM(COUNT(K78:K$522))/SUM(COUNT(K$2:K$522)))*100</f>
        <v>85.412667946257187</v>
      </c>
      <c r="N78">
        <v>503.62950327107762</v>
      </c>
      <c r="O78" s="42">
        <f>(SUM(COUNT(N78:N$731))/SUM(COUNT(N$2:N$731)))*100</f>
        <v>89.589041095890408</v>
      </c>
      <c r="Q78">
        <v>476.25192081125221</v>
      </c>
      <c r="R78" s="42">
        <f>(SUM(COUNT(Q78:Q$244))/SUM(COUNT(Q$2:Q$244)))*100</f>
        <v>68.724279835390945</v>
      </c>
      <c r="T78">
        <v>558.20000000000005</v>
      </c>
      <c r="U78" s="42">
        <f>(SUM(COUNT(T78:T$1100))/SUM(COUNT(T$2:T$1100)))*100</f>
        <v>93.084622383985433</v>
      </c>
      <c r="V78">
        <f>'lc1.shallow1'!Q81</f>
        <v>151.4</v>
      </c>
      <c r="W78">
        <f>(SUM(COUNT(V78:V$829))/SUM(COUNT(V$2:V$829)))*100</f>
        <v>90.821256038647348</v>
      </c>
      <c r="X78">
        <f>'LC1.Shallow2'!T82</f>
        <v>136.34073801771461</v>
      </c>
      <c r="Y78">
        <f t="shared" si="1"/>
        <v>72.857142857142847</v>
      </c>
    </row>
    <row r="79" spans="1:25">
      <c r="A79">
        <v>1222.4396864912346</v>
      </c>
      <c r="B79" s="42">
        <v>78.729281767955811</v>
      </c>
      <c r="D79">
        <v>433.06176967549919</v>
      </c>
      <c r="E79" s="42">
        <v>81.796690307328603</v>
      </c>
      <c r="G79">
        <v>390.79354733453829</v>
      </c>
      <c r="H79" s="42">
        <v>86.050724637681171</v>
      </c>
      <c r="K79" s="42">
        <f>'LC3.shallow2'!T83</f>
        <v>167.9936872811279</v>
      </c>
      <c r="L79" s="42">
        <f>(SUM(COUNT(K79:K$522))/SUM(COUNT(K$2:K$522)))*100</f>
        <v>85.220729366602683</v>
      </c>
      <c r="N79">
        <v>497.57272317424395</v>
      </c>
      <c r="O79" s="42">
        <f>(SUM(COUNT(N79:N$731))/SUM(COUNT(N$2:N$731)))*100</f>
        <v>89.452054794520549</v>
      </c>
      <c r="Q79">
        <v>475.36501961999488</v>
      </c>
      <c r="R79" s="42">
        <f>(SUM(COUNT(Q79:Q$244))/SUM(COUNT(Q$2:Q$244)))*100</f>
        <v>68.312757201646093</v>
      </c>
      <c r="T79" s="42">
        <v>557.9</v>
      </c>
      <c r="U79" s="42">
        <f>(SUM(COUNT(T79:T$1100))/SUM(COUNT(T$2:T$1100)))*100</f>
        <v>92.99363057324841</v>
      </c>
      <c r="V79">
        <f>'lc1.shallow1'!Q82</f>
        <v>389.6</v>
      </c>
      <c r="W79">
        <f>(SUM(COUNT(V79:V$829))/SUM(COUNT(V$2:V$829)))*100</f>
        <v>90.700483091787447</v>
      </c>
      <c r="X79">
        <f>'LC1.Shallow2'!T83</f>
        <v>114.48402406197017</v>
      </c>
      <c r="Y79">
        <f t="shared" si="1"/>
        <v>72.5</v>
      </c>
    </row>
    <row r="80" spans="1:25">
      <c r="A80">
        <v>1213.7841372552948</v>
      </c>
      <c r="B80" s="42">
        <v>78.453038674033152</v>
      </c>
      <c r="D80">
        <v>428.64628333391681</v>
      </c>
      <c r="E80" s="42">
        <v>81.560283687943254</v>
      </c>
      <c r="G80">
        <v>389.57562719055312</v>
      </c>
      <c r="H80" s="42">
        <v>85.869565217391312</v>
      </c>
      <c r="K80" s="42">
        <f>'LC3.shallow2'!T84</f>
        <v>129.96447746634473</v>
      </c>
      <c r="L80" s="42">
        <f>(SUM(COUNT(K80:K$522))/SUM(COUNT(K$2:K$522)))*100</f>
        <v>85.028790786948178</v>
      </c>
      <c r="N80">
        <v>493.00480771313011</v>
      </c>
      <c r="O80" s="42">
        <f>(SUM(COUNT(N80:N$731))/SUM(COUNT(N$2:N$731)))*100</f>
        <v>89.31506849315069</v>
      </c>
      <c r="Q80">
        <v>474.19906327429726</v>
      </c>
      <c r="R80" s="42">
        <f>(SUM(COUNT(Q80:Q$244))/SUM(COUNT(Q$2:Q$244)))*100</f>
        <v>67.901234567901241</v>
      </c>
      <c r="T80" s="42">
        <v>554.29999999999995</v>
      </c>
      <c r="U80" s="42">
        <f>(SUM(COUNT(T80:T$1100))/SUM(COUNT(T$2:T$1100)))*100</f>
        <v>92.902638762511373</v>
      </c>
      <c r="V80">
        <f>'lc1.shallow1'!Q83</f>
        <v>186.1</v>
      </c>
      <c r="W80">
        <f>(SUM(COUNT(V80:V$829))/SUM(COUNT(V$2:V$829)))*100</f>
        <v>90.579710144927532</v>
      </c>
      <c r="X80">
        <f>'LC1.Shallow2'!T84</f>
        <v>100.6420114603139</v>
      </c>
      <c r="Y80">
        <f t="shared" si="1"/>
        <v>72.142857142857139</v>
      </c>
    </row>
    <row r="81" spans="1:25">
      <c r="A81">
        <v>1204.3460763433679</v>
      </c>
      <c r="B81" s="42">
        <v>78.176795580110493</v>
      </c>
      <c r="D81">
        <v>419.99615184498242</v>
      </c>
      <c r="E81" s="42">
        <v>81.32387706855792</v>
      </c>
      <c r="G81">
        <v>388.4316008474899</v>
      </c>
      <c r="H81" s="42">
        <v>85.688405797101453</v>
      </c>
      <c r="K81" s="42">
        <f>'LC3.shallow2'!T85</f>
        <v>114.29974022515862</v>
      </c>
      <c r="L81" s="42">
        <f>(SUM(COUNT(K81:K$522))/SUM(COUNT(K$2:K$522)))*100</f>
        <v>84.836852207293674</v>
      </c>
      <c r="N81">
        <v>491.86079828831038</v>
      </c>
      <c r="O81" s="42">
        <f>(SUM(COUNT(N81:N$731))/SUM(COUNT(N$2:N$731)))*100</f>
        <v>89.178082191780817</v>
      </c>
      <c r="Q81">
        <v>459.35720766195186</v>
      </c>
      <c r="R81" s="42">
        <f>(SUM(COUNT(Q81:Q$244))/SUM(COUNT(Q$2:Q$244)))*100</f>
        <v>67.489711934156389</v>
      </c>
      <c r="T81" s="42">
        <v>552.9</v>
      </c>
      <c r="U81" s="42">
        <f>(SUM(COUNT(T81:T$1100))/SUM(COUNT(T$2:T$1100)))*100</f>
        <v>92.811646951774335</v>
      </c>
      <c r="V81">
        <f>'lc1.shallow1'!Q84</f>
        <v>113.5</v>
      </c>
      <c r="W81">
        <f>(SUM(COUNT(V81:V$829))/SUM(COUNT(V$2:V$829)))*100</f>
        <v>90.45893719806763</v>
      </c>
      <c r="X81">
        <f>'LC1.Shallow2'!T85</f>
        <v>313.14117435670897</v>
      </c>
      <c r="Y81">
        <f t="shared" si="1"/>
        <v>71.785714285714292</v>
      </c>
    </row>
    <row r="82" spans="1:25">
      <c r="A82">
        <v>1201.7065211132128</v>
      </c>
      <c r="B82" s="42">
        <v>77.900552486187848</v>
      </c>
      <c r="D82">
        <v>418.56785627322478</v>
      </c>
      <c r="E82" s="42">
        <v>81.087470449172571</v>
      </c>
      <c r="G82">
        <v>387.75852464813727</v>
      </c>
      <c r="H82" s="42">
        <v>85.507246376811594</v>
      </c>
      <c r="K82" s="42">
        <f>'LC3.shallow2'!T86</f>
        <v>199.1613470952955</v>
      </c>
      <c r="L82" s="42">
        <f>(SUM(COUNT(K82:K$522))/SUM(COUNT(K$2:K$522)))*100</f>
        <v>84.644913627639156</v>
      </c>
      <c r="N82">
        <v>491.13223654454691</v>
      </c>
      <c r="O82" s="42">
        <f>(SUM(COUNT(N82:N$731))/SUM(COUNT(N$2:N$731)))*100</f>
        <v>89.041095890410958</v>
      </c>
      <c r="Q82">
        <v>449.4530908013233</v>
      </c>
      <c r="R82" s="42">
        <f>(SUM(COUNT(Q82:Q$244))/SUM(COUNT(Q$2:Q$244)))*100</f>
        <v>67.078189300411523</v>
      </c>
      <c r="T82" s="42">
        <v>550.50057604215044</v>
      </c>
      <c r="U82" s="42">
        <f>(SUM(COUNT(T82:T$1100))/SUM(COUNT(T$2:T$1100)))*100</f>
        <v>92.720655141037312</v>
      </c>
      <c r="V82">
        <f>'lc1.shallow1'!Q85</f>
        <v>139.6</v>
      </c>
      <c r="W82">
        <f>(SUM(COUNT(V82:V$829))/SUM(COUNT(V$2:V$829)))*100</f>
        <v>90.338164251207729</v>
      </c>
      <c r="X82">
        <f>'LC1.Shallow2'!T86</f>
        <v>189.67951572703467</v>
      </c>
      <c r="Y82">
        <f t="shared" si="1"/>
        <v>71.428571428571431</v>
      </c>
    </row>
    <row r="83" spans="1:25">
      <c r="A83">
        <v>1196.1534105246187</v>
      </c>
      <c r="B83" s="42">
        <v>77.624309392265189</v>
      </c>
      <c r="D83">
        <v>413.26103419969598</v>
      </c>
      <c r="E83" s="42">
        <v>80.851063829787222</v>
      </c>
      <c r="G83">
        <v>386.67583011004706</v>
      </c>
      <c r="H83" s="42">
        <v>85.326086956521735</v>
      </c>
      <c r="K83" s="42">
        <f>'LC3.shallow2'!T87</f>
        <v>188.00342252768149</v>
      </c>
      <c r="L83" s="42">
        <f>(SUM(COUNT(K83:K$522))/SUM(COUNT(K$2:K$522)))*100</f>
        <v>84.452975047984651</v>
      </c>
      <c r="N83">
        <v>490.78239362723133</v>
      </c>
      <c r="O83" s="42">
        <f>(SUM(COUNT(N83:N$731))/SUM(COUNT(N$2:N$731)))*100</f>
        <v>88.904109589041099</v>
      </c>
      <c r="Q83">
        <v>448.62494242023507</v>
      </c>
      <c r="R83" s="42">
        <f>(SUM(COUNT(Q83:Q$244))/SUM(COUNT(Q$2:Q$244)))*100</f>
        <v>66.666666666666657</v>
      </c>
      <c r="T83" s="42">
        <v>547.29999999999995</v>
      </c>
      <c r="U83" s="42">
        <f>(SUM(COUNT(T83:T$1100))/SUM(COUNT(T$2:T$1100)))*100</f>
        <v>92.629663330300275</v>
      </c>
      <c r="V83">
        <f>'lc1.shallow1'!Q86</f>
        <v>157.9</v>
      </c>
      <c r="W83">
        <f>(SUM(COUNT(V83:V$829))/SUM(COUNT(V$2:V$829)))*100</f>
        <v>90.217391304347828</v>
      </c>
      <c r="X83">
        <f>'LC1.Shallow2'!T87</f>
        <v>206.35894828849342</v>
      </c>
      <c r="Y83">
        <f t="shared" si="1"/>
        <v>71.071428571428569</v>
      </c>
    </row>
    <row r="84" spans="1:25">
      <c r="A84">
        <v>1194.3082859640101</v>
      </c>
      <c r="B84" s="42">
        <v>77.348066298342545</v>
      </c>
      <c r="D84">
        <v>413.26103419969598</v>
      </c>
      <c r="E84" s="42">
        <v>80.614657210401901</v>
      </c>
      <c r="G84">
        <v>386.07145875095961</v>
      </c>
      <c r="H84" s="42">
        <v>85.14492753623189</v>
      </c>
      <c r="K84" s="42">
        <f>'LC3.shallow2'!T88</f>
        <v>203.75012177066597</v>
      </c>
      <c r="L84" s="42">
        <f>(SUM(COUNT(K84:K$522))/SUM(COUNT(K$2:K$522)))*100</f>
        <v>84.261036468330133</v>
      </c>
      <c r="N84">
        <v>487.57130430662164</v>
      </c>
      <c r="O84" s="42">
        <f>(SUM(COUNT(N84:N$731))/SUM(COUNT(N$2:N$731)))*100</f>
        <v>88.767123287671239</v>
      </c>
      <c r="Q84">
        <v>445.36394648668841</v>
      </c>
      <c r="R84" s="42">
        <f>(SUM(COUNT(Q84:Q$244))/SUM(COUNT(Q$2:Q$244)))*100</f>
        <v>66.255144032921805</v>
      </c>
      <c r="T84" s="42">
        <v>546</v>
      </c>
      <c r="U84" s="42">
        <f>(SUM(COUNT(T84:T$1100))/SUM(COUNT(T$2:T$1100)))*100</f>
        <v>92.538671519563238</v>
      </c>
      <c r="V84">
        <f>'lc1.shallow1'!Q87</f>
        <v>836.4</v>
      </c>
      <c r="W84">
        <f>(SUM(COUNT(V84:V$829))/SUM(COUNT(V$2:V$829)))*100</f>
        <v>90.096618357487927</v>
      </c>
      <c r="X84">
        <f>'LC1.Shallow2'!T88</f>
        <v>147.78594519060889</v>
      </c>
      <c r="Y84">
        <f t="shared" si="1"/>
        <v>70.714285714285722</v>
      </c>
    </row>
    <row r="85" spans="1:25">
      <c r="A85">
        <v>1190.2656460416961</v>
      </c>
      <c r="B85" s="42">
        <v>77.071823204419886</v>
      </c>
      <c r="D85">
        <v>412.85338512864797</v>
      </c>
      <c r="E85" s="42">
        <v>80.378250591016553</v>
      </c>
      <c r="G85">
        <v>384.50123720703709</v>
      </c>
      <c r="H85" s="42">
        <v>84.963768115942031</v>
      </c>
      <c r="K85" s="42">
        <f>'LC3.shallow2'!T89</f>
        <v>154.53779350439902</v>
      </c>
      <c r="L85" s="42">
        <f>(SUM(COUNT(K85:K$522))/SUM(COUNT(K$2:K$522)))*100</f>
        <v>84.069097888675628</v>
      </c>
      <c r="N85">
        <v>483.77939587094454</v>
      </c>
      <c r="O85" s="42">
        <f>(SUM(COUNT(N85:N$731))/SUM(COUNT(N$2:N$731)))*100</f>
        <v>88.630136986301366</v>
      </c>
      <c r="Q85">
        <v>444.70830383519785</v>
      </c>
      <c r="R85" s="42">
        <f>(SUM(COUNT(Q85:Q$244))/SUM(COUNT(Q$2:Q$244)))*100</f>
        <v>65.843621399176953</v>
      </c>
      <c r="T85" s="42">
        <v>543</v>
      </c>
      <c r="U85" s="42">
        <f>(SUM(COUNT(T85:T$1100))/SUM(COUNT(T$2:T$1100)))*100</f>
        <v>92.4476797088262</v>
      </c>
      <c r="V85">
        <f>'lc1.shallow1'!Q88</f>
        <v>530.5</v>
      </c>
      <c r="W85">
        <f>(SUM(COUNT(V85:V$829))/SUM(COUNT(V$2:V$829)))*100</f>
        <v>89.975845410628025</v>
      </c>
      <c r="X85">
        <f>'LC1.Shallow2'!T89</f>
        <v>132.21962735481176</v>
      </c>
      <c r="Y85">
        <f t="shared" si="1"/>
        <v>70.357142857142861</v>
      </c>
    </row>
    <row r="86" spans="1:25">
      <c r="A86">
        <v>1182.0814247915812</v>
      </c>
      <c r="B86" s="42">
        <v>76.795580110497241</v>
      </c>
      <c r="D86">
        <v>412.66358997142959</v>
      </c>
      <c r="E86" s="42">
        <v>80.141843971631204</v>
      </c>
      <c r="G86">
        <v>380.12890243698223</v>
      </c>
      <c r="H86" s="42">
        <v>84.782608695652172</v>
      </c>
      <c r="K86" s="42">
        <f>'LC3.shallow2'!T90</f>
        <v>312.30415332885514</v>
      </c>
      <c r="L86" s="42">
        <f>(SUM(COUNT(K86:K$522))/SUM(COUNT(K$2:K$522)))*100</f>
        <v>83.87715930902111</v>
      </c>
      <c r="N86">
        <v>474.62982542962391</v>
      </c>
      <c r="O86" s="42">
        <f>(SUM(COUNT(N86:N$731))/SUM(COUNT(N$2:N$731)))*100</f>
        <v>88.493150684931507</v>
      </c>
      <c r="Q86">
        <v>444.47290454836349</v>
      </c>
      <c r="R86" s="42">
        <f>(SUM(COUNT(Q86:Q$244))/SUM(COUNT(Q$2:Q$244)))*100</f>
        <v>65.432098765432102</v>
      </c>
      <c r="T86" s="42">
        <v>541.5</v>
      </c>
      <c r="U86" s="42">
        <f>(SUM(COUNT(T86:T$1100))/SUM(COUNT(T$2:T$1100)))*100</f>
        <v>92.356687898089177</v>
      </c>
      <c r="V86">
        <f>'lc1.shallow1'!Q89</f>
        <v>318</v>
      </c>
      <c r="W86">
        <f>(SUM(COUNT(V86:V$829))/SUM(COUNT(V$2:V$829)))*100</f>
        <v>89.85507246376811</v>
      </c>
      <c r="X86">
        <f>'LC1.Shallow2'!T90</f>
        <v>152.19159688599635</v>
      </c>
      <c r="Y86">
        <f t="shared" si="1"/>
        <v>70</v>
      </c>
    </row>
    <row r="87" spans="1:25">
      <c r="A87">
        <v>1174.1915466192593</v>
      </c>
      <c r="B87" s="42">
        <v>76.519337016574582</v>
      </c>
      <c r="D87">
        <v>410.876032694456</v>
      </c>
      <c r="E87" s="42">
        <v>79.905437352245869</v>
      </c>
      <c r="G87">
        <v>379.54966461168345</v>
      </c>
      <c r="H87" s="42">
        <v>84.601449275362313</v>
      </c>
      <c r="K87" s="42">
        <f>'LC3.shallow2'!T91</f>
        <v>184.62076816025427</v>
      </c>
      <c r="L87" s="42">
        <f>(SUM(COUNT(K87:K$522))/SUM(COUNT(K$2:K$522)))*100</f>
        <v>83.685220729366605</v>
      </c>
      <c r="N87">
        <v>473.41276507054187</v>
      </c>
      <c r="O87" s="42">
        <f>(SUM(COUNT(N87:N$731))/SUM(COUNT(N$2:N$731)))*100</f>
        <v>88.356164383561648</v>
      </c>
      <c r="Q87">
        <v>443.49814912721848</v>
      </c>
      <c r="R87" s="42">
        <f>(SUM(COUNT(Q87:Q$244))/SUM(COUNT(Q$2:Q$244)))*100</f>
        <v>65.02057613168725</v>
      </c>
      <c r="T87" s="42">
        <v>536.92650492387395</v>
      </c>
      <c r="U87" s="42">
        <f>(SUM(COUNT(T87:T$1100))/SUM(COUNT(T$2:T$1100)))*100</f>
        <v>92.26569608735214</v>
      </c>
      <c r="V87">
        <f>'lc1.shallow1'!Q90</f>
        <v>505</v>
      </c>
      <c r="W87">
        <f>(SUM(COUNT(V87:V$829))/SUM(COUNT(V$2:V$829)))*100</f>
        <v>89.734299516908209</v>
      </c>
      <c r="X87">
        <f>'LC1.Shallow2'!T91</f>
        <v>104.64372158421972</v>
      </c>
      <c r="Y87">
        <f t="shared" si="1"/>
        <v>69.642857142857139</v>
      </c>
    </row>
    <row r="88" spans="1:25">
      <c r="A88">
        <v>1173.2948070946989</v>
      </c>
      <c r="B88" s="42">
        <v>76.243093922651937</v>
      </c>
      <c r="D88">
        <v>409.97338463047117</v>
      </c>
      <c r="E88" s="42">
        <v>79.66903073286052</v>
      </c>
      <c r="G88">
        <v>379.52995418622572</v>
      </c>
      <c r="H88" s="42">
        <v>84.420289855072468</v>
      </c>
      <c r="K88" s="42">
        <f>'LC3.shallow2'!T92</f>
        <v>113.76952395020245</v>
      </c>
      <c r="L88" s="42">
        <f>(SUM(COUNT(K88:K$522))/SUM(COUNT(K$2:K$522)))*100</f>
        <v>83.493282149712087</v>
      </c>
      <c r="N88">
        <v>471.84157020653362</v>
      </c>
      <c r="O88" s="42">
        <f>(SUM(COUNT(N88:N$731))/SUM(COUNT(N$2:N$731)))*100</f>
        <v>88.219178082191789</v>
      </c>
      <c r="Q88">
        <v>443.30586978015515</v>
      </c>
      <c r="R88" s="42">
        <f>(SUM(COUNT(Q88:Q$244))/SUM(COUNT(Q$2:Q$244)))*100</f>
        <v>64.609053497942384</v>
      </c>
      <c r="T88" s="42">
        <v>532.4</v>
      </c>
      <c r="U88" s="42">
        <f>(SUM(COUNT(T88:T$1100))/SUM(COUNT(T$2:T$1100)))*100</f>
        <v>92.174704276615103</v>
      </c>
      <c r="V88">
        <f>'lc1.shallow1'!Q91</f>
        <v>775.7</v>
      </c>
      <c r="W88">
        <f>(SUM(COUNT(V88:V$829))/SUM(COUNT(V$2:V$829)))*100</f>
        <v>89.613526570048307</v>
      </c>
      <c r="X88">
        <f>'LC1.Shallow2'!T92</f>
        <v>150.25864668271811</v>
      </c>
      <c r="Y88">
        <f t="shared" si="1"/>
        <v>69.285714285714278</v>
      </c>
    </row>
    <row r="89" spans="1:25">
      <c r="A89">
        <v>1161.1237579363408</v>
      </c>
      <c r="B89" s="42">
        <v>75.966850828729278</v>
      </c>
      <c r="D89">
        <v>406.83704149705198</v>
      </c>
      <c r="E89" s="42">
        <v>79.432624113475185</v>
      </c>
      <c r="G89">
        <v>379.48306156489116</v>
      </c>
      <c r="H89" s="42">
        <v>84.239130434782609</v>
      </c>
      <c r="K89" s="42">
        <f>'LC3.shallow2'!T93</f>
        <v>197.39453083579036</v>
      </c>
      <c r="L89" s="42">
        <f>(SUM(COUNT(K89:K$522))/SUM(COUNT(K$2:K$522)))*100</f>
        <v>83.301343570057583</v>
      </c>
      <c r="N89">
        <v>468.83009091616543</v>
      </c>
      <c r="O89" s="42">
        <f>(SUM(COUNT(N89:N$731))/SUM(COUNT(N$2:N$731)))*100</f>
        <v>88.082191780821915</v>
      </c>
      <c r="Q89">
        <v>440.22649694134003</v>
      </c>
      <c r="R89" s="42">
        <f>(SUM(COUNT(Q89:Q$244))/SUM(COUNT(Q$2:Q$244)))*100</f>
        <v>64.197530864197532</v>
      </c>
      <c r="T89" s="42">
        <v>530.5</v>
      </c>
      <c r="U89" s="42">
        <f>(SUM(COUNT(T89:T$1100))/SUM(COUNT(T$2:T$1100)))*100</f>
        <v>92.083712465878079</v>
      </c>
      <c r="V89">
        <f>'lc1.shallow1'!Q92</f>
        <v>343.9</v>
      </c>
      <c r="W89">
        <f>(SUM(COUNT(V89:V$829))/SUM(COUNT(V$2:V$829)))*100</f>
        <v>89.492753623188406</v>
      </c>
      <c r="X89">
        <f>'LC1.Shallow2'!T93</f>
        <v>112.82864955935875</v>
      </c>
      <c r="Y89">
        <f t="shared" si="1"/>
        <v>68.928571428571431</v>
      </c>
    </row>
    <row r="90" spans="1:25">
      <c r="A90">
        <v>1157.2931688523456</v>
      </c>
      <c r="B90" s="42">
        <v>75.690607734806619</v>
      </c>
      <c r="D90">
        <v>406.77035808618479</v>
      </c>
      <c r="E90" s="42">
        <v>79.196217494089836</v>
      </c>
      <c r="G90">
        <v>377.63947934944144</v>
      </c>
      <c r="H90" s="42">
        <v>84.05797101449275</v>
      </c>
      <c r="K90" s="42">
        <f>'LC3.shallow2'!T94</f>
        <v>214.50395928472471</v>
      </c>
      <c r="L90" s="42">
        <f>(SUM(COUNT(K90:K$522))/SUM(COUNT(K$2:K$522)))*100</f>
        <v>83.109404990403064</v>
      </c>
      <c r="N90">
        <v>467.44856390177148</v>
      </c>
      <c r="O90" s="42">
        <f>(SUM(COUNT(N90:N$731))/SUM(COUNT(N$2:N$731)))*100</f>
        <v>87.945205479452056</v>
      </c>
      <c r="Q90">
        <v>438.18734536125669</v>
      </c>
      <c r="R90" s="42">
        <f>(SUM(COUNT(Q90:Q$244))/SUM(COUNT(Q$2:Q$244)))*100</f>
        <v>63.786008230452673</v>
      </c>
      <c r="T90" s="42">
        <v>529.6</v>
      </c>
      <c r="U90" s="42">
        <f>(SUM(COUNT(T90:T$1100))/SUM(COUNT(T$2:T$1100)))*100</f>
        <v>91.992720655141042</v>
      </c>
      <c r="V90">
        <f>'lc1.shallow1'!Q93</f>
        <v>865.6</v>
      </c>
      <c r="W90">
        <f>(SUM(COUNT(V90:V$829))/SUM(COUNT(V$2:V$829)))*100</f>
        <v>89.371980676328505</v>
      </c>
      <c r="X90">
        <f>'LC1.Shallow2'!T94</f>
        <v>185.01087491742865</v>
      </c>
      <c r="Y90">
        <f t="shared" si="1"/>
        <v>68.571428571428569</v>
      </c>
    </row>
    <row r="91" spans="1:25">
      <c r="A91">
        <v>1153.2335708316966</v>
      </c>
      <c r="B91" s="42">
        <v>75.414364640883974</v>
      </c>
      <c r="D91">
        <v>404.44248241332082</v>
      </c>
      <c r="E91" s="42">
        <v>78.959810874704488</v>
      </c>
      <c r="G91">
        <v>370.42881475977498</v>
      </c>
      <c r="H91" s="42">
        <v>83.876811594202891</v>
      </c>
      <c r="K91" s="42">
        <f>'LC3.shallow2'!T95</f>
        <v>191.24587392056691</v>
      </c>
      <c r="L91" s="42">
        <f>(SUM(COUNT(K91:K$522))/SUM(COUNT(K$2:K$522)))*100</f>
        <v>82.91746641074856</v>
      </c>
      <c r="N91">
        <v>462.95987401422548</v>
      </c>
      <c r="O91" s="42">
        <f>(SUM(COUNT(N91:N$731))/SUM(COUNT(N$2:N$731)))*100</f>
        <v>87.808219178082197</v>
      </c>
      <c r="Q91">
        <v>436.92677011184384</v>
      </c>
      <c r="R91" s="42">
        <f>(SUM(COUNT(Q91:Q$244))/SUM(COUNT(Q$2:Q$244)))*100</f>
        <v>63.374485596707821</v>
      </c>
      <c r="T91" s="42">
        <v>528.29999999999995</v>
      </c>
      <c r="U91" s="42">
        <f>(SUM(COUNT(T91:T$1100))/SUM(COUNT(T$2:T$1100)))*100</f>
        <v>91.901728844404005</v>
      </c>
      <c r="V91">
        <f>'lc1.shallow1'!Q94</f>
        <v>203.2</v>
      </c>
      <c r="W91">
        <f>(SUM(COUNT(V91:V$829))/SUM(COUNT(V$2:V$829)))*100</f>
        <v>89.251207729468589</v>
      </c>
      <c r="X91">
        <f>'LC1.Shallow2'!T95</f>
        <v>99.646033411078378</v>
      </c>
      <c r="Y91">
        <f t="shared" si="1"/>
        <v>68.214285714285722</v>
      </c>
    </row>
    <row r="92" spans="1:25">
      <c r="A92">
        <v>1151.6496139410292</v>
      </c>
      <c r="B92" s="42">
        <v>75.138121546961329</v>
      </c>
      <c r="D92">
        <v>403.55537103123118</v>
      </c>
      <c r="E92" s="42">
        <v>78.723404255319153</v>
      </c>
      <c r="G92">
        <v>367.53217193739619</v>
      </c>
      <c r="H92" s="42">
        <v>83.695652173913047</v>
      </c>
      <c r="K92" s="42">
        <f>'LC3.shallow2'!T96</f>
        <v>340.13290510505857</v>
      </c>
      <c r="L92" s="42">
        <f>(SUM(COUNT(K92:K$522))/SUM(COUNT(K$2:K$522)))*100</f>
        <v>82.725527831094041</v>
      </c>
      <c r="N92">
        <v>462.83214468134321</v>
      </c>
      <c r="O92" s="42">
        <f>(SUM(COUNT(N92:N$731))/SUM(COUNT(N$2:N$731)))*100</f>
        <v>87.671232876712324</v>
      </c>
      <c r="Q92">
        <v>435.45456318893287</v>
      </c>
      <c r="R92" s="42">
        <f>(SUM(COUNT(Q92:Q$244))/SUM(COUNT(Q$2:Q$244)))*100</f>
        <v>62.962962962962962</v>
      </c>
      <c r="T92" s="42">
        <v>524.5</v>
      </c>
      <c r="U92" s="42">
        <f>(SUM(COUNT(T92:T$1100))/SUM(COUNT(T$2:T$1100)))*100</f>
        <v>91.810737033666967</v>
      </c>
      <c r="V92">
        <f>'lc1.shallow1'!Q95</f>
        <v>201.6</v>
      </c>
      <c r="W92">
        <f>(SUM(COUNT(V92:V$829))/SUM(COUNT(V$2:V$829)))*100</f>
        <v>89.130434782608688</v>
      </c>
      <c r="X92">
        <f>'LC1.Shallow2'!T96</f>
        <v>128.61693757749802</v>
      </c>
      <c r="Y92">
        <f t="shared" si="1"/>
        <v>67.857142857142861</v>
      </c>
    </row>
    <row r="93" spans="1:25">
      <c r="A93">
        <v>1150.5869603566312</v>
      </c>
      <c r="B93" s="42">
        <v>74.861878453038671</v>
      </c>
      <c r="D93">
        <v>399.69031405542398</v>
      </c>
      <c r="E93" s="42">
        <v>78.486997635933804</v>
      </c>
      <c r="G93">
        <v>366.65690221809479</v>
      </c>
      <c r="H93" s="42">
        <v>83.514492753623188</v>
      </c>
      <c r="K93" s="42">
        <f>'LC3.shallow2'!T97</f>
        <v>113.0653844429492</v>
      </c>
      <c r="L93" s="42">
        <f>(SUM(COUNT(K93:K$522))/SUM(COUNT(K$2:K$522)))*100</f>
        <v>82.533589251439537</v>
      </c>
      <c r="N93">
        <v>462.22218515756106</v>
      </c>
      <c r="O93" s="42">
        <f>(SUM(COUNT(N93:N$731))/SUM(COUNT(N$2:N$731)))*100</f>
        <v>87.534246575342465</v>
      </c>
      <c r="Q93">
        <v>428.54071255707566</v>
      </c>
      <c r="R93" s="42">
        <f>(SUM(COUNT(Q93:Q$244))/SUM(COUNT(Q$2:Q$244)))*100</f>
        <v>62.55144032921811</v>
      </c>
      <c r="T93" s="42">
        <v>523.29999999999995</v>
      </c>
      <c r="U93" s="42">
        <f>(SUM(COUNT(T93:T$1100))/SUM(COUNT(T$2:T$1100)))*100</f>
        <v>91.719745222929944</v>
      </c>
      <c r="V93">
        <f>'lc1.shallow1'!Q96</f>
        <v>358.1</v>
      </c>
      <c r="W93">
        <f>(SUM(COUNT(V93:V$829))/SUM(COUNT(V$2:V$829)))*100</f>
        <v>89.009661835748787</v>
      </c>
      <c r="X93">
        <f>'LC1.Shallow2'!T97</f>
        <v>139.96376273885951</v>
      </c>
      <c r="Y93">
        <f t="shared" si="1"/>
        <v>67.5</v>
      </c>
    </row>
    <row r="94" spans="1:25">
      <c r="A94">
        <v>1148.8423347147764</v>
      </c>
      <c r="B94" s="42">
        <v>74.585635359116026</v>
      </c>
      <c r="D94">
        <v>397.21323152981762</v>
      </c>
      <c r="E94" s="42">
        <v>78.250591016548469</v>
      </c>
      <c r="G94">
        <v>366.40027802147267</v>
      </c>
      <c r="H94" s="42">
        <v>83.333333333333343</v>
      </c>
      <c r="K94" s="42">
        <f>'LC3.shallow2'!T98</f>
        <v>480.01248279133307</v>
      </c>
      <c r="L94" s="42">
        <f>(SUM(COUNT(K94:K$522))/SUM(COUNT(K$2:K$522)))*100</f>
        <v>82.341650671785033</v>
      </c>
      <c r="N94">
        <v>461.92767345994343</v>
      </c>
      <c r="O94" s="42">
        <f>(SUM(COUNT(N94:N$731))/SUM(COUNT(N$2:N$731)))*100</f>
        <v>87.397260273972606</v>
      </c>
      <c r="Q94">
        <v>428.35375082538644</v>
      </c>
      <c r="R94" s="42">
        <f>(SUM(COUNT(Q94:Q$244))/SUM(COUNT(Q$2:Q$244)))*100</f>
        <v>62.139917695473244</v>
      </c>
      <c r="T94">
        <v>520.29999999999995</v>
      </c>
      <c r="U94" s="42">
        <f>(SUM(COUNT(T94:T$1100))/SUM(COUNT(T$2:T$1100)))*100</f>
        <v>91.628753412192893</v>
      </c>
      <c r="V94">
        <f>'lc1.shallow1'!Q97</f>
        <v>483.6</v>
      </c>
      <c r="W94">
        <f>(SUM(COUNT(V94:V$829))/SUM(COUNT(V$2:V$829)))*100</f>
        <v>88.888888888888886</v>
      </c>
      <c r="X94">
        <f>'LC1.Shallow2'!T98</f>
        <v>129.07272570583953</v>
      </c>
      <c r="Y94">
        <f t="shared" si="1"/>
        <v>67.142857142857139</v>
      </c>
    </row>
    <row r="95" spans="1:25">
      <c r="A95">
        <v>1148.7532010852769</v>
      </c>
      <c r="B95" s="42">
        <v>74.309392265193381</v>
      </c>
      <c r="D95">
        <v>395.65233324877443</v>
      </c>
      <c r="E95" s="42">
        <v>78.01418439716312</v>
      </c>
      <c r="G95">
        <v>366.36769481532679</v>
      </c>
      <c r="H95" s="42">
        <v>83.152173913043484</v>
      </c>
      <c r="K95" s="42">
        <f>'LC3.shallow2'!T99</f>
        <v>319.5213182671863</v>
      </c>
      <c r="L95" s="42">
        <f>(SUM(COUNT(K95:K$522))/SUM(COUNT(K$2:K$522)))*100</f>
        <v>82.149712092130528</v>
      </c>
      <c r="N95">
        <v>460.35537202746082</v>
      </c>
      <c r="O95" s="42">
        <f>(SUM(COUNT(N95:N$731))/SUM(COUNT(N$2:N$731)))*100</f>
        <v>87.260273972602747</v>
      </c>
      <c r="Q95">
        <v>426.25896792365251</v>
      </c>
      <c r="R95" s="42">
        <f>(SUM(COUNT(Q95:Q$244))/SUM(COUNT(Q$2:Q$244)))*100</f>
        <v>61.728395061728392</v>
      </c>
      <c r="T95" s="42">
        <v>513.29999999999995</v>
      </c>
      <c r="U95" s="42">
        <f>(SUM(COUNT(T95:T$1100))/SUM(COUNT(T$2:T$1100)))*100</f>
        <v>91.53776160145587</v>
      </c>
      <c r="V95">
        <f>'lc1.shallow1'!Q98</f>
        <v>546</v>
      </c>
      <c r="W95">
        <f>(SUM(COUNT(V95:V$829))/SUM(COUNT(V$2:V$829)))*100</f>
        <v>88.768115942028984</v>
      </c>
      <c r="X95">
        <f>'LC1.Shallow2'!T99</f>
        <v>182.95489902030391</v>
      </c>
      <c r="Y95">
        <f t="shared" si="1"/>
        <v>66.785714285714278</v>
      </c>
    </row>
    <row r="96" spans="1:25">
      <c r="A96">
        <v>1136.7552651000201</v>
      </c>
      <c r="B96" s="42">
        <v>74.033149171270722</v>
      </c>
      <c r="D96">
        <v>389.36520584289519</v>
      </c>
      <c r="E96" s="42">
        <v>77.777777777777786</v>
      </c>
      <c r="G96">
        <v>364.88864734037327</v>
      </c>
      <c r="H96" s="42">
        <v>82.971014492753625</v>
      </c>
      <c r="K96" s="42">
        <f>'LC3.shallow2'!T100</f>
        <v>156.33684853596736</v>
      </c>
      <c r="L96" s="42">
        <f>(SUM(COUNT(K96:K$522))/SUM(COUNT(K$2:K$522)))*100</f>
        <v>81.95777351247601</v>
      </c>
      <c r="N96">
        <v>456.2437181067408</v>
      </c>
      <c r="O96" s="42">
        <f>(SUM(COUNT(N96:N$731))/SUM(COUNT(N$2:N$731)))*100</f>
        <v>87.123287671232873</v>
      </c>
      <c r="Q96">
        <v>425.81680186961222</v>
      </c>
      <c r="R96" s="42">
        <f>(SUM(COUNT(Q96:Q$244))/SUM(COUNT(Q$2:Q$244)))*100</f>
        <v>61.31687242798354</v>
      </c>
      <c r="T96" s="42">
        <v>513.20000000000005</v>
      </c>
      <c r="U96" s="42">
        <f>(SUM(COUNT(T96:T$1100))/SUM(COUNT(T$2:T$1100)))*100</f>
        <v>91.446769790718847</v>
      </c>
      <c r="V96">
        <f>'lc1.shallow1'!Q99</f>
        <v>211.4</v>
      </c>
      <c r="W96">
        <f>(SUM(COUNT(V96:V$829))/SUM(COUNT(V$2:V$829)))*100</f>
        <v>88.647342995169083</v>
      </c>
      <c r="X96">
        <f>'LC1.Shallow2'!T100</f>
        <v>262.24506267811478</v>
      </c>
      <c r="Y96">
        <f t="shared" si="1"/>
        <v>66.428571428571431</v>
      </c>
    </row>
    <row r="97" spans="1:25">
      <c r="A97">
        <v>1135.0150689854847</v>
      </c>
      <c r="B97" s="42">
        <v>73.756906077348063</v>
      </c>
      <c r="D97">
        <v>387.2897774296344</v>
      </c>
      <c r="E97" s="42">
        <v>77.541371158392437</v>
      </c>
      <c r="G97">
        <v>363.69746745418928</v>
      </c>
      <c r="H97" s="42">
        <v>82.789855072463766</v>
      </c>
      <c r="K97" s="42">
        <f>'LC3.shallow2'!T101</f>
        <v>214.37697653865175</v>
      </c>
      <c r="L97" s="42">
        <f>(SUM(COUNT(K97:K$522))/SUM(COUNT(K$2:K$522)))*100</f>
        <v>81.765834932821505</v>
      </c>
      <c r="N97">
        <v>454.82971603969423</v>
      </c>
      <c r="O97" s="42">
        <f>(SUM(COUNT(N97:N$731))/SUM(COUNT(N$2:N$731)))*100</f>
        <v>86.986301369863014</v>
      </c>
      <c r="Q97">
        <v>424.63926409701543</v>
      </c>
      <c r="R97" s="42">
        <f>(SUM(COUNT(Q97:Q$244))/SUM(COUNT(Q$2:Q$244)))*100</f>
        <v>60.905349794238681</v>
      </c>
      <c r="T97" s="42">
        <v>512.60652639295756</v>
      </c>
      <c r="U97" s="42">
        <f>(SUM(COUNT(T97:T$1100))/SUM(COUNT(T$2:T$1100)))*100</f>
        <v>91.355777979981795</v>
      </c>
      <c r="V97">
        <f>'lc1.shallow1'!Q100</f>
        <v>296.7</v>
      </c>
      <c r="W97">
        <f>(SUM(COUNT(V97:V$829))/SUM(COUNT(V$2:V$829)))*100</f>
        <v>88.526570048309182</v>
      </c>
      <c r="X97">
        <f>'LC1.Shallow2'!T101</f>
        <v>135.87181479458158</v>
      </c>
      <c r="Y97">
        <f t="shared" si="1"/>
        <v>66.071428571428569</v>
      </c>
    </row>
    <row r="98" spans="1:25">
      <c r="A98">
        <v>1128.1531924320418</v>
      </c>
      <c r="B98" s="42">
        <v>73.480662983425418</v>
      </c>
      <c r="D98">
        <v>381.7975122727392</v>
      </c>
      <c r="E98" s="42">
        <v>77.304964539007088</v>
      </c>
      <c r="G98">
        <v>362.36895992457795</v>
      </c>
      <c r="H98" s="42">
        <v>82.608695652173907</v>
      </c>
      <c r="K98" s="42">
        <f>'LC3.shallow2'!T102</f>
        <v>346.50632532246505</v>
      </c>
      <c r="L98" s="42">
        <f>(SUM(COUNT(K98:K$522))/SUM(COUNT(K$2:K$522)))*100</f>
        <v>81.573896353166987</v>
      </c>
      <c r="N98">
        <v>451.68597122064176</v>
      </c>
      <c r="O98" s="42">
        <f>(SUM(COUNT(N98:N$731))/SUM(COUNT(N$2:N$731)))*100</f>
        <v>86.849315068493155</v>
      </c>
      <c r="Q98">
        <v>418.46562215370483</v>
      </c>
      <c r="R98" s="42">
        <f>(SUM(COUNT(Q98:Q$244))/SUM(COUNT(Q$2:Q$244)))*100</f>
        <v>60.493827160493829</v>
      </c>
      <c r="T98" s="42">
        <v>512</v>
      </c>
      <c r="U98" s="42">
        <f>(SUM(COUNT(T98:T$1100))/SUM(COUNT(T$2:T$1100)))*100</f>
        <v>91.264786169244772</v>
      </c>
      <c r="V98">
        <f>'lc1.shallow1'!Q101</f>
        <v>347.7</v>
      </c>
      <c r="W98">
        <f>(SUM(COUNT(V98:V$829))/SUM(COUNT(V$2:V$829)))*100</f>
        <v>88.405797101449281</v>
      </c>
      <c r="X98">
        <f>'LC1.Shallow2'!T102</f>
        <v>133.30218079894254</v>
      </c>
      <c r="Y98">
        <f t="shared" si="1"/>
        <v>65.714285714285708</v>
      </c>
    </row>
    <row r="99" spans="1:25">
      <c r="A99">
        <v>1126.2676139625205</v>
      </c>
      <c r="B99" s="42">
        <v>73.204419889502759</v>
      </c>
      <c r="D99">
        <v>381.26362986486322</v>
      </c>
      <c r="E99" s="42">
        <v>77.068557919621753</v>
      </c>
      <c r="G99">
        <v>361.66549474418355</v>
      </c>
      <c r="H99" s="42">
        <v>82.427536231884062</v>
      </c>
      <c r="K99" s="42">
        <f>'LC3.shallow2'!T103</f>
        <v>338.78649556807869</v>
      </c>
      <c r="L99" s="42">
        <f>(SUM(COUNT(K99:K$522))/SUM(COUNT(K$2:K$522)))*100</f>
        <v>81.381957773512482</v>
      </c>
      <c r="N99">
        <v>450.91254664099421</v>
      </c>
      <c r="O99" s="42">
        <f>(SUM(COUNT(N99:N$731))/SUM(COUNT(N$2:N$731)))*100</f>
        <v>86.712328767123296</v>
      </c>
      <c r="Q99">
        <v>417.8289251732524</v>
      </c>
      <c r="R99" s="42">
        <f>(SUM(COUNT(Q99:Q$244))/SUM(COUNT(Q$2:Q$244)))*100</f>
        <v>60.082304526748977</v>
      </c>
      <c r="T99" s="42">
        <v>509.3</v>
      </c>
      <c r="U99" s="42">
        <f>(SUM(COUNT(T99:T$1100))/SUM(COUNT(T$2:T$1100)))*100</f>
        <v>91.173794358507735</v>
      </c>
      <c r="V99">
        <f>'lc1.shallow1'!Q102</f>
        <v>293.10000000000002</v>
      </c>
      <c r="W99">
        <f>(SUM(COUNT(V99:V$829))/SUM(COUNT(V$2:V$829)))*100</f>
        <v>88.285024154589379</v>
      </c>
      <c r="X99">
        <f>'LC1.Shallow2'!T103</f>
        <v>127.58944336435185</v>
      </c>
      <c r="Y99">
        <f t="shared" si="1"/>
        <v>65.357142857142861</v>
      </c>
    </row>
    <row r="100" spans="1:25">
      <c r="A100">
        <v>1124.6575887535362</v>
      </c>
      <c r="B100" s="42">
        <v>72.928176795580114</v>
      </c>
      <c r="D100">
        <v>381.26362986486322</v>
      </c>
      <c r="E100" s="42">
        <v>76.832151300236404</v>
      </c>
      <c r="G100">
        <v>360.61763767753484</v>
      </c>
      <c r="H100" s="42">
        <v>82.246376811594203</v>
      </c>
      <c r="K100" s="42">
        <f>'LC3.shallow2'!T104</f>
        <v>198.58974884995538</v>
      </c>
      <c r="L100" s="42">
        <f>(SUM(COUNT(K100:K$522))/SUM(COUNT(K$2:K$522)))*100</f>
        <v>81.190019193857964</v>
      </c>
      <c r="N100">
        <v>450.47631692975864</v>
      </c>
      <c r="O100" s="42">
        <f>(SUM(COUNT(N100:N$731))/SUM(COUNT(N$2:N$731)))*100</f>
        <v>86.575342465753423</v>
      </c>
      <c r="Q100">
        <v>416.20135666420265</v>
      </c>
      <c r="R100" s="42">
        <f>(SUM(COUNT(Q100:Q$244))/SUM(COUNT(Q$2:Q$244)))*100</f>
        <v>59.670781893004111</v>
      </c>
      <c r="T100" s="42">
        <v>509</v>
      </c>
      <c r="U100" s="42">
        <f>(SUM(COUNT(T100:T$1100))/SUM(COUNT(T$2:T$1100)))*100</f>
        <v>91.082802547770697</v>
      </c>
      <c r="V100">
        <f>'lc1.shallow1'!Q103</f>
        <v>714</v>
      </c>
      <c r="W100">
        <f>(SUM(COUNT(V100:V$829))/SUM(COUNT(V$2:V$829)))*100</f>
        <v>88.164251207729478</v>
      </c>
      <c r="X100">
        <f>'LC1.Shallow2'!T104</f>
        <v>110.14587466301138</v>
      </c>
      <c r="Y100">
        <f t="shared" si="1"/>
        <v>65</v>
      </c>
    </row>
    <row r="101" spans="1:25">
      <c r="A101">
        <v>1114.9300756931161</v>
      </c>
      <c r="B101" s="42">
        <v>72.651933701657455</v>
      </c>
      <c r="D101">
        <v>381.064949801252</v>
      </c>
      <c r="E101" s="42">
        <v>76.59574468085107</v>
      </c>
      <c r="G101">
        <v>359.87487110631776</v>
      </c>
      <c r="H101" s="42">
        <v>82.065217391304344</v>
      </c>
      <c r="K101" s="42">
        <f>'LC3.shallow2'!T105</f>
        <v>354.90381722095958</v>
      </c>
      <c r="L101" s="42">
        <f>(SUM(COUNT(K101:K$522))/SUM(COUNT(K$2:K$522)))*100</f>
        <v>80.99808061420346</v>
      </c>
      <c r="N101">
        <v>450.43005219016698</v>
      </c>
      <c r="O101" s="42">
        <f>(SUM(COUNT(N101:N$731))/SUM(COUNT(N$2:N$731)))*100</f>
        <v>86.438356164383549</v>
      </c>
      <c r="Q101">
        <v>412.44397346912547</v>
      </c>
      <c r="R101" s="42">
        <f>(SUM(COUNT(Q101:Q$244))/SUM(COUNT(Q$2:Q$244)))*100</f>
        <v>59.259259259259252</v>
      </c>
      <c r="T101" s="42">
        <v>505.55177749939588</v>
      </c>
      <c r="U101" s="42">
        <f>(SUM(COUNT(T101:T$1100))/SUM(COUNT(T$2:T$1100)))*100</f>
        <v>90.99181073703366</v>
      </c>
      <c r="V101">
        <f>'lc1.shallow1'!Q104</f>
        <v>210.3</v>
      </c>
      <c r="W101">
        <f>(SUM(COUNT(V101:V$829))/SUM(COUNT(V$2:V$829)))*100</f>
        <v>88.043478260869563</v>
      </c>
      <c r="X101">
        <f>'LC1.Shallow2'!T105</f>
        <v>103.01614291682354</v>
      </c>
      <c r="Y101">
        <f t="shared" si="1"/>
        <v>64.642857142857153</v>
      </c>
    </row>
    <row r="102" spans="1:25">
      <c r="A102">
        <v>1111.5589521744992</v>
      </c>
      <c r="B102" s="42">
        <v>72.375690607734811</v>
      </c>
      <c r="D102">
        <v>380.92590857890082</v>
      </c>
      <c r="E102" s="42">
        <v>76.359338061465721</v>
      </c>
      <c r="G102">
        <v>358.92221549648406</v>
      </c>
      <c r="H102" s="42">
        <v>81.884057971014485</v>
      </c>
      <c r="K102" s="42">
        <f>'LC3.shallow2'!T106</f>
        <v>189.99934463078137</v>
      </c>
      <c r="L102" s="42">
        <f>(SUM(COUNT(K102:K$522))/SUM(COUNT(K$2:K$522)))*100</f>
        <v>80.806142034548941</v>
      </c>
      <c r="N102">
        <v>449.09648763361605</v>
      </c>
      <c r="O102" s="42">
        <f>(SUM(COUNT(N102:N$731))/SUM(COUNT(N$2:N$731)))*100</f>
        <v>86.301369863013704</v>
      </c>
      <c r="Q102">
        <v>405.33576950262795</v>
      </c>
      <c r="R102" s="42">
        <f>(SUM(COUNT(Q102:Q$244))/SUM(COUNT(Q$2:Q$244)))*100</f>
        <v>58.847736625514401</v>
      </c>
      <c r="T102" s="42">
        <v>505</v>
      </c>
      <c r="U102" s="42">
        <f>(SUM(COUNT(T102:T$1100))/SUM(COUNT(T$2:T$1100)))*100</f>
        <v>90.900818926296637</v>
      </c>
      <c r="V102">
        <f>'lc1.shallow1'!Q105</f>
        <v>123.9</v>
      </c>
      <c r="W102">
        <f>(SUM(COUNT(V102:V$829))/SUM(COUNT(V$2:V$829)))*100</f>
        <v>87.922705314009661</v>
      </c>
      <c r="X102">
        <f>'LC1.Shallow2'!T106</f>
        <v>337.47021553278984</v>
      </c>
      <c r="Y102">
        <f t="shared" si="1"/>
        <v>64.285714285714292</v>
      </c>
    </row>
    <row r="103" spans="1:25">
      <c r="A103">
        <v>1105.2023111704402</v>
      </c>
      <c r="B103" s="42">
        <v>72.099447513812152</v>
      </c>
      <c r="D103">
        <v>380.92590857890082</v>
      </c>
      <c r="E103" s="42">
        <v>76.122931442080372</v>
      </c>
      <c r="G103">
        <v>358.41147731362855</v>
      </c>
      <c r="H103" s="42">
        <v>81.70289855072464</v>
      </c>
      <c r="K103" s="42">
        <f>'LC3.shallow2'!T107</f>
        <v>553.77348276191287</v>
      </c>
      <c r="L103" s="42">
        <f>(SUM(COUNT(K103:K$522))/SUM(COUNT(K$2:K$522)))*100</f>
        <v>80.614203454894422</v>
      </c>
      <c r="N103">
        <v>447.97454391272777</v>
      </c>
      <c r="O103" s="42">
        <f>(SUM(COUNT(N103:N$731))/SUM(COUNT(N$2:N$731)))*100</f>
        <v>86.164383561643831</v>
      </c>
      <c r="Q103">
        <v>403.09545654795977</v>
      </c>
      <c r="R103" s="42">
        <f>(SUM(COUNT(Q103:Q$244))/SUM(COUNT(Q$2:Q$244)))*100</f>
        <v>58.436213991769549</v>
      </c>
      <c r="T103" s="42">
        <v>502</v>
      </c>
      <c r="U103" s="42">
        <f>(SUM(COUNT(T103:T$1100))/SUM(COUNT(T$2:T$1100)))*100</f>
        <v>90.8098271155596</v>
      </c>
      <c r="V103">
        <f>'lc1.shallow1'!Q106</f>
        <v>122.9</v>
      </c>
      <c r="W103">
        <f>(SUM(COUNT(V103:V$829))/SUM(COUNT(V$2:V$829)))*100</f>
        <v>87.80193236714976</v>
      </c>
      <c r="X103">
        <f>'LC1.Shallow2'!T107</f>
        <v>192.59852222387084</v>
      </c>
      <c r="Y103">
        <f t="shared" si="1"/>
        <v>63.928571428571423</v>
      </c>
    </row>
    <row r="104" spans="1:25">
      <c r="A104">
        <v>1098.5904212286141</v>
      </c>
      <c r="B104" s="42">
        <v>71.823204419889507</v>
      </c>
      <c r="D104">
        <v>377.31157820972481</v>
      </c>
      <c r="E104" s="42">
        <v>75.886524822695037</v>
      </c>
      <c r="G104">
        <v>357.16459263375941</v>
      </c>
      <c r="H104" s="42">
        <v>81.521739130434781</v>
      </c>
      <c r="K104" s="42">
        <f>'LC3.shallow2'!T108</f>
        <v>393.20939902463005</v>
      </c>
      <c r="L104" s="42">
        <f>(SUM(COUNT(K104:K$522))/SUM(COUNT(K$2:K$522)))*100</f>
        <v>80.422264875239918</v>
      </c>
      <c r="N104">
        <v>446.72020860445946</v>
      </c>
      <c r="O104" s="42">
        <f>(SUM(COUNT(N104:N$731))/SUM(COUNT(N$2:N$731)))*100</f>
        <v>86.027397260273972</v>
      </c>
      <c r="Q104">
        <v>399.7534067944315</v>
      </c>
      <c r="R104" s="42">
        <f>(SUM(COUNT(Q104:Q$244))/SUM(COUNT(Q$2:Q$244)))*100</f>
        <v>58.024691358024697</v>
      </c>
      <c r="T104" s="42">
        <v>500.8</v>
      </c>
      <c r="U104" s="42">
        <f>(SUM(COUNT(T104:T$1100))/SUM(COUNT(T$2:T$1100)))*100</f>
        <v>90.718835304822562</v>
      </c>
      <c r="V104">
        <f>'lc1.shallow1'!Q107</f>
        <v>203.5</v>
      </c>
      <c r="W104">
        <f>(SUM(COUNT(V104:V$829))/SUM(COUNT(V$2:V$829)))*100</f>
        <v>87.681159420289859</v>
      </c>
      <c r="X104">
        <f>'LC1.Shallow2'!T108</f>
        <v>221.50500604441376</v>
      </c>
      <c r="Y104">
        <f t="shared" si="1"/>
        <v>63.571428571428569</v>
      </c>
    </row>
    <row r="105" spans="1:25">
      <c r="A105">
        <v>1097.7709286474931</v>
      </c>
      <c r="B105" s="42">
        <v>71.546961325966848</v>
      </c>
      <c r="D105">
        <v>377.31157820972481</v>
      </c>
      <c r="E105" s="42">
        <v>75.650118203309688</v>
      </c>
      <c r="G105">
        <v>355.92585625208704</v>
      </c>
      <c r="H105" s="42">
        <v>81.340579710144922</v>
      </c>
      <c r="K105" s="42">
        <f>'LC3.shallow2'!T109</f>
        <v>198.00281020336416</v>
      </c>
      <c r="L105" s="42">
        <f>(SUM(COUNT(K105:K$522))/SUM(COUNT(K$2:K$522)))*100</f>
        <v>80.230326295585414</v>
      </c>
      <c r="N105">
        <v>445.97996725892028</v>
      </c>
      <c r="O105" s="42">
        <f>(SUM(COUNT(N105:N$731))/SUM(COUNT(N$2:N$731)))*100</f>
        <v>85.890410958904113</v>
      </c>
      <c r="Q105">
        <v>394.37732561309491</v>
      </c>
      <c r="R105" s="42">
        <f>(SUM(COUNT(Q105:Q$244))/SUM(COUNT(Q$2:Q$244)))*100</f>
        <v>57.613168724279838</v>
      </c>
      <c r="T105" s="42">
        <v>496.8</v>
      </c>
      <c r="U105" s="42">
        <f>(SUM(COUNT(T105:T$1100))/SUM(COUNT(T$2:T$1100)))*100</f>
        <v>90.627843494085539</v>
      </c>
      <c r="V105">
        <f>'lc1.shallow1'!Q108</f>
        <v>121.6</v>
      </c>
      <c r="W105">
        <f>(SUM(COUNT(V105:V$829))/SUM(COUNT(V$2:V$829)))*100</f>
        <v>87.560386473429958</v>
      </c>
      <c r="X105">
        <f>'LC1.Shallow2'!T109</f>
        <v>0</v>
      </c>
      <c r="Y105">
        <f t="shared" si="1"/>
        <v>63.214285714285708</v>
      </c>
    </row>
    <row r="106" spans="1:25">
      <c r="A106">
        <v>1096.8953109746967</v>
      </c>
      <c r="B106" s="42">
        <v>71.270718232044189</v>
      </c>
      <c r="D106">
        <v>376.80103762231278</v>
      </c>
      <c r="E106" s="42">
        <v>75.413711583924353</v>
      </c>
      <c r="G106">
        <v>354.90381722095958</v>
      </c>
      <c r="H106" s="42">
        <v>81.159420289855078</v>
      </c>
      <c r="K106" s="42">
        <f>'LC3.shallow2'!T110</f>
        <v>390.79354733453829</v>
      </c>
      <c r="L106" s="42">
        <f>(SUM(COUNT(K106:K$522))/SUM(COUNT(K$2:K$522)))*100</f>
        <v>80.038387715930909</v>
      </c>
      <c r="N106">
        <v>443.67051667354258</v>
      </c>
      <c r="O106" s="42">
        <f>(SUM(COUNT(N106:N$731))/SUM(COUNT(N$2:N$731)))*100</f>
        <v>85.753424657534254</v>
      </c>
      <c r="Q106">
        <v>385.50183178451073</v>
      </c>
      <c r="R106" s="42">
        <f>(SUM(COUNT(Q106:Q$244))/SUM(COUNT(Q$2:Q$244)))*100</f>
        <v>57.201646090534972</v>
      </c>
      <c r="T106" s="42">
        <v>494.5</v>
      </c>
      <c r="U106" s="42">
        <f>(SUM(COUNT(T106:T$1100))/SUM(COUNT(T$2:T$1100)))*100</f>
        <v>90.536851683348502</v>
      </c>
      <c r="V106">
        <f>'lc1.shallow1'!Q109</f>
        <v>220.7</v>
      </c>
      <c r="W106">
        <f>(SUM(COUNT(V106:V$829))/SUM(COUNT(V$2:V$829)))*100</f>
        <v>87.439613526570042</v>
      </c>
      <c r="X106">
        <f>'LC1.Shallow2'!T110</f>
        <v>119.12547329301496</v>
      </c>
      <c r="Y106">
        <f t="shared" si="1"/>
        <v>62.857142857142854</v>
      </c>
    </row>
    <row r="107" spans="1:25">
      <c r="A107">
        <v>1094.6161358587256</v>
      </c>
      <c r="B107" s="42">
        <v>70.994475138121544</v>
      </c>
      <c r="D107">
        <v>376.32098078347599</v>
      </c>
      <c r="E107" s="42">
        <v>75.177304964539005</v>
      </c>
      <c r="G107">
        <v>353.72180384714159</v>
      </c>
      <c r="H107" s="42">
        <v>80.978260869565219</v>
      </c>
      <c r="K107" s="42">
        <f>'LC3.shallow2'!T111</f>
        <v>170.8776212008523</v>
      </c>
      <c r="L107" s="42">
        <f>(SUM(COUNT(K107:K$522))/SUM(COUNT(K$2:K$522)))*100</f>
        <v>79.846449136276391</v>
      </c>
      <c r="N107">
        <v>443.1899848399749</v>
      </c>
      <c r="O107" s="42">
        <f>(SUM(COUNT(N107:N$731))/SUM(COUNT(N$2:N$731)))*100</f>
        <v>85.61643835616438</v>
      </c>
      <c r="Q107">
        <v>384.25733521323451</v>
      </c>
      <c r="R107" s="42">
        <f>(SUM(COUNT(Q107:Q$244))/SUM(COUNT(Q$2:Q$244)))*100</f>
        <v>56.79012345679012</v>
      </c>
      <c r="T107">
        <v>493.6</v>
      </c>
      <c r="U107" s="42">
        <f>(SUM(COUNT(T107:T$1100))/SUM(COUNT(T$2:T$1100)))*100</f>
        <v>90.445859872611464</v>
      </c>
      <c r="V107">
        <f>'lc1.shallow1'!Q110</f>
        <v>141.4</v>
      </c>
      <c r="W107">
        <f>(SUM(COUNT(V107:V$829))/SUM(COUNT(V$2:V$829)))*100</f>
        <v>87.318840579710141</v>
      </c>
      <c r="X107">
        <f>'LC1.Shallow2'!T111</f>
        <v>108.26855776528718</v>
      </c>
      <c r="Y107">
        <f t="shared" si="1"/>
        <v>62.5</v>
      </c>
    </row>
    <row r="108" spans="1:25">
      <c r="A108">
        <v>1092.4004156090371</v>
      </c>
      <c r="B108" s="42">
        <v>70.718232044198885</v>
      </c>
      <c r="D108">
        <v>376.32098078347599</v>
      </c>
      <c r="E108" s="42">
        <v>74.940898345153656</v>
      </c>
      <c r="G108">
        <v>348.57979098002789</v>
      </c>
      <c r="H108" s="42">
        <v>80.79710144927536</v>
      </c>
      <c r="K108" s="42">
        <f>'LC3.shallow2'!T112</f>
        <v>113.21848547331058</v>
      </c>
      <c r="L108" s="42">
        <f>(SUM(COUNT(K108:K$522))/SUM(COUNT(K$2:K$522)))*100</f>
        <v>79.654510556621887</v>
      </c>
      <c r="N108">
        <v>441.45874927501194</v>
      </c>
      <c r="O108" s="42">
        <f>(SUM(COUNT(N108:N$731))/SUM(COUNT(N$2:N$731)))*100</f>
        <v>85.479452054794521</v>
      </c>
      <c r="Q108">
        <v>383.81926178858691</v>
      </c>
      <c r="R108" s="42">
        <f>(SUM(COUNT(Q108:Q$244))/SUM(COUNT(Q$2:Q$244)))*100</f>
        <v>56.378600823045268</v>
      </c>
      <c r="T108" s="42">
        <v>490.47894735285547</v>
      </c>
      <c r="U108" s="42">
        <f>(SUM(COUNT(T108:T$1100))/SUM(COUNT(T$2:T$1100)))*100</f>
        <v>90.354868061874427</v>
      </c>
      <c r="V108">
        <f>'lc1.shallow1'!Q111</f>
        <v>194.5</v>
      </c>
      <c r="W108">
        <f>(SUM(COUNT(V108:V$829))/SUM(COUNT(V$2:V$829)))*100</f>
        <v>87.19806763285024</v>
      </c>
      <c r="X108">
        <f>'LC1.Shallow2'!T112</f>
        <v>124.74765974432621</v>
      </c>
      <c r="Y108">
        <f t="shared" si="1"/>
        <v>62.142857142857146</v>
      </c>
    </row>
    <row r="109" spans="1:25">
      <c r="A109">
        <v>1092.2083875328058</v>
      </c>
      <c r="B109" s="42">
        <v>70.44198895027624</v>
      </c>
      <c r="D109">
        <v>376.23923738297202</v>
      </c>
      <c r="E109" s="42">
        <v>74.704491725768321</v>
      </c>
      <c r="G109">
        <v>347.88585996229114</v>
      </c>
      <c r="H109" s="42">
        <v>80.615942028985515</v>
      </c>
      <c r="K109" s="42">
        <f>'LC3.shallow2'!T113</f>
        <v>112.02606266709915</v>
      </c>
      <c r="L109" s="42">
        <f>(SUM(COUNT(K109:K$522))/SUM(COUNT(K$2:K$522)))*100</f>
        <v>79.462571976967368</v>
      </c>
      <c r="N109">
        <v>441.33846020115357</v>
      </c>
      <c r="O109" s="42">
        <f>(SUM(COUNT(N109:N$731))/SUM(COUNT(N$2:N$731)))*100</f>
        <v>85.342465753424662</v>
      </c>
      <c r="Q109">
        <v>382.67650334510341</v>
      </c>
      <c r="R109" s="42">
        <f>(SUM(COUNT(Q109:Q$244))/SUM(COUNT(Q$2:Q$244)))*100</f>
        <v>55.967078189300409</v>
      </c>
      <c r="T109" s="42">
        <v>489.8</v>
      </c>
      <c r="U109" s="42">
        <f>(SUM(COUNT(T109:T$1100))/SUM(COUNT(T$2:T$1100)))*100</f>
        <v>90.263876251137404</v>
      </c>
      <c r="V109">
        <f>'lc1.shallow1'!Q112</f>
        <v>272</v>
      </c>
      <c r="W109">
        <f>(SUM(COUNT(V109:V$829))/SUM(COUNT(V$2:V$829)))*100</f>
        <v>87.077294685990339</v>
      </c>
      <c r="X109">
        <f>'LC1.Shallow2'!T113</f>
        <v>182.59180960660564</v>
      </c>
      <c r="Y109">
        <f t="shared" si="1"/>
        <v>61.785714285714292</v>
      </c>
    </row>
    <row r="110" spans="1:25">
      <c r="A110">
        <v>1082.004636932875</v>
      </c>
      <c r="B110" s="42">
        <v>70.165745856353595</v>
      </c>
      <c r="D110">
        <v>375.2389305010808</v>
      </c>
      <c r="E110" s="42">
        <v>74.468085106382972</v>
      </c>
      <c r="G110">
        <v>346.50632532246505</v>
      </c>
      <c r="H110" s="42">
        <v>80.434782608695656</v>
      </c>
      <c r="K110" s="42">
        <f>'LC3.shallow2'!T114</f>
        <v>167.44543796313948</v>
      </c>
      <c r="L110" s="42">
        <f>(SUM(COUNT(K110:K$522))/SUM(COUNT(K$2:K$522)))*100</f>
        <v>79.270633397312864</v>
      </c>
      <c r="N110">
        <v>440.3888046862071</v>
      </c>
      <c r="O110" s="42">
        <f>(SUM(COUNT(N110:N$731))/SUM(COUNT(N$2:N$731)))*100</f>
        <v>85.205479452054803</v>
      </c>
      <c r="Q110">
        <v>382.42987357967201</v>
      </c>
      <c r="R110" s="42">
        <f>(SUM(COUNT(Q110:Q$244))/SUM(COUNT(Q$2:Q$244)))*100</f>
        <v>55.555555555555557</v>
      </c>
      <c r="T110" s="42">
        <v>488.6</v>
      </c>
      <c r="U110" s="42">
        <f>(SUM(COUNT(T110:T$1100))/SUM(COUNT(T$2:T$1100)))*100</f>
        <v>90.172884440400367</v>
      </c>
      <c r="V110">
        <f>'lc1.shallow1'!Q113</f>
        <v>278.8</v>
      </c>
      <c r="W110">
        <f>(SUM(COUNT(V110:V$829))/SUM(COUNT(V$2:V$829)))*100</f>
        <v>86.956521739130437</v>
      </c>
      <c r="X110">
        <f>'LC1.Shallow2'!T114</f>
        <v>207.06865653045642</v>
      </c>
      <c r="Y110">
        <f t="shared" si="1"/>
        <v>61.428571428571431</v>
      </c>
    </row>
    <row r="111" spans="1:25">
      <c r="A111">
        <v>1081.9314086535899</v>
      </c>
      <c r="B111" s="42">
        <v>69.889502762430951</v>
      </c>
      <c r="D111">
        <v>373.01340158669842</v>
      </c>
      <c r="E111" s="42">
        <v>74.231678486997637</v>
      </c>
      <c r="G111">
        <v>345.87058277025301</v>
      </c>
      <c r="H111" s="42">
        <v>80.253623188405797</v>
      </c>
      <c r="K111" s="42">
        <f>'LC3.shallow2'!T115</f>
        <v>160.43346958469658</v>
      </c>
      <c r="L111" s="42">
        <f>(SUM(COUNT(K111:K$522))/SUM(COUNT(K$2:K$522)))*100</f>
        <v>79.078694817658345</v>
      </c>
      <c r="N111">
        <v>439.56048521930506</v>
      </c>
      <c r="O111" s="42">
        <f>(SUM(COUNT(N111:N$731))/SUM(COUNT(N$2:N$731)))*100</f>
        <v>85.06849315068493</v>
      </c>
      <c r="Q111">
        <v>378.76228153277572</v>
      </c>
      <c r="R111" s="42">
        <f>(SUM(COUNT(Q111:Q$244))/SUM(COUNT(Q$2:Q$244)))*100</f>
        <v>55.144032921810705</v>
      </c>
      <c r="T111" s="42">
        <v>488.1</v>
      </c>
      <c r="U111" s="42">
        <f>(SUM(COUNT(T111:T$1100))/SUM(COUNT(T$2:T$1100)))*100</f>
        <v>90.081892629663329</v>
      </c>
      <c r="V111">
        <f>'lc1.shallow1'!Q114</f>
        <v>309.39999999999998</v>
      </c>
      <c r="W111">
        <f>(SUM(COUNT(V111:V$829))/SUM(COUNT(V$2:V$829)))*100</f>
        <v>86.835748792270522</v>
      </c>
      <c r="X111">
        <f>'LC1.Shallow2'!T115</f>
        <v>195.65944013670608</v>
      </c>
      <c r="Y111">
        <f t="shared" si="1"/>
        <v>61.071428571428577</v>
      </c>
    </row>
    <row r="112" spans="1:25">
      <c r="A112">
        <v>1080.3278851258897</v>
      </c>
      <c r="B112" s="42">
        <v>69.613259668508292</v>
      </c>
      <c r="D112">
        <v>373.01340158669842</v>
      </c>
      <c r="E112" s="42">
        <v>73.995271867612288</v>
      </c>
      <c r="G112">
        <v>345.81302650350193</v>
      </c>
      <c r="H112" s="42">
        <v>80.072463768115938</v>
      </c>
      <c r="K112" s="42">
        <f>'LC3.shallow2'!T116</f>
        <v>161.39329667430141</v>
      </c>
      <c r="L112" s="42">
        <f>(SUM(COUNT(K112:K$522))/SUM(COUNT(K$2:K$522)))*100</f>
        <v>78.886756238003841</v>
      </c>
      <c r="N112">
        <v>438.40950014723211</v>
      </c>
      <c r="O112" s="42">
        <f>(SUM(COUNT(N112:N$731))/SUM(COUNT(N$2:N$731)))*100</f>
        <v>84.93150684931507</v>
      </c>
      <c r="Q112">
        <v>378.2664451291418</v>
      </c>
      <c r="R112" s="42">
        <f>(SUM(COUNT(Q112:Q$244))/SUM(COUNT(Q$2:Q$244)))*100</f>
        <v>54.732510288065839</v>
      </c>
      <c r="T112" s="42">
        <v>487.1</v>
      </c>
      <c r="U112" s="42">
        <f>(SUM(COUNT(T112:T$1100))/SUM(COUNT(T$2:T$1100)))*100</f>
        <v>89.990900818926306</v>
      </c>
      <c r="V112">
        <f>'lc1.shallow1'!Q115</f>
        <v>139.80000000000001</v>
      </c>
      <c r="W112">
        <f>(SUM(COUNT(V112:V$829))/SUM(COUNT(V$2:V$829)))*100</f>
        <v>86.714975845410621</v>
      </c>
      <c r="X112">
        <f>'LC1.Shallow2'!T116</f>
        <v>478.02350911585376</v>
      </c>
      <c r="Y112">
        <f t="shared" si="1"/>
        <v>60.714285714285708</v>
      </c>
    </row>
    <row r="113" spans="1:25">
      <c r="A113">
        <v>1079.758943284771</v>
      </c>
      <c r="B113" s="42">
        <v>69.337016574585633</v>
      </c>
      <c r="D113">
        <v>372.41602741715599</v>
      </c>
      <c r="E113" s="42">
        <v>73.75886524822694</v>
      </c>
      <c r="G113">
        <v>344.75395685261765</v>
      </c>
      <c r="H113" s="42">
        <v>79.891304347826093</v>
      </c>
      <c r="K113" s="42">
        <f>'LC3.shallow2'!T117</f>
        <v>118.01815750637587</v>
      </c>
      <c r="L113" s="42">
        <f>(SUM(COUNT(K113:K$522))/SUM(COUNT(K$2:K$522)))*100</f>
        <v>78.694817658349322</v>
      </c>
      <c r="N113">
        <v>438.02533930777668</v>
      </c>
      <c r="O113" s="42">
        <f>(SUM(COUNT(N113:N$731))/SUM(COUNT(N$2:N$731)))*100</f>
        <v>84.794520547945211</v>
      </c>
      <c r="Q113">
        <v>378.04473792606342</v>
      </c>
      <c r="R113" s="42">
        <f>(SUM(COUNT(Q113:Q$244))/SUM(COUNT(Q$2:Q$244)))*100</f>
        <v>54.320987654320987</v>
      </c>
      <c r="T113" s="42">
        <v>483.6</v>
      </c>
      <c r="U113" s="42">
        <f>(SUM(COUNT(T113:T$1100))/SUM(COUNT(T$2:T$1100)))*100</f>
        <v>89.899909008189255</v>
      </c>
      <c r="V113">
        <f>'lc1.shallow1'!Q116</f>
        <v>122.9</v>
      </c>
      <c r="W113">
        <f>(SUM(COUNT(V113:V$829))/SUM(COUNT(V$2:V$829)))*100</f>
        <v>86.594202898550719</v>
      </c>
      <c r="X113">
        <f>'LC1.Shallow2'!T117</f>
        <v>242.33580612571444</v>
      </c>
      <c r="Y113">
        <f t="shared" si="1"/>
        <v>60.357142857142854</v>
      </c>
    </row>
    <row r="114" spans="1:25">
      <c r="A114">
        <v>1075.935134347179</v>
      </c>
      <c r="B114" s="42">
        <v>69.060773480662988</v>
      </c>
      <c r="D114">
        <v>371.62698971184398</v>
      </c>
      <c r="E114" s="42">
        <v>73.522458628841605</v>
      </c>
      <c r="G114">
        <v>342.4090425312728</v>
      </c>
      <c r="H114" s="42">
        <v>79.710144927536234</v>
      </c>
      <c r="K114" s="42">
        <f>'LC3.shallow2'!T118</f>
        <v>974.60413766155398</v>
      </c>
      <c r="L114" s="42">
        <f>(SUM(COUNT(K114:K$522))/SUM(COUNT(K$2:K$522)))*100</f>
        <v>78.502879078694818</v>
      </c>
      <c r="N114">
        <v>437.46585031459404</v>
      </c>
      <c r="O114" s="42">
        <f>(SUM(COUNT(N114:N$731))/SUM(COUNT(N$2:N$731)))*100</f>
        <v>84.657534246575338</v>
      </c>
      <c r="Q114">
        <v>377.45389064327998</v>
      </c>
      <c r="R114" s="42">
        <f>(SUM(COUNT(Q114:Q$244))/SUM(COUNT(Q$2:Q$244)))*100</f>
        <v>53.909465020576128</v>
      </c>
      <c r="T114" s="42">
        <v>483.6</v>
      </c>
      <c r="U114" s="42">
        <f>(SUM(COUNT(T114:T$1100))/SUM(COUNT(T$2:T$1100)))*100</f>
        <v>89.808917197452232</v>
      </c>
      <c r="V114">
        <f>'lc1.shallow1'!Q117</f>
        <v>901.8</v>
      </c>
      <c r="W114">
        <f>(SUM(COUNT(V114:V$829))/SUM(COUNT(V$2:V$829)))*100</f>
        <v>86.473429951690818</v>
      </c>
      <c r="X114">
        <f>'LC1.Shallow2'!T118</f>
        <v>157.32230295065821</v>
      </c>
      <c r="Y114">
        <f t="shared" si="1"/>
        <v>60</v>
      </c>
    </row>
    <row r="115" spans="1:25">
      <c r="A115">
        <v>1075.2778694874073</v>
      </c>
      <c r="B115" s="42">
        <v>68.784530386740329</v>
      </c>
      <c r="D115">
        <v>369.7523358375168</v>
      </c>
      <c r="E115" s="42">
        <v>73.286052009456256</v>
      </c>
      <c r="G115">
        <v>340.13290510505857</v>
      </c>
      <c r="H115" s="42">
        <v>79.528985507246375</v>
      </c>
      <c r="K115" s="42">
        <f>'LC3.shallow2'!T119</f>
        <v>178.90436024915491</v>
      </c>
      <c r="L115" s="42">
        <f>(SUM(COUNT(K115:K$522))/SUM(COUNT(K$2:K$522)))*100</f>
        <v>78.310940499040299</v>
      </c>
      <c r="N115">
        <v>436.4683949878783</v>
      </c>
      <c r="O115" s="42">
        <f>(SUM(COUNT(N115:N$731))/SUM(COUNT(N$2:N$731)))*100</f>
        <v>84.520547945205479</v>
      </c>
      <c r="Q115">
        <v>376.62100874949078</v>
      </c>
      <c r="R115" s="42">
        <f>(SUM(COUNT(Q115:Q$244))/SUM(COUNT(Q$2:Q$244)))*100</f>
        <v>53.497942386831276</v>
      </c>
      <c r="T115">
        <v>480.8</v>
      </c>
      <c r="U115" s="42">
        <f>(SUM(COUNT(T115:T$1100))/SUM(COUNT(T$2:T$1100)))*100</f>
        <v>89.717925386715194</v>
      </c>
      <c r="V115">
        <f>'lc1.shallow1'!Q118</f>
        <v>138.6</v>
      </c>
      <c r="W115">
        <f>(SUM(COUNT(V115:V$829))/SUM(COUNT(V$2:V$829)))*100</f>
        <v>86.352657004830917</v>
      </c>
      <c r="X115">
        <f>'LC1.Shallow2'!T119</f>
        <v>391.89931080798664</v>
      </c>
      <c r="Y115">
        <f t="shared" si="1"/>
        <v>59.642857142857139</v>
      </c>
    </row>
    <row r="116" spans="1:25">
      <c r="A116">
        <v>1070.0922251630993</v>
      </c>
      <c r="B116" s="42">
        <v>68.508287292817684</v>
      </c>
      <c r="D116">
        <v>369.09414685551042</v>
      </c>
      <c r="E116" s="42">
        <v>73.049645390070921</v>
      </c>
      <c r="G116">
        <v>338.78649556807869</v>
      </c>
      <c r="H116" s="42">
        <v>79.347826086956516</v>
      </c>
      <c r="K116" s="42">
        <f>'LC3.shallow2'!T120</f>
        <v>345.81302650350193</v>
      </c>
      <c r="L116" s="42">
        <f>(SUM(COUNT(K116:K$522))/SUM(COUNT(K$2:K$522)))*100</f>
        <v>78.119001919385795</v>
      </c>
      <c r="N116">
        <v>435.59354005076369</v>
      </c>
      <c r="O116" s="42">
        <f>(SUM(COUNT(N116:N$731))/SUM(COUNT(N$2:N$731)))*100</f>
        <v>84.38356164383562</v>
      </c>
      <c r="Q116">
        <v>375.78619555827055</v>
      </c>
      <c r="R116" s="42">
        <f>(SUM(COUNT(Q116:Q$244))/SUM(COUNT(Q$2:Q$244)))*100</f>
        <v>53.086419753086425</v>
      </c>
      <c r="T116" s="42">
        <v>478.02350911585376</v>
      </c>
      <c r="U116" s="42">
        <f>(SUM(COUNT(T116:T$1100))/SUM(COUNT(T$2:T$1100)))*100</f>
        <v>89.626933575978157</v>
      </c>
      <c r="V116">
        <f>'lc1.shallow1'!Q119</f>
        <v>143.19999999999999</v>
      </c>
      <c r="W116">
        <f>(SUM(COUNT(V116:V$829))/SUM(COUNT(V$2:V$829)))*100</f>
        <v>86.231884057971016</v>
      </c>
      <c r="X116">
        <f>'LC1.Shallow2'!T120</f>
        <v>131.11395374704918</v>
      </c>
      <c r="Y116">
        <f t="shared" si="1"/>
        <v>59.285714285714285</v>
      </c>
    </row>
    <row r="117" spans="1:25">
      <c r="A117">
        <v>1068.7715186724674</v>
      </c>
      <c r="B117" s="42">
        <v>68.232044198895025</v>
      </c>
      <c r="D117">
        <v>365.60871193400641</v>
      </c>
      <c r="E117" s="42">
        <v>72.813238770685587</v>
      </c>
      <c r="G117">
        <v>337.02840299951197</v>
      </c>
      <c r="H117" s="42">
        <v>79.166666666666657</v>
      </c>
      <c r="K117" s="42">
        <f>'LC3.shallow2'!T121</f>
        <v>129.058317958369</v>
      </c>
      <c r="L117" s="42">
        <f>(SUM(COUNT(K117:K$522))/SUM(COUNT(K$2:K$522)))*100</f>
        <v>77.927063339731291</v>
      </c>
      <c r="N117">
        <v>434.45756219451505</v>
      </c>
      <c r="O117" s="42">
        <f>(SUM(COUNT(N117:N$731))/SUM(COUNT(N$2:N$731)))*100</f>
        <v>84.246575342465761</v>
      </c>
      <c r="Q117">
        <v>370.09485648019313</v>
      </c>
      <c r="R117" s="42">
        <f>(SUM(COUNT(Q117:Q$244))/SUM(COUNT(Q$2:Q$244)))*100</f>
        <v>52.674897119341566</v>
      </c>
      <c r="T117" s="42">
        <v>475.6</v>
      </c>
      <c r="U117" s="42">
        <f>(SUM(COUNT(T117:T$1100))/SUM(COUNT(T$2:T$1100)))*100</f>
        <v>89.535941765241134</v>
      </c>
      <c r="V117">
        <f>'lc1.shallow1'!Q120</f>
        <v>213.5</v>
      </c>
      <c r="W117">
        <f>(SUM(COUNT(V117:V$829))/SUM(COUNT(V$2:V$829)))*100</f>
        <v>86.111111111111114</v>
      </c>
      <c r="X117">
        <f>'LC1.Shallow2'!T121</f>
        <v>272.49972800567411</v>
      </c>
      <c r="Y117">
        <f t="shared" si="1"/>
        <v>58.928571428571431</v>
      </c>
    </row>
    <row r="118" spans="1:25">
      <c r="A118">
        <v>1065.4460293684785</v>
      </c>
      <c r="B118" s="42">
        <v>67.95580110497238</v>
      </c>
      <c r="D118">
        <v>364.6616109250632</v>
      </c>
      <c r="E118" s="42">
        <v>72.576832151300238</v>
      </c>
      <c r="G118">
        <v>336.49424327774796</v>
      </c>
      <c r="H118" s="42">
        <v>78.985507246376812</v>
      </c>
      <c r="K118" s="42">
        <f>'LC3.shallow2'!T122</f>
        <v>143.24291998681301</v>
      </c>
      <c r="L118" s="42">
        <f>(SUM(COUNT(K118:K$522))/SUM(COUNT(K$2:K$522)))*100</f>
        <v>77.735124760076786</v>
      </c>
      <c r="N118">
        <v>433.80088250615762</v>
      </c>
      <c r="O118" s="42">
        <f>(SUM(COUNT(N118:N$731))/SUM(COUNT(N$2:N$731)))*100</f>
        <v>84.109589041095887</v>
      </c>
      <c r="Q118">
        <v>367.54263781760034</v>
      </c>
      <c r="R118" s="42">
        <f>(SUM(COUNT(Q118:Q$244))/SUM(COUNT(Q$2:Q$244)))*100</f>
        <v>52.2633744855967</v>
      </c>
      <c r="T118" s="42">
        <v>475.5</v>
      </c>
      <c r="U118" s="42">
        <f>(SUM(COUNT(T118:T$1100))/SUM(COUNT(T$2:T$1100)))*100</f>
        <v>89.444949954504096</v>
      </c>
      <c r="V118">
        <f>'lc1.shallow1'!Q121</f>
        <v>238.9</v>
      </c>
      <c r="W118">
        <f>(SUM(COUNT(V118:V$829))/SUM(COUNT(V$2:V$829)))*100</f>
        <v>85.990338164251213</v>
      </c>
      <c r="X118">
        <f>'LC1.Shallow2'!T122</f>
        <v>249.27285999888429</v>
      </c>
      <c r="Y118">
        <f t="shared" si="1"/>
        <v>58.571428571428577</v>
      </c>
    </row>
    <row r="119" spans="1:25">
      <c r="A119">
        <v>1062.3296603338376</v>
      </c>
      <c r="B119" s="42">
        <v>67.679558011049721</v>
      </c>
      <c r="D119">
        <v>359.62642049766481</v>
      </c>
      <c r="E119" s="42">
        <v>72.340425531914903</v>
      </c>
      <c r="G119">
        <v>335.67515224145137</v>
      </c>
      <c r="H119" s="42">
        <v>78.804347826086953</v>
      </c>
      <c r="K119" s="42">
        <f>'LC3.shallow2'!T123</f>
        <v>147.86632853796203</v>
      </c>
      <c r="L119" s="42">
        <f>(SUM(COUNT(K119:K$522))/SUM(COUNT(K$2:K$522)))*100</f>
        <v>77.543186180422268</v>
      </c>
      <c r="N119">
        <v>433.42530755801687</v>
      </c>
      <c r="O119" s="42">
        <f>(SUM(COUNT(N119:N$731))/SUM(COUNT(N$2:N$731)))*100</f>
        <v>83.972602739726028</v>
      </c>
      <c r="Q119">
        <v>367.07293420997553</v>
      </c>
      <c r="R119" s="42">
        <f>(SUM(COUNT(Q119:Q$244))/SUM(COUNT(Q$2:Q$244)))*100</f>
        <v>51.851851851851848</v>
      </c>
      <c r="T119" s="42">
        <v>471.7</v>
      </c>
      <c r="U119" s="42">
        <f>(SUM(COUNT(T119:T$1100))/SUM(COUNT(T$2:T$1100)))*100</f>
        <v>89.353958143767059</v>
      </c>
      <c r="V119">
        <f>'lc1.shallow1'!Q122</f>
        <v>432.4</v>
      </c>
      <c r="W119">
        <f>(SUM(COUNT(V119:V$829))/SUM(COUNT(V$2:V$829)))*100</f>
        <v>85.869565217391312</v>
      </c>
      <c r="X119">
        <f>'LC1.Shallow2'!T123</f>
        <v>103.58737626761327</v>
      </c>
      <c r="Y119">
        <f t="shared" si="1"/>
        <v>58.214285714285715</v>
      </c>
    </row>
    <row r="120" spans="1:25">
      <c r="A120">
        <v>1060.6331034179725</v>
      </c>
      <c r="B120" s="42">
        <v>67.403314917127076</v>
      </c>
      <c r="D120">
        <v>356.5852098042472</v>
      </c>
      <c r="E120" s="42">
        <v>72.104018912529554</v>
      </c>
      <c r="G120">
        <v>335.11701078364928</v>
      </c>
      <c r="H120" s="42">
        <v>78.623188405797109</v>
      </c>
      <c r="K120" s="42">
        <f>'LC3.shallow2'!T124</f>
        <v>170.47026678252982</v>
      </c>
      <c r="L120" s="42">
        <f>(SUM(COUNT(K120:K$522))/SUM(COUNT(K$2:K$522)))*100</f>
        <v>77.351247600767763</v>
      </c>
      <c r="N120">
        <v>423.8908793595848</v>
      </c>
      <c r="O120" s="42">
        <f>(SUM(COUNT(N120:N$731))/SUM(COUNT(N$2:N$731)))*100</f>
        <v>83.835616438356169</v>
      </c>
      <c r="Q120">
        <v>367.00104568864936</v>
      </c>
      <c r="R120" s="42">
        <f>(SUM(COUNT(Q120:Q$244))/SUM(COUNT(Q$2:Q$244)))*100</f>
        <v>51.440329218106996</v>
      </c>
      <c r="T120" s="42">
        <v>471.6</v>
      </c>
      <c r="U120" s="42">
        <f>(SUM(COUNT(T120:T$1100))/SUM(COUNT(T$2:T$1100)))*100</f>
        <v>89.262966333030022</v>
      </c>
      <c r="V120">
        <f>'lc1.shallow1'!Q123</f>
        <v>564.79999999999995</v>
      </c>
      <c r="W120">
        <f>(SUM(COUNT(V120:V$829))/SUM(COUNT(V$2:V$829)))*100</f>
        <v>85.748792270531411</v>
      </c>
      <c r="X120">
        <f>'LC1.Shallow2'!T124</f>
        <v>224.93912802522451</v>
      </c>
      <c r="Y120">
        <f t="shared" si="1"/>
        <v>57.857142857142861</v>
      </c>
    </row>
    <row r="121" spans="1:25">
      <c r="A121">
        <v>1050.1528768652902</v>
      </c>
      <c r="B121" s="42">
        <v>67.127071823204417</v>
      </c>
      <c r="D121">
        <v>354.96974263336961</v>
      </c>
      <c r="E121" s="42">
        <v>71.867612293144205</v>
      </c>
      <c r="G121">
        <v>334.62092206460329</v>
      </c>
      <c r="H121" s="42">
        <v>78.44202898550725</v>
      </c>
      <c r="K121" s="42">
        <f>'LC3.shallow2'!T125</f>
        <v>148.59727441335295</v>
      </c>
      <c r="L121" s="42">
        <f>(SUM(COUNT(K121:K$522))/SUM(COUNT(K$2:K$522)))*100</f>
        <v>77.159309021113245</v>
      </c>
      <c r="N121">
        <v>423.11836243450017</v>
      </c>
      <c r="O121" s="42">
        <f>(SUM(COUNT(N121:N$731))/SUM(COUNT(N$2:N$731)))*100</f>
        <v>83.698630136986296</v>
      </c>
      <c r="Q121">
        <v>363.00745077680978</v>
      </c>
      <c r="R121" s="42">
        <f>(SUM(COUNT(Q121:Q$244))/SUM(COUNT(Q$2:Q$244)))*100</f>
        <v>51.028806584362144</v>
      </c>
      <c r="T121">
        <v>470.7</v>
      </c>
      <c r="U121" s="42">
        <f>(SUM(COUNT(T121:T$1100))/SUM(COUNT(T$2:T$1100)))*100</f>
        <v>89.171974522292999</v>
      </c>
      <c r="V121">
        <f>'lc1.shallow1'!Q124</f>
        <v>444.3</v>
      </c>
      <c r="W121">
        <f>(SUM(COUNT(V121:V$829))/SUM(COUNT(V$2:V$829)))*100</f>
        <v>85.628019323671495</v>
      </c>
      <c r="X121">
        <f>'LC1.Shallow2'!T125</f>
        <v>346.15460774345104</v>
      </c>
      <c r="Y121">
        <f t="shared" si="1"/>
        <v>57.499999999999993</v>
      </c>
    </row>
    <row r="122" spans="1:25">
      <c r="A122">
        <v>1047.4193253725637</v>
      </c>
      <c r="B122" s="42">
        <v>66.850828729281758</v>
      </c>
      <c r="D122">
        <v>354.51020213975039</v>
      </c>
      <c r="E122" s="42">
        <v>71.63120567375887</v>
      </c>
      <c r="G122">
        <v>333.25782737119118</v>
      </c>
      <c r="H122" s="42">
        <v>78.260869565217391</v>
      </c>
      <c r="K122" s="42">
        <f>'LC3.shallow2'!T126</f>
        <v>284.23012963051292</v>
      </c>
      <c r="L122" s="42">
        <f>(SUM(COUNT(K122:K$522))/SUM(COUNT(K$2:K$522)))*100</f>
        <v>76.967370441458741</v>
      </c>
      <c r="N122">
        <v>421.58968194405946</v>
      </c>
      <c r="O122" s="42">
        <f>(SUM(COUNT(N122:N$731))/SUM(COUNT(N$2:N$731)))*100</f>
        <v>83.561643835616437</v>
      </c>
      <c r="Q122">
        <v>362.30415685789376</v>
      </c>
      <c r="R122" s="42">
        <f>(SUM(COUNT(Q122:Q$244))/SUM(COUNT(Q$2:Q$244)))*100</f>
        <v>50.617283950617285</v>
      </c>
      <c r="T122" s="42">
        <v>470</v>
      </c>
      <c r="U122" s="42">
        <f>(SUM(COUNT(T122:T$1100))/SUM(COUNT(T$2:T$1100)))*100</f>
        <v>89.080982711555961</v>
      </c>
      <c r="V122">
        <f>'lc1.shallow1'!Q125</f>
        <v>589</v>
      </c>
      <c r="W122">
        <f>(SUM(COUNT(V122:V$829))/SUM(COUNT(V$2:V$829)))*100</f>
        <v>85.507246376811594</v>
      </c>
      <c r="X122">
        <f>'LC1.Shallow2'!T126</f>
        <v>122.78381081337271</v>
      </c>
      <c r="Y122">
        <f t="shared" si="1"/>
        <v>57.142857142857139</v>
      </c>
    </row>
    <row r="123" spans="1:25">
      <c r="A123">
        <v>1040.7606508266811</v>
      </c>
      <c r="B123" s="42">
        <v>66.574585635359114</v>
      </c>
      <c r="D123">
        <v>352.6610209917464</v>
      </c>
      <c r="E123" s="42">
        <v>71.394799054373522</v>
      </c>
      <c r="G123">
        <v>332.85055421195949</v>
      </c>
      <c r="H123" s="42">
        <v>78.079710144927532</v>
      </c>
      <c r="K123" s="42">
        <f>'LC3.shallow2'!T127</f>
        <v>140.12305166760842</v>
      </c>
      <c r="L123" s="42">
        <f>(SUM(COUNT(K123:K$522))/SUM(COUNT(K$2:K$522)))*100</f>
        <v>76.775431861804222</v>
      </c>
      <c r="N123">
        <v>421.4276816614792</v>
      </c>
      <c r="O123" s="42">
        <f>(SUM(COUNT(N123:N$731))/SUM(COUNT(N$2:N$731)))*100</f>
        <v>83.424657534246577</v>
      </c>
      <c r="Q123">
        <v>358.08633791396807</v>
      </c>
      <c r="R123" s="42">
        <f>(SUM(COUNT(Q123:Q$244))/SUM(COUNT(Q$2:Q$244)))*100</f>
        <v>50.205761316872433</v>
      </c>
      <c r="T123" s="42">
        <v>469.7</v>
      </c>
      <c r="U123" s="42">
        <f>(SUM(COUNT(T123:T$1100))/SUM(COUNT(T$2:T$1100)))*100</f>
        <v>88.989990900818924</v>
      </c>
      <c r="V123">
        <f>'lc1.shallow1'!Q126</f>
        <v>403.8</v>
      </c>
      <c r="W123">
        <f>(SUM(COUNT(V123:V$829))/SUM(COUNT(V$2:V$829)))*100</f>
        <v>85.386473429951693</v>
      </c>
      <c r="X123">
        <f>'LC1.Shallow2'!T127</f>
        <v>173.87490887725744</v>
      </c>
      <c r="Y123">
        <f t="shared" si="1"/>
        <v>56.785714285714285</v>
      </c>
    </row>
    <row r="124" spans="1:25">
      <c r="A124">
        <v>1032.1839757775817</v>
      </c>
      <c r="B124" s="42">
        <v>66.298342541436455</v>
      </c>
      <c r="D124">
        <v>351.30565787747361</v>
      </c>
      <c r="E124" s="42">
        <v>71.158392434988187</v>
      </c>
      <c r="G124">
        <v>332.20163737833713</v>
      </c>
      <c r="H124" s="42">
        <v>77.898550724637687</v>
      </c>
      <c r="K124" s="42">
        <f>'LC3.shallow2'!T128</f>
        <v>173.60125034736879</v>
      </c>
      <c r="L124" s="42">
        <f>(SUM(COUNT(K124:K$522))/SUM(COUNT(K$2:K$522)))*100</f>
        <v>76.583493282149718</v>
      </c>
      <c r="N124">
        <v>420.89177243462285</v>
      </c>
      <c r="O124" s="42">
        <f>(SUM(COUNT(N124:N$731))/SUM(COUNT(N$2:N$731)))*100</f>
        <v>83.287671232876718</v>
      </c>
      <c r="Q124">
        <v>356.4670966255897</v>
      </c>
      <c r="R124" s="42">
        <f>(SUM(COUNT(Q124:Q$244))/SUM(COUNT(Q$2:Q$244)))*100</f>
        <v>49.794238683127574</v>
      </c>
      <c r="T124">
        <v>469.5</v>
      </c>
      <c r="U124" s="42">
        <f>(SUM(COUNT(T124:T$1100))/SUM(COUNT(T$2:T$1100)))*100</f>
        <v>88.898999090081887</v>
      </c>
      <c r="V124">
        <f>'lc1.shallow1'!Q127</f>
        <v>232.4</v>
      </c>
      <c r="W124">
        <f>(SUM(COUNT(V124:V$829))/SUM(COUNT(V$2:V$829)))*100</f>
        <v>85.265700483091791</v>
      </c>
      <c r="X124">
        <f>'LC1.Shallow2'!T128</f>
        <v>149.6165455028374</v>
      </c>
      <c r="Y124">
        <f t="shared" si="1"/>
        <v>56.428571428571431</v>
      </c>
    </row>
    <row r="125" spans="1:25">
      <c r="A125">
        <v>1030.7925372254356</v>
      </c>
      <c r="B125" s="42">
        <v>66.02209944751381</v>
      </c>
      <c r="D125">
        <v>351.30565787747361</v>
      </c>
      <c r="E125" s="42">
        <v>70.921985815602838</v>
      </c>
      <c r="G125">
        <v>329.36033982090493</v>
      </c>
      <c r="H125" s="42">
        <v>77.717391304347828</v>
      </c>
      <c r="K125" s="42">
        <f>'LC3.shallow2'!T129</f>
        <v>129.15142832342406</v>
      </c>
      <c r="L125" s="42">
        <f>(SUM(COUNT(K125:K$522))/SUM(COUNT(K$2:K$522)))*100</f>
        <v>76.391554702495199</v>
      </c>
      <c r="N125">
        <v>419.16153040071072</v>
      </c>
      <c r="O125" s="42">
        <f>(SUM(COUNT(N125:N$731))/SUM(COUNT(N$2:N$731)))*100</f>
        <v>83.150684931506845</v>
      </c>
      <c r="Q125">
        <v>355.08449008597677</v>
      </c>
      <c r="R125" s="42">
        <f>(SUM(COUNT(Q125:Q$244))/SUM(COUNT(Q$2:Q$244)))*100</f>
        <v>49.382716049382715</v>
      </c>
      <c r="T125" s="42">
        <v>461.8</v>
      </c>
      <c r="U125" s="42">
        <f>(SUM(COUNT(T125:T$1100))/SUM(COUNT(T$2:T$1100)))*100</f>
        <v>88.808007279344864</v>
      </c>
      <c r="V125">
        <f>'lc1.shallow1'!Q128</f>
        <v>454.5</v>
      </c>
      <c r="W125">
        <f>(SUM(COUNT(V125:V$829))/SUM(COUNT(V$2:V$829)))*100</f>
        <v>85.14492753623189</v>
      </c>
      <c r="X125">
        <f>'LC1.Shallow2'!T129</f>
        <v>921.31577350719431</v>
      </c>
      <c r="Y125">
        <f t="shared" si="1"/>
        <v>56.071428571428569</v>
      </c>
    </row>
    <row r="126" spans="1:25">
      <c r="A126">
        <v>1030.1721860446228</v>
      </c>
      <c r="B126" s="42">
        <v>65.745856353591165</v>
      </c>
      <c r="D126">
        <v>347.45814018017842</v>
      </c>
      <c r="E126" s="42">
        <v>70.685579196217503</v>
      </c>
      <c r="G126">
        <v>328.17154751489232</v>
      </c>
      <c r="H126" s="42">
        <v>77.536231884057969</v>
      </c>
      <c r="K126" s="42">
        <f>'LC3.shallow2'!T130</f>
        <v>145.67813267502461</v>
      </c>
      <c r="L126" s="42">
        <f>(SUM(COUNT(K126:K$522))/SUM(COUNT(K$2:K$522)))*100</f>
        <v>76.199616122840695</v>
      </c>
      <c r="N126">
        <v>418.05743940308662</v>
      </c>
      <c r="O126" s="42">
        <f>(SUM(COUNT(N126:N$731))/SUM(COUNT(N$2:N$731)))*100</f>
        <v>83.013698630136986</v>
      </c>
      <c r="Q126">
        <v>354.88128873013994</v>
      </c>
      <c r="R126" s="42">
        <f>(SUM(COUNT(Q126:Q$244))/SUM(COUNT(Q$2:Q$244)))*100</f>
        <v>48.971193415637856</v>
      </c>
      <c r="T126">
        <v>457.7</v>
      </c>
      <c r="U126" s="42">
        <f>(SUM(COUNT(T126:T$1100))/SUM(COUNT(T$2:T$1100)))*100</f>
        <v>88.717015468607826</v>
      </c>
      <c r="V126">
        <f>'lc1.shallow1'!Q129</f>
        <v>322</v>
      </c>
      <c r="W126">
        <f>(SUM(COUNT(V126:V$829))/SUM(COUNT(V$2:V$829)))*100</f>
        <v>85.024154589371975</v>
      </c>
      <c r="X126">
        <f>'LC1.Shallow2'!T130</f>
        <v>111.68058615168644</v>
      </c>
      <c r="Y126">
        <f t="shared" si="1"/>
        <v>55.714285714285715</v>
      </c>
    </row>
    <row r="127" spans="1:25">
      <c r="A127">
        <v>1028.7469273658994</v>
      </c>
      <c r="B127" s="42">
        <v>65.469613259668506</v>
      </c>
      <c r="D127">
        <v>344.86392595603598</v>
      </c>
      <c r="E127" s="42">
        <v>70.449172576832154</v>
      </c>
      <c r="G127">
        <v>326.04001404390016</v>
      </c>
      <c r="H127" s="42">
        <v>77.35507246376811</v>
      </c>
      <c r="K127" s="42">
        <f>'LC3.shallow2'!T131</f>
        <v>175.89561026058024</v>
      </c>
      <c r="L127" s="42">
        <f>(SUM(COUNT(K127:K$522))/SUM(COUNT(K$2:K$522)))*100</f>
        <v>76.007677543186176</v>
      </c>
      <c r="N127">
        <v>417.80267693601212</v>
      </c>
      <c r="O127" s="42">
        <f>(SUM(COUNT(N127:N$731))/SUM(COUNT(N$2:N$731)))*100</f>
        <v>82.876712328767127</v>
      </c>
      <c r="Q127">
        <v>350.1219749602451</v>
      </c>
      <c r="R127" s="42">
        <f>(SUM(COUNT(Q127:Q$244))/SUM(COUNT(Q$2:Q$244)))*100</f>
        <v>48.559670781893004</v>
      </c>
      <c r="T127" s="42">
        <v>456.6</v>
      </c>
      <c r="U127" s="42">
        <f>(SUM(COUNT(T127:T$1100))/SUM(COUNT(T$2:T$1100)))*100</f>
        <v>88.626023657870789</v>
      </c>
      <c r="V127">
        <f>'lc1.shallow1'!Q130</f>
        <v>328.9</v>
      </c>
      <c r="W127">
        <f>(SUM(COUNT(V127:V$829))/SUM(COUNT(V$2:V$829)))*100</f>
        <v>84.903381642512073</v>
      </c>
      <c r="X127">
        <f>'LC1.Shallow2'!T131</f>
        <v>659.32221001186929</v>
      </c>
      <c r="Y127">
        <f t="shared" si="1"/>
        <v>55.357142857142861</v>
      </c>
    </row>
    <row r="128" spans="1:25">
      <c r="A128">
        <v>1027.4313316986932</v>
      </c>
      <c r="B128" s="42">
        <v>65.193370165745861</v>
      </c>
      <c r="D128">
        <v>344.4671485559096</v>
      </c>
      <c r="E128" s="42">
        <v>70.212765957446805</v>
      </c>
      <c r="G128">
        <v>319.5213182671863</v>
      </c>
      <c r="H128" s="42">
        <v>77.173913043478265</v>
      </c>
      <c r="K128" s="42">
        <f>'LC3.shallow2'!T132</f>
        <v>216.14716296955038</v>
      </c>
      <c r="L128" s="42">
        <f>(SUM(COUNT(K128:K$522))/SUM(COUNT(K$2:K$522)))*100</f>
        <v>75.815738963531658</v>
      </c>
      <c r="N128">
        <v>416.79667430248753</v>
      </c>
      <c r="O128" s="42">
        <f>(SUM(COUNT(N128:N$731))/SUM(COUNT(N$2:N$731)))*100</f>
        <v>82.739726027397268</v>
      </c>
      <c r="Q128">
        <v>347.86977728173815</v>
      </c>
      <c r="R128" s="42">
        <f>(SUM(COUNT(Q128:Q$244))/SUM(COUNT(Q$2:Q$244)))*100</f>
        <v>48.148148148148145</v>
      </c>
      <c r="T128" s="42">
        <v>455.5</v>
      </c>
      <c r="U128" s="42">
        <f>(SUM(COUNT(T128:T$1100))/SUM(COUNT(T$2:T$1100)))*100</f>
        <v>88.535031847133766</v>
      </c>
      <c r="V128">
        <f>'lc1.shallow1'!Q131</f>
        <v>123.6</v>
      </c>
      <c r="W128">
        <f>(SUM(COUNT(V128:V$829))/SUM(COUNT(V$2:V$829)))*100</f>
        <v>84.782608695652172</v>
      </c>
      <c r="X128">
        <f>'LC1.Shallow2'!T132</f>
        <v>116.33038597540158</v>
      </c>
      <c r="Y128">
        <f t="shared" si="1"/>
        <v>55.000000000000007</v>
      </c>
    </row>
    <row r="129" spans="1:25">
      <c r="A129">
        <v>1026.8380476445275</v>
      </c>
      <c r="B129" s="42">
        <v>64.917127071823202</v>
      </c>
      <c r="D129">
        <v>340.89371020224638</v>
      </c>
      <c r="E129" s="42">
        <v>69.976359338061471</v>
      </c>
      <c r="G129">
        <v>319.07429556619627</v>
      </c>
      <c r="H129" s="42">
        <v>76.992753623188406</v>
      </c>
      <c r="K129" s="42">
        <f>'LC3.shallow2'!T133</f>
        <v>213.01740538176983</v>
      </c>
      <c r="L129" s="42">
        <f>(SUM(COUNT(K129:K$522))/SUM(COUNT(K$2:K$522)))*100</f>
        <v>75.623800383877153</v>
      </c>
      <c r="N129">
        <v>415.17435704542311</v>
      </c>
      <c r="O129" s="42">
        <f>(SUM(COUNT(N129:N$731))/SUM(COUNT(N$2:N$731)))*100</f>
        <v>82.602739726027394</v>
      </c>
      <c r="Q129">
        <v>347.7121699909784</v>
      </c>
      <c r="R129" s="42">
        <f>(SUM(COUNT(Q129:Q$244))/SUM(COUNT(Q$2:Q$244)))*100</f>
        <v>47.736625514403293</v>
      </c>
      <c r="T129" s="42">
        <v>454.5</v>
      </c>
      <c r="U129" s="42">
        <f>(SUM(COUNT(T129:T$1100))/SUM(COUNT(T$2:T$1100)))*100</f>
        <v>88.444040036396714</v>
      </c>
      <c r="V129">
        <f>'lc1.shallow1'!Q132</f>
        <v>142</v>
      </c>
      <c r="W129">
        <f>(SUM(COUNT(V129:V$829))/SUM(COUNT(V$2:V$829)))*100</f>
        <v>84.661835748792271</v>
      </c>
      <c r="X129">
        <f>'LC1.Shallow2'!T133</f>
        <v>111.94711917228803</v>
      </c>
      <c r="Y129">
        <f t="shared" si="1"/>
        <v>54.642857142857139</v>
      </c>
    </row>
    <row r="130" spans="1:25">
      <c r="A130">
        <v>1026.4935865909888</v>
      </c>
      <c r="B130" s="42">
        <v>64.640883977900558</v>
      </c>
      <c r="D130">
        <v>340.292714864988</v>
      </c>
      <c r="E130" s="42">
        <v>69.739952718676122</v>
      </c>
      <c r="G130">
        <v>318.68337683696433</v>
      </c>
      <c r="H130" s="42">
        <v>76.811594202898547</v>
      </c>
      <c r="K130" s="42">
        <f>'LC3.shallow2'!T134</f>
        <v>190.21917211233495</v>
      </c>
      <c r="L130" s="42">
        <f>(SUM(COUNT(K130:K$522))/SUM(COUNT(K$2:K$522)))*100</f>
        <v>75.431861804222649</v>
      </c>
      <c r="N130">
        <v>412.16817813177124</v>
      </c>
      <c r="O130" s="42">
        <f>(SUM(COUNT(N130:N$731))/SUM(COUNT(N$2:N$731)))*100</f>
        <v>82.465753424657535</v>
      </c>
      <c r="Q130">
        <v>344.46713914515141</v>
      </c>
      <c r="R130" s="42">
        <f>(SUM(COUNT(Q130:Q$244))/SUM(COUNT(Q$2:Q$244)))*100</f>
        <v>47.325102880658434</v>
      </c>
      <c r="T130" s="42">
        <v>452.7</v>
      </c>
      <c r="U130" s="42">
        <f>(SUM(COUNT(T130:T$1100))/SUM(COUNT(T$2:T$1100)))*100</f>
        <v>88.353048225659691</v>
      </c>
      <c r="V130">
        <f>'lc1.shallow1'!Q133</f>
        <v>183.3</v>
      </c>
      <c r="W130">
        <f>(SUM(COUNT(V130:V$829))/SUM(COUNT(V$2:V$829)))*100</f>
        <v>84.54106280193237</v>
      </c>
      <c r="X130">
        <f>'LC1.Shallow2'!T134</f>
        <v>204.44874028432986</v>
      </c>
      <c r="Y130">
        <f t="shared" si="1"/>
        <v>54.285714285714285</v>
      </c>
    </row>
    <row r="131" spans="1:25">
      <c r="A131">
        <v>1022.5233346149874</v>
      </c>
      <c r="B131" s="42">
        <v>64.364640883977899</v>
      </c>
      <c r="D131">
        <v>340.22514860594242</v>
      </c>
      <c r="E131" s="42">
        <v>69.503546099290787</v>
      </c>
      <c r="G131">
        <v>317.43072721721944</v>
      </c>
      <c r="H131" s="42">
        <v>76.630434782608688</v>
      </c>
      <c r="K131" s="42">
        <f>'LC3.shallow2'!T135</f>
        <v>263.59765564917132</v>
      </c>
      <c r="L131" s="42">
        <f>(SUM(COUNT(K131:K$522))/SUM(COUNT(K$2:K$522)))*100</f>
        <v>75.239923224568145</v>
      </c>
      <c r="N131">
        <v>407.84683363918072</v>
      </c>
      <c r="O131" s="42">
        <f>(SUM(COUNT(N131:N$731))/SUM(COUNT(N$2:N$731)))*100</f>
        <v>82.328767123287676</v>
      </c>
      <c r="Q131">
        <v>343.70780107333189</v>
      </c>
      <c r="R131" s="42">
        <f>(SUM(COUNT(Q131:Q$244))/SUM(COUNT(Q$2:Q$244)))*100</f>
        <v>46.913580246913575</v>
      </c>
      <c r="T131" s="42">
        <v>451.86280429923289</v>
      </c>
      <c r="U131" s="42">
        <f>(SUM(COUNT(T131:T$1100))/SUM(COUNT(T$2:T$1100)))*100</f>
        <v>88.262056414922654</v>
      </c>
      <c r="V131">
        <f>'lc1.shallow1'!Q134</f>
        <v>144.5</v>
      </c>
      <c r="W131">
        <f>(SUM(COUNT(V131:V$829))/SUM(COUNT(V$2:V$829)))*100</f>
        <v>84.420289855072468</v>
      </c>
      <c r="X131">
        <f>'LC1.Shallow2'!T135</f>
        <v>116.28819517024735</v>
      </c>
      <c r="Y131">
        <f t="shared" ref="Y131:Y194" si="2">(SUM(COUNT(X131:X410))/SUM(COUNT(X$2:X$281)))*100</f>
        <v>53.928571428571423</v>
      </c>
    </row>
    <row r="132" spans="1:25">
      <c r="A132">
        <v>1021.5818560918317</v>
      </c>
      <c r="B132" s="42">
        <v>64.088397790055254</v>
      </c>
      <c r="D132">
        <v>339.10094254546078</v>
      </c>
      <c r="E132" s="42">
        <v>69.267139479905438</v>
      </c>
      <c r="G132">
        <v>317.05361531704426</v>
      </c>
      <c r="H132" s="42">
        <v>76.449275362318829</v>
      </c>
      <c r="K132" s="42">
        <f>'LC3.shallow2'!T136</f>
        <v>141.79691583878159</v>
      </c>
      <c r="L132" s="42">
        <f>(SUM(COUNT(K132:K$522))/SUM(COUNT(K$2:K$522)))*100</f>
        <v>75.047984644913626</v>
      </c>
      <c r="N132">
        <v>405.59864126898094</v>
      </c>
      <c r="O132" s="42">
        <f>(SUM(COUNT(N132:N$731))/SUM(COUNT(N$2:N$731)))*100</f>
        <v>82.191780821917803</v>
      </c>
      <c r="Q132">
        <v>342.25288030045482</v>
      </c>
      <c r="R132" s="42">
        <f>(SUM(COUNT(Q132:Q$244))/SUM(COUNT(Q$2:Q$244)))*100</f>
        <v>46.502057613168724</v>
      </c>
      <c r="T132" s="42">
        <v>448.9762623738784</v>
      </c>
      <c r="U132" s="42">
        <f>(SUM(COUNT(T132:T$1100))/SUM(COUNT(T$2:T$1100)))*100</f>
        <v>88.171064604185617</v>
      </c>
      <c r="V132">
        <f>'lc1.shallow1'!Q135</f>
        <v>230.2</v>
      </c>
      <c r="W132">
        <f>(SUM(COUNT(V132:V$829))/SUM(COUNT(V$2:V$829)))*100</f>
        <v>84.299516908212553</v>
      </c>
      <c r="X132">
        <f>'LC1.Shallow2'!T136</f>
        <v>332.42642571087327</v>
      </c>
      <c r="Y132">
        <f t="shared" si="2"/>
        <v>53.571428571428569</v>
      </c>
    </row>
    <row r="133" spans="1:25">
      <c r="A133">
        <v>1021.5654547889326</v>
      </c>
      <c r="B133" s="42">
        <v>63.812154696132595</v>
      </c>
      <c r="D133">
        <v>339.10094254546078</v>
      </c>
      <c r="E133" s="42">
        <v>69.030732860520089</v>
      </c>
      <c r="G133">
        <v>316.01481102919024</v>
      </c>
      <c r="H133" s="42">
        <v>76.268115942028984</v>
      </c>
      <c r="K133" s="42">
        <f>'LC3.shallow2'!T137</f>
        <v>198.23913688221214</v>
      </c>
      <c r="L133" s="42">
        <f>(SUM(COUNT(K133:K$522))/SUM(COUNT(K$2:K$522)))*100</f>
        <v>74.856046065259122</v>
      </c>
      <c r="N133">
        <v>404.66688049686394</v>
      </c>
      <c r="O133" s="42">
        <f>(SUM(COUNT(N133:N$731))/SUM(COUNT(N$2:N$731)))*100</f>
        <v>82.054794520547944</v>
      </c>
      <c r="Q133">
        <v>342.04128245115146</v>
      </c>
      <c r="R133" s="42">
        <f>(SUM(COUNT(Q133:Q$244))/SUM(COUNT(Q$2:Q$244)))*100</f>
        <v>46.090534979423872</v>
      </c>
      <c r="T133" s="42">
        <v>448.1</v>
      </c>
      <c r="U133" s="42">
        <f>(SUM(COUNT(T133:T$1100))/SUM(COUNT(T$2:T$1100)))*100</f>
        <v>88.080072793448593</v>
      </c>
      <c r="V133">
        <f>'lc1.shallow1'!Q136</f>
        <v>121.2</v>
      </c>
      <c r="W133">
        <f>(SUM(COUNT(V133:V$829))/SUM(COUNT(V$2:V$829)))*100</f>
        <v>84.178743961352652</v>
      </c>
      <c r="X133">
        <f>'LC1.Shallow2'!T137</f>
        <v>212.51724841300904</v>
      </c>
      <c r="Y133">
        <f t="shared" si="2"/>
        <v>53.214285714285715</v>
      </c>
    </row>
    <row r="134" spans="1:25">
      <c r="A134">
        <v>1010.9157971773113</v>
      </c>
      <c r="B134" s="42">
        <v>63.53591160220995</v>
      </c>
      <c r="D134">
        <v>334.13854361264077</v>
      </c>
      <c r="E134" s="42">
        <v>68.794326241134755</v>
      </c>
      <c r="G134">
        <v>315.36906157499561</v>
      </c>
      <c r="H134" s="42">
        <v>76.08695652173914</v>
      </c>
      <c r="K134" s="42">
        <f>'LC3.shallow2'!T138</f>
        <v>150.98203877282282</v>
      </c>
      <c r="L134" s="42">
        <f>(SUM(COUNT(K134:K$522))/SUM(COUNT(K$2:K$522)))*100</f>
        <v>74.664107485604603</v>
      </c>
      <c r="N134">
        <v>404.52093552268548</v>
      </c>
      <c r="O134" s="42">
        <f>(SUM(COUNT(N134:N$731))/SUM(COUNT(N$2:N$731)))*100</f>
        <v>81.917808219178085</v>
      </c>
      <c r="Q134">
        <v>341.84791608124806</v>
      </c>
      <c r="R134" s="42">
        <f>(SUM(COUNT(Q134:Q$244))/SUM(COUNT(Q$2:Q$244)))*100</f>
        <v>45.679012345679013</v>
      </c>
      <c r="T134" s="42">
        <v>444.3</v>
      </c>
      <c r="U134" s="42">
        <f>(SUM(COUNT(T134:T$1100))/SUM(COUNT(T$2:T$1100)))*100</f>
        <v>87.989080982711556</v>
      </c>
      <c r="V134">
        <f>'lc1.shallow1'!Q137</f>
        <v>168.5</v>
      </c>
      <c r="W134">
        <f>(SUM(COUNT(V134:V$829))/SUM(COUNT(V$2:V$829)))*100</f>
        <v>84.05797101449275</v>
      </c>
      <c r="X134">
        <f>'LC1.Shallow2'!T138</f>
        <v>106.01596048122575</v>
      </c>
      <c r="Y134">
        <f t="shared" si="2"/>
        <v>52.857142857142861</v>
      </c>
    </row>
    <row r="135" spans="1:25">
      <c r="A135">
        <v>1010.3318862571216</v>
      </c>
      <c r="B135" s="42">
        <v>63.259668508287291</v>
      </c>
      <c r="D135">
        <v>333.30029877898079</v>
      </c>
      <c r="E135" s="42">
        <v>68.557919621749406</v>
      </c>
      <c r="G135">
        <v>315.35529288905076</v>
      </c>
      <c r="H135" s="42">
        <v>75.905797101449281</v>
      </c>
      <c r="K135" s="42">
        <f>'LC3.shallow2'!T139</f>
        <v>191.2998519149196</v>
      </c>
      <c r="L135" s="42">
        <f>(SUM(COUNT(K135:K$522))/SUM(COUNT(K$2:K$522)))*100</f>
        <v>74.472168905950099</v>
      </c>
      <c r="N135">
        <v>403.96971511718033</v>
      </c>
      <c r="O135" s="42">
        <f>(SUM(COUNT(N135:N$731))/SUM(COUNT(N$2:N$731)))*100</f>
        <v>81.780821917808225</v>
      </c>
      <c r="Q135">
        <v>340.87379649053298</v>
      </c>
      <c r="R135" s="42">
        <f>(SUM(COUNT(Q135:Q$244))/SUM(COUNT(Q$2:Q$244)))*100</f>
        <v>45.267489711934154</v>
      </c>
      <c r="T135" s="42">
        <v>440.9</v>
      </c>
      <c r="U135" s="42">
        <f>(SUM(COUNT(T135:T$1100))/SUM(COUNT(T$2:T$1100)))*100</f>
        <v>87.898089171974519</v>
      </c>
      <c r="V135">
        <f>'lc1.shallow1'!Q138</f>
        <v>257.7</v>
      </c>
      <c r="W135">
        <f>(SUM(COUNT(V135:V$829))/SUM(COUNT(V$2:V$829)))*100</f>
        <v>83.937198067632849</v>
      </c>
      <c r="X135">
        <f>'LC1.Shallow2'!T139</f>
        <v>0</v>
      </c>
      <c r="Y135">
        <f t="shared" si="2"/>
        <v>52.5</v>
      </c>
    </row>
    <row r="136" spans="1:25">
      <c r="A136">
        <v>1008.6023091679143</v>
      </c>
      <c r="B136" s="42">
        <v>62.983425414364632</v>
      </c>
      <c r="D136">
        <v>333.0410424430512</v>
      </c>
      <c r="E136" s="42">
        <v>68.321513002364071</v>
      </c>
      <c r="G136">
        <v>314.8490764900256</v>
      </c>
      <c r="H136" s="42">
        <v>75.724637681159422</v>
      </c>
      <c r="K136" s="42">
        <f>'LC3.shallow2'!T140</f>
        <v>0</v>
      </c>
      <c r="L136" s="42">
        <f>(SUM(COUNT(K136:K$522))/SUM(COUNT(K$2:K$522)))*100</f>
        <v>74.28023032629558</v>
      </c>
      <c r="N136">
        <v>403.9573941977817</v>
      </c>
      <c r="O136" s="42">
        <f>(SUM(COUNT(N136:N$731))/SUM(COUNT(N$2:N$731)))*100</f>
        <v>81.643835616438352</v>
      </c>
      <c r="Q136">
        <v>339.57312484616153</v>
      </c>
      <c r="R136" s="42">
        <f>(SUM(COUNT(Q136:Q$244))/SUM(COUNT(Q$2:Q$244)))*100</f>
        <v>44.855967078189302</v>
      </c>
      <c r="T136" s="42">
        <v>440.6</v>
      </c>
      <c r="U136" s="42">
        <f>(SUM(COUNT(T136:T$1100))/SUM(COUNT(T$2:T$1100)))*100</f>
        <v>87.807097361237481</v>
      </c>
      <c r="V136">
        <f>'lc1.shallow1'!Q139</f>
        <v>641.70000000000005</v>
      </c>
      <c r="W136">
        <f>(SUM(COUNT(V136:V$829))/SUM(COUNT(V$2:V$829)))*100</f>
        <v>83.816425120772948</v>
      </c>
      <c r="X136">
        <f>'LC1.Shallow2'!T140</f>
        <v>154.10807257119177</v>
      </c>
      <c r="Y136">
        <f t="shared" si="2"/>
        <v>52.142857142857146</v>
      </c>
    </row>
    <row r="137" spans="1:25">
      <c r="A137">
        <v>1003.1527986694856</v>
      </c>
      <c r="B137" s="42">
        <v>62.707182320441987</v>
      </c>
      <c r="D137">
        <v>331.37234267339039</v>
      </c>
      <c r="E137" s="42">
        <v>68.085106382978722</v>
      </c>
      <c r="G137">
        <v>314.21053714437585</v>
      </c>
      <c r="H137" s="42">
        <v>75.543478260869563</v>
      </c>
      <c r="K137" s="42">
        <f>'LC3.shallow2'!T141</f>
        <v>136.99147359299081</v>
      </c>
      <c r="L137" s="42">
        <f>(SUM(COUNT(K137:K$522))/SUM(COUNT(K$2:K$522)))*100</f>
        <v>74.088291746641076</v>
      </c>
      <c r="N137">
        <v>403.49639539077668</v>
      </c>
      <c r="O137" s="42">
        <f>(SUM(COUNT(N137:N$731))/SUM(COUNT(N$2:N$731)))*100</f>
        <v>81.506849315068493</v>
      </c>
      <c r="Q137">
        <v>339.49922430329917</v>
      </c>
      <c r="R137" s="42">
        <f>(SUM(COUNT(Q137:Q$244))/SUM(COUNT(Q$2:Q$244)))*100</f>
        <v>44.444444444444443</v>
      </c>
      <c r="T137" s="42">
        <v>439.4</v>
      </c>
      <c r="U137" s="42">
        <f>(SUM(COUNT(T137:T$1100))/SUM(COUNT(T$2:T$1100)))*100</f>
        <v>87.716105550500458</v>
      </c>
      <c r="V137">
        <f>'lc1.shallow1'!Q140</f>
        <v>244.7</v>
      </c>
      <c r="W137">
        <f>(SUM(COUNT(V137:V$829))/SUM(COUNT(V$2:V$829)))*100</f>
        <v>83.695652173913047</v>
      </c>
      <c r="X137">
        <f>'LC1.Shallow2'!T141</f>
        <v>110.07826302611548</v>
      </c>
      <c r="Y137">
        <f t="shared" si="2"/>
        <v>51.785714285714292</v>
      </c>
    </row>
    <row r="138" spans="1:25">
      <c r="A138">
        <v>993.64674285575734</v>
      </c>
      <c r="B138" s="42">
        <v>62.430939226519335</v>
      </c>
      <c r="D138">
        <v>329.62368947058559</v>
      </c>
      <c r="E138" s="42">
        <v>67.848699763593373</v>
      </c>
      <c r="G138">
        <v>312.30415332885514</v>
      </c>
      <c r="H138" s="42">
        <v>75.362318840579718</v>
      </c>
      <c r="K138" s="42">
        <f>'LC3.shallow2'!T142</f>
        <v>148.06455032758814</v>
      </c>
      <c r="L138" s="42">
        <f>(SUM(COUNT(K138:K$522))/SUM(COUNT(K$2:K$522)))*100</f>
        <v>73.896353166986557</v>
      </c>
      <c r="N138">
        <v>403.36419864316775</v>
      </c>
      <c r="O138" s="42">
        <f>(SUM(COUNT(N138:N$731))/SUM(COUNT(N$2:N$731)))*100</f>
        <v>81.369863013698634</v>
      </c>
      <c r="Q138">
        <v>336.05561730415582</v>
      </c>
      <c r="R138" s="42">
        <f>(SUM(COUNT(Q138:Q$244))/SUM(COUNT(Q$2:Q$244)))*100</f>
        <v>44.032921810699591</v>
      </c>
      <c r="T138" s="42">
        <v>435.30199693507336</v>
      </c>
      <c r="U138" s="42">
        <f>(SUM(COUNT(T138:T$1100))/SUM(COUNT(T$2:T$1100)))*100</f>
        <v>87.625113739763421</v>
      </c>
      <c r="V138">
        <f>'lc1.shallow1'!Q141</f>
        <v>313.5</v>
      </c>
      <c r="W138">
        <f>(SUM(COUNT(V138:V$829))/SUM(COUNT(V$2:V$829)))*100</f>
        <v>83.574879227053145</v>
      </c>
      <c r="X138">
        <f>'LC1.Shallow2'!T142</f>
        <v>141.22292167063009</v>
      </c>
      <c r="Y138">
        <f t="shared" si="2"/>
        <v>51.428571428571423</v>
      </c>
    </row>
    <row r="139" spans="1:25">
      <c r="A139">
        <v>993.27330720402063</v>
      </c>
      <c r="B139" s="42">
        <v>62.15469613259669</v>
      </c>
      <c r="D139">
        <v>327.73176905434963</v>
      </c>
      <c r="E139" s="42">
        <v>67.612293144208039</v>
      </c>
      <c r="G139">
        <v>311.77196219595214</v>
      </c>
      <c r="H139" s="42">
        <v>75.181159420289859</v>
      </c>
      <c r="K139" s="42">
        <f>'LC3.shallow2'!T143</f>
        <v>205.10065314967653</v>
      </c>
      <c r="L139" s="42">
        <f>(SUM(COUNT(K139:K$522))/SUM(COUNT(K$2:K$522)))*100</f>
        <v>73.704414587332053</v>
      </c>
      <c r="N139">
        <v>402.10275619676344</v>
      </c>
      <c r="O139" s="42">
        <f>(SUM(COUNT(N139:N$731))/SUM(COUNT(N$2:N$731)))*100</f>
        <v>81.232876712328775</v>
      </c>
      <c r="Q139">
        <v>335.73151638051462</v>
      </c>
      <c r="R139" s="42">
        <f>(SUM(COUNT(Q139:Q$244))/SUM(COUNT(Q$2:Q$244)))*100</f>
        <v>43.621399176954732</v>
      </c>
      <c r="T139">
        <v>434.5</v>
      </c>
      <c r="U139" s="42">
        <f>(SUM(COUNT(T139:T$1100))/SUM(COUNT(T$2:T$1100)))*100</f>
        <v>87.534121929026384</v>
      </c>
      <c r="V139">
        <f>'lc1.shallow1'!Q142</f>
        <v>594.79999999999995</v>
      </c>
      <c r="W139">
        <f>(SUM(COUNT(V139:V$829))/SUM(COUNT(V$2:V$829)))*100</f>
        <v>83.454106280193244</v>
      </c>
      <c r="X139">
        <f>'LC1.Shallow2'!T143</f>
        <v>194.59572255405538</v>
      </c>
      <c r="Y139">
        <f t="shared" si="2"/>
        <v>51.071428571428569</v>
      </c>
    </row>
    <row r="140" spans="1:25">
      <c r="A140">
        <v>992.42561900541114</v>
      </c>
      <c r="B140" s="42">
        <v>61.878453038674031</v>
      </c>
      <c r="D140">
        <v>326.65985731306642</v>
      </c>
      <c r="E140" s="42">
        <v>67.37588652482269</v>
      </c>
      <c r="G140">
        <v>311.11463759035621</v>
      </c>
      <c r="H140" s="42">
        <v>75</v>
      </c>
      <c r="K140" s="42">
        <f>'LC3.shallow2'!T144</f>
        <v>115.08128026082873</v>
      </c>
      <c r="L140" s="42">
        <f>(SUM(COUNT(K140:K$522))/SUM(COUNT(K$2:K$522)))*100</f>
        <v>73.512476007677535</v>
      </c>
      <c r="N140">
        <v>401.14500408677043</v>
      </c>
      <c r="O140" s="42">
        <f>(SUM(COUNT(N140:N$731))/SUM(COUNT(N$2:N$731)))*100</f>
        <v>81.095890410958901</v>
      </c>
      <c r="Q140">
        <v>335.50124521699155</v>
      </c>
      <c r="R140" s="42">
        <f>(SUM(COUNT(Q140:Q$244))/SUM(COUNT(Q$2:Q$244)))*100</f>
        <v>43.209876543209873</v>
      </c>
      <c r="T140">
        <v>433.5</v>
      </c>
      <c r="U140" s="42">
        <f>(SUM(COUNT(T140:T$1100))/SUM(COUNT(T$2:T$1100)))*100</f>
        <v>87.443130118289361</v>
      </c>
      <c r="V140">
        <f>'lc1.shallow1'!Q143</f>
        <v>134.1</v>
      </c>
      <c r="W140">
        <f>(SUM(COUNT(V140:V$829))/SUM(COUNT(V$2:V$829)))*100</f>
        <v>83.333333333333343</v>
      </c>
      <c r="X140">
        <f>'LC1.Shallow2'!T144</f>
        <v>172.56720300957573</v>
      </c>
      <c r="Y140">
        <f t="shared" si="2"/>
        <v>50.714285714285708</v>
      </c>
    </row>
    <row r="141" spans="1:25">
      <c r="A141">
        <v>990.1725353379519</v>
      </c>
      <c r="B141" s="42">
        <v>61.602209944751387</v>
      </c>
      <c r="D141">
        <v>325.31487500299602</v>
      </c>
      <c r="E141" s="42">
        <v>67.139479905437355</v>
      </c>
      <c r="G141">
        <v>310.60214332829867</v>
      </c>
      <c r="H141" s="42">
        <v>74.818840579710141</v>
      </c>
      <c r="K141" s="42">
        <f>'LC3.shallow2'!T145</f>
        <v>222.96084713438688</v>
      </c>
      <c r="L141" s="42">
        <f>(SUM(COUNT(K141:K$522))/SUM(COUNT(K$2:K$522)))*100</f>
        <v>73.32053742802303</v>
      </c>
      <c r="N141">
        <v>399.33341552975293</v>
      </c>
      <c r="O141" s="42">
        <f>(SUM(COUNT(N141:N$731))/SUM(COUNT(N$2:N$731)))*100</f>
        <v>80.958904109589042</v>
      </c>
      <c r="Q141">
        <v>331.67115818116082</v>
      </c>
      <c r="R141" s="42">
        <f>(SUM(COUNT(Q141:Q$244))/SUM(COUNT(Q$2:Q$244)))*100</f>
        <v>42.798353909465021</v>
      </c>
      <c r="T141" s="42">
        <v>432.5</v>
      </c>
      <c r="U141" s="42">
        <f>(SUM(COUNT(T141:T$1100))/SUM(COUNT(T$2:T$1100)))*100</f>
        <v>87.352138307552323</v>
      </c>
      <c r="V141">
        <f>'lc1.shallow1'!Q144</f>
        <v>169.9</v>
      </c>
      <c r="W141">
        <f>(SUM(COUNT(V141:V$829))/SUM(COUNT(V$2:V$829)))*100</f>
        <v>83.212560386473427</v>
      </c>
      <c r="X141">
        <f>'LC1.Shallow2'!T145</f>
        <v>205.53361197929829</v>
      </c>
      <c r="Y141">
        <f t="shared" si="2"/>
        <v>50.357142857142854</v>
      </c>
    </row>
    <row r="142" spans="1:25">
      <c r="A142">
        <v>987.81705174410979</v>
      </c>
      <c r="B142" s="42">
        <v>61.325966850828728</v>
      </c>
      <c r="D142">
        <v>324.03584808592882</v>
      </c>
      <c r="E142" s="42">
        <v>66.903073286052006</v>
      </c>
      <c r="G142">
        <v>310.51414874424836</v>
      </c>
      <c r="H142" s="42">
        <v>74.637681159420282</v>
      </c>
      <c r="K142" s="42">
        <f>'LC3.shallow2'!T146</f>
        <v>244.13673909528865</v>
      </c>
      <c r="L142" s="42">
        <f>(SUM(COUNT(K142:K$522))/SUM(COUNT(K$2:K$522)))*100</f>
        <v>73.128598848368526</v>
      </c>
      <c r="N142">
        <v>398.72377067339932</v>
      </c>
      <c r="O142" s="42">
        <f>(SUM(COUNT(N142:N$731))/SUM(COUNT(N$2:N$731)))*100</f>
        <v>80.821917808219183</v>
      </c>
      <c r="Q142">
        <v>330.60166739603994</v>
      </c>
      <c r="R142" s="42">
        <f>(SUM(COUNT(Q142:Q$244))/SUM(COUNT(Q$2:Q$244)))*100</f>
        <v>42.386831275720169</v>
      </c>
      <c r="T142" s="42">
        <v>432.4</v>
      </c>
      <c r="U142" s="42">
        <f>(SUM(COUNT(T142:T$1100))/SUM(COUNT(T$2:T$1100)))*100</f>
        <v>87.261146496815286</v>
      </c>
      <c r="V142">
        <f>'lc1.shallow1'!Q145</f>
        <v>136</v>
      </c>
      <c r="W142">
        <f>(SUM(COUNT(V142:V$829))/SUM(COUNT(V$2:V$829)))*100</f>
        <v>83.091787439613526</v>
      </c>
      <c r="X142">
        <f>'LC1.Shallow2'!T146</f>
        <v>259.40439385330575</v>
      </c>
      <c r="Y142">
        <f t="shared" si="2"/>
        <v>50</v>
      </c>
    </row>
    <row r="143" spans="1:25">
      <c r="A143">
        <v>986.13504425980125</v>
      </c>
      <c r="B143" s="42">
        <v>61.049723756906083</v>
      </c>
      <c r="D143">
        <v>324.03584808592882</v>
      </c>
      <c r="E143" s="42">
        <v>66.666666666666657</v>
      </c>
      <c r="G143">
        <v>307.93347772512567</v>
      </c>
      <c r="H143" s="42">
        <v>74.456521739130437</v>
      </c>
      <c r="K143" s="42">
        <f>'LC3.shallow2'!T147</f>
        <v>450.69280445758534</v>
      </c>
      <c r="L143" s="42">
        <f>(SUM(COUNT(K143:K$522))/SUM(COUNT(K$2:K$522)))*100</f>
        <v>72.936660268714022</v>
      </c>
      <c r="N143">
        <v>398.11435053384611</v>
      </c>
      <c r="O143" s="42">
        <f>(SUM(COUNT(N143:N$731))/SUM(COUNT(N$2:N$731)))*100</f>
        <v>80.68493150684931</v>
      </c>
      <c r="Q143">
        <v>329.86309906259174</v>
      </c>
      <c r="R143" s="42">
        <f>(SUM(COUNT(Q143:Q$244))/SUM(COUNT(Q$2:Q$244)))*100</f>
        <v>41.975308641975303</v>
      </c>
      <c r="T143">
        <v>432.3</v>
      </c>
      <c r="U143" s="42">
        <f>(SUM(COUNT(T143:T$1100))/SUM(COUNT(T$2:T$1100)))*100</f>
        <v>87.170154686078249</v>
      </c>
      <c r="V143">
        <f>'lc1.shallow1'!Q146</f>
        <v>119.7</v>
      </c>
      <c r="W143">
        <f>(SUM(COUNT(V143:V$829))/SUM(COUNT(V$2:V$829)))*100</f>
        <v>82.971014492753625</v>
      </c>
      <c r="X143">
        <f>'LC1.Shallow2'!T147</f>
        <v>759.17523440242212</v>
      </c>
      <c r="Y143">
        <f t="shared" si="2"/>
        <v>49.642857142857146</v>
      </c>
    </row>
    <row r="144" spans="1:25">
      <c r="A144">
        <v>982.96874677335461</v>
      </c>
      <c r="B144" s="42">
        <v>60.773480662983424</v>
      </c>
      <c r="D144">
        <v>322.88032178162638</v>
      </c>
      <c r="E144" s="42">
        <v>66.430260047281322</v>
      </c>
      <c r="G144">
        <v>307.09420280667092</v>
      </c>
      <c r="H144" s="42">
        <v>74.275362318840578</v>
      </c>
      <c r="K144" s="42">
        <f>'LC3.shallow2'!T148</f>
        <v>150.82936869837201</v>
      </c>
      <c r="L144" s="42">
        <f>(SUM(COUNT(K144:K$522))/SUM(COUNT(K$2:K$522)))*100</f>
        <v>72.744721689059503</v>
      </c>
      <c r="N144">
        <v>397.27533509046611</v>
      </c>
      <c r="O144" s="42">
        <f>(SUM(COUNT(N144:N$731))/SUM(COUNT(N$2:N$731)))*100</f>
        <v>80.547945205479451</v>
      </c>
      <c r="Q144">
        <v>327.95864935187262</v>
      </c>
      <c r="R144" s="42">
        <f>(SUM(COUNT(Q144:Q$244))/SUM(COUNT(Q$2:Q$244)))*100</f>
        <v>41.563786008230451</v>
      </c>
      <c r="T144" s="42">
        <v>431.7</v>
      </c>
      <c r="U144" s="42">
        <f>(SUM(COUNT(T144:T$1100))/SUM(COUNT(T$2:T$1100)))*100</f>
        <v>87.079162875341225</v>
      </c>
      <c r="V144">
        <f>'lc1.shallow1'!Q147</f>
        <v>127</v>
      </c>
      <c r="W144">
        <f>(SUM(COUNT(V144:V$829))/SUM(COUNT(V$2:V$829)))*100</f>
        <v>82.850241545893724</v>
      </c>
      <c r="X144">
        <f>'LC1.Shallow2'!T148</f>
        <v>299.60429317127108</v>
      </c>
      <c r="Y144">
        <f t="shared" si="2"/>
        <v>49.285714285714292</v>
      </c>
    </row>
    <row r="145" spans="1:25">
      <c r="A145">
        <v>981.40286361314452</v>
      </c>
      <c r="B145" s="42">
        <v>60.497237569060772</v>
      </c>
      <c r="D145">
        <v>322.88032178162638</v>
      </c>
      <c r="E145" s="42">
        <v>66.193853427895974</v>
      </c>
      <c r="G145">
        <v>304.49242449867734</v>
      </c>
      <c r="H145" s="42">
        <v>74.094202898550719</v>
      </c>
      <c r="K145" s="42">
        <f>'LC3.shallow2'!T149</f>
        <v>583.57764888472298</v>
      </c>
      <c r="L145" s="42">
        <f>(SUM(COUNT(K145:K$522))/SUM(COUNT(K$2:K$522)))*100</f>
        <v>72.552783109404999</v>
      </c>
      <c r="N145">
        <v>396.18001084403431</v>
      </c>
      <c r="O145" s="42">
        <f>(SUM(COUNT(N145:N$731))/SUM(COUNT(N$2:N$731)))*100</f>
        <v>80.410958904109592</v>
      </c>
      <c r="Q145">
        <v>327.7471708101869</v>
      </c>
      <c r="R145" s="42">
        <f>(SUM(COUNT(Q145:Q$244))/SUM(COUNT(Q$2:Q$244)))*100</f>
        <v>41.152263374485599</v>
      </c>
      <c r="T145">
        <v>430.7</v>
      </c>
      <c r="U145" s="42">
        <f>(SUM(COUNT(T145:T$1100))/SUM(COUNT(T$2:T$1100)))*100</f>
        <v>86.988171064604174</v>
      </c>
      <c r="V145">
        <f>'lc1.shallow1'!Q148</f>
        <v>142.6</v>
      </c>
      <c r="W145">
        <f>(SUM(COUNT(V145:V$829))/SUM(COUNT(V$2:V$829)))*100</f>
        <v>82.729468599033822</v>
      </c>
      <c r="X145">
        <f>'LC1.Shallow2'!T149</f>
        <v>113.27651861927313</v>
      </c>
      <c r="Y145">
        <f t="shared" si="2"/>
        <v>48.928571428571423</v>
      </c>
    </row>
    <row r="146" spans="1:25">
      <c r="A146">
        <v>977.61379776583499</v>
      </c>
      <c r="B146" s="42">
        <v>60.22099447513812</v>
      </c>
      <c r="D146">
        <v>320.76509295832238</v>
      </c>
      <c r="E146" s="42">
        <v>65.957446808510639</v>
      </c>
      <c r="G146">
        <v>304.42496032871566</v>
      </c>
      <c r="H146" s="42">
        <v>73.91304347826086</v>
      </c>
      <c r="K146" s="42">
        <f>'LC3.shallow2'!T150</f>
        <v>576.69092621518132</v>
      </c>
      <c r="L146" s="42">
        <f>(SUM(COUNT(K146:K$522))/SUM(COUNT(K$2:K$522)))*100</f>
        <v>72.36084452975048</v>
      </c>
      <c r="N146">
        <v>395.36395661661271</v>
      </c>
      <c r="O146" s="42">
        <f>(SUM(COUNT(N146:N$731))/SUM(COUNT(N$2:N$731)))*100</f>
        <v>80.273972602739732</v>
      </c>
      <c r="Q146">
        <v>325.99376508009436</v>
      </c>
      <c r="R146" s="42">
        <f>(SUM(COUNT(Q146:Q$244))/SUM(COUNT(Q$2:Q$244)))*100</f>
        <v>40.74074074074074</v>
      </c>
      <c r="T146" s="42">
        <v>430.5</v>
      </c>
      <c r="U146" s="42">
        <f>(SUM(COUNT(T146:T$1100))/SUM(COUNT(T$2:T$1100)))*100</f>
        <v>86.897179253867151</v>
      </c>
      <c r="V146">
        <f>'lc1.shallow1'!Q149</f>
        <v>264.89999999999998</v>
      </c>
      <c r="W146">
        <f>(SUM(COUNT(V146:V$829))/SUM(COUNT(V$2:V$829)))*100</f>
        <v>82.608695652173907</v>
      </c>
      <c r="X146">
        <f>'LC1.Shallow2'!T150</f>
        <v>344.45523997487089</v>
      </c>
      <c r="Y146">
        <f t="shared" si="2"/>
        <v>48.571428571428569</v>
      </c>
    </row>
    <row r="147" spans="1:25">
      <c r="A147">
        <v>970.25241731120127</v>
      </c>
      <c r="B147" s="42">
        <v>59.944751381215468</v>
      </c>
      <c r="D147">
        <v>320.22814052693599</v>
      </c>
      <c r="E147" s="42">
        <v>65.72104018912529</v>
      </c>
      <c r="G147">
        <v>302.78863805734215</v>
      </c>
      <c r="H147" s="42">
        <v>73.731884057971016</v>
      </c>
      <c r="K147" s="42">
        <f>'LC3.shallow2'!T151</f>
        <v>258.7232123831368</v>
      </c>
      <c r="L147" s="42">
        <f>(SUM(COUNT(K147:K$522))/SUM(COUNT(K$2:K$522)))*100</f>
        <v>72.168905950095976</v>
      </c>
      <c r="N147">
        <v>394.73165610482732</v>
      </c>
      <c r="O147" s="42">
        <f>(SUM(COUNT(N147:N$731))/SUM(COUNT(N$2:N$731)))*100</f>
        <v>80.136986301369859</v>
      </c>
      <c r="Q147">
        <v>323.25614670608809</v>
      </c>
      <c r="R147" s="42">
        <f>(SUM(COUNT(Q147:Q$244))/SUM(COUNT(Q$2:Q$244)))*100</f>
        <v>40.329218106995881</v>
      </c>
      <c r="T147">
        <v>428.5</v>
      </c>
      <c r="U147" s="42">
        <f>(SUM(COUNT(T147:T$1100))/SUM(COUNT(T$2:T$1100)))*100</f>
        <v>86.806187443130128</v>
      </c>
      <c r="V147">
        <f>'lc1.shallow1'!Q150</f>
        <v>391.4</v>
      </c>
      <c r="W147">
        <f>(SUM(COUNT(V147:V$829))/SUM(COUNT(V$2:V$829)))*100</f>
        <v>82.487922705314006</v>
      </c>
      <c r="X147">
        <f>'LC1.Shallow2'!T151</f>
        <v>145.29295661891442</v>
      </c>
      <c r="Y147">
        <f t="shared" si="2"/>
        <v>48.214285714285715</v>
      </c>
    </row>
    <row r="148" spans="1:25">
      <c r="A148">
        <v>969.92970799686054</v>
      </c>
      <c r="B148" s="42">
        <v>59.668508287292823</v>
      </c>
      <c r="D148">
        <v>320.22814052693599</v>
      </c>
      <c r="E148" s="42">
        <v>65.484633569739941</v>
      </c>
      <c r="G148">
        <v>302.6858616093516</v>
      </c>
      <c r="H148" s="42">
        <v>73.550724637681171</v>
      </c>
      <c r="K148" s="42">
        <f>'LC3.shallow2'!T152</f>
        <v>147.59665302952112</v>
      </c>
      <c r="L148" s="42">
        <f>(SUM(COUNT(K148:K$522))/SUM(COUNT(K$2:K$522)))*100</f>
        <v>71.976967370441457</v>
      </c>
      <c r="N148">
        <v>394.71130617318101</v>
      </c>
      <c r="O148" s="42">
        <f>(SUM(COUNT(N148:N$731))/SUM(COUNT(N$2:N$731)))*100</f>
        <v>80</v>
      </c>
      <c r="Q148">
        <v>323.09488586469354</v>
      </c>
      <c r="R148" s="42">
        <f>(SUM(COUNT(Q148:Q$244))/SUM(COUNT(Q$2:Q$244)))*100</f>
        <v>39.91769547325103</v>
      </c>
      <c r="T148" s="42">
        <v>425.40796605213853</v>
      </c>
      <c r="U148" s="42">
        <f>(SUM(COUNT(T148:T$1100))/SUM(COUNT(T$2:T$1100)))*100</f>
        <v>86.715195632393076</v>
      </c>
      <c r="V148">
        <f>'lc1.shallow1'!Q151</f>
        <v>215</v>
      </c>
      <c r="W148">
        <f>(SUM(COUNT(V148:V$829))/SUM(COUNT(V$2:V$829)))*100</f>
        <v>82.367149758454104</v>
      </c>
      <c r="X148">
        <f>'LC1.Shallow2'!T152</f>
        <v>193.04489516536893</v>
      </c>
      <c r="Y148">
        <f t="shared" si="2"/>
        <v>47.857142857142861</v>
      </c>
    </row>
    <row r="149" spans="1:25">
      <c r="A149">
        <v>967.40713245060556</v>
      </c>
      <c r="B149" s="42">
        <v>59.392265193370164</v>
      </c>
      <c r="D149">
        <v>319.63636049480402</v>
      </c>
      <c r="E149" s="42">
        <v>65.248226950354621</v>
      </c>
      <c r="G149">
        <v>302.56360867628445</v>
      </c>
      <c r="H149" s="42">
        <v>73.369565217391312</v>
      </c>
      <c r="K149" s="42">
        <f>'LC3.shallow2'!T153</f>
        <v>263.88446067819746</v>
      </c>
      <c r="L149" s="42">
        <f>(SUM(COUNT(K149:K$522))/SUM(COUNT(K$2:K$522)))*100</f>
        <v>71.785028790786953</v>
      </c>
      <c r="N149">
        <v>394.12424922969018</v>
      </c>
      <c r="O149" s="42">
        <f>(SUM(COUNT(N149:N$731))/SUM(COUNT(N$2:N$731)))*100</f>
        <v>79.863013698630141</v>
      </c>
      <c r="Q149">
        <v>321.08932591556453</v>
      </c>
      <c r="R149" s="42">
        <f>(SUM(COUNT(Q149:Q$244))/SUM(COUNT(Q$2:Q$244)))*100</f>
        <v>39.506172839506171</v>
      </c>
      <c r="T149" s="42">
        <v>425</v>
      </c>
      <c r="U149" s="42">
        <f>(SUM(COUNT(T149:T$1100))/SUM(COUNT(T$2:T$1100)))*100</f>
        <v>86.624203821656053</v>
      </c>
      <c r="V149">
        <f>'lc1.shallow1'!Q152</f>
        <v>117.8</v>
      </c>
      <c r="W149">
        <f>(SUM(COUNT(V149:V$829))/SUM(COUNT(V$2:V$829)))*100</f>
        <v>82.246376811594203</v>
      </c>
      <c r="X149">
        <f>'LC1.Shallow2'!T153</f>
        <v>366.3900315862719</v>
      </c>
      <c r="Y149">
        <f t="shared" si="2"/>
        <v>47.5</v>
      </c>
    </row>
    <row r="150" spans="1:25">
      <c r="A150">
        <v>965.83389554543351</v>
      </c>
      <c r="B150" s="42">
        <v>59.11602209944752</v>
      </c>
      <c r="D150">
        <v>319.63636049480402</v>
      </c>
      <c r="E150" s="42">
        <v>65.011820330969272</v>
      </c>
      <c r="G150">
        <v>302.52261563077667</v>
      </c>
      <c r="H150" s="42">
        <v>73.188405797101453</v>
      </c>
      <c r="K150" s="42">
        <f>'LC3.shallow2'!T154</f>
        <v>133.5469226189974</v>
      </c>
      <c r="L150" s="42">
        <f>(SUM(COUNT(K150:K$522))/SUM(COUNT(K$2:K$522)))*100</f>
        <v>71.593090211132434</v>
      </c>
      <c r="N150">
        <v>391.43791198274778</v>
      </c>
      <c r="O150" s="42">
        <f>(SUM(COUNT(N150:N$731))/SUM(COUNT(N$2:N$731)))*100</f>
        <v>79.726027397260268</v>
      </c>
      <c r="Q150">
        <v>320.11940155293235</v>
      </c>
      <c r="R150" s="42">
        <f>(SUM(COUNT(Q150:Q$244))/SUM(COUNT(Q$2:Q$244)))*100</f>
        <v>39.094650205761319</v>
      </c>
      <c r="T150" s="42">
        <v>424.19657836601459</v>
      </c>
      <c r="U150" s="42">
        <f>(SUM(COUNT(T150:T$1100))/SUM(COUNT(T$2:T$1100)))*100</f>
        <v>86.533212010919016</v>
      </c>
      <c r="V150">
        <f>'lc1.shallow1'!Q153</f>
        <v>124.3</v>
      </c>
      <c r="W150">
        <f>(SUM(COUNT(V150:V$829))/SUM(COUNT(V$2:V$829)))*100</f>
        <v>82.125603864734302</v>
      </c>
      <c r="X150">
        <f>'LC1.Shallow2'!T154</f>
        <v>138.4493800466303</v>
      </c>
      <c r="Y150">
        <f t="shared" si="2"/>
        <v>47.142857142857139</v>
      </c>
    </row>
    <row r="151" spans="1:25">
      <c r="A151">
        <v>963.39705130346897</v>
      </c>
      <c r="B151" s="42">
        <v>58.839779005524861</v>
      </c>
      <c r="D151">
        <v>318.91323030902799</v>
      </c>
      <c r="E151" s="42">
        <v>64.775413711583923</v>
      </c>
      <c r="G151">
        <v>301.14960541095684</v>
      </c>
      <c r="H151" s="42">
        <v>73.007246376811594</v>
      </c>
      <c r="K151" s="42">
        <f>'LC3.shallow2'!T155</f>
        <v>135.39397990879465</v>
      </c>
      <c r="L151" s="42">
        <f>(SUM(COUNT(K151:K$522))/SUM(COUNT(K$2:K$522)))*100</f>
        <v>71.401151631477916</v>
      </c>
      <c r="N151">
        <v>391.20413669080216</v>
      </c>
      <c r="O151" s="42">
        <f>(SUM(COUNT(N151:N$731))/SUM(COUNT(N$2:N$731)))*100</f>
        <v>79.589041095890408</v>
      </c>
      <c r="Q151">
        <v>318.54874573802499</v>
      </c>
      <c r="R151" s="42">
        <f>(SUM(COUNT(Q151:Q$244))/SUM(COUNT(Q$2:Q$244)))*100</f>
        <v>38.68312757201646</v>
      </c>
      <c r="T151" s="42">
        <v>423.9</v>
      </c>
      <c r="U151" s="42">
        <f>(SUM(COUNT(T151:T$1100))/SUM(COUNT(T$2:T$1100)))*100</f>
        <v>86.442220200181978</v>
      </c>
      <c r="V151">
        <f>'lc1.shallow1'!Q154</f>
        <v>1024.3</v>
      </c>
      <c r="W151">
        <f>(SUM(COUNT(V151:V$829))/SUM(COUNT(V$2:V$829)))*100</f>
        <v>82.004830917874401</v>
      </c>
      <c r="X151">
        <f>'LC1.Shallow2'!T155</f>
        <v>180.71209765270953</v>
      </c>
      <c r="Y151">
        <f t="shared" si="2"/>
        <v>46.785714285714285</v>
      </c>
    </row>
    <row r="152" spans="1:25">
      <c r="A152">
        <v>961.94250649970741</v>
      </c>
      <c r="B152" s="42">
        <v>58.563535911602202</v>
      </c>
      <c r="D152">
        <v>318.78689936589279</v>
      </c>
      <c r="E152" s="42">
        <v>64.539007092198588</v>
      </c>
      <c r="G152">
        <v>300.41263567181073</v>
      </c>
      <c r="H152" s="42">
        <v>72.826086956521735</v>
      </c>
      <c r="K152" s="42">
        <f>'LC3.shallow2'!T156</f>
        <v>188.88212207464517</v>
      </c>
      <c r="L152" s="42">
        <f>(SUM(COUNT(K152:K$522))/SUM(COUNT(K$2:K$522)))*100</f>
        <v>71.209213051823411</v>
      </c>
      <c r="N152">
        <v>387.11858746492209</v>
      </c>
      <c r="O152" s="42">
        <f>(SUM(COUNT(N152:N$731))/SUM(COUNT(N$2:N$731)))*100</f>
        <v>79.452054794520549</v>
      </c>
      <c r="Q152">
        <v>315.92619494665161</v>
      </c>
      <c r="R152" s="42">
        <f>(SUM(COUNT(Q152:Q$244))/SUM(COUNT(Q$2:Q$244)))*100</f>
        <v>38.271604938271601</v>
      </c>
      <c r="T152">
        <v>423.2</v>
      </c>
      <c r="U152" s="42">
        <f>(SUM(COUNT(T152:T$1100))/SUM(COUNT(T$2:T$1100)))*100</f>
        <v>86.351228389444941</v>
      </c>
      <c r="V152">
        <f>'lc1.shallow1'!Q155</f>
        <v>341.1</v>
      </c>
      <c r="W152">
        <f>(SUM(COUNT(V152:V$829))/SUM(COUNT(V$2:V$829)))*100</f>
        <v>81.884057971014485</v>
      </c>
      <c r="X152">
        <f>'LC1.Shallow2'!T156</f>
        <v>104.00439201384538</v>
      </c>
      <c r="Y152">
        <f t="shared" si="2"/>
        <v>46.428571428571431</v>
      </c>
    </row>
    <row r="153" spans="1:25">
      <c r="A153">
        <v>961.08568875056631</v>
      </c>
      <c r="B153" s="42">
        <v>58.287292817679557</v>
      </c>
      <c r="D153">
        <v>318.31208217002319</v>
      </c>
      <c r="E153" s="42">
        <v>64.302600472813239</v>
      </c>
      <c r="G153">
        <v>297.71168191675258</v>
      </c>
      <c r="H153" s="42">
        <v>72.64492753623189</v>
      </c>
      <c r="K153" s="42">
        <f>'LC3.shallow2'!T157</f>
        <v>133.0103811362014</v>
      </c>
      <c r="L153" s="42">
        <f>(SUM(COUNT(K153:K$522))/SUM(COUNT(K$2:K$522)))*100</f>
        <v>71.017274472168907</v>
      </c>
      <c r="N153">
        <v>385.44024382797608</v>
      </c>
      <c r="O153" s="42">
        <f>(SUM(COUNT(N153:N$731))/SUM(COUNT(N$2:N$731)))*100</f>
        <v>79.31506849315069</v>
      </c>
      <c r="Q153">
        <v>315.79467365569553</v>
      </c>
      <c r="R153" s="42">
        <f>(SUM(COUNT(Q153:Q$244))/SUM(COUNT(Q$2:Q$244)))*100</f>
        <v>37.860082304526749</v>
      </c>
      <c r="T153">
        <v>423.1</v>
      </c>
      <c r="U153" s="42">
        <f>(SUM(COUNT(T153:T$1100))/SUM(COUNT(T$2:T$1100)))*100</f>
        <v>86.260236578707918</v>
      </c>
      <c r="V153">
        <f>'lc1.shallow1'!Q156</f>
        <v>206</v>
      </c>
      <c r="W153">
        <f>(SUM(COUNT(V153:V$829))/SUM(COUNT(V$2:V$829)))*100</f>
        <v>81.763285024154584</v>
      </c>
      <c r="X153">
        <f>'LC1.Shallow2'!T157</f>
        <v>230.1444865140287</v>
      </c>
      <c r="Y153">
        <f t="shared" si="2"/>
        <v>46.071428571428569</v>
      </c>
    </row>
    <row r="154" spans="1:25">
      <c r="A154">
        <v>950.54132064310477</v>
      </c>
      <c r="B154" s="42">
        <v>58.011049723756905</v>
      </c>
      <c r="D154">
        <v>317.561309432168</v>
      </c>
      <c r="E154" s="42">
        <v>64.066193853427905</v>
      </c>
      <c r="G154">
        <v>295.90518498498477</v>
      </c>
      <c r="H154" s="42">
        <v>72.463768115942031</v>
      </c>
      <c r="K154" s="42">
        <f>'LC3.shallow2'!T158</f>
        <v>132.42279873815161</v>
      </c>
      <c r="L154" s="42">
        <f>(SUM(COUNT(K154:K$522))/SUM(COUNT(K$2:K$522)))*100</f>
        <v>70.825335892514403</v>
      </c>
      <c r="N154">
        <v>385.26936495505652</v>
      </c>
      <c r="O154" s="42">
        <f>(SUM(COUNT(N154:N$731))/SUM(COUNT(N$2:N$731)))*100</f>
        <v>79.178082191780817</v>
      </c>
      <c r="Q154">
        <v>315.39585616280363</v>
      </c>
      <c r="R154" s="42">
        <f>(SUM(COUNT(Q154:Q$244))/SUM(COUNT(Q$2:Q$244)))*100</f>
        <v>37.448559670781897</v>
      </c>
      <c r="T154">
        <v>421.9</v>
      </c>
      <c r="U154" s="42">
        <f>(SUM(COUNT(T154:T$1100))/SUM(COUNT(T$2:T$1100)))*100</f>
        <v>86.169244767970881</v>
      </c>
      <c r="V154">
        <f>'lc1.shallow1'!Q157</f>
        <v>171.1</v>
      </c>
      <c r="W154">
        <f>(SUM(COUNT(V154:V$829))/SUM(COUNT(V$2:V$829)))*100</f>
        <v>81.642512077294683</v>
      </c>
      <c r="X154">
        <f>'LC1.Shallow2'!T158</f>
        <v>240.68541656577918</v>
      </c>
      <c r="Y154">
        <f t="shared" si="2"/>
        <v>45.714285714285715</v>
      </c>
    </row>
    <row r="155" spans="1:25">
      <c r="A155">
        <v>949.59698092659494</v>
      </c>
      <c r="B155" s="42">
        <v>57.734806629834253</v>
      </c>
      <c r="D155">
        <v>317.561309432168</v>
      </c>
      <c r="E155" s="42">
        <v>63.829787234042556</v>
      </c>
      <c r="G155">
        <v>294.97226288732509</v>
      </c>
      <c r="H155" s="42">
        <v>72.282608695652172</v>
      </c>
      <c r="K155" s="42">
        <f>'LC3.shallow2'!T159</f>
        <v>0</v>
      </c>
      <c r="L155" s="42">
        <f>(SUM(COUNT(K155:K$522))/SUM(COUNT(K$2:K$522)))*100</f>
        <v>70.633397312859884</v>
      </c>
      <c r="N155">
        <v>384.37001468842726</v>
      </c>
      <c r="O155" s="42">
        <f>(SUM(COUNT(N155:N$731))/SUM(COUNT(N$2:N$731)))*100</f>
        <v>79.041095890410958</v>
      </c>
      <c r="Q155">
        <v>313.85592644498058</v>
      </c>
      <c r="R155" s="42">
        <f>(SUM(COUNT(Q155:Q$244))/SUM(COUNT(Q$2:Q$244)))*100</f>
        <v>37.037037037037038</v>
      </c>
      <c r="T155">
        <v>420.3</v>
      </c>
      <c r="U155" s="42">
        <f>(SUM(COUNT(T155:T$1100))/SUM(COUNT(T$2:T$1100)))*100</f>
        <v>86.078252957233843</v>
      </c>
      <c r="V155">
        <f>'lc1.shallow1'!Q158</f>
        <v>234.4</v>
      </c>
      <c r="W155">
        <f>(SUM(COUNT(V155:V$829))/SUM(COUNT(V$2:V$829)))*100</f>
        <v>81.521739130434781</v>
      </c>
      <c r="X155">
        <f>'LC1.Shallow2'!T159</f>
        <v>117.63134555234481</v>
      </c>
      <c r="Y155">
        <f t="shared" si="2"/>
        <v>45.357142857142854</v>
      </c>
    </row>
    <row r="156" spans="1:25">
      <c r="A156">
        <v>949.15894191602695</v>
      </c>
      <c r="B156" s="42">
        <v>57.458563535911601</v>
      </c>
      <c r="D156">
        <v>315.99659955735922</v>
      </c>
      <c r="E156" s="42">
        <v>63.593380614657214</v>
      </c>
      <c r="G156">
        <v>291.97853510472351</v>
      </c>
      <c r="H156" s="42">
        <v>72.101449275362313</v>
      </c>
      <c r="K156" s="42">
        <f>'LC3.shallow2'!T160</f>
        <v>259.66408013986609</v>
      </c>
      <c r="L156" s="42">
        <f>(SUM(COUNT(K156:K$522))/SUM(COUNT(K$2:K$522)))*100</f>
        <v>70.44145873320538</v>
      </c>
      <c r="N156">
        <v>382.96928145743522</v>
      </c>
      <c r="O156" s="42">
        <f>(SUM(COUNT(N156:N$731))/SUM(COUNT(N$2:N$731)))*100</f>
        <v>78.904109589041099</v>
      </c>
      <c r="Q156">
        <v>313.70735600578928</v>
      </c>
      <c r="R156" s="42">
        <f>(SUM(COUNT(Q156:Q$244))/SUM(COUNT(Q$2:Q$244)))*100</f>
        <v>36.625514403292179</v>
      </c>
      <c r="T156" s="42">
        <v>418.4</v>
      </c>
      <c r="U156" s="42">
        <f>(SUM(COUNT(T156:T$1100))/SUM(COUNT(T$2:T$1100)))*100</f>
        <v>85.98726114649682</v>
      </c>
      <c r="V156">
        <f>'lc1.shallow1'!Q159</f>
        <v>500.8</v>
      </c>
      <c r="W156">
        <f>(SUM(COUNT(V156:V$829))/SUM(COUNT(V$2:V$829)))*100</f>
        <v>81.40096618357488</v>
      </c>
      <c r="X156">
        <f>'LC1.Shallow2'!T160</f>
        <v>156.87029741276234</v>
      </c>
      <c r="Y156">
        <f t="shared" si="2"/>
        <v>45</v>
      </c>
    </row>
    <row r="157" spans="1:25">
      <c r="A157">
        <v>948.72303231198543</v>
      </c>
      <c r="B157" s="42">
        <v>57.182320441988956</v>
      </c>
      <c r="D157">
        <v>315.8329219510216</v>
      </c>
      <c r="E157" s="42">
        <v>63.356973995271872</v>
      </c>
      <c r="G157">
        <v>290.03526443670478</v>
      </c>
      <c r="H157" s="42">
        <v>71.920289855072468</v>
      </c>
      <c r="K157" s="42">
        <f>'LC3.shallow2'!T161</f>
        <v>196.45315520683786</v>
      </c>
      <c r="L157" s="42">
        <f>(SUM(COUNT(K157:K$522))/SUM(COUNT(K$2:K$522)))*100</f>
        <v>70.249520153550861</v>
      </c>
      <c r="N157">
        <v>380.64459334747556</v>
      </c>
      <c r="O157" s="42">
        <f>(SUM(COUNT(N157:N$731))/SUM(COUNT(N$2:N$731)))*100</f>
        <v>78.767123287671239</v>
      </c>
      <c r="Q157">
        <v>313.53738607531812</v>
      </c>
      <c r="R157" s="42">
        <f>(SUM(COUNT(Q157:Q$244))/SUM(COUNT(Q$2:Q$244)))*100</f>
        <v>36.213991769547327</v>
      </c>
      <c r="T157" s="42">
        <v>415.00990984911095</v>
      </c>
      <c r="U157" s="42">
        <f>(SUM(COUNT(T157:T$1100))/SUM(COUNT(T$2:T$1100)))*100</f>
        <v>85.896269335759783</v>
      </c>
      <c r="V157">
        <f>'lc1.shallow1'!Q160</f>
        <v>203.2</v>
      </c>
      <c r="W157">
        <f>(SUM(COUNT(V157:V$829))/SUM(COUNT(V$2:V$829)))*100</f>
        <v>81.280193236714965</v>
      </c>
      <c r="X157">
        <f>'LC1.Shallow2'!T161</f>
        <v>121.52925731839514</v>
      </c>
      <c r="Y157">
        <f t="shared" si="2"/>
        <v>44.642857142857146</v>
      </c>
    </row>
    <row r="158" spans="1:25">
      <c r="A158">
        <v>936.4464155197885</v>
      </c>
      <c r="B158" s="42">
        <v>56.906077348066297</v>
      </c>
      <c r="D158">
        <v>314.20203185295043</v>
      </c>
      <c r="E158" s="42">
        <v>63.12056737588653</v>
      </c>
      <c r="G158">
        <v>289.04680623962878</v>
      </c>
      <c r="H158" s="42">
        <v>71.739130434782609</v>
      </c>
      <c r="K158" s="42">
        <f>'LC3.shallow2'!T162</f>
        <v>310.60214332829867</v>
      </c>
      <c r="L158" s="42">
        <f>(SUM(COUNT(K158:K$522))/SUM(COUNT(K$2:K$522)))*100</f>
        <v>70.057581573896357</v>
      </c>
      <c r="N158">
        <v>379.97395118069699</v>
      </c>
      <c r="O158" s="42">
        <f>(SUM(COUNT(N158:N$731))/SUM(COUNT(N$2:N$731)))*100</f>
        <v>78.630136986301366</v>
      </c>
      <c r="Q158">
        <v>312.45023963610765</v>
      </c>
      <c r="R158" s="42">
        <f>(SUM(COUNT(Q158:Q$244))/SUM(COUNT(Q$2:Q$244)))*100</f>
        <v>35.802469135802468</v>
      </c>
      <c r="T158" s="42">
        <v>414</v>
      </c>
      <c r="U158" s="42">
        <f>(SUM(COUNT(T158:T$1100))/SUM(COUNT(T$2:T$1100)))*100</f>
        <v>85.805277525022746</v>
      </c>
      <c r="V158">
        <f>'lc1.shallow1'!Q161</f>
        <v>303.5</v>
      </c>
      <c r="W158">
        <f>(SUM(COUNT(V158:V$829))/SUM(COUNT(V$2:V$829)))*100</f>
        <v>81.159420289855078</v>
      </c>
      <c r="X158">
        <f>'LC1.Shallow2'!T162</f>
        <v>142.02447550041435</v>
      </c>
      <c r="Y158">
        <f t="shared" si="2"/>
        <v>44.285714285714285</v>
      </c>
    </row>
    <row r="159" spans="1:25">
      <c r="A159">
        <v>931.38474449484272</v>
      </c>
      <c r="B159" s="42">
        <v>56.629834254143653</v>
      </c>
      <c r="D159">
        <v>310.81212088036239</v>
      </c>
      <c r="E159" s="42">
        <v>62.884160756501181</v>
      </c>
      <c r="G159">
        <v>288.80511649644791</v>
      </c>
      <c r="H159" s="42">
        <v>71.55797101449275</v>
      </c>
      <c r="K159" s="42">
        <f>'LC3.shallow2'!T163</f>
        <v>165.79829396257998</v>
      </c>
      <c r="L159" s="42">
        <f>(SUM(COUNT(K159:K$522))/SUM(COUNT(K$2:K$522)))*100</f>
        <v>69.865642994241838</v>
      </c>
      <c r="N159">
        <v>379.67573473145006</v>
      </c>
      <c r="O159" s="42">
        <f>(SUM(COUNT(N159:N$731))/SUM(COUNT(N$2:N$731)))*100</f>
        <v>78.493150684931507</v>
      </c>
      <c r="Q159">
        <v>310.23210929493763</v>
      </c>
      <c r="R159" s="42">
        <f>(SUM(COUNT(Q159:Q$244))/SUM(COUNT(Q$2:Q$244)))*100</f>
        <v>35.390946502057616</v>
      </c>
      <c r="T159">
        <v>411.3</v>
      </c>
      <c r="U159" s="42">
        <f>(SUM(COUNT(T159:T$1100))/SUM(COUNT(T$2:T$1100)))*100</f>
        <v>85.714285714285708</v>
      </c>
      <c r="V159">
        <f>'lc1.shallow1'!Q162</f>
        <v>147</v>
      </c>
      <c r="W159">
        <f>(SUM(COUNT(V159:V$829))/SUM(COUNT(V$2:V$829)))*100</f>
        <v>81.038647342995176</v>
      </c>
      <c r="X159">
        <f>'LC1.Shallow2'!T163</f>
        <v>130.59824418425089</v>
      </c>
      <c r="Y159">
        <f t="shared" si="2"/>
        <v>43.928571428571431</v>
      </c>
    </row>
    <row r="160" spans="1:25">
      <c r="A160">
        <v>928.41786684994713</v>
      </c>
      <c r="B160" s="42">
        <v>56.353591160220994</v>
      </c>
      <c r="D160">
        <v>310.5145232496576</v>
      </c>
      <c r="E160" s="42">
        <v>62.64775413711584</v>
      </c>
      <c r="G160">
        <v>288.76960199051479</v>
      </c>
      <c r="H160" s="42">
        <v>71.376811594202891</v>
      </c>
      <c r="K160" s="42">
        <f>'LC3.shallow2'!T164</f>
        <v>164.22960887783483</v>
      </c>
      <c r="L160" s="42">
        <f>(SUM(COUNT(K160:K$522))/SUM(COUNT(K$2:K$522)))*100</f>
        <v>69.673704414587334</v>
      </c>
      <c r="N160">
        <v>379.05955790971637</v>
      </c>
      <c r="O160" s="42">
        <f>(SUM(COUNT(N160:N$731))/SUM(COUNT(N$2:N$731)))*100</f>
        <v>78.356164383561648</v>
      </c>
      <c r="Q160">
        <v>308.96327635575062</v>
      </c>
      <c r="R160" s="42">
        <f>(SUM(COUNT(Q160:Q$244))/SUM(COUNT(Q$2:Q$244)))*100</f>
        <v>34.979423868312757</v>
      </c>
      <c r="T160" s="42">
        <v>410.83646864307167</v>
      </c>
      <c r="U160" s="42">
        <f>(SUM(COUNT(T160:T$1100))/SUM(COUNT(T$2:T$1100)))*100</f>
        <v>85.623293903548685</v>
      </c>
      <c r="V160">
        <f>'lc1.shallow1'!Q163</f>
        <v>122.9</v>
      </c>
      <c r="W160">
        <f>(SUM(COUNT(V160:V$829))/SUM(COUNT(V$2:V$829)))*100</f>
        <v>80.917874396135275</v>
      </c>
      <c r="X160">
        <f>'LC1.Shallow2'!T164</f>
        <v>306.26422999046309</v>
      </c>
      <c r="Y160">
        <f t="shared" si="2"/>
        <v>43.571428571428569</v>
      </c>
    </row>
    <row r="161" spans="1:25">
      <c r="A161">
        <v>902.15739328266886</v>
      </c>
      <c r="B161" s="42">
        <v>56.077348066298342</v>
      </c>
      <c r="D161">
        <v>310.5145232496576</v>
      </c>
      <c r="E161" s="42">
        <v>62.411347517730498</v>
      </c>
      <c r="G161">
        <v>286.09335536605613</v>
      </c>
      <c r="H161" s="42">
        <v>71.195652173913047</v>
      </c>
      <c r="K161" s="42">
        <f>'LC3.shallow2'!T165</f>
        <v>129.9163064063556</v>
      </c>
      <c r="L161" s="42">
        <f>(SUM(COUNT(K161:K$522))/SUM(COUNT(K$2:K$522)))*100</f>
        <v>69.481765834932816</v>
      </c>
      <c r="N161">
        <v>378.66712784350261</v>
      </c>
      <c r="O161" s="42">
        <f>(SUM(COUNT(N161:N$731))/SUM(COUNT(N$2:N$731)))*100</f>
        <v>78.219178082191775</v>
      </c>
      <c r="Q161">
        <v>305.91315417808846</v>
      </c>
      <c r="R161" s="42">
        <f>(SUM(COUNT(Q161:Q$244))/SUM(COUNT(Q$2:Q$244)))*100</f>
        <v>34.567901234567898</v>
      </c>
      <c r="T161">
        <v>408.2</v>
      </c>
      <c r="U161" s="42">
        <f>(SUM(COUNT(T161:T$1100))/SUM(COUNT(T$2:T$1100)))*100</f>
        <v>85.532302092811648</v>
      </c>
      <c r="V161">
        <f>'lc1.shallow1'!Q164</f>
        <v>124.7</v>
      </c>
      <c r="W161">
        <f>(SUM(COUNT(V161:V$829))/SUM(COUNT(V$2:V$829)))*100</f>
        <v>80.79710144927536</v>
      </c>
      <c r="X161">
        <f>'LC1.Shallow2'!T165</f>
        <v>160.73900910318784</v>
      </c>
      <c r="Y161">
        <f t="shared" si="2"/>
        <v>43.214285714285715</v>
      </c>
    </row>
    <row r="162" spans="1:25">
      <c r="A162">
        <v>900.89415251205889</v>
      </c>
      <c r="B162" s="42">
        <v>55.80110497237569</v>
      </c>
      <c r="D162">
        <v>310.2943626835808</v>
      </c>
      <c r="E162" s="42">
        <v>62.174940898345156</v>
      </c>
      <c r="G162">
        <v>285.26254763339131</v>
      </c>
      <c r="H162" s="42">
        <v>71.014492753623188</v>
      </c>
      <c r="K162" s="42">
        <f>'LC3.shallow2'!T166</f>
        <v>226.99132316172728</v>
      </c>
      <c r="L162" s="42">
        <f>(SUM(COUNT(K162:K$522))/SUM(COUNT(K$2:K$522)))*100</f>
        <v>69.289827255278311</v>
      </c>
      <c r="N162">
        <v>378.46428773892575</v>
      </c>
      <c r="O162" s="42">
        <f>(SUM(COUNT(N162:N$731))/SUM(COUNT(N$2:N$731)))*100</f>
        <v>78.082191780821915</v>
      </c>
      <c r="Q162">
        <v>305.80499629815262</v>
      </c>
      <c r="R162" s="42">
        <f>(SUM(COUNT(Q162:Q$244))/SUM(COUNT(Q$2:Q$244)))*100</f>
        <v>34.156378600823047</v>
      </c>
      <c r="T162" s="42">
        <v>406</v>
      </c>
      <c r="U162" s="42">
        <f>(SUM(COUNT(T162:T$1100))/SUM(COUNT(T$2:T$1100)))*100</f>
        <v>85.44131028207461</v>
      </c>
      <c r="V162">
        <f>'lc1.shallow1'!Q165</f>
        <v>192.7</v>
      </c>
      <c r="W162">
        <f>(SUM(COUNT(V162:V$829))/SUM(COUNT(V$2:V$829)))*100</f>
        <v>80.676328502415458</v>
      </c>
      <c r="X162">
        <f>'LC1.Shallow2'!T166</f>
        <v>105.50370767174648</v>
      </c>
      <c r="Y162">
        <f t="shared" si="2"/>
        <v>42.857142857142854</v>
      </c>
    </row>
    <row r="163" spans="1:25">
      <c r="A163">
        <v>899.96192393477395</v>
      </c>
      <c r="B163" s="42">
        <v>55.524861878453038</v>
      </c>
      <c r="D163">
        <v>309.64535308166643</v>
      </c>
      <c r="E163" s="42">
        <v>61.938534278959814</v>
      </c>
      <c r="G163">
        <v>285.25799207527712</v>
      </c>
      <c r="H163" s="42">
        <v>70.833333333333343</v>
      </c>
      <c r="K163" s="42">
        <f>'LC3.shallow2'!T167</f>
        <v>183.77696538079812</v>
      </c>
      <c r="L163" s="42">
        <f>(SUM(COUNT(K163:K$522))/SUM(COUNT(K$2:K$522)))*100</f>
        <v>69.097888675623793</v>
      </c>
      <c r="N163">
        <v>378.43665404317625</v>
      </c>
      <c r="O163" s="42">
        <f>(SUM(COUNT(N163:N$731))/SUM(COUNT(N$2:N$731)))*100</f>
        <v>77.945205479452056</v>
      </c>
      <c r="Q163">
        <v>305.48526189928214</v>
      </c>
      <c r="R163" s="42">
        <f>(SUM(COUNT(Q163:Q$244))/SUM(COUNT(Q$2:Q$244)))*100</f>
        <v>33.744855967078195</v>
      </c>
      <c r="T163" s="42">
        <v>406</v>
      </c>
      <c r="U163" s="42">
        <f>(SUM(COUNT(T163:T$1100))/SUM(COUNT(T$2:T$1100)))*100</f>
        <v>85.350318471337587</v>
      </c>
      <c r="V163">
        <f>'lc1.shallow1'!Q166</f>
        <v>352.1</v>
      </c>
      <c r="W163">
        <f>(SUM(COUNT(V163:V$829))/SUM(COUNT(V$2:V$829)))*100</f>
        <v>80.555555555555557</v>
      </c>
      <c r="X163">
        <f>'LC1.Shallow2'!T167</f>
        <v>123.9719865921822</v>
      </c>
      <c r="Y163">
        <f t="shared" si="2"/>
        <v>42.5</v>
      </c>
    </row>
    <row r="164" spans="1:25">
      <c r="A164">
        <v>898.78505119907777</v>
      </c>
      <c r="B164" s="42">
        <v>55.248618784530393</v>
      </c>
      <c r="D164">
        <v>306.86112619909761</v>
      </c>
      <c r="E164" s="42">
        <v>61.702127659574465</v>
      </c>
      <c r="G164">
        <v>284.59541333533139</v>
      </c>
      <c r="H164" s="42">
        <v>70.652173913043484</v>
      </c>
      <c r="K164" s="42">
        <f>'LC3.shallow2'!T168</f>
        <v>160.84399807779278</v>
      </c>
      <c r="L164" s="42">
        <f>(SUM(COUNT(K164:K$522))/SUM(COUNT(K$2:K$522)))*100</f>
        <v>68.905950095969288</v>
      </c>
      <c r="N164">
        <v>377.98890210382183</v>
      </c>
      <c r="O164" s="42">
        <f>(SUM(COUNT(N164:N$731))/SUM(COUNT(N$2:N$731)))*100</f>
        <v>77.808219178082197</v>
      </c>
      <c r="Q164">
        <v>304.58815957933967</v>
      </c>
      <c r="R164" s="42">
        <f>(SUM(COUNT(Q164:Q$244))/SUM(COUNT(Q$2:Q$244)))*100</f>
        <v>33.333333333333329</v>
      </c>
      <c r="T164">
        <v>405.9</v>
      </c>
      <c r="U164" s="42">
        <f>(SUM(COUNT(T164:T$1100))/SUM(COUNT(T$2:T$1100)))*100</f>
        <v>85.25932666060055</v>
      </c>
      <c r="V164">
        <f>'lc1.shallow1'!Q167</f>
        <v>238.1</v>
      </c>
      <c r="W164">
        <f>(SUM(COUNT(V164:V$829))/SUM(COUNT(V$2:V$829)))*100</f>
        <v>80.434782608695656</v>
      </c>
      <c r="X164">
        <f>'LC1.Shallow2'!T168</f>
        <v>250.07818333878038</v>
      </c>
      <c r="Y164">
        <f t="shared" si="2"/>
        <v>42.142857142857146</v>
      </c>
    </row>
    <row r="165" spans="1:25">
      <c r="A165">
        <v>897.36652283901844</v>
      </c>
      <c r="B165" s="42">
        <v>54.972375690607734</v>
      </c>
      <c r="D165">
        <v>306.86112619909761</v>
      </c>
      <c r="E165" s="42">
        <v>61.465721040189123</v>
      </c>
      <c r="G165">
        <v>284.5576279722539</v>
      </c>
      <c r="H165" s="42">
        <v>70.471014492753625</v>
      </c>
      <c r="K165" s="42">
        <f>'LC3.shallow2'!T169</f>
        <v>152.29879011078341</v>
      </c>
      <c r="L165" s="42">
        <f>(SUM(COUNT(K165:K$522))/SUM(COUNT(K$2:K$522)))*100</f>
        <v>68.71401151631477</v>
      </c>
      <c r="N165">
        <v>377.1681310603758</v>
      </c>
      <c r="O165" s="42">
        <f>(SUM(COUNT(N165:N$731))/SUM(COUNT(N$2:N$731)))*100</f>
        <v>77.671232876712324</v>
      </c>
      <c r="Q165">
        <v>300.47893756806252</v>
      </c>
      <c r="R165" s="42">
        <f>(SUM(COUNT(Q165:Q$244))/SUM(COUNT(Q$2:Q$244)))*100</f>
        <v>32.921810699588477</v>
      </c>
      <c r="T165">
        <v>405.7</v>
      </c>
      <c r="U165" s="42">
        <f>(SUM(COUNT(T165:T$1100))/SUM(COUNT(T$2:T$1100)))*100</f>
        <v>85.168334849863513</v>
      </c>
      <c r="V165">
        <f>'lc1.shallow1'!Q168</f>
        <v>332.4</v>
      </c>
      <c r="W165">
        <f>(SUM(COUNT(V165:V$829))/SUM(COUNT(V$2:V$829)))*100</f>
        <v>80.314009661835755</v>
      </c>
      <c r="X165">
        <f>'LC1.Shallow2'!T169</f>
        <v>127.55561965312917</v>
      </c>
      <c r="Y165">
        <f t="shared" si="2"/>
        <v>41.785714285714285</v>
      </c>
    </row>
    <row r="166" spans="1:25">
      <c r="A166">
        <v>895.68001624978535</v>
      </c>
      <c r="B166" s="42">
        <v>54.696132596685089</v>
      </c>
      <c r="D166">
        <v>306.7261023734888</v>
      </c>
      <c r="E166" s="42">
        <v>61.229314420803782</v>
      </c>
      <c r="G166">
        <v>284.23012963051292</v>
      </c>
      <c r="H166" s="42">
        <v>70.289855072463766</v>
      </c>
      <c r="K166" s="42">
        <f>'LC3.shallow2'!T170</f>
        <v>212.10903358386042</v>
      </c>
      <c r="L166" s="42">
        <f>(SUM(COUNT(K166:K$522))/SUM(COUNT(K$2:K$522)))*100</f>
        <v>68.522072936660265</v>
      </c>
      <c r="N166">
        <v>376.92338450788043</v>
      </c>
      <c r="O166" s="42">
        <f>(SUM(COUNT(N166:N$731))/SUM(COUNT(N$2:N$731)))*100</f>
        <v>77.534246575342465</v>
      </c>
      <c r="Q166">
        <v>300.46835321114594</v>
      </c>
      <c r="R166" s="42">
        <f>(SUM(COUNT(Q166:Q$244))/SUM(COUNT(Q$2:Q$244)))*100</f>
        <v>32.510288065843625</v>
      </c>
      <c r="T166" s="42">
        <v>405.26927625733788</v>
      </c>
      <c r="U166" s="42">
        <f>(SUM(COUNT(T166:T$1100))/SUM(COUNT(T$2:T$1100)))*100</f>
        <v>85.077343039126475</v>
      </c>
      <c r="V166">
        <f>'lc1.shallow1'!Q169</f>
        <v>146.30000000000001</v>
      </c>
      <c r="W166">
        <f>(SUM(COUNT(V166:V$829))/SUM(COUNT(V$2:V$829)))*100</f>
        <v>80.193236714975853</v>
      </c>
      <c r="X166">
        <f>'LC1.Shallow2'!T170</f>
        <v>233.47023505591494</v>
      </c>
      <c r="Y166">
        <f t="shared" si="2"/>
        <v>41.428571428571431</v>
      </c>
    </row>
    <row r="167" spans="1:25">
      <c r="A167">
        <v>890.64111390597907</v>
      </c>
      <c r="B167" s="42">
        <v>54.41988950276243</v>
      </c>
      <c r="D167">
        <v>306.71549369389601</v>
      </c>
      <c r="E167" s="42">
        <v>60.99290780141844</v>
      </c>
      <c r="G167">
        <v>283.8833925856793</v>
      </c>
      <c r="H167" s="42">
        <v>70.108695652173907</v>
      </c>
      <c r="K167" s="42">
        <f>'LC3.shallow2'!T171</f>
        <v>353.72180384714159</v>
      </c>
      <c r="L167" s="42">
        <f>(SUM(COUNT(K167:K$522))/SUM(COUNT(K$2:K$522)))*100</f>
        <v>68.330134357005761</v>
      </c>
      <c r="N167">
        <v>374.88107786188544</v>
      </c>
      <c r="O167" s="42">
        <f>(SUM(COUNT(N167:N$731))/SUM(COUNT(N$2:N$731)))*100</f>
        <v>77.397260273972606</v>
      </c>
      <c r="Q167">
        <v>300.01422464244666</v>
      </c>
      <c r="R167" s="42">
        <f>(SUM(COUNT(Q167:Q$244))/SUM(COUNT(Q$2:Q$244)))*100</f>
        <v>32.098765432098766</v>
      </c>
      <c r="T167" s="42">
        <v>404.3</v>
      </c>
      <c r="U167" s="42">
        <f>(SUM(COUNT(T167:T$1100))/SUM(COUNT(T$2:T$1100)))*100</f>
        <v>84.986351228389452</v>
      </c>
      <c r="V167">
        <f>'lc1.shallow1'!Q170</f>
        <v>455.5</v>
      </c>
      <c r="W167">
        <f>(SUM(COUNT(V167:V$829))/SUM(COUNT(V$2:V$829)))*100</f>
        <v>80.072463768115938</v>
      </c>
      <c r="X167">
        <f>'LC1.Shallow2'!T171</f>
        <v>0</v>
      </c>
      <c r="Y167">
        <f t="shared" si="2"/>
        <v>41.071428571428569</v>
      </c>
    </row>
    <row r="168" spans="1:25">
      <c r="A168">
        <v>888.46326782318363</v>
      </c>
      <c r="B168" s="42">
        <v>54.143646408839771</v>
      </c>
      <c r="D168">
        <v>306.71549369389601</v>
      </c>
      <c r="E168" s="42">
        <v>60.756501182033098</v>
      </c>
      <c r="G168">
        <v>283.28588826621609</v>
      </c>
      <c r="H168" s="42">
        <v>69.927536231884062</v>
      </c>
      <c r="K168" s="42">
        <f>'LC3.shallow2'!T172</f>
        <v>152.19811721835981</v>
      </c>
      <c r="L168" s="42">
        <f>(SUM(COUNT(K168:K$522))/SUM(COUNT(K$2:K$522)))*100</f>
        <v>68.138195777351257</v>
      </c>
      <c r="N168">
        <v>374.73979801806854</v>
      </c>
      <c r="O168" s="42">
        <f>(SUM(COUNT(N168:N$731))/SUM(COUNT(N$2:N$731)))*100</f>
        <v>77.260273972602747</v>
      </c>
      <c r="Q168">
        <v>298.1667104829038</v>
      </c>
      <c r="R168" s="42">
        <f>(SUM(COUNT(Q168:Q$244))/SUM(COUNT(Q$2:Q$244)))*100</f>
        <v>31.68724279835391</v>
      </c>
      <c r="T168">
        <v>403.9</v>
      </c>
      <c r="U168" s="42">
        <f>(SUM(COUNT(T168:T$1100))/SUM(COUNT(T$2:T$1100)))*100</f>
        <v>84.895359417652415</v>
      </c>
      <c r="V168">
        <f>'lc1.shallow1'!Q171</f>
        <v>335.2</v>
      </c>
      <c r="W168">
        <f>(SUM(COUNT(V168:V$829))/SUM(COUNT(V$2:V$829)))*100</f>
        <v>79.951690821256037</v>
      </c>
      <c r="X168">
        <f>'LC1.Shallow2'!T172</f>
        <v>185.88684960618036</v>
      </c>
      <c r="Y168">
        <f t="shared" si="2"/>
        <v>40.714285714285715</v>
      </c>
    </row>
    <row r="169" spans="1:25">
      <c r="A169">
        <v>882.96579833210012</v>
      </c>
      <c r="B169" s="42">
        <v>53.867403314917127</v>
      </c>
      <c r="D169">
        <v>306.33422416194162</v>
      </c>
      <c r="E169" s="42">
        <v>60.520094562647756</v>
      </c>
      <c r="G169">
        <v>280.427680850184</v>
      </c>
      <c r="H169" s="42">
        <v>69.746376811594203</v>
      </c>
      <c r="K169" s="42">
        <f>'LC3.shallow2'!T173</f>
        <v>121.58915319624276</v>
      </c>
      <c r="L169" s="42">
        <f>(SUM(COUNT(K169:K$522))/SUM(COUNT(K$2:K$522)))*100</f>
        <v>67.946257197696738</v>
      </c>
      <c r="N169">
        <v>372.86016165102939</v>
      </c>
      <c r="O169" s="42">
        <f>(SUM(COUNT(N169:N$731))/SUM(COUNT(N$2:N$731)))*100</f>
        <v>77.123287671232873</v>
      </c>
      <c r="Q169">
        <v>297.27008563363285</v>
      </c>
      <c r="R169" s="42">
        <f>(SUM(COUNT(Q169:Q$244))/SUM(COUNT(Q$2:Q$244)))*100</f>
        <v>31.275720164609055</v>
      </c>
      <c r="T169" s="42">
        <v>403.8</v>
      </c>
      <c r="U169" s="42">
        <f>(SUM(COUNT(T169:T$1100))/SUM(COUNT(T$2:T$1100)))*100</f>
        <v>84.804367606915378</v>
      </c>
      <c r="V169">
        <f>'lc1.shallow1'!Q172</f>
        <v>250.2</v>
      </c>
      <c r="W169">
        <f>(SUM(COUNT(V169:V$829))/SUM(COUNT(V$2:V$829)))*100</f>
        <v>79.830917874396135</v>
      </c>
      <c r="X169">
        <f>'LC1.Shallow2'!T173</f>
        <v>191.25296804660056</v>
      </c>
      <c r="Y169">
        <f t="shared" si="2"/>
        <v>40.357142857142861</v>
      </c>
    </row>
    <row r="170" spans="1:25">
      <c r="A170">
        <v>880.76636518685916</v>
      </c>
      <c r="B170" s="42">
        <v>53.591160220994475</v>
      </c>
      <c r="D170">
        <v>305.14308139921923</v>
      </c>
      <c r="E170" s="42">
        <v>60.283687943262407</v>
      </c>
      <c r="G170">
        <v>280.28692119810728</v>
      </c>
      <c r="H170" s="42">
        <v>69.565217391304344</v>
      </c>
      <c r="K170" s="42">
        <f>'LC3.shallow2'!T174</f>
        <v>528.32598057467271</v>
      </c>
      <c r="L170" s="42">
        <f>(SUM(COUNT(K170:K$522))/SUM(COUNT(K$2:K$522)))*100</f>
        <v>67.754318618042234</v>
      </c>
      <c r="N170">
        <v>372.04859257282772</v>
      </c>
      <c r="O170" s="42">
        <f>(SUM(COUNT(N170:N$731))/SUM(COUNT(N$2:N$731)))*100</f>
        <v>76.986301369863014</v>
      </c>
      <c r="Q170">
        <v>296.59531766327751</v>
      </c>
      <c r="R170" s="42">
        <f>(SUM(COUNT(Q170:Q$244))/SUM(COUNT(Q$2:Q$244)))*100</f>
        <v>30.864197530864196</v>
      </c>
      <c r="T170" s="42">
        <v>402.6</v>
      </c>
      <c r="U170" s="42">
        <f>(SUM(COUNT(T170:T$1100))/SUM(COUNT(T$2:T$1100)))*100</f>
        <v>84.713375796178354</v>
      </c>
      <c r="V170">
        <f>'lc1.shallow1'!Q173</f>
        <v>234.8</v>
      </c>
      <c r="W170">
        <f>(SUM(COUNT(V170:V$829))/SUM(COUNT(V$2:V$829)))*100</f>
        <v>79.710144927536234</v>
      </c>
      <c r="X170">
        <f>'LC1.Shallow2'!T174</f>
        <v>121.54171929006858</v>
      </c>
      <c r="Y170">
        <f t="shared" si="2"/>
        <v>40</v>
      </c>
    </row>
    <row r="171" spans="1:25">
      <c r="A171">
        <v>878.65783615198029</v>
      </c>
      <c r="B171" s="42">
        <v>53.314917127071823</v>
      </c>
      <c r="D171">
        <v>303.623591571372</v>
      </c>
      <c r="E171" s="42">
        <v>60.047281323877066</v>
      </c>
      <c r="G171">
        <v>280.02338663203568</v>
      </c>
      <c r="H171" s="42">
        <v>69.384057971014485</v>
      </c>
      <c r="K171" s="42">
        <f>'LC3.shallow2'!T175</f>
        <v>120.72521765902361</v>
      </c>
      <c r="L171" s="42">
        <f>(SUM(COUNT(K171:K$522))/SUM(COUNT(K$2:K$522)))*100</f>
        <v>67.562380038387715</v>
      </c>
      <c r="N171">
        <v>370.99074003259568</v>
      </c>
      <c r="O171" s="42">
        <f>(SUM(COUNT(N171:N$731))/SUM(COUNT(N$2:N$731)))*100</f>
        <v>76.849315068493155</v>
      </c>
      <c r="Q171">
        <v>296.34371948584453</v>
      </c>
      <c r="R171" s="42">
        <f>(SUM(COUNT(Q171:Q$244))/SUM(COUNT(Q$2:Q$244)))*100</f>
        <v>30.452674897119341</v>
      </c>
      <c r="T171" s="42">
        <v>397.5</v>
      </c>
      <c r="U171" s="42">
        <f>(SUM(COUNT(T171:T$1100))/SUM(COUNT(T$2:T$1100)))*100</f>
        <v>84.622383985441303</v>
      </c>
      <c r="V171">
        <f>'lc1.shallow1'!Q174</f>
        <v>185.5</v>
      </c>
      <c r="W171">
        <f>(SUM(COUNT(V171:V$829))/SUM(COUNT(V$2:V$829)))*100</f>
        <v>79.589371980676333</v>
      </c>
      <c r="X171">
        <f>'LC1.Shallow2'!T175</f>
        <v>107.43740587388312</v>
      </c>
      <c r="Y171">
        <f t="shared" si="2"/>
        <v>39.642857142857139</v>
      </c>
    </row>
    <row r="172" spans="1:25">
      <c r="A172">
        <v>874.78467019855748</v>
      </c>
      <c r="B172" s="42">
        <v>53.038674033149171</v>
      </c>
      <c r="D172">
        <v>301.79334805065838</v>
      </c>
      <c r="E172" s="42">
        <v>59.810874704491724</v>
      </c>
      <c r="G172">
        <v>279.45851549216246</v>
      </c>
      <c r="H172" s="42">
        <v>69.20289855072464</v>
      </c>
      <c r="K172" s="42">
        <f>'LC3.shallow2'!T176</f>
        <v>155.8242819767039</v>
      </c>
      <c r="L172" s="42">
        <f>(SUM(COUNT(K172:K$522))/SUM(COUNT(K$2:K$522)))*100</f>
        <v>67.370441458733211</v>
      </c>
      <c r="N172">
        <v>370.23147133320845</v>
      </c>
      <c r="O172" s="42">
        <f>(SUM(COUNT(N172:N$731))/SUM(COUNT(N$2:N$731)))*100</f>
        <v>76.712328767123282</v>
      </c>
      <c r="Q172">
        <v>294.525898776926</v>
      </c>
      <c r="R172" s="42">
        <f>(SUM(COUNT(Q172:Q$244))/SUM(COUNT(Q$2:Q$244)))*100</f>
        <v>30.041152263374489</v>
      </c>
      <c r="T172">
        <v>397.5</v>
      </c>
      <c r="U172" s="42">
        <f>(SUM(COUNT(T172:T$1100))/SUM(COUNT(T$2:T$1100)))*100</f>
        <v>84.53139217470428</v>
      </c>
      <c r="V172">
        <f>'lc1.shallow1'!Q175</f>
        <v>113.2</v>
      </c>
      <c r="W172">
        <f>(SUM(COUNT(V172:V$829))/SUM(COUNT(V$2:V$829)))*100</f>
        <v>79.468599033816417</v>
      </c>
      <c r="X172">
        <f>'LC1.Shallow2'!T176</f>
        <v>115.00353173168931</v>
      </c>
      <c r="Y172">
        <f t="shared" si="2"/>
        <v>39.285714285714285</v>
      </c>
    </row>
    <row r="173" spans="1:25">
      <c r="A173">
        <v>873.21492006858762</v>
      </c>
      <c r="B173" s="42">
        <v>52.762430939226526</v>
      </c>
      <c r="D173">
        <v>301.27600600948801</v>
      </c>
      <c r="E173" s="42">
        <v>59.574468085106382</v>
      </c>
      <c r="G173">
        <v>279.3056321286187</v>
      </c>
      <c r="H173" s="42">
        <v>69.021739130434781</v>
      </c>
      <c r="K173" s="42">
        <f>'LC3.shallow2'!T177</f>
        <v>156.38217868334783</v>
      </c>
      <c r="L173" s="42">
        <f>(SUM(COUNT(K173:K$522))/SUM(COUNT(K$2:K$522)))*100</f>
        <v>67.178502879078692</v>
      </c>
      <c r="N173">
        <v>369.41898213836748</v>
      </c>
      <c r="O173" s="42">
        <f>(SUM(COUNT(N173:N$731))/SUM(COUNT(N$2:N$731)))*100</f>
        <v>76.575342465753423</v>
      </c>
      <c r="Q173">
        <v>293.05597899489925</v>
      </c>
      <c r="R173" s="42">
        <f>(SUM(COUNT(Q173:Q$244))/SUM(COUNT(Q$2:Q$244)))*100</f>
        <v>29.629629629629626</v>
      </c>
      <c r="T173">
        <v>393.5</v>
      </c>
      <c r="U173" s="42">
        <f>(SUM(COUNT(T173:T$1100))/SUM(COUNT(T$2:T$1100)))*100</f>
        <v>84.440400363967242</v>
      </c>
      <c r="V173">
        <f>'lc1.shallow1'!Q176</f>
        <v>139.19999999999999</v>
      </c>
      <c r="W173">
        <f>(SUM(COUNT(V173:V$829))/SUM(COUNT(V$2:V$829)))*100</f>
        <v>79.347826086956516</v>
      </c>
      <c r="X173">
        <f>'LC1.Shallow2'!T177</f>
        <v>312.88640638776491</v>
      </c>
      <c r="Y173">
        <f t="shared" si="2"/>
        <v>38.928571428571431</v>
      </c>
    </row>
    <row r="174" spans="1:25">
      <c r="A174">
        <v>869.06236850322045</v>
      </c>
      <c r="B174" s="42">
        <v>52.486187845303867</v>
      </c>
      <c r="D174">
        <v>301.27600600948801</v>
      </c>
      <c r="E174" s="42">
        <v>59.33806146572104</v>
      </c>
      <c r="G174">
        <v>278.16383018928082</v>
      </c>
      <c r="H174" s="42">
        <v>68.840579710144922</v>
      </c>
      <c r="K174" s="42">
        <f>'LC3.shallow2'!T178</f>
        <v>213.67933984793956</v>
      </c>
      <c r="L174" s="42">
        <f>(SUM(COUNT(K174:K$522))/SUM(COUNT(K$2:K$522)))*100</f>
        <v>66.986564299424188</v>
      </c>
      <c r="N174">
        <v>369.24475200540832</v>
      </c>
      <c r="O174" s="42">
        <f>(SUM(COUNT(N174:N$731))/SUM(COUNT(N$2:N$731)))*100</f>
        <v>76.438356164383563</v>
      </c>
      <c r="Q174">
        <v>292.26120139373387</v>
      </c>
      <c r="R174" s="42">
        <f>(SUM(COUNT(Q174:Q$244))/SUM(COUNT(Q$2:Q$244)))*100</f>
        <v>29.218106995884774</v>
      </c>
      <c r="T174" s="42">
        <v>392.4</v>
      </c>
      <c r="U174" s="42">
        <f>(SUM(COUNT(T174:T$1100))/SUM(COUNT(T$2:T$1100)))*100</f>
        <v>84.349408553230205</v>
      </c>
      <c r="V174">
        <f>'lc1.shallow1'!Q177</f>
        <v>261.10000000000002</v>
      </c>
      <c r="W174">
        <f>(SUM(COUNT(V174:V$829))/SUM(COUNT(V$2:V$829)))*100</f>
        <v>79.227053140096615</v>
      </c>
      <c r="X174">
        <f>'LC1.Shallow2'!T178</f>
        <v>141.83232981840419</v>
      </c>
      <c r="Y174">
        <f t="shared" si="2"/>
        <v>38.571428571428577</v>
      </c>
    </row>
    <row r="175" spans="1:25">
      <c r="A175">
        <v>867.94481518773171</v>
      </c>
      <c r="B175" s="42">
        <v>52.209944751381222</v>
      </c>
      <c r="D175">
        <v>300.5231683572128</v>
      </c>
      <c r="E175" s="42">
        <v>59.101654846335691</v>
      </c>
      <c r="G175">
        <v>277.92783213240682</v>
      </c>
      <c r="H175" s="42">
        <v>68.659420289855078</v>
      </c>
      <c r="K175" s="42">
        <f>'LC3.shallow2'!T179</f>
        <v>1118.0515985602347</v>
      </c>
      <c r="L175" s="42">
        <f>(SUM(COUNT(K175:K$522))/SUM(COUNT(K$2:K$522)))*100</f>
        <v>66.79462571976967</v>
      </c>
      <c r="N175">
        <v>368.03701064324935</v>
      </c>
      <c r="O175" s="42">
        <f>(SUM(COUNT(N175:N$731))/SUM(COUNT(N$2:N$731)))*100</f>
        <v>76.301369863013704</v>
      </c>
      <c r="Q175">
        <v>290.82691009760765</v>
      </c>
      <c r="R175" s="42">
        <f>(SUM(COUNT(Q175:Q$244))/SUM(COUNT(Q$2:Q$244)))*100</f>
        <v>28.806584362139919</v>
      </c>
      <c r="T175" s="42">
        <v>391.89931080798664</v>
      </c>
      <c r="U175" s="42">
        <f>(SUM(COUNT(T175:T$1100))/SUM(COUNT(T$2:T$1100)))*100</f>
        <v>84.258416742493182</v>
      </c>
      <c r="V175">
        <f>'lc1.shallow1'!Q178</f>
        <v>341.6</v>
      </c>
      <c r="W175">
        <f>(SUM(COUNT(V175:V$829))/SUM(COUNT(V$2:V$829)))*100</f>
        <v>79.106280193236714</v>
      </c>
      <c r="X175">
        <f>'LC1.Shallow2'!T179</f>
        <v>151.20211648618783</v>
      </c>
      <c r="Y175">
        <f t="shared" si="2"/>
        <v>38.214285714285708</v>
      </c>
    </row>
    <row r="176" spans="1:25">
      <c r="A176">
        <v>866.78510311186255</v>
      </c>
      <c r="B176" s="42">
        <v>51.933701657458563</v>
      </c>
      <c r="D176">
        <v>300.4765680034792</v>
      </c>
      <c r="E176" s="42">
        <v>58.865248226950349</v>
      </c>
      <c r="G176">
        <v>277.13865650916875</v>
      </c>
      <c r="H176" s="42">
        <v>68.478260869565219</v>
      </c>
      <c r="K176" s="42">
        <f>'LC3.shallow2'!T180</f>
        <v>295.90518498498477</v>
      </c>
      <c r="L176" s="42">
        <f>(SUM(COUNT(K176:K$522))/SUM(COUNT(K$2:K$522)))*100</f>
        <v>66.602687140115151</v>
      </c>
      <c r="N176">
        <v>367.78545588268088</v>
      </c>
      <c r="O176" s="42">
        <f>(SUM(COUNT(N176:N$731))/SUM(COUNT(N$2:N$731)))*100</f>
        <v>76.164383561643831</v>
      </c>
      <c r="Q176">
        <v>290.21697318586382</v>
      </c>
      <c r="R176" s="42">
        <f>(SUM(COUNT(Q176:Q$244))/SUM(COUNT(Q$2:Q$244)))*100</f>
        <v>28.39506172839506</v>
      </c>
      <c r="T176" s="42">
        <v>391.4</v>
      </c>
      <c r="U176" s="42">
        <f>(SUM(COUNT(T176:T$1100))/SUM(COUNT(T$2:T$1100)))*100</f>
        <v>84.167424931756145</v>
      </c>
      <c r="V176">
        <f>'lc1.shallow1'!Q179</f>
        <v>300.8</v>
      </c>
      <c r="W176">
        <f>(SUM(COUNT(V176:V$829))/SUM(COUNT(V$2:V$829)))*100</f>
        <v>78.985507246376812</v>
      </c>
      <c r="X176">
        <f>'LC1.Shallow2'!T180</f>
        <v>123.63269722371605</v>
      </c>
      <c r="Y176">
        <f t="shared" si="2"/>
        <v>37.857142857142854</v>
      </c>
    </row>
    <row r="177" spans="1:25">
      <c r="A177">
        <v>862.99686837152274</v>
      </c>
      <c r="B177" s="42">
        <v>51.657458563535904</v>
      </c>
      <c r="D177">
        <v>298.54841633086562</v>
      </c>
      <c r="E177" s="42">
        <v>58.628841607565008</v>
      </c>
      <c r="G177">
        <v>276.15074236680454</v>
      </c>
      <c r="H177" s="42">
        <v>68.29710144927536</v>
      </c>
      <c r="K177" s="42">
        <f>'LC3.shallow2'!T181</f>
        <v>122.68658509387764</v>
      </c>
      <c r="L177" s="42">
        <f>(SUM(COUNT(K177:K$522))/SUM(COUNT(K$2:K$522)))*100</f>
        <v>66.410748560460647</v>
      </c>
      <c r="N177">
        <v>364.81066758138138</v>
      </c>
      <c r="O177" s="42">
        <f>(SUM(COUNT(N177:N$731))/SUM(COUNT(N$2:N$731)))*100</f>
        <v>76.027397260273972</v>
      </c>
      <c r="Q177">
        <v>288.54187829893613</v>
      </c>
      <c r="R177" s="42">
        <f>(SUM(COUNT(Q177:Q$244))/SUM(COUNT(Q$2:Q$244)))*100</f>
        <v>27.983539094650205</v>
      </c>
      <c r="T177" s="42">
        <v>391.29804509236646</v>
      </c>
      <c r="U177" s="42">
        <f>(SUM(COUNT(T177:T$1100))/SUM(COUNT(T$2:T$1100)))*100</f>
        <v>84.076433121019107</v>
      </c>
      <c r="V177">
        <f>'lc1.shallow1'!Q180</f>
        <v>226</v>
      </c>
      <c r="W177">
        <f>(SUM(COUNT(V177:V$829))/SUM(COUNT(V$2:V$829)))*100</f>
        <v>78.864734299516897</v>
      </c>
      <c r="X177">
        <f>'LC1.Shallow2'!T181</f>
        <v>151.34407688456758</v>
      </c>
      <c r="Y177">
        <f t="shared" si="2"/>
        <v>37.5</v>
      </c>
    </row>
    <row r="178" spans="1:25">
      <c r="A178">
        <v>861.62014998165967</v>
      </c>
      <c r="B178" s="42">
        <v>51.381215469613259</v>
      </c>
      <c r="D178">
        <v>298.23076586082078</v>
      </c>
      <c r="E178" s="42">
        <v>58.392434988179666</v>
      </c>
      <c r="G178">
        <v>275.48740815203558</v>
      </c>
      <c r="H178" s="42">
        <v>68.115942028985515</v>
      </c>
      <c r="K178" s="42">
        <f>'LC3.shallow2'!T182</f>
        <v>231.09352707704039</v>
      </c>
      <c r="L178" s="42">
        <f>(SUM(COUNT(K178:K$522))/SUM(COUNT(K$2:K$522)))*100</f>
        <v>66.218809980806142</v>
      </c>
      <c r="N178">
        <v>364.70283794769369</v>
      </c>
      <c r="O178" s="42">
        <f>(SUM(COUNT(N178:N$731))/SUM(COUNT(N$2:N$731)))*100</f>
        <v>75.890410958904113</v>
      </c>
      <c r="Q178">
        <v>287.43412406643796</v>
      </c>
      <c r="R178" s="42">
        <f>(SUM(COUNT(Q178:Q$244))/SUM(COUNT(Q$2:Q$244)))*100</f>
        <v>27.572016460905353</v>
      </c>
      <c r="T178" s="42">
        <v>390.1</v>
      </c>
      <c r="U178" s="42">
        <f>(SUM(COUNT(T178:T$1100))/SUM(COUNT(T$2:T$1100)))*100</f>
        <v>83.98544131028207</v>
      </c>
      <c r="V178">
        <f>'lc1.shallow1'!Q181</f>
        <v>168.8</v>
      </c>
      <c r="W178">
        <f>(SUM(COUNT(V178:V$829))/SUM(COUNT(V$2:V$829)))*100</f>
        <v>78.74396135265701</v>
      </c>
      <c r="X178">
        <f>'LC1.Shallow2'!T182</f>
        <v>220.3652259879286</v>
      </c>
      <c r="Y178">
        <f t="shared" si="2"/>
        <v>37.142857142857146</v>
      </c>
    </row>
    <row r="179" spans="1:25">
      <c r="A179">
        <v>861.40172463248837</v>
      </c>
      <c r="B179" s="42">
        <v>51.104972375690608</v>
      </c>
      <c r="D179">
        <v>292.861482001696</v>
      </c>
      <c r="E179" s="42">
        <v>58.156028368794324</v>
      </c>
      <c r="G179">
        <v>274.41013553011817</v>
      </c>
      <c r="H179" s="42">
        <v>67.934782608695656</v>
      </c>
      <c r="K179" s="42">
        <f>'LC3.shallow2'!T183</f>
        <v>128.31846911835009</v>
      </c>
      <c r="L179" s="42">
        <f>(SUM(COUNT(K179:K$522))/SUM(COUNT(K$2:K$522)))*100</f>
        <v>66.026871401151638</v>
      </c>
      <c r="N179">
        <v>364.44354743309793</v>
      </c>
      <c r="O179" s="42">
        <f>(SUM(COUNT(N179:N$731))/SUM(COUNT(N$2:N$731)))*100</f>
        <v>75.753424657534254</v>
      </c>
      <c r="Q179">
        <v>286.77694765347127</v>
      </c>
      <c r="R179" s="42">
        <f>(SUM(COUNT(Q179:Q$244))/SUM(COUNT(Q$2:Q$244)))*100</f>
        <v>27.160493827160494</v>
      </c>
      <c r="T179" s="42">
        <v>389.6</v>
      </c>
      <c r="U179" s="42">
        <f>(SUM(COUNT(T179:T$1100))/SUM(COUNT(T$2:T$1100)))*100</f>
        <v>83.894449499545047</v>
      </c>
      <c r="V179">
        <f>'lc1.shallow1'!Q182</f>
        <v>406</v>
      </c>
      <c r="W179">
        <f>(SUM(COUNT(V179:V$829))/SUM(COUNT(V$2:V$829)))*100</f>
        <v>78.623188405797109</v>
      </c>
      <c r="X179">
        <f>'LC1.Shallow2'!T183</f>
        <v>145.15876227223254</v>
      </c>
      <c r="Y179">
        <f t="shared" si="2"/>
        <v>36.785714285714292</v>
      </c>
    </row>
    <row r="180" spans="1:25">
      <c r="A180">
        <v>860.45703774370031</v>
      </c>
      <c r="B180" s="42">
        <v>50.828729281767963</v>
      </c>
      <c r="D180">
        <v>289.60962052428158</v>
      </c>
      <c r="E180" s="42">
        <v>57.919621749408975</v>
      </c>
      <c r="G180">
        <v>274.05142545126478</v>
      </c>
      <c r="H180" s="42">
        <v>67.753623188405797</v>
      </c>
      <c r="K180" s="42">
        <f>'LC3.shallow2'!T184</f>
        <v>112.98866193493828</v>
      </c>
      <c r="L180" s="42">
        <f>(SUM(COUNT(K180:K$522))/SUM(COUNT(K$2:K$522)))*100</f>
        <v>65.834932821497119</v>
      </c>
      <c r="N180">
        <v>364.3317014159864</v>
      </c>
      <c r="O180" s="42">
        <f>(SUM(COUNT(N180:N$731))/SUM(COUNT(N$2:N$731)))*100</f>
        <v>75.61643835616438</v>
      </c>
      <c r="Q180">
        <v>286.7525351373406</v>
      </c>
      <c r="R180" s="42">
        <f>(SUM(COUNT(Q180:Q$244))/SUM(COUNT(Q$2:Q$244)))*100</f>
        <v>26.748971193415638</v>
      </c>
      <c r="T180" s="42">
        <v>386.5</v>
      </c>
      <c r="U180" s="42">
        <f>(SUM(COUNT(T180:T$1100))/SUM(COUNT(T$2:T$1100)))*100</f>
        <v>83.80345768880801</v>
      </c>
      <c r="V180">
        <f>'lc1.shallow1'!Q183</f>
        <v>137.4</v>
      </c>
      <c r="W180">
        <f>(SUM(COUNT(V180:V$829))/SUM(COUNT(V$2:V$829)))*100</f>
        <v>78.502415458937207</v>
      </c>
      <c r="X180">
        <f>'LC1.Shallow2'!T184</f>
        <v>164.11170940876193</v>
      </c>
      <c r="Y180">
        <f t="shared" si="2"/>
        <v>36.428571428571423</v>
      </c>
    </row>
    <row r="181" spans="1:25">
      <c r="A181">
        <v>859.23860981762323</v>
      </c>
      <c r="B181" s="42">
        <v>50.552486187845304</v>
      </c>
      <c r="D181">
        <v>289.44616527413041</v>
      </c>
      <c r="E181" s="42">
        <v>57.683215130023648</v>
      </c>
      <c r="G181">
        <v>273.19078948699524</v>
      </c>
      <c r="H181" s="42">
        <v>67.572463768115938</v>
      </c>
      <c r="K181" s="42">
        <f>'LC3.shallow2'!T185</f>
        <v>318.68337683696433</v>
      </c>
      <c r="L181" s="42">
        <f>(SUM(COUNT(K181:K$522))/SUM(COUNT(K$2:K$522)))*100</f>
        <v>65.642994241842615</v>
      </c>
      <c r="N181">
        <v>364.28108701231287</v>
      </c>
      <c r="O181" s="42">
        <f>(SUM(COUNT(N181:N$731))/SUM(COUNT(N$2:N$731)))*100</f>
        <v>75.479452054794521</v>
      </c>
      <c r="Q181">
        <v>284.76210678080236</v>
      </c>
      <c r="R181" s="42">
        <f>(SUM(COUNT(Q181:Q$244))/SUM(COUNT(Q$2:Q$244)))*100</f>
        <v>26.337448559670783</v>
      </c>
      <c r="T181">
        <v>385.6</v>
      </c>
      <c r="U181" s="42">
        <f>(SUM(COUNT(T181:T$1100))/SUM(COUNT(T$2:T$1100)))*100</f>
        <v>83.712465878070972</v>
      </c>
      <c r="V181">
        <f>'lc1.shallow1'!Q184</f>
        <v>228.1</v>
      </c>
      <c r="W181">
        <f>(SUM(COUNT(V181:V$829))/SUM(COUNT(V$2:V$829)))*100</f>
        <v>78.381642512077292</v>
      </c>
      <c r="X181">
        <f>'LC1.Shallow2'!T185</f>
        <v>112.47645914075247</v>
      </c>
      <c r="Y181">
        <f t="shared" si="2"/>
        <v>36.071428571428569</v>
      </c>
    </row>
    <row r="182" spans="1:25">
      <c r="A182">
        <v>858.37212313929763</v>
      </c>
      <c r="B182" s="42">
        <v>50.276243093922659</v>
      </c>
      <c r="D182">
        <v>286.3119360792416</v>
      </c>
      <c r="E182" s="42">
        <v>57.446808510638306</v>
      </c>
      <c r="G182">
        <v>273.18609519108907</v>
      </c>
      <c r="H182" s="42">
        <v>67.391304347826093</v>
      </c>
      <c r="K182" s="42">
        <f>'LC3.shallow2'!T186</f>
        <v>136.83486503487592</v>
      </c>
      <c r="L182" s="42">
        <f>(SUM(COUNT(K182:K$522))/SUM(COUNT(K$2:K$522)))*100</f>
        <v>65.451055662188097</v>
      </c>
      <c r="N182">
        <v>363.80725634077766</v>
      </c>
      <c r="O182" s="42">
        <f>(SUM(COUNT(N182:N$731))/SUM(COUNT(N$2:N$731)))*100</f>
        <v>75.342465753424662</v>
      </c>
      <c r="Q182">
        <v>283.20892488320931</v>
      </c>
      <c r="R182" s="42">
        <f>(SUM(COUNT(Q182:Q$244))/SUM(COUNT(Q$2:Q$244)))*100</f>
        <v>25.925925925925924</v>
      </c>
      <c r="T182" s="42">
        <v>384.9</v>
      </c>
      <c r="U182" s="42">
        <f>(SUM(COUNT(T182:T$1100))/SUM(COUNT(T$2:T$1100)))*100</f>
        <v>83.621474067333949</v>
      </c>
      <c r="V182">
        <f>'lc1.shallow1'!Q185</f>
        <v>1031.5</v>
      </c>
      <c r="W182">
        <f>(SUM(COUNT(V182:V$829))/SUM(COUNT(V$2:V$829)))*100</f>
        <v>78.260869565217391</v>
      </c>
      <c r="X182">
        <f>'LC1.Shallow2'!T186</f>
        <v>120.61596846517493</v>
      </c>
      <c r="Y182">
        <f t="shared" si="2"/>
        <v>35.714285714285715</v>
      </c>
    </row>
    <row r="183" spans="1:25">
      <c r="A183">
        <v>850.07263091425239</v>
      </c>
      <c r="B183" s="42">
        <v>50</v>
      </c>
      <c r="D183">
        <v>285.63173123754882</v>
      </c>
      <c r="E183" s="42">
        <v>57.210401891252957</v>
      </c>
      <c r="G183">
        <v>270.38412269556449</v>
      </c>
      <c r="H183" s="42">
        <v>67.210144927536234</v>
      </c>
      <c r="K183" s="42">
        <f>'LC3.shallow2'!T187</f>
        <v>162.08284992320804</v>
      </c>
      <c r="L183" s="42">
        <f>(SUM(COUNT(K183:K$522))/SUM(COUNT(K$2:K$522)))*100</f>
        <v>65.259117082533592</v>
      </c>
      <c r="N183">
        <v>363.25293663285402</v>
      </c>
      <c r="O183" s="42">
        <f>(SUM(COUNT(N183:N$731))/SUM(COUNT(N$2:N$731)))*100</f>
        <v>75.205479452054789</v>
      </c>
      <c r="Q183">
        <v>280.28013205788011</v>
      </c>
      <c r="R183" s="42">
        <f>(SUM(COUNT(Q183:Q$244))/SUM(COUNT(Q$2:Q$244)))*100</f>
        <v>25.514403292181072</v>
      </c>
      <c r="T183" s="42">
        <v>383.57075852567863</v>
      </c>
      <c r="U183" s="42">
        <f>(SUM(COUNT(T183:T$1100))/SUM(COUNT(T$2:T$1100)))*100</f>
        <v>83.530482256596912</v>
      </c>
      <c r="V183">
        <f>'lc1.shallow1'!Q186</f>
        <v>280.2</v>
      </c>
      <c r="W183">
        <f>(SUM(COUNT(V183:V$829))/SUM(COUNT(V$2:V$829)))*100</f>
        <v>78.140096618357489</v>
      </c>
      <c r="X183">
        <f>'LC1.Shallow2'!T187</f>
        <v>0</v>
      </c>
      <c r="Y183">
        <f t="shared" si="2"/>
        <v>35.357142857142861</v>
      </c>
    </row>
    <row r="184" spans="1:25">
      <c r="A184">
        <v>848.86937725495557</v>
      </c>
      <c r="B184" s="42">
        <v>49.723756906077348</v>
      </c>
      <c r="D184">
        <v>285.00104270804559</v>
      </c>
      <c r="E184" s="42">
        <v>56.973995271867615</v>
      </c>
      <c r="G184">
        <v>270.27183366302688</v>
      </c>
      <c r="H184" s="42">
        <v>67.028985507246375</v>
      </c>
      <c r="K184" s="42">
        <f>'LC3.shallow2'!T188</f>
        <v>405.68188894026065</v>
      </c>
      <c r="L184" s="42">
        <f>(SUM(COUNT(K184:K$522))/SUM(COUNT(K$2:K$522)))*100</f>
        <v>65.067178502879074</v>
      </c>
      <c r="N184">
        <v>362.95779584003452</v>
      </c>
      <c r="O184" s="42">
        <f>(SUM(COUNT(N184:N$731))/SUM(COUNT(N$2:N$731)))*100</f>
        <v>75.06849315068493</v>
      </c>
      <c r="Q184">
        <v>279.01604163840602</v>
      </c>
      <c r="R184" s="42">
        <f>(SUM(COUNT(Q184:Q$244))/SUM(COUNT(Q$2:Q$244)))*100</f>
        <v>25.102880658436217</v>
      </c>
      <c r="T184">
        <v>383.1</v>
      </c>
      <c r="U184" s="42">
        <f>(SUM(COUNT(T184:T$1100))/SUM(COUNT(T$2:T$1100)))*100</f>
        <v>83.439490445859875</v>
      </c>
      <c r="V184">
        <f>'lc1.shallow1'!Q187</f>
        <v>264</v>
      </c>
      <c r="W184">
        <f>(SUM(COUNT(V184:V$829))/SUM(COUNT(V$2:V$829)))*100</f>
        <v>78.019323671497588</v>
      </c>
      <c r="X184">
        <f>'LC1.Shallow2'!T188</f>
        <v>405.26927625733788</v>
      </c>
      <c r="Y184">
        <f t="shared" si="2"/>
        <v>35</v>
      </c>
    </row>
    <row r="185" spans="1:25">
      <c r="A185">
        <v>847.59634115007748</v>
      </c>
      <c r="B185" s="42">
        <v>49.447513812154696</v>
      </c>
      <c r="D185">
        <v>284.44499785705761</v>
      </c>
      <c r="E185" s="42">
        <v>56.737588652482273</v>
      </c>
      <c r="G185">
        <v>268.54831903436548</v>
      </c>
      <c r="H185" s="42">
        <v>66.847826086956516</v>
      </c>
      <c r="K185" s="42">
        <f>'LC3.shallow2'!T189</f>
        <v>214.77006773372813</v>
      </c>
      <c r="L185" s="42">
        <f>(SUM(COUNT(K185:K$522))/SUM(COUNT(K$2:K$522)))*100</f>
        <v>64.875239923224569</v>
      </c>
      <c r="N185">
        <v>362.26708789292809</v>
      </c>
      <c r="O185" s="42">
        <f>(SUM(COUNT(N185:N$731))/SUM(COUNT(N$2:N$731)))*100</f>
        <v>74.93150684931507</v>
      </c>
      <c r="Q185">
        <v>277.43055633547488</v>
      </c>
      <c r="R185" s="42">
        <f>(SUM(COUNT(Q185:Q$244))/SUM(COUNT(Q$2:Q$244)))*100</f>
        <v>24.691358024691358</v>
      </c>
      <c r="T185" s="42">
        <v>380.19296261474739</v>
      </c>
      <c r="U185" s="42">
        <f>(SUM(COUNT(T185:T$1100))/SUM(COUNT(T$2:T$1100)))*100</f>
        <v>83.348498635122837</v>
      </c>
      <c r="V185">
        <f>'lc1.shallow1'!Q188</f>
        <v>172.6</v>
      </c>
      <c r="W185">
        <f>(SUM(COUNT(V185:V$829))/SUM(COUNT(V$2:V$829)))*100</f>
        <v>77.898550724637687</v>
      </c>
      <c r="X185">
        <f>'LC1.Shallow2'!T189</f>
        <v>322.36543080584306</v>
      </c>
      <c r="Y185">
        <f t="shared" si="2"/>
        <v>34.642857142857139</v>
      </c>
    </row>
    <row r="186" spans="1:25">
      <c r="A186">
        <v>842.78815168650999</v>
      </c>
      <c r="B186" s="42">
        <v>49.171270718232044</v>
      </c>
      <c r="D186">
        <v>283.66740033802881</v>
      </c>
      <c r="E186" s="42">
        <v>56.501182033096931</v>
      </c>
      <c r="G186">
        <v>268.0726765844833</v>
      </c>
      <c r="H186" s="42">
        <v>66.666666666666657</v>
      </c>
      <c r="K186" s="42">
        <f>'LC3.shallow2'!T190</f>
        <v>234.64934316420423</v>
      </c>
      <c r="L186" s="42">
        <f>(SUM(COUNT(K186:K$522))/SUM(COUNT(K$2:K$522)))*100</f>
        <v>64.683301343570051</v>
      </c>
      <c r="N186">
        <v>361.54510572606733</v>
      </c>
      <c r="O186" s="42">
        <f>(SUM(COUNT(N186:N$731))/SUM(COUNT(N$2:N$731)))*100</f>
        <v>74.794520547945211</v>
      </c>
      <c r="Q186">
        <v>276.50015223221141</v>
      </c>
      <c r="R186" s="42">
        <f>(SUM(COUNT(Q186:Q$244))/SUM(COUNT(Q$2:Q$244)))*100</f>
        <v>24.279835390946502</v>
      </c>
      <c r="T186" s="42">
        <v>379.9</v>
      </c>
      <c r="U186" s="42">
        <f>(SUM(COUNT(T186:T$1100))/SUM(COUNT(T$2:T$1100)))*100</f>
        <v>83.257506824385814</v>
      </c>
      <c r="V186">
        <f>'lc1.shallow1'!Q189</f>
        <v>200.9</v>
      </c>
      <c r="W186">
        <f>(SUM(COUNT(V186:V$829))/SUM(COUNT(V$2:V$829)))*100</f>
        <v>77.777777777777786</v>
      </c>
      <c r="X186">
        <f>'LC1.Shallow2'!T190</f>
        <v>512.60652639295756</v>
      </c>
      <c r="Y186">
        <f t="shared" si="2"/>
        <v>34.285714285714285</v>
      </c>
    </row>
    <row r="187" spans="1:25">
      <c r="A187">
        <v>836.29059592110036</v>
      </c>
      <c r="B187" s="42">
        <v>48.895027624309392</v>
      </c>
      <c r="D187">
        <v>281.42307169349363</v>
      </c>
      <c r="E187" s="42">
        <v>56.26477541371159</v>
      </c>
      <c r="G187">
        <v>267.95253334843568</v>
      </c>
      <c r="H187" s="42">
        <v>66.485507246376812</v>
      </c>
      <c r="K187" s="42">
        <f>'LC3.shallow2'!T191</f>
        <v>151.19164314060254</v>
      </c>
      <c r="L187" s="42">
        <f>(SUM(COUNT(K187:K$522))/SUM(COUNT(K$2:K$522)))*100</f>
        <v>64.491362763915546</v>
      </c>
      <c r="N187">
        <v>361.26874991568724</v>
      </c>
      <c r="O187" s="42">
        <f>(SUM(COUNT(N187:N$731))/SUM(COUNT(N$2:N$731)))*100</f>
        <v>74.657534246575338</v>
      </c>
      <c r="Q187">
        <v>275.69550449922559</v>
      </c>
      <c r="R187" s="42">
        <f>(SUM(COUNT(Q187:Q$244))/SUM(COUNT(Q$2:Q$244)))*100</f>
        <v>23.868312757201647</v>
      </c>
      <c r="T187">
        <v>379.3</v>
      </c>
      <c r="U187" s="42">
        <f>(SUM(COUNT(T187:T$1100))/SUM(COUNT(T$2:T$1100)))*100</f>
        <v>83.166515013648763</v>
      </c>
      <c r="V187">
        <f>'lc1.shallow1'!Q190</f>
        <v>470</v>
      </c>
      <c r="W187">
        <f>(SUM(COUNT(V187:V$829))/SUM(COUNT(V$2:V$829)))*100</f>
        <v>77.65700483091787</v>
      </c>
      <c r="X187">
        <f>'LC1.Shallow2'!T191</f>
        <v>707.63704238317609</v>
      </c>
      <c r="Y187">
        <f t="shared" si="2"/>
        <v>33.928571428571431</v>
      </c>
    </row>
    <row r="188" spans="1:25">
      <c r="A188">
        <v>832.69993926681434</v>
      </c>
      <c r="B188" s="42">
        <v>48.618784530386741</v>
      </c>
      <c r="D188">
        <v>281.28752263645521</v>
      </c>
      <c r="E188" s="42">
        <v>56.028368794326241</v>
      </c>
      <c r="G188">
        <v>265.9323554764652</v>
      </c>
      <c r="H188" s="42">
        <v>66.304347826086953</v>
      </c>
      <c r="K188" s="42">
        <f>'LC3.shallow2'!T192</f>
        <v>277.13865650916875</v>
      </c>
      <c r="L188" s="42">
        <f>(SUM(COUNT(K188:K$522))/SUM(COUNT(K$2:K$522)))*100</f>
        <v>64.299424184261028</v>
      </c>
      <c r="N188">
        <v>360.50773996066641</v>
      </c>
      <c r="O188" s="42">
        <f>(SUM(COUNT(N188:N$731))/SUM(COUNT(N$2:N$731)))*100</f>
        <v>74.520547945205479</v>
      </c>
      <c r="Q188">
        <v>273.95454708516581</v>
      </c>
      <c r="R188" s="42">
        <f>(SUM(COUNT(Q188:Q$244))/SUM(COUNT(Q$2:Q$244)))*100</f>
        <v>23.456790123456788</v>
      </c>
      <c r="T188" s="42">
        <v>376.6</v>
      </c>
      <c r="U188" s="42">
        <f>(SUM(COUNT(T188:T$1100))/SUM(COUNT(T$2:T$1100)))*100</f>
        <v>83.075523202911739</v>
      </c>
      <c r="V188">
        <f>'lc1.shallow1'!Q191</f>
        <v>228.7</v>
      </c>
      <c r="W188">
        <f>(SUM(COUNT(V188:V$829))/SUM(COUNT(V$2:V$829)))*100</f>
        <v>77.536231884057969</v>
      </c>
      <c r="X188">
        <f>'LC1.Shallow2'!T192</f>
        <v>1146.9694231269955</v>
      </c>
      <c r="Y188">
        <f t="shared" si="2"/>
        <v>33.571428571428569</v>
      </c>
    </row>
    <row r="189" spans="1:25">
      <c r="A189">
        <v>828.32143222987759</v>
      </c>
      <c r="B189" s="42">
        <v>48.342541436464089</v>
      </c>
      <c r="D189">
        <v>276.6855857201968</v>
      </c>
      <c r="E189" s="42">
        <v>55.791962174940899</v>
      </c>
      <c r="G189">
        <v>265.78875591820059</v>
      </c>
      <c r="H189" s="42">
        <v>66.123188405797109</v>
      </c>
      <c r="K189" s="42">
        <f>'LC3.shallow2'!T193</f>
        <v>131.38389924777906</v>
      </c>
      <c r="L189" s="42">
        <f>(SUM(COUNT(K189:K$522))/SUM(COUNT(K$2:K$522)))*100</f>
        <v>64.107485604606524</v>
      </c>
      <c r="N189">
        <v>360.23042864454561</v>
      </c>
      <c r="O189" s="42">
        <f>(SUM(COUNT(N189:N$731))/SUM(COUNT(N$2:N$731)))*100</f>
        <v>74.38356164383562</v>
      </c>
      <c r="Q189">
        <v>273.2458722290055</v>
      </c>
      <c r="R189" s="42">
        <f>(SUM(COUNT(Q189:Q$244))/SUM(COUNT(Q$2:Q$244)))*100</f>
        <v>23.045267489711936</v>
      </c>
      <c r="T189">
        <v>376.3</v>
      </c>
      <c r="U189" s="42">
        <f>(SUM(COUNT(T189:T$1100))/SUM(COUNT(T$2:T$1100)))*100</f>
        <v>82.984531392174716</v>
      </c>
      <c r="V189">
        <f>'lc1.shallow1'!Q192</f>
        <v>180.9</v>
      </c>
      <c r="W189">
        <f>(SUM(COUNT(V189:V$829))/SUM(COUNT(V$2:V$829)))*100</f>
        <v>77.415458937198068</v>
      </c>
      <c r="X189">
        <f>'LC1.Shallow2'!T193</f>
        <v>1085.7231386358537</v>
      </c>
      <c r="Y189">
        <f t="shared" si="2"/>
        <v>33.214285714285715</v>
      </c>
    </row>
    <row r="190" spans="1:25">
      <c r="A190">
        <v>824.7926752439397</v>
      </c>
      <c r="B190" s="42">
        <v>48.066298342541437</v>
      </c>
      <c r="D190">
        <v>275.93541035434561</v>
      </c>
      <c r="E190" s="42">
        <v>55.555555555555557</v>
      </c>
      <c r="G190">
        <v>263.88446067819746</v>
      </c>
      <c r="H190" s="42">
        <v>65.94202898550725</v>
      </c>
      <c r="K190" s="42">
        <f>'LC3.shallow2'!T194</f>
        <v>285.26254763339131</v>
      </c>
      <c r="L190" s="42">
        <f>(SUM(COUNT(K190:K$522))/SUM(COUNT(K$2:K$522)))*100</f>
        <v>63.915547024952012</v>
      </c>
      <c r="N190">
        <v>358.96400967564045</v>
      </c>
      <c r="O190" s="42">
        <f>(SUM(COUNT(N190:N$731))/SUM(COUNT(N$2:N$731)))*100</f>
        <v>74.246575342465746</v>
      </c>
      <c r="Q190">
        <v>269.60048950103851</v>
      </c>
      <c r="R190" s="42">
        <f>(SUM(COUNT(Q190:Q$244))/SUM(COUNT(Q$2:Q$244)))*100</f>
        <v>22.633744855967077</v>
      </c>
      <c r="T190" s="42">
        <v>376</v>
      </c>
      <c r="U190" s="42">
        <f>(SUM(COUNT(T190:T$1100))/SUM(COUNT(T$2:T$1100)))*100</f>
        <v>82.893539581437665</v>
      </c>
      <c r="V190">
        <f>'lc1.shallow1'!Q193</f>
        <v>330.4</v>
      </c>
      <c r="W190">
        <f>(SUM(COUNT(V190:V$829))/SUM(COUNT(V$2:V$829)))*100</f>
        <v>77.294685990338166</v>
      </c>
      <c r="X190">
        <f>'LC1.Shallow2'!T194</f>
        <v>380.19296261474739</v>
      </c>
      <c r="Y190">
        <f t="shared" si="2"/>
        <v>32.857142857142854</v>
      </c>
    </row>
    <row r="191" spans="1:25">
      <c r="A191">
        <v>822.50187507696239</v>
      </c>
      <c r="B191" s="42">
        <v>47.790055248618785</v>
      </c>
      <c r="D191">
        <v>275.18315515818961</v>
      </c>
      <c r="E191" s="42">
        <v>55.319148936170215</v>
      </c>
      <c r="G191">
        <v>263.75555401663649</v>
      </c>
      <c r="H191" s="42">
        <v>65.760869565217391</v>
      </c>
      <c r="K191" s="42">
        <f>'LC3.shallow2'!T195</f>
        <v>665.49975025996775</v>
      </c>
      <c r="L191" s="42">
        <f>(SUM(COUNT(K191:K$522))/SUM(COUNT(K$2:K$522)))*100</f>
        <v>63.723608445297508</v>
      </c>
      <c r="N191">
        <v>358.7829338684939</v>
      </c>
      <c r="O191" s="42">
        <f>(SUM(COUNT(N191:N$731))/SUM(COUNT(N$2:N$731)))*100</f>
        <v>74.109589041095887</v>
      </c>
      <c r="Q191">
        <v>269.07589688241671</v>
      </c>
      <c r="R191" s="42">
        <f>(SUM(COUNT(Q191:Q$244))/SUM(COUNT(Q$2:Q$244)))*100</f>
        <v>22.222222222222221</v>
      </c>
      <c r="T191">
        <v>375.2</v>
      </c>
      <c r="U191" s="42">
        <f>(SUM(COUNT(T191:T$1100))/SUM(COUNT(T$2:T$1100)))*100</f>
        <v>82.802547770700642</v>
      </c>
      <c r="V191">
        <f>'lc1.shallow1'!Q194</f>
        <v>170.2</v>
      </c>
      <c r="W191">
        <f>(SUM(COUNT(V191:V$829))/SUM(COUNT(V$2:V$829)))*100</f>
        <v>77.173913043478265</v>
      </c>
      <c r="X191">
        <f>'LC1.Shallow2'!T195</f>
        <v>129.75501304510416</v>
      </c>
      <c r="Y191">
        <f t="shared" si="2"/>
        <v>32.5</v>
      </c>
    </row>
    <row r="192" spans="1:25">
      <c r="A192">
        <v>816.56863844027896</v>
      </c>
      <c r="B192" s="42">
        <v>47.513812154696133</v>
      </c>
      <c r="D192">
        <v>274.47989158014479</v>
      </c>
      <c r="E192" s="42">
        <v>55.082742316784874</v>
      </c>
      <c r="G192">
        <v>263.59765564917132</v>
      </c>
      <c r="H192" s="42">
        <v>65.579710144927532</v>
      </c>
      <c r="K192" s="42">
        <f>'LC3.shallow2'!T196</f>
        <v>185.61565450261068</v>
      </c>
      <c r="L192" s="42">
        <f>(SUM(COUNT(K192:K$522))/SUM(COUNT(K$2:K$522)))*100</f>
        <v>63.531669865642989</v>
      </c>
      <c r="N192">
        <v>356.88255046095151</v>
      </c>
      <c r="O192" s="42">
        <f>(SUM(COUNT(N192:N$731))/SUM(COUNT(N$2:N$731)))*100</f>
        <v>73.972602739726028</v>
      </c>
      <c r="Q192">
        <v>268.15424703301051</v>
      </c>
      <c r="R192" s="42">
        <f>(SUM(COUNT(Q192:Q$244))/SUM(COUNT(Q$2:Q$244)))*100</f>
        <v>21.810699588477366</v>
      </c>
      <c r="T192" s="42">
        <v>374.3</v>
      </c>
      <c r="U192" s="42">
        <f>(SUM(COUNT(T192:T$1100))/SUM(COUNT(T$2:T$1100)))*100</f>
        <v>82.711555959963604</v>
      </c>
      <c r="V192">
        <f>'lc1.shallow1'!Q195</f>
        <v>173</v>
      </c>
      <c r="W192">
        <f>(SUM(COUNT(V192:V$829))/SUM(COUNT(V$2:V$829)))*100</f>
        <v>77.05314009661835</v>
      </c>
      <c r="X192">
        <f>'LC1.Shallow2'!T196</f>
        <v>143.39845113858678</v>
      </c>
      <c r="Y192">
        <f t="shared" si="2"/>
        <v>32.142857142857146</v>
      </c>
    </row>
    <row r="193" spans="1:25">
      <c r="A193">
        <v>813.30214081997508</v>
      </c>
      <c r="B193" s="42">
        <v>47.237569060773481</v>
      </c>
      <c r="D193">
        <v>274.01159901860399</v>
      </c>
      <c r="E193" s="42">
        <v>54.846335697399532</v>
      </c>
      <c r="G193">
        <v>262.5974393639865</v>
      </c>
      <c r="H193" s="42">
        <v>65.398550724637687</v>
      </c>
      <c r="K193" s="42">
        <f>'LC3.shallow2'!T197</f>
        <v>124.78352471158607</v>
      </c>
      <c r="L193" s="42">
        <f>(SUM(COUNT(K193:K$522))/SUM(COUNT(K$2:K$522)))*100</f>
        <v>63.339731285988485</v>
      </c>
      <c r="N193">
        <v>356.12724438231243</v>
      </c>
      <c r="O193" s="42">
        <f>(SUM(COUNT(N193:N$731))/SUM(COUNT(N$2:N$731)))*100</f>
        <v>73.835616438356169</v>
      </c>
      <c r="Q193">
        <v>267.64334584006048</v>
      </c>
      <c r="R193" s="42">
        <f>(SUM(COUNT(Q193:Q$244))/SUM(COUNT(Q$2:Q$244)))*100</f>
        <v>21.399176954732511</v>
      </c>
      <c r="T193" s="42">
        <v>372.4</v>
      </c>
      <c r="U193" s="42">
        <f>(SUM(COUNT(T193:T$1100))/SUM(COUNT(T$2:T$1100)))*100</f>
        <v>82.620564149226567</v>
      </c>
      <c r="V193">
        <f>'lc1.shallow1'!Q196</f>
        <v>512</v>
      </c>
      <c r="W193">
        <f>(SUM(COUNT(V193:V$829))/SUM(COUNT(V$2:V$829)))*100</f>
        <v>76.932367149758448</v>
      </c>
      <c r="X193">
        <f>'LC1.Shallow2'!T197</f>
        <v>451.86280429923289</v>
      </c>
      <c r="Y193">
        <f t="shared" si="2"/>
        <v>31.785714285714285</v>
      </c>
    </row>
    <row r="194" spans="1:25">
      <c r="A194">
        <v>813.03677273147423</v>
      </c>
      <c r="B194" s="42">
        <v>46.961325966850829</v>
      </c>
      <c r="D194">
        <v>273.36337463325918</v>
      </c>
      <c r="E194" s="42">
        <v>54.609929078014183</v>
      </c>
      <c r="G194">
        <v>262.57011762959917</v>
      </c>
      <c r="H194" s="42">
        <v>65.217391304347828</v>
      </c>
      <c r="K194" s="42">
        <f>'LC3.shallow2'!T198</f>
        <v>0</v>
      </c>
      <c r="L194" s="42">
        <f>(SUM(COUNT(K194:K$522))/SUM(COUNT(K$2:K$522)))*100</f>
        <v>63.147792706333973</v>
      </c>
      <c r="N194">
        <v>355.2698999406723</v>
      </c>
      <c r="O194" s="42">
        <f>(SUM(COUNT(N194:N$731))/SUM(COUNT(N$2:N$731)))*100</f>
        <v>73.698630136986296</v>
      </c>
      <c r="Q194">
        <v>265.96910395848261</v>
      </c>
      <c r="R194" s="42">
        <f>(SUM(COUNT(Q194:Q$244))/SUM(COUNT(Q$2:Q$244)))*100</f>
        <v>20.987654320987652</v>
      </c>
      <c r="T194">
        <v>368.3</v>
      </c>
      <c r="U194" s="42">
        <f>(SUM(COUNT(T194:T$1100))/SUM(COUNT(T$2:T$1100)))*100</f>
        <v>82.52957233848953</v>
      </c>
      <c r="V194">
        <f>'lc1.shallow1'!Q197</f>
        <v>119.6</v>
      </c>
      <c r="W194">
        <f>(SUM(COUNT(V194:V$829))/SUM(COUNT(V$2:V$829)))*100</f>
        <v>76.811594202898547</v>
      </c>
      <c r="X194">
        <f>'LC1.Shallow2'!T198</f>
        <v>693.11498793124417</v>
      </c>
      <c r="Y194">
        <f t="shared" si="2"/>
        <v>31.428571428571427</v>
      </c>
    </row>
    <row r="195" spans="1:25">
      <c r="A195">
        <v>810.79257042429754</v>
      </c>
      <c r="B195" s="42">
        <v>46.685082872928177</v>
      </c>
      <c r="D195">
        <v>273.3146077475904</v>
      </c>
      <c r="E195" s="42">
        <v>54.373522458628841</v>
      </c>
      <c r="G195">
        <v>262.50711686424177</v>
      </c>
      <c r="H195" s="42">
        <v>65.036231884057969</v>
      </c>
      <c r="K195" s="42">
        <f>'LC3.shallow2'!T199</f>
        <v>120.89835090771911</v>
      </c>
      <c r="L195" s="42">
        <f>(SUM(COUNT(K195:K$522))/SUM(COUNT(K$2:K$522)))*100</f>
        <v>62.955854126679469</v>
      </c>
      <c r="N195">
        <v>354.74380819379422</v>
      </c>
      <c r="O195" s="42">
        <f>(SUM(COUNT(N195:N$731))/SUM(COUNT(N$2:N$731)))*100</f>
        <v>73.561643835616437</v>
      </c>
      <c r="Q195">
        <v>265.90427980190174</v>
      </c>
      <c r="R195" s="42">
        <f>(SUM(COUNT(Q195:Q$244))/SUM(COUNT(Q$2:Q$244)))*100</f>
        <v>20.5761316872428</v>
      </c>
      <c r="T195" s="42">
        <v>366.3900315862719</v>
      </c>
      <c r="U195" s="42">
        <f>(SUM(COUNT(T195:T$1100))/SUM(COUNT(T$2:T$1100)))*100</f>
        <v>82.438580527752507</v>
      </c>
      <c r="V195">
        <f>'lc1.shallow1'!Q198</f>
        <v>323</v>
      </c>
      <c r="W195">
        <f>(SUM(COUNT(V195:V$829))/SUM(COUNT(V$2:V$829)))*100</f>
        <v>76.690821256038646</v>
      </c>
      <c r="X195">
        <f>'LC1.Shallow2'!T199</f>
        <v>536.92650492387395</v>
      </c>
      <c r="Y195">
        <f t="shared" ref="Y195:Y258" si="3">(SUM(COUNT(X195:X474))/SUM(COUNT(X$2:X$281)))*100</f>
        <v>31.071428571428573</v>
      </c>
    </row>
    <row r="196" spans="1:25">
      <c r="A196">
        <v>808.58948024847768</v>
      </c>
      <c r="B196" s="42">
        <v>46.408839779005525</v>
      </c>
      <c r="D196">
        <v>273.26417992620958</v>
      </c>
      <c r="E196" s="42">
        <v>54.137115839243499</v>
      </c>
      <c r="G196">
        <v>262.20969001368229</v>
      </c>
      <c r="H196" s="42">
        <v>64.85507246376811</v>
      </c>
      <c r="K196" s="42">
        <f>'LC3.shallow2'!T200</f>
        <v>122.94825457850159</v>
      </c>
      <c r="L196" s="42">
        <f>(SUM(COUNT(K196:K$522))/SUM(COUNT(K$2:K$522)))*100</f>
        <v>62.763915547024951</v>
      </c>
      <c r="N196">
        <v>353.27700894246527</v>
      </c>
      <c r="O196" s="42">
        <f>(SUM(COUNT(N196:N$731))/SUM(COUNT(N$2:N$731)))*100</f>
        <v>73.424657534246577</v>
      </c>
      <c r="Q196">
        <v>263.37666046833857</v>
      </c>
      <c r="R196" s="42">
        <f>(SUM(COUNT(Q196:Q$244))/SUM(COUNT(Q$2:Q$244)))*100</f>
        <v>20.164609053497941</v>
      </c>
      <c r="T196" s="42">
        <v>365.9</v>
      </c>
      <c r="U196" s="42">
        <f>(SUM(COUNT(T196:T$1100))/SUM(COUNT(T$2:T$1100)))*100</f>
        <v>82.347588717015469</v>
      </c>
      <c r="V196">
        <f>'lc1.shallow1'!Q199</f>
        <v>179.4</v>
      </c>
      <c r="W196">
        <f>(SUM(COUNT(V196:V$829))/SUM(COUNT(V$2:V$829)))*100</f>
        <v>76.570048309178745</v>
      </c>
      <c r="X196">
        <f>'LC1.Shallow2'!T200</f>
        <v>305.78431830742278</v>
      </c>
      <c r="Y196">
        <f t="shared" si="3"/>
        <v>30.714285714285715</v>
      </c>
    </row>
    <row r="197" spans="1:25">
      <c r="A197">
        <v>806.19296146912063</v>
      </c>
      <c r="B197" s="42">
        <v>46.132596685082873</v>
      </c>
      <c r="D197">
        <v>270.5722997045624</v>
      </c>
      <c r="E197" s="42">
        <v>53.900709219858157</v>
      </c>
      <c r="G197">
        <v>260.31243219932099</v>
      </c>
      <c r="H197" s="42">
        <v>64.673913043478265</v>
      </c>
      <c r="K197" s="42">
        <f>'LC3.shallow2'!T201</f>
        <v>136.57604122012123</v>
      </c>
      <c r="L197" s="42">
        <f>(SUM(COUNT(K197:K$522))/SUM(COUNT(K$2:K$522)))*100</f>
        <v>62.571976967370446</v>
      </c>
      <c r="N197">
        <v>353.08395044945456</v>
      </c>
      <c r="O197" s="42">
        <f>(SUM(COUNT(N197:N$731))/SUM(COUNT(N$2:N$731)))*100</f>
        <v>73.287671232876718</v>
      </c>
      <c r="Q197">
        <v>263.03381750842766</v>
      </c>
      <c r="R197" s="42">
        <f>(SUM(COUNT(Q197:Q$244))/SUM(COUNT(Q$2:Q$244)))*100</f>
        <v>19.753086419753085</v>
      </c>
      <c r="T197" s="42">
        <v>365.5</v>
      </c>
      <c r="U197" s="42">
        <f>(SUM(COUNT(T197:T$1100))/SUM(COUNT(T$2:T$1100)))*100</f>
        <v>82.256596906278432</v>
      </c>
      <c r="V197">
        <f>'lc1.shallow1'!Q200</f>
        <v>177.4</v>
      </c>
      <c r="W197">
        <f>(SUM(COUNT(V197:V$829))/SUM(COUNT(V$2:V$829)))*100</f>
        <v>76.449275362318829</v>
      </c>
      <c r="X197">
        <f>'LC1.Shallow2'!T201</f>
        <v>340.04003201931931</v>
      </c>
      <c r="Y197">
        <f t="shared" si="3"/>
        <v>30.357142857142854</v>
      </c>
    </row>
    <row r="198" spans="1:25">
      <c r="A198">
        <v>791.82383681780402</v>
      </c>
      <c r="B198" s="42">
        <v>45.856353591160222</v>
      </c>
      <c r="D198">
        <v>270.07725121187121</v>
      </c>
      <c r="E198" s="42">
        <v>53.664302600472816</v>
      </c>
      <c r="G198">
        <v>259.66408013986609</v>
      </c>
      <c r="H198" s="42">
        <v>64.492753623188406</v>
      </c>
      <c r="K198" s="42">
        <f>'LC3.shallow2'!T202</f>
        <v>120.1541114376964</v>
      </c>
      <c r="L198" s="42">
        <f>(SUM(COUNT(K198:K$522))/SUM(COUNT(K$2:K$522)))*100</f>
        <v>62.380038387715928</v>
      </c>
      <c r="N198">
        <v>351.0787469996701</v>
      </c>
      <c r="O198" s="42">
        <f>(SUM(COUNT(N198:N$731))/SUM(COUNT(N$2:N$731)))*100</f>
        <v>73.150684931506845</v>
      </c>
      <c r="Q198">
        <v>261.92190403708895</v>
      </c>
      <c r="R198" s="42">
        <f>(SUM(COUNT(Q198:Q$244))/SUM(COUNT(Q$2:Q$244)))*100</f>
        <v>19.34156378600823</v>
      </c>
      <c r="T198" s="42">
        <v>364.6</v>
      </c>
      <c r="U198" s="42">
        <f>(SUM(COUNT(T198:T$1100))/SUM(COUNT(T$2:T$1100)))*100</f>
        <v>82.165605095541409</v>
      </c>
      <c r="V198">
        <f>'lc1.shallow1'!Q201</f>
        <v>149.5</v>
      </c>
      <c r="W198">
        <f>(SUM(COUNT(V198:V$829))/SUM(COUNT(V$2:V$829)))*100</f>
        <v>76.328502415458928</v>
      </c>
      <c r="X198">
        <f>'LC1.Shallow2'!T202</f>
        <v>410.83646864307167</v>
      </c>
      <c r="Y198">
        <f t="shared" si="3"/>
        <v>30</v>
      </c>
    </row>
    <row r="199" spans="1:25">
      <c r="A199">
        <v>790.01605289821066</v>
      </c>
      <c r="B199" s="42">
        <v>45.58011049723757</v>
      </c>
      <c r="D199">
        <v>269.71853032198078</v>
      </c>
      <c r="E199" s="42">
        <v>53.427895981087467</v>
      </c>
      <c r="G199">
        <v>259.42722078663496</v>
      </c>
      <c r="H199" s="42">
        <v>64.311594202898547</v>
      </c>
      <c r="K199" s="42">
        <f>'LC3.shallow2'!T203</f>
        <v>291.97853510472351</v>
      </c>
      <c r="L199" s="42">
        <f>(SUM(COUNT(K199:K$522))/SUM(COUNT(K$2:K$522)))*100</f>
        <v>62.188099808061423</v>
      </c>
      <c r="N199">
        <v>350.4808315933978</v>
      </c>
      <c r="O199" s="42">
        <f>(SUM(COUNT(N199:N$731))/SUM(COUNT(N$2:N$731)))*100</f>
        <v>73.013698630136986</v>
      </c>
      <c r="Q199">
        <v>261.02647177053569</v>
      </c>
      <c r="R199" s="42">
        <f>(SUM(COUNT(Q199:Q$244))/SUM(COUNT(Q$2:Q$244)))*100</f>
        <v>18.930041152263374</v>
      </c>
      <c r="T199" s="42">
        <v>364</v>
      </c>
      <c r="U199" s="42">
        <f>(SUM(COUNT(T199:T$1100))/SUM(COUNT(T$2:T$1100)))*100</f>
        <v>82.074613284804371</v>
      </c>
      <c r="V199">
        <f>'lc1.shallow1'!Q202</f>
        <v>529.6</v>
      </c>
      <c r="W199">
        <f>(SUM(COUNT(V199:V$829))/SUM(COUNT(V$2:V$829)))*100</f>
        <v>76.207729468599041</v>
      </c>
      <c r="X199">
        <f>'LC1.Shallow2'!T203</f>
        <v>142.42592984098323</v>
      </c>
      <c r="Y199">
        <f t="shared" si="3"/>
        <v>29.642857142857142</v>
      </c>
    </row>
    <row r="200" spans="1:25">
      <c r="A200">
        <v>788.63621866051733</v>
      </c>
      <c r="B200" s="42">
        <v>45.303867403314918</v>
      </c>
      <c r="D200">
        <v>269.57919295918958</v>
      </c>
      <c r="E200" s="42">
        <v>53.191489361702125</v>
      </c>
      <c r="G200">
        <v>258.96303019335494</v>
      </c>
      <c r="H200" s="42">
        <v>64.130434782608688</v>
      </c>
      <c r="K200" s="42">
        <f>'LC3.shallow2'!T204</f>
        <v>176.28462354897573</v>
      </c>
      <c r="L200" s="42">
        <f>(SUM(COUNT(K200:K$522))/SUM(COUNT(K$2:K$522)))*100</f>
        <v>61.996161228406912</v>
      </c>
      <c r="N200">
        <v>350.21830557227952</v>
      </c>
      <c r="O200" s="42">
        <f>(SUM(COUNT(N200:N$731))/SUM(COUNT(N$2:N$731)))*100</f>
        <v>72.876712328767127</v>
      </c>
      <c r="Q200">
        <v>260.60955213613192</v>
      </c>
      <c r="R200" s="42">
        <f>(SUM(COUNT(Q200:Q$244))/SUM(COUNT(Q$2:Q$244)))*100</f>
        <v>18.518518518518519</v>
      </c>
      <c r="T200" s="42">
        <v>363.1</v>
      </c>
      <c r="U200" s="42">
        <f>(SUM(COUNT(T200:T$1100))/SUM(COUNT(T$2:T$1100)))*100</f>
        <v>81.983621474067334</v>
      </c>
      <c r="V200">
        <f>'lc1.shallow1'!Q203</f>
        <v>284.7</v>
      </c>
      <c r="W200">
        <f>(SUM(COUNT(V200:V$829))/SUM(COUNT(V$2:V$829)))*100</f>
        <v>76.08695652173914</v>
      </c>
      <c r="X200">
        <f>'LC1.Shallow2'!T204</f>
        <v>255.3150915300657</v>
      </c>
      <c r="Y200">
        <f t="shared" si="3"/>
        <v>29.285714285714288</v>
      </c>
    </row>
    <row r="201" spans="1:25">
      <c r="A201">
        <v>788.5244050148691</v>
      </c>
      <c r="B201" s="42">
        <v>45.027624309392266</v>
      </c>
      <c r="D201">
        <v>267.45078074453357</v>
      </c>
      <c r="E201" s="42">
        <v>52.955082742316783</v>
      </c>
      <c r="G201">
        <v>258.7232123831368</v>
      </c>
      <c r="H201" s="42">
        <v>63.949275362318836</v>
      </c>
      <c r="K201" s="42">
        <f>'LC3.shallow2'!T205</f>
        <v>157.34697570910026</v>
      </c>
      <c r="L201" s="42">
        <f>(SUM(COUNT(K201:K$522))/SUM(COUNT(K$2:K$522)))*100</f>
        <v>61.804222648752393</v>
      </c>
      <c r="N201">
        <v>348.15947509174191</v>
      </c>
      <c r="O201" s="42">
        <f>(SUM(COUNT(N201:N$731))/SUM(COUNT(N$2:N$731)))*100</f>
        <v>72.739726027397253</v>
      </c>
      <c r="Q201">
        <v>259.30176543911136</v>
      </c>
      <c r="R201" s="42">
        <f>(SUM(COUNT(Q201:Q$244))/SUM(COUNT(Q$2:Q$244)))*100</f>
        <v>18.106995884773664</v>
      </c>
      <c r="T201">
        <v>361.4</v>
      </c>
      <c r="U201" s="42">
        <f>(SUM(COUNT(T201:T$1100))/SUM(COUNT(T$2:T$1100)))*100</f>
        <v>81.892629663330297</v>
      </c>
      <c r="V201">
        <f>'lc1.shallow1'!Q204</f>
        <v>148.19999999999999</v>
      </c>
      <c r="W201">
        <f>(SUM(COUNT(V201:V$829))/SUM(COUNT(V$2:V$829)))*100</f>
        <v>75.966183574879238</v>
      </c>
      <c r="X201">
        <f>'LC1.Shallow2'!T205</f>
        <v>176.941530867061</v>
      </c>
      <c r="Y201">
        <f t="shared" si="3"/>
        <v>28.928571428571431</v>
      </c>
    </row>
    <row r="202" spans="1:25">
      <c r="A202">
        <v>785.22445579794737</v>
      </c>
      <c r="B202" s="42">
        <v>44.751381215469614</v>
      </c>
      <c r="D202">
        <v>266.49104928057682</v>
      </c>
      <c r="E202" s="42">
        <v>52.718676122931441</v>
      </c>
      <c r="G202">
        <v>256.84808007020587</v>
      </c>
      <c r="H202" s="42">
        <v>63.768115942028977</v>
      </c>
      <c r="K202" s="42">
        <f>'LC3.shallow2'!T206</f>
        <v>142.89292937842114</v>
      </c>
      <c r="L202" s="42">
        <f>(SUM(COUNT(K202:K$522))/SUM(COUNT(K$2:K$522)))*100</f>
        <v>61.612284069097889</v>
      </c>
      <c r="N202">
        <v>347.37728400055738</v>
      </c>
      <c r="O202" s="42">
        <f>(SUM(COUNT(N202:N$731))/SUM(COUNT(N$2:N$731)))*100</f>
        <v>72.602739726027394</v>
      </c>
      <c r="Q202">
        <v>258.1307444803918</v>
      </c>
      <c r="R202" s="42">
        <f>(SUM(COUNT(Q202:Q$244))/SUM(COUNT(Q$2:Q$244)))*100</f>
        <v>17.695473251028808</v>
      </c>
      <c r="T202" s="42">
        <v>360.6</v>
      </c>
      <c r="U202" s="42">
        <f>(SUM(COUNT(T202:T$1100))/SUM(COUNT(T$2:T$1100)))*100</f>
        <v>81.801637852593274</v>
      </c>
      <c r="V202">
        <f>'lc1.shallow1'!Q205</f>
        <v>242</v>
      </c>
      <c r="W202">
        <f>(SUM(COUNT(V202:V$829))/SUM(COUNT(V$2:V$829)))*100</f>
        <v>75.845410628019323</v>
      </c>
      <c r="X202">
        <f>'LC1.Shallow2'!T206</f>
        <v>216.49638943536388</v>
      </c>
      <c r="Y202">
        <f t="shared" si="3"/>
        <v>28.571428571428569</v>
      </c>
    </row>
    <row r="203" spans="1:25">
      <c r="A203">
        <v>784.80831007846677</v>
      </c>
      <c r="B203" s="42">
        <v>44.475138121546962</v>
      </c>
      <c r="D203">
        <v>265.84575951162401</v>
      </c>
      <c r="E203" s="42">
        <v>52.4822695035461</v>
      </c>
      <c r="G203">
        <v>255.8943236028517</v>
      </c>
      <c r="H203" s="42">
        <v>63.586956521739133</v>
      </c>
      <c r="K203" s="42">
        <f>'LC3.shallow2'!T207</f>
        <v>232.79111813261073</v>
      </c>
      <c r="L203" s="42">
        <f>(SUM(COUNT(K203:K$522))/SUM(COUNT(K$2:K$522)))*100</f>
        <v>61.42034548944337</v>
      </c>
      <c r="N203">
        <v>345.69467322084296</v>
      </c>
      <c r="O203" s="42">
        <f>(SUM(COUNT(N203:N$731))/SUM(COUNT(N$2:N$731)))*100</f>
        <v>72.465753424657535</v>
      </c>
      <c r="Q203">
        <v>258.00633249366206</v>
      </c>
      <c r="R203" s="42">
        <f>(SUM(COUNT(Q203:Q$244))/SUM(COUNT(Q$2:Q$244)))*100</f>
        <v>17.283950617283949</v>
      </c>
      <c r="T203">
        <v>360.3</v>
      </c>
      <c r="U203" s="42">
        <f>(SUM(COUNT(T203:T$1100))/SUM(COUNT(T$2:T$1100)))*100</f>
        <v>81.710646041856222</v>
      </c>
      <c r="V203">
        <f>'lc1.shallow1'!Q206</f>
        <v>119.5</v>
      </c>
      <c r="W203">
        <f>(SUM(COUNT(V203:V$829))/SUM(COUNT(V$2:V$829)))*100</f>
        <v>75.724637681159422</v>
      </c>
      <c r="X203">
        <f>'LC1.Shallow2'!T207</f>
        <v>125.92787033555538</v>
      </c>
      <c r="Y203">
        <f t="shared" si="3"/>
        <v>28.214285714285715</v>
      </c>
    </row>
    <row r="204" spans="1:25">
      <c r="A204">
        <v>784.64157448209301</v>
      </c>
      <c r="B204" s="42">
        <v>44.19889502762431</v>
      </c>
      <c r="D204">
        <v>265.84575951162401</v>
      </c>
      <c r="E204" s="42">
        <v>52.245862884160758</v>
      </c>
      <c r="G204">
        <v>255.1702019511317</v>
      </c>
      <c r="H204" s="42">
        <v>63.405797101449281</v>
      </c>
      <c r="K204" s="42">
        <f>'LC3.shallow2'!T208</f>
        <v>132.93266674780662</v>
      </c>
      <c r="L204" s="42">
        <f>(SUM(COUNT(K204:K$522))/SUM(COUNT(K$2:K$522)))*100</f>
        <v>61.228406909788866</v>
      </c>
      <c r="N204">
        <v>344.93952060149059</v>
      </c>
      <c r="O204" s="42">
        <f>(SUM(COUNT(N204:N$731))/SUM(COUNT(N$2:N$731)))*100</f>
        <v>72.328767123287676</v>
      </c>
      <c r="Q204">
        <v>257.77633108013487</v>
      </c>
      <c r="R204" s="42">
        <f>(SUM(COUNT(Q204:Q$244))/SUM(COUNT(Q$2:Q$244)))*100</f>
        <v>16.872427983539097</v>
      </c>
      <c r="T204" s="42">
        <v>360.2</v>
      </c>
      <c r="U204" s="42">
        <f>(SUM(COUNT(T204:T$1100))/SUM(COUNT(T$2:T$1100)))*100</f>
        <v>81.619654231119199</v>
      </c>
      <c r="V204">
        <f>'lc1.shallow1'!Q207</f>
        <v>475.6</v>
      </c>
      <c r="W204">
        <f>(SUM(COUNT(V204:V$829))/SUM(COUNT(V$2:V$829)))*100</f>
        <v>75.60386473429952</v>
      </c>
      <c r="X204">
        <f>'LC1.Shallow2'!T208</f>
        <v>391.29804509236646</v>
      </c>
      <c r="Y204">
        <f t="shared" si="3"/>
        <v>27.857142857142858</v>
      </c>
    </row>
    <row r="205" spans="1:25">
      <c r="A205">
        <v>772.25569043795122</v>
      </c>
      <c r="B205" s="42">
        <v>43.922651933701658</v>
      </c>
      <c r="D205">
        <v>265.75331833867278</v>
      </c>
      <c r="E205" s="42">
        <v>52.009456264775409</v>
      </c>
      <c r="G205">
        <v>250.00759248562318</v>
      </c>
      <c r="H205" s="42">
        <v>63.224637681159422</v>
      </c>
      <c r="K205" s="42">
        <f>'LC3.shallow2'!T209</f>
        <v>163.66616126854342</v>
      </c>
      <c r="L205" s="42">
        <f>(SUM(COUNT(K205:K$522))/SUM(COUNT(K$2:K$522)))*100</f>
        <v>61.036468330134355</v>
      </c>
      <c r="N205">
        <v>344.53770147911655</v>
      </c>
      <c r="O205" s="42">
        <f>(SUM(COUNT(N205:N$731))/SUM(COUNT(N$2:N$731)))*100</f>
        <v>72.191780821917803</v>
      </c>
      <c r="Q205">
        <v>257.25448057092223</v>
      </c>
      <c r="R205" s="42">
        <f>(SUM(COUNT(Q205:Q$244))/SUM(COUNT(Q$2:Q$244)))*100</f>
        <v>16.460905349794238</v>
      </c>
      <c r="T205">
        <v>359.4</v>
      </c>
      <c r="U205" s="42">
        <f>(SUM(COUNT(T205:T$1100))/SUM(COUNT(T$2:T$1100)))*100</f>
        <v>81.528662420382176</v>
      </c>
      <c r="V205">
        <f>'lc1.shallow1'!Q208</f>
        <v>752.4</v>
      </c>
      <c r="W205">
        <f>(SUM(COUNT(V205:V$829))/SUM(COUNT(V$2:V$829)))*100</f>
        <v>75.483091787439619</v>
      </c>
      <c r="X205">
        <f>'LC1.Shallow2'!T209</f>
        <v>311.38117652393385</v>
      </c>
      <c r="Y205">
        <f t="shared" si="3"/>
        <v>27.500000000000004</v>
      </c>
    </row>
    <row r="206" spans="1:25">
      <c r="A206">
        <v>767.99086594159701</v>
      </c>
      <c r="B206" s="42">
        <v>43.646408839779006</v>
      </c>
      <c r="D206">
        <v>265.5434737172144</v>
      </c>
      <c r="E206" s="42">
        <v>51.773049645390067</v>
      </c>
      <c r="G206">
        <v>248.66344693516265</v>
      </c>
      <c r="H206" s="42">
        <v>63.04347826086957</v>
      </c>
      <c r="K206" s="42">
        <f>'LC3.shallow2'!T210</f>
        <v>120.30242737134111</v>
      </c>
      <c r="L206" s="42">
        <f>(SUM(COUNT(K206:K$522))/SUM(COUNT(K$2:K$522)))*100</f>
        <v>60.84452975047985</v>
      </c>
      <c r="N206">
        <v>344.15131591937222</v>
      </c>
      <c r="O206" s="42">
        <f>(SUM(COUNT(N206:N$731))/SUM(COUNT(N$2:N$731)))*100</f>
        <v>72.054794520547944</v>
      </c>
      <c r="Q206">
        <v>256.53742295392158</v>
      </c>
      <c r="R206" s="42">
        <f>(SUM(COUNT(Q206:Q$244))/SUM(COUNT(Q$2:Q$244)))*100</f>
        <v>16.049382716049383</v>
      </c>
      <c r="T206" s="42">
        <v>358.2</v>
      </c>
      <c r="U206" s="42">
        <f>(SUM(COUNT(T206:T$1100))/SUM(COUNT(T$2:T$1100)))*100</f>
        <v>81.437670609645124</v>
      </c>
      <c r="V206">
        <f>'lc1.shallow1'!Q209</f>
        <v>425</v>
      </c>
      <c r="W206">
        <f>(SUM(COUNT(V206:V$829))/SUM(COUNT(V$2:V$829)))*100</f>
        <v>75.362318840579718</v>
      </c>
      <c r="X206">
        <f>'LC1.Shallow2'!T210</f>
        <v>0</v>
      </c>
      <c r="Y206">
        <f t="shared" si="3"/>
        <v>27.142857142857142</v>
      </c>
    </row>
    <row r="207" spans="1:25">
      <c r="A207">
        <v>767.39239693690672</v>
      </c>
      <c r="B207" s="42">
        <v>43.370165745856355</v>
      </c>
      <c r="D207">
        <v>263.81971765619278</v>
      </c>
      <c r="E207" s="42">
        <v>51.536643026004725</v>
      </c>
      <c r="G207">
        <v>246.19088064734797</v>
      </c>
      <c r="H207" s="42">
        <v>62.862318840579711</v>
      </c>
      <c r="K207" s="42">
        <f>'LC3.shallow2'!T211</f>
        <v>190.11363910208794</v>
      </c>
      <c r="L207" s="42">
        <f>(SUM(COUNT(K207:K$522))/SUM(COUNT(K$2:K$522)))*100</f>
        <v>60.652591170825332</v>
      </c>
      <c r="N207">
        <v>343.78805406188974</v>
      </c>
      <c r="O207" s="42">
        <f>(SUM(COUNT(N207:N$731))/SUM(COUNT(N$2:N$731)))*100</f>
        <v>71.917808219178085</v>
      </c>
      <c r="Q207">
        <v>256.2074684939945</v>
      </c>
      <c r="R207" s="42">
        <f>(SUM(COUNT(Q207:Q$244))/SUM(COUNT(Q$2:Q$244)))*100</f>
        <v>15.637860082304528</v>
      </c>
      <c r="T207" s="42">
        <v>358.1</v>
      </c>
      <c r="U207" s="42">
        <f>(SUM(COUNT(T207:T$1100))/SUM(COUNT(T$2:T$1100)))*100</f>
        <v>81.346678798908101</v>
      </c>
      <c r="V207">
        <f>'lc1.shallow1'!Q210</f>
        <v>547.29999999999995</v>
      </c>
      <c r="W207">
        <f>(SUM(COUNT(V207:V$829))/SUM(COUNT(V$2:V$829)))*100</f>
        <v>75.241545893719803</v>
      </c>
      <c r="X207">
        <f>'LC1.Shallow2'!T211</f>
        <v>153.77426376720246</v>
      </c>
      <c r="Y207">
        <f t="shared" si="3"/>
        <v>26.785714285714285</v>
      </c>
    </row>
    <row r="208" spans="1:25">
      <c r="A208">
        <v>766.85604453545022</v>
      </c>
      <c r="B208" s="42">
        <v>43.093922651933703</v>
      </c>
      <c r="D208">
        <v>263.26168678289599</v>
      </c>
      <c r="E208" s="42">
        <v>51.300236406619383</v>
      </c>
      <c r="G208">
        <v>246.03087347260001</v>
      </c>
      <c r="H208" s="42">
        <v>62.681159420289859</v>
      </c>
      <c r="K208" s="42">
        <f>'LC3.shallow2'!T212</f>
        <v>1091.1042566717126</v>
      </c>
      <c r="L208" s="42">
        <f>(SUM(COUNT(K208:K$522))/SUM(COUNT(K$2:K$522)))*100</f>
        <v>60.460652591170827</v>
      </c>
      <c r="N208">
        <v>343.58532651542589</v>
      </c>
      <c r="O208" s="42">
        <f>(SUM(COUNT(N208:N$731))/SUM(COUNT(N$2:N$731)))*100</f>
        <v>71.780821917808225</v>
      </c>
      <c r="Q208">
        <v>255.443075210605</v>
      </c>
      <c r="R208" s="42">
        <f>(SUM(COUNT(Q208:Q$244))/SUM(COUNT(Q$2:Q$244)))*100</f>
        <v>15.22633744855967</v>
      </c>
      <c r="T208" s="42">
        <v>356.2</v>
      </c>
      <c r="U208" s="42">
        <f>(SUM(COUNT(T208:T$1100))/SUM(COUNT(T$2:T$1100)))*100</f>
        <v>81.255686988171064</v>
      </c>
      <c r="V208">
        <f>'lc1.shallow1'!Q211</f>
        <v>236.1</v>
      </c>
      <c r="W208">
        <f>(SUM(COUNT(V208:V$829))/SUM(COUNT(V$2:V$829)))*100</f>
        <v>75.120772946859901</v>
      </c>
      <c r="X208">
        <f>'LC1.Shallow2'!T212</f>
        <v>424.19657836601459</v>
      </c>
      <c r="Y208">
        <f t="shared" si="3"/>
        <v>26.428571428571431</v>
      </c>
    </row>
    <row r="209" spans="1:25">
      <c r="A209">
        <v>766.34505416470665</v>
      </c>
      <c r="B209" s="42">
        <v>42.817679558011051</v>
      </c>
      <c r="D209">
        <v>261.41256007918798</v>
      </c>
      <c r="E209" s="42">
        <v>51.063829787234042</v>
      </c>
      <c r="G209">
        <v>244.84463016020021</v>
      </c>
      <c r="H209" s="42">
        <v>62.5</v>
      </c>
      <c r="K209" s="42">
        <f>'LC3.shallow2'!T213</f>
        <v>156.98836863001333</v>
      </c>
      <c r="L209" s="42">
        <f>(SUM(COUNT(K209:K$522))/SUM(COUNT(K$2:K$522)))*100</f>
        <v>60.268714011516309</v>
      </c>
      <c r="N209">
        <v>343.48930078473728</v>
      </c>
      <c r="O209" s="42">
        <f>(SUM(COUNT(N209:N$731))/SUM(COUNT(N$2:N$731)))*100</f>
        <v>71.643835616438352</v>
      </c>
      <c r="Q209">
        <v>254.89344064913649</v>
      </c>
      <c r="R209" s="42">
        <f>(SUM(COUNT(Q209:Q$244))/SUM(COUNT(Q$2:Q$244)))*100</f>
        <v>14.814814814814813</v>
      </c>
      <c r="T209" s="42">
        <v>354.8</v>
      </c>
      <c r="U209" s="42">
        <f>(SUM(COUNT(T209:T$1100))/SUM(COUNT(T$2:T$1100)))*100</f>
        <v>81.164695177434027</v>
      </c>
      <c r="V209">
        <f>'lc1.shallow1'!Q212</f>
        <v>681</v>
      </c>
      <c r="W209">
        <f>(SUM(COUNT(V209:V$829))/SUM(COUNT(V$2:V$829)))*100</f>
        <v>75</v>
      </c>
      <c r="X209">
        <f>'LC1.Shallow2'!T213</f>
        <v>271.39079021282589</v>
      </c>
      <c r="Y209">
        <f t="shared" si="3"/>
        <v>26.071428571428573</v>
      </c>
    </row>
    <row r="210" spans="1:25">
      <c r="A210">
        <v>763.22033517856391</v>
      </c>
      <c r="B210" s="42">
        <v>42.541436464088399</v>
      </c>
      <c r="D210">
        <v>260.68008071078401</v>
      </c>
      <c r="E210" s="42">
        <v>50.827423167848693</v>
      </c>
      <c r="G210">
        <v>244.44773064763379</v>
      </c>
      <c r="H210" s="42">
        <v>62.318840579710141</v>
      </c>
      <c r="K210" s="42">
        <f>'LC3.shallow2'!T214</f>
        <v>493.66140330045897</v>
      </c>
      <c r="L210" s="42">
        <f>(SUM(COUNT(K210:K$522))/SUM(COUNT(K$2:K$522)))*100</f>
        <v>60.076775431861805</v>
      </c>
      <c r="N210">
        <v>341.9509523592348</v>
      </c>
      <c r="O210" s="42">
        <f>(SUM(COUNT(N210:N$731))/SUM(COUNT(N$2:N$731)))*100</f>
        <v>71.506849315068493</v>
      </c>
      <c r="Q210">
        <v>253.59406623060227</v>
      </c>
      <c r="R210" s="42">
        <f>(SUM(COUNT(Q210:Q$244))/SUM(COUNT(Q$2:Q$244)))*100</f>
        <v>14.403292181069959</v>
      </c>
      <c r="T210">
        <v>354.8</v>
      </c>
      <c r="U210" s="42">
        <f>(SUM(COUNT(T210:T$1100))/SUM(COUNT(T$2:T$1100)))*100</f>
        <v>81.073703366696989</v>
      </c>
      <c r="V210">
        <f>'lc1.shallow1'!Q213</f>
        <v>509.3</v>
      </c>
      <c r="W210">
        <f>(SUM(COUNT(V210:V$829))/SUM(COUNT(V$2:V$829)))*100</f>
        <v>74.879227053140099</v>
      </c>
      <c r="X210">
        <f>'LC1.Shallow2'!T214</f>
        <v>112.92903527816773</v>
      </c>
      <c r="Y210">
        <f t="shared" si="3"/>
        <v>25.714285714285712</v>
      </c>
    </row>
    <row r="211" spans="1:25">
      <c r="A211">
        <v>763.14634724234134</v>
      </c>
      <c r="B211" s="42">
        <v>42.265193370165747</v>
      </c>
      <c r="D211">
        <v>257.2368581502248</v>
      </c>
      <c r="E211" s="42">
        <v>50.591016548463351</v>
      </c>
      <c r="G211">
        <v>244.13673909528865</v>
      </c>
      <c r="H211" s="42">
        <v>62.137681159420289</v>
      </c>
      <c r="K211" s="42">
        <f>'LC3.shallow2'!T215</f>
        <v>230.2118076096109</v>
      </c>
      <c r="L211" s="42">
        <f>(SUM(COUNT(K211:K$522))/SUM(COUNT(K$2:K$522)))*100</f>
        <v>59.884836852207293</v>
      </c>
      <c r="N211">
        <v>341.94362921177486</v>
      </c>
      <c r="O211" s="42">
        <f>(SUM(COUNT(N211:N$731))/SUM(COUNT(N$2:N$731)))*100</f>
        <v>71.369863013698634</v>
      </c>
      <c r="Q211">
        <v>253.24394305756181</v>
      </c>
      <c r="R211" s="42">
        <f>(SUM(COUNT(Q211:Q$244))/SUM(COUNT(Q$2:Q$244)))*100</f>
        <v>13.991769547325102</v>
      </c>
      <c r="T211">
        <v>353.3</v>
      </c>
      <c r="U211" s="42">
        <f>(SUM(COUNT(T211:T$1100))/SUM(COUNT(T$2:T$1100)))*100</f>
        <v>80.982711555959966</v>
      </c>
      <c r="V211">
        <f>'lc1.shallow1'!Q214</f>
        <v>241.8</v>
      </c>
      <c r="W211">
        <f>(SUM(COUNT(V211:V$829))/SUM(COUNT(V$2:V$829)))*100</f>
        <v>74.758454106280197</v>
      </c>
      <c r="X211">
        <f>'LC1.Shallow2'!T215</f>
        <v>125.37913561421007</v>
      </c>
      <c r="Y211">
        <f t="shared" si="3"/>
        <v>25.357142857142854</v>
      </c>
    </row>
    <row r="212" spans="1:25">
      <c r="A212">
        <v>760.05253684869786</v>
      </c>
      <c r="B212" s="42">
        <v>41.988950276243095</v>
      </c>
      <c r="D212">
        <v>256.61885915970078</v>
      </c>
      <c r="E212" s="42">
        <v>50.354609929078009</v>
      </c>
      <c r="G212">
        <v>243.66187452698836</v>
      </c>
      <c r="H212" s="42">
        <v>61.95652173913043</v>
      </c>
      <c r="K212" s="42">
        <f>'LC3.shallow2'!T216</f>
        <v>135.5799815516842</v>
      </c>
      <c r="L212" s="42">
        <f>(SUM(COUNT(K212:K$522))/SUM(COUNT(K$2:K$522)))*100</f>
        <v>59.692898272552789</v>
      </c>
      <c r="N212">
        <v>341.73575530707694</v>
      </c>
      <c r="O212" s="42">
        <f>(SUM(COUNT(N212:N$731))/SUM(COUNT(N$2:N$731)))*100</f>
        <v>71.232876712328761</v>
      </c>
      <c r="Q212">
        <v>252.97017228164049</v>
      </c>
      <c r="R212" s="42">
        <f>(SUM(COUNT(Q212:Q$244))/SUM(COUNT(Q$2:Q$244)))*100</f>
        <v>13.580246913580247</v>
      </c>
      <c r="T212" s="42">
        <v>352.5</v>
      </c>
      <c r="U212" s="42">
        <f>(SUM(COUNT(T212:T$1100))/SUM(COUNT(T$2:T$1100)))*100</f>
        <v>80.891719745222929</v>
      </c>
      <c r="V212">
        <f>'lc1.shallow1'!Q215</f>
        <v>423.9</v>
      </c>
      <c r="W212">
        <f>(SUM(COUNT(V212:V$829))/SUM(COUNT(V$2:V$829)))*100</f>
        <v>74.637681159420282</v>
      </c>
      <c r="X212">
        <f>'LC1.Shallow2'!T216</f>
        <v>989.71392806867448</v>
      </c>
      <c r="Y212">
        <f t="shared" si="3"/>
        <v>25</v>
      </c>
    </row>
    <row r="213" spans="1:25">
      <c r="A213">
        <v>755.4732109966111</v>
      </c>
      <c r="B213" s="42">
        <v>41.712707182320443</v>
      </c>
      <c r="D213">
        <v>256.61885915970078</v>
      </c>
      <c r="E213" s="42">
        <v>50.118203309692667</v>
      </c>
      <c r="G213">
        <v>243.36019648116704</v>
      </c>
      <c r="H213" s="42">
        <v>61.775362318840578</v>
      </c>
      <c r="K213" s="42">
        <f>'LC3.shallow2'!T217</f>
        <v>201.65927060713014</v>
      </c>
      <c r="L213" s="42">
        <f>(SUM(COUNT(K213:K$522))/SUM(COUNT(K$2:K$522)))*100</f>
        <v>59.50095969289827</v>
      </c>
      <c r="N213">
        <v>341.36914634358038</v>
      </c>
      <c r="O213" s="42">
        <f>(SUM(COUNT(N213:N$731))/SUM(COUNT(N$2:N$731)))*100</f>
        <v>71.095890410958901</v>
      </c>
      <c r="Q213">
        <v>251.04064796859305</v>
      </c>
      <c r="R213" s="42">
        <f>(SUM(COUNT(Q213:Q$244))/SUM(COUNT(Q$2:Q$244)))*100</f>
        <v>13.168724279835391</v>
      </c>
      <c r="T213" s="42">
        <v>352.3</v>
      </c>
      <c r="U213" s="42">
        <f>(SUM(COUNT(T213:T$1100))/SUM(COUNT(T$2:T$1100)))*100</f>
        <v>80.800727934485892</v>
      </c>
      <c r="V213">
        <f>'lc1.shallow1'!Q216</f>
        <v>177.5</v>
      </c>
      <c r="W213">
        <f>(SUM(COUNT(V213:V$829))/SUM(COUNT(V$2:V$829)))*100</f>
        <v>74.516908212560381</v>
      </c>
      <c r="X213">
        <f>'LC1.Shallow2'!T217</f>
        <v>104.19740360994057</v>
      </c>
      <c r="Y213">
        <f t="shared" si="3"/>
        <v>24.642857142857146</v>
      </c>
    </row>
    <row r="214" spans="1:25">
      <c r="A214">
        <v>754.54951880128715</v>
      </c>
      <c r="B214" s="42">
        <v>41.436464088397791</v>
      </c>
      <c r="D214">
        <v>255.6522603329432</v>
      </c>
      <c r="E214" s="42">
        <v>49.881796690307326</v>
      </c>
      <c r="G214">
        <v>243.06010855644797</v>
      </c>
      <c r="H214" s="42">
        <v>61.594202898550719</v>
      </c>
      <c r="K214" s="42">
        <f>'LC3.shallow2'!T218</f>
        <v>476.88772824943067</v>
      </c>
      <c r="L214" s="42">
        <f>(SUM(COUNT(K214:K$522))/SUM(COUNT(K$2:K$522)))*100</f>
        <v>59.309021113243766</v>
      </c>
      <c r="N214">
        <v>341.11636846216931</v>
      </c>
      <c r="O214" s="42">
        <f>(SUM(COUNT(N214:N$731))/SUM(COUNT(N$2:N$731)))*100</f>
        <v>70.958904109589042</v>
      </c>
      <c r="Q214">
        <v>250.08288129218221</v>
      </c>
      <c r="R214" s="42">
        <f>(SUM(COUNT(Q214:Q$244))/SUM(COUNT(Q$2:Q$244)))*100</f>
        <v>12.757201646090536</v>
      </c>
      <c r="T214" s="42">
        <v>352.1</v>
      </c>
      <c r="U214" s="42">
        <f>(SUM(COUNT(T214:T$1100))/SUM(COUNT(T$2:T$1100)))*100</f>
        <v>80.709736123748868</v>
      </c>
      <c r="V214">
        <f>'lc1.shallow1'!Q217</f>
        <v>220.5</v>
      </c>
      <c r="W214">
        <f>(SUM(COUNT(V214:V$829))/SUM(COUNT(V$2:V$829)))*100</f>
        <v>74.39613526570048</v>
      </c>
      <c r="X214">
        <f>'LC1.Shallow2'!T218</f>
        <v>0</v>
      </c>
      <c r="Y214">
        <f t="shared" si="3"/>
        <v>24.285714285714285</v>
      </c>
    </row>
    <row r="215" spans="1:25">
      <c r="A215">
        <v>753.65397706014926</v>
      </c>
      <c r="B215" s="42">
        <v>41.160220994475139</v>
      </c>
      <c r="D215">
        <v>255.6522603329432</v>
      </c>
      <c r="E215" s="42">
        <v>49.645390070921984</v>
      </c>
      <c r="G215">
        <v>241.7179564471775</v>
      </c>
      <c r="H215" s="42">
        <v>61.413043478260867</v>
      </c>
      <c r="K215" s="42">
        <f>'LC3.shallow2'!T219</f>
        <v>138.43041150451322</v>
      </c>
      <c r="L215" s="42">
        <f>(SUM(COUNT(K215:K$522))/SUM(COUNT(K$2:K$522)))*100</f>
        <v>59.117082533589247</v>
      </c>
      <c r="N215">
        <v>340.26961766418759</v>
      </c>
      <c r="O215" s="42">
        <f>(SUM(COUNT(N215:N$731))/SUM(COUNT(N$2:N$731)))*100</f>
        <v>70.821917808219183</v>
      </c>
      <c r="Q215">
        <v>248.84232046021265</v>
      </c>
      <c r="R215" s="42">
        <f>(SUM(COUNT(Q215:Q$244))/SUM(COUNT(Q$2:Q$244)))*100</f>
        <v>12.345679012345679</v>
      </c>
      <c r="T215" s="42">
        <v>350.01695347235858</v>
      </c>
      <c r="U215" s="42">
        <f>(SUM(COUNT(T215:T$1100))/SUM(COUNT(T$2:T$1100)))*100</f>
        <v>80.618744313011831</v>
      </c>
      <c r="V215">
        <f>'lc1.shallow1'!Q218</f>
        <v>354.8</v>
      </c>
      <c r="W215">
        <f>(SUM(COUNT(V215:V$829))/SUM(COUNT(V$2:V$829)))*100</f>
        <v>74.275362318840578</v>
      </c>
      <c r="X215">
        <f>'LC1.Shallow2'!T219</f>
        <v>133.58526650841381</v>
      </c>
      <c r="Y215">
        <f t="shared" si="3"/>
        <v>23.928571428571431</v>
      </c>
    </row>
    <row r="216" spans="1:25">
      <c r="A216">
        <v>752.70190561286893</v>
      </c>
      <c r="B216" s="42">
        <v>40.883977900552487</v>
      </c>
      <c r="D216">
        <v>255.5931447865608</v>
      </c>
      <c r="E216" s="42">
        <v>49.408983451536642</v>
      </c>
      <c r="G216">
        <v>240.46487938733168</v>
      </c>
      <c r="H216" s="42">
        <v>61.231884057971023</v>
      </c>
      <c r="K216" s="42">
        <f>'LC3.shallow2'!T220</f>
        <v>0</v>
      </c>
      <c r="L216" s="42">
        <f>(SUM(COUNT(K216:K$522))/SUM(COUNT(K$2:K$522)))*100</f>
        <v>58.925143953934743</v>
      </c>
      <c r="N216">
        <v>338.86574039511828</v>
      </c>
      <c r="O216" s="42">
        <f>(SUM(COUNT(N216:N$731))/SUM(COUNT(N$2:N$731)))*100</f>
        <v>70.68493150684931</v>
      </c>
      <c r="Q216">
        <v>248.7850221329102</v>
      </c>
      <c r="R216" s="42">
        <f>(SUM(COUNT(Q216:Q$244))/SUM(COUNT(Q$2:Q$244)))*100</f>
        <v>11.934156378600823</v>
      </c>
      <c r="T216" s="42">
        <v>348.2</v>
      </c>
      <c r="U216" s="42">
        <f>(SUM(COUNT(T216:T$1100))/SUM(COUNT(T$2:T$1100)))*100</f>
        <v>80.527752502274794</v>
      </c>
      <c r="V216">
        <f>'lc1.shallow1'!Q219</f>
        <v>336.6</v>
      </c>
      <c r="W216">
        <f>(SUM(COUNT(V216:V$829))/SUM(COUNT(V$2:V$829)))*100</f>
        <v>74.154589371980677</v>
      </c>
      <c r="X216">
        <f>'LC1.Shallow2'!T220</f>
        <v>207.86290655226281</v>
      </c>
      <c r="Y216">
        <f t="shared" si="3"/>
        <v>23.571428571428569</v>
      </c>
    </row>
    <row r="217" spans="1:25">
      <c r="A217">
        <v>750.06097790822321</v>
      </c>
      <c r="B217" s="42">
        <v>40.607734806629836</v>
      </c>
      <c r="D217">
        <v>255.5259308549312</v>
      </c>
      <c r="E217" s="42">
        <v>49.1725768321513</v>
      </c>
      <c r="G217">
        <v>239.26934489190575</v>
      </c>
      <c r="H217" s="42">
        <v>61.050724637681164</v>
      </c>
      <c r="K217" s="42">
        <f>'LC3.shallow2'!T221</f>
        <v>200.04844487712842</v>
      </c>
      <c r="L217" s="42">
        <f>(SUM(COUNT(K217:K$522))/SUM(COUNT(K$2:K$522)))*100</f>
        <v>58.733205374280232</v>
      </c>
      <c r="N217">
        <v>337.3551295160018</v>
      </c>
      <c r="O217" s="42">
        <f>(SUM(COUNT(N217:N$731))/SUM(COUNT(N$2:N$731)))*100</f>
        <v>70.547945205479451</v>
      </c>
      <c r="Q217">
        <v>244.59116250976373</v>
      </c>
      <c r="R217" s="42">
        <f>(SUM(COUNT(Q217:Q$244))/SUM(COUNT(Q$2:Q$244)))*100</f>
        <v>11.522633744855968</v>
      </c>
      <c r="T217" s="42">
        <v>347.9</v>
      </c>
      <c r="U217" s="42">
        <f>(SUM(COUNT(T217:T$1100))/SUM(COUNT(T$2:T$1100)))*100</f>
        <v>80.436760691537756</v>
      </c>
      <c r="V217">
        <f>'lc1.shallow1'!Q220</f>
        <v>687.6</v>
      </c>
      <c r="W217">
        <f>(SUM(COUNT(V217:V$829))/SUM(COUNT(V$2:V$829)))*100</f>
        <v>74.033816425120762</v>
      </c>
      <c r="X217">
        <f>'LC1.Shallow2'!T221</f>
        <v>138.38823524525316</v>
      </c>
      <c r="Y217">
        <f t="shared" si="3"/>
        <v>23.214285714285715</v>
      </c>
    </row>
    <row r="218" spans="1:25">
      <c r="A218">
        <v>748.34730918181731</v>
      </c>
      <c r="B218" s="42">
        <v>40.331491712707184</v>
      </c>
      <c r="D218">
        <v>254.97550398553921</v>
      </c>
      <c r="E218" s="42">
        <v>48.936170212765958</v>
      </c>
      <c r="G218">
        <v>238.34511170793334</v>
      </c>
      <c r="H218" s="42">
        <v>60.869565217391312</v>
      </c>
      <c r="K218" s="42">
        <f>'LC3.shallow2'!T222</f>
        <v>111.99546836044604</v>
      </c>
      <c r="L218" s="42">
        <f>(SUM(COUNT(K218:K$522))/SUM(COUNT(K$2:K$522)))*100</f>
        <v>58.541266794625727</v>
      </c>
      <c r="N218">
        <v>337.24745621746462</v>
      </c>
      <c r="O218" s="42">
        <f>(SUM(COUNT(N218:N$731))/SUM(COUNT(N$2:N$731)))*100</f>
        <v>70.410958904109592</v>
      </c>
      <c r="Q218">
        <v>243.40183293369847</v>
      </c>
      <c r="R218" s="42">
        <f>(SUM(COUNT(Q218:Q$244))/SUM(COUNT(Q$2:Q$244)))*100</f>
        <v>11.111111111111111</v>
      </c>
      <c r="T218" s="42">
        <v>347.7</v>
      </c>
      <c r="U218" s="42">
        <f>(SUM(COUNT(T218:T$1100))/SUM(COUNT(T$2:T$1100)))*100</f>
        <v>80.345768880800733</v>
      </c>
      <c r="V218">
        <f>'lc1.shallow1'!Q221</f>
        <v>358.2</v>
      </c>
      <c r="W218">
        <f>(SUM(COUNT(V218:V$829))/SUM(COUNT(V$2:V$829)))*100</f>
        <v>73.91304347826086</v>
      </c>
      <c r="X218">
        <f>'LC1.Shallow2'!T222</f>
        <v>153.18965412048902</v>
      </c>
      <c r="Y218">
        <f t="shared" si="3"/>
        <v>22.857142857142858</v>
      </c>
    </row>
    <row r="219" spans="1:25">
      <c r="A219">
        <v>746.05196371355032</v>
      </c>
      <c r="B219" s="42">
        <v>40.055248618784525</v>
      </c>
      <c r="D219">
        <v>254.92082359257921</v>
      </c>
      <c r="E219" s="42">
        <v>48.699763593380609</v>
      </c>
      <c r="G219">
        <v>238.3042602879494</v>
      </c>
      <c r="H219" s="42">
        <v>60.688405797101453</v>
      </c>
      <c r="K219" s="42">
        <f>'LC3.shallow2'!T223</f>
        <v>124.78416271092745</v>
      </c>
      <c r="L219" s="42">
        <f>(SUM(COUNT(K219:K$522))/SUM(COUNT(K$2:K$522)))*100</f>
        <v>58.349328214971209</v>
      </c>
      <c r="N219">
        <v>335.22132287017155</v>
      </c>
      <c r="O219" s="42">
        <f>(SUM(COUNT(N219:N$731))/SUM(COUNT(N$2:N$731)))*100</f>
        <v>70.273972602739732</v>
      </c>
      <c r="Q219">
        <v>243.15369087651996</v>
      </c>
      <c r="R219" s="42">
        <f>(SUM(COUNT(Q219:Q$244))/SUM(COUNT(Q$2:Q$244)))*100</f>
        <v>10.699588477366255</v>
      </c>
      <c r="T219" s="42">
        <v>347.7</v>
      </c>
      <c r="U219" s="42">
        <f>(SUM(COUNT(T219:T$1100))/SUM(COUNT(T$2:T$1100)))*100</f>
        <v>80.254777070063696</v>
      </c>
      <c r="V219">
        <f>'lc1.shallow1'!Q222</f>
        <v>127</v>
      </c>
      <c r="W219">
        <f>(SUM(COUNT(V219:V$829))/SUM(COUNT(V$2:V$829)))*100</f>
        <v>73.792270531400959</v>
      </c>
      <c r="X219">
        <f>'LC1.Shallow2'!T223</f>
        <v>163.3643070717238</v>
      </c>
      <c r="Y219">
        <f t="shared" si="3"/>
        <v>22.5</v>
      </c>
    </row>
    <row r="220" spans="1:25">
      <c r="A220">
        <v>743.99424649732396</v>
      </c>
      <c r="B220" s="42">
        <v>39.77900552486188</v>
      </c>
      <c r="D220">
        <v>254.47232419741519</v>
      </c>
      <c r="E220" s="42">
        <v>48.463356973995268</v>
      </c>
      <c r="G220">
        <v>238.05191294083633</v>
      </c>
      <c r="H220" s="42">
        <v>60.507246376811594</v>
      </c>
      <c r="K220" s="42">
        <f>'LC3.shallow2'!T224</f>
        <v>149.25781875772097</v>
      </c>
      <c r="L220" s="42">
        <f>(SUM(COUNT(K220:K$522))/SUM(COUNT(K$2:K$522)))*100</f>
        <v>58.157389635316704</v>
      </c>
      <c r="N220">
        <v>334.37665307917496</v>
      </c>
      <c r="O220" s="42">
        <f>(SUM(COUNT(N220:N$731))/SUM(COUNT(N$2:N$731)))*100</f>
        <v>70.136986301369859</v>
      </c>
      <c r="Q220">
        <v>242.10077400943081</v>
      </c>
      <c r="R220" s="42">
        <f>(SUM(COUNT(Q220:Q$244))/SUM(COUNT(Q$2:Q$244)))*100</f>
        <v>10.2880658436214</v>
      </c>
      <c r="T220">
        <v>347.7</v>
      </c>
      <c r="U220" s="42">
        <f>(SUM(COUNT(T220:T$1100))/SUM(COUNT(T$2:T$1100)))*100</f>
        <v>80.163785259326659</v>
      </c>
      <c r="V220">
        <f>'lc1.shallow1'!Q223</f>
        <v>402.6</v>
      </c>
      <c r="W220">
        <f>(SUM(COUNT(V220:V$829))/SUM(COUNT(V$2:V$829)))*100</f>
        <v>73.671497584541072</v>
      </c>
      <c r="X220">
        <f>'LC1.Shallow2'!T224</f>
        <v>236.95963062292785</v>
      </c>
      <c r="Y220">
        <f t="shared" si="3"/>
        <v>22.142857142857142</v>
      </c>
    </row>
    <row r="221" spans="1:25">
      <c r="A221">
        <v>742.46891097249465</v>
      </c>
      <c r="B221" s="42">
        <v>39.502762430939228</v>
      </c>
      <c r="D221">
        <v>251.97005255454721</v>
      </c>
      <c r="E221" s="42">
        <v>48.226950354609926</v>
      </c>
      <c r="G221">
        <v>237.15946593763945</v>
      </c>
      <c r="H221" s="42">
        <v>60.326086956521742</v>
      </c>
      <c r="K221" s="42">
        <f>'LC3.shallow2'!T225</f>
        <v>139.19781707926577</v>
      </c>
      <c r="L221" s="42">
        <f>(SUM(COUNT(K221:K$522))/SUM(COUNT(K$2:K$522)))*100</f>
        <v>57.965451055662186</v>
      </c>
      <c r="N221">
        <v>333.60067209628244</v>
      </c>
      <c r="O221" s="42">
        <f>(SUM(COUNT(N221:N$731))/SUM(COUNT(N$2:N$731)))*100</f>
        <v>70</v>
      </c>
      <c r="Q221">
        <v>241.36881659155944</v>
      </c>
      <c r="R221" s="42">
        <f>(SUM(COUNT(Q221:Q$244))/SUM(COUNT(Q$2:Q$244)))*100</f>
        <v>9.8765432098765427</v>
      </c>
      <c r="T221" s="42">
        <v>347.5</v>
      </c>
      <c r="U221" s="42">
        <f>(SUM(COUNT(T221:T$1100))/SUM(COUNT(T$2:T$1100)))*100</f>
        <v>80.072793448589636</v>
      </c>
      <c r="V221">
        <f>'lc1.shallow1'!Q224</f>
        <v>469.7</v>
      </c>
      <c r="W221">
        <f>(SUM(COUNT(V221:V$829))/SUM(COUNT(V$2:V$829)))*100</f>
        <v>73.550724637681171</v>
      </c>
      <c r="X221">
        <f>'LC1.Shallow2'!T225</f>
        <v>183.92867968900256</v>
      </c>
      <c r="Y221">
        <f t="shared" si="3"/>
        <v>21.785714285714285</v>
      </c>
    </row>
    <row r="222" spans="1:25">
      <c r="A222">
        <v>742.35414517585423</v>
      </c>
      <c r="B222" s="42">
        <v>39.226519337016576</v>
      </c>
      <c r="D222">
        <v>250.56999577270639</v>
      </c>
      <c r="E222" s="42">
        <v>47.990543735224591</v>
      </c>
      <c r="G222">
        <v>234.64934316420423</v>
      </c>
      <c r="H222" s="42">
        <v>60.144927536231883</v>
      </c>
      <c r="K222" s="42">
        <f>'LC3.shallow2'!T226</f>
        <v>118.78686004867616</v>
      </c>
      <c r="L222" s="42">
        <f>(SUM(COUNT(K222:K$522))/SUM(COUNT(K$2:K$522)))*100</f>
        <v>57.773512476007681</v>
      </c>
      <c r="N222">
        <v>332.27113550649551</v>
      </c>
      <c r="O222" s="42">
        <f>(SUM(COUNT(N222:N$731))/SUM(COUNT(N$2:N$731)))*100</f>
        <v>69.863013698630141</v>
      </c>
      <c r="Q222">
        <v>240.26873840588846</v>
      </c>
      <c r="R222" s="42">
        <f>(SUM(COUNT(Q222:Q$244))/SUM(COUNT(Q$2:Q$244)))*100</f>
        <v>9.4650205761316872</v>
      </c>
      <c r="T222" s="42">
        <v>347.4</v>
      </c>
      <c r="U222" s="42">
        <f>(SUM(COUNT(T222:T$1100))/SUM(COUNT(T$2:T$1100)))*100</f>
        <v>79.981801637852584</v>
      </c>
      <c r="V222">
        <f>'lc1.shallow1'!Q225</f>
        <v>171.9</v>
      </c>
      <c r="W222">
        <f>(SUM(COUNT(V222:V$829))/SUM(COUNT(V$2:V$829)))*100</f>
        <v>73.429951690821255</v>
      </c>
      <c r="X222">
        <f>'LC1.Shallow2'!T226</f>
        <v>132.08435241300796</v>
      </c>
      <c r="Y222">
        <f t="shared" si="3"/>
        <v>21.428571428571427</v>
      </c>
    </row>
    <row r="223" spans="1:25">
      <c r="A223">
        <v>739.71024611524876</v>
      </c>
      <c r="B223" s="42">
        <v>38.950276243093924</v>
      </c>
      <c r="D223">
        <v>249.99716098942</v>
      </c>
      <c r="E223" s="42">
        <v>47.754137115839242</v>
      </c>
      <c r="G223">
        <v>234.58242306302685</v>
      </c>
      <c r="H223" s="42">
        <v>59.963768115942031</v>
      </c>
      <c r="K223" s="42">
        <f>'LC3.shallow2'!T227</f>
        <v>131.05709604004414</v>
      </c>
      <c r="L223" s="42">
        <f>(SUM(COUNT(K223:K$522))/SUM(COUNT(K$2:K$522)))*100</f>
        <v>57.581573896353163</v>
      </c>
      <c r="N223">
        <v>330.52826763173903</v>
      </c>
      <c r="O223" s="42">
        <f>(SUM(COUNT(N223:N$731))/SUM(COUNT(N$2:N$731)))*100</f>
        <v>69.726027397260268</v>
      </c>
      <c r="Q223">
        <v>239.90147430692656</v>
      </c>
      <c r="R223" s="42">
        <f>(SUM(COUNT(Q223:Q$244))/SUM(COUNT(Q$2:Q$244)))*100</f>
        <v>9.0534979423868318</v>
      </c>
      <c r="T223">
        <v>347.4</v>
      </c>
      <c r="U223" s="42">
        <f>(SUM(COUNT(T223:T$1100))/SUM(COUNT(T$2:T$1100)))*100</f>
        <v>79.890809827115561</v>
      </c>
      <c r="V223">
        <f>'lc1.shallow1'!Q226</f>
        <v>205</v>
      </c>
      <c r="W223">
        <f>(SUM(COUNT(V223:V$829))/SUM(COUNT(V$2:V$829)))*100</f>
        <v>73.309178743961354</v>
      </c>
      <c r="X223">
        <f>'LC1.Shallow2'!T227</f>
        <v>227.1151708444059</v>
      </c>
      <c r="Y223">
        <f t="shared" si="3"/>
        <v>21.071428571428573</v>
      </c>
    </row>
    <row r="224" spans="1:25">
      <c r="A224">
        <v>739.50115163970077</v>
      </c>
      <c r="B224" s="42">
        <v>38.674033149171272</v>
      </c>
      <c r="D224">
        <v>249.12740138809119</v>
      </c>
      <c r="E224" s="42">
        <v>47.5177304964539</v>
      </c>
      <c r="G224">
        <v>233.31208209874032</v>
      </c>
      <c r="H224" s="42">
        <v>59.782608695652172</v>
      </c>
      <c r="K224" s="42">
        <f>'LC3.shallow2'!T228</f>
        <v>231.74547155735775</v>
      </c>
      <c r="L224" s="42">
        <f>(SUM(COUNT(K224:K$522))/SUM(COUNT(K$2:K$522)))*100</f>
        <v>57.389635316698659</v>
      </c>
      <c r="N224">
        <v>330.18600165686189</v>
      </c>
      <c r="O224" s="42">
        <f>(SUM(COUNT(N224:N$731))/SUM(COUNT(N$2:N$731)))*100</f>
        <v>69.589041095890408</v>
      </c>
      <c r="Q224">
        <v>239.61274127659553</v>
      </c>
      <c r="R224" s="42">
        <f>(SUM(COUNT(Q224:Q$244))/SUM(COUNT(Q$2:Q$244)))*100</f>
        <v>8.6419753086419746</v>
      </c>
      <c r="T224">
        <v>347.1</v>
      </c>
      <c r="U224" s="42">
        <f>(SUM(COUNT(T224:T$1100))/SUM(COUNT(T$2:T$1100)))*100</f>
        <v>79.799818016378524</v>
      </c>
      <c r="V224">
        <f>'lc1.shallow1'!Q227</f>
        <v>312.89999999999998</v>
      </c>
      <c r="W224">
        <f>(SUM(COUNT(V224:V$829))/SUM(COUNT(V$2:V$829)))*100</f>
        <v>73.188405797101453</v>
      </c>
      <c r="X224">
        <f>'LC1.Shallow2'!T228</f>
        <v>261.71022099113668</v>
      </c>
      <c r="Y224">
        <f t="shared" si="3"/>
        <v>20.714285714285715</v>
      </c>
    </row>
    <row r="225" spans="1:25">
      <c r="A225">
        <v>738.35298691719242</v>
      </c>
      <c r="B225" s="42">
        <v>38.39779005524862</v>
      </c>
      <c r="D225">
        <v>249.12740138809119</v>
      </c>
      <c r="E225" s="42">
        <v>47.281323877068559</v>
      </c>
      <c r="G225">
        <v>232.79111813261073</v>
      </c>
      <c r="H225" s="42">
        <v>59.60144927536232</v>
      </c>
      <c r="K225" s="42">
        <f>'LC3.shallow2'!T229</f>
        <v>364.88864734037327</v>
      </c>
      <c r="L225" s="42">
        <f>(SUM(COUNT(K225:K$522))/SUM(COUNT(K$2:K$522)))*100</f>
        <v>57.197696737044147</v>
      </c>
      <c r="N225">
        <v>330.07078137280058</v>
      </c>
      <c r="O225" s="42">
        <f>(SUM(COUNT(N225:N$731))/SUM(COUNT(N$2:N$731)))*100</f>
        <v>69.452054794520549</v>
      </c>
      <c r="Q225">
        <v>239.38852481593776</v>
      </c>
      <c r="R225" s="42">
        <f>(SUM(COUNT(Q225:Q$244))/SUM(COUNT(Q$2:Q$244)))*100</f>
        <v>8.2304526748971192</v>
      </c>
      <c r="T225" s="42">
        <v>346.15460774345104</v>
      </c>
      <c r="U225" s="42">
        <f>(SUM(COUNT(T225:T$1100))/SUM(COUNT(T$2:T$1100)))*100</f>
        <v>79.708826205641486</v>
      </c>
      <c r="V225">
        <f>'lc1.shallow1'!Q228</f>
        <v>143.5</v>
      </c>
      <c r="W225">
        <f>(SUM(COUNT(V225:V$829))/SUM(COUNT(V$2:V$829)))*100</f>
        <v>73.067632850241552</v>
      </c>
      <c r="X225">
        <f>'LC1.Shallow2'!T229</f>
        <v>139.89215744000964</v>
      </c>
      <c r="Y225">
        <f t="shared" si="3"/>
        <v>20.357142857142858</v>
      </c>
    </row>
    <row r="226" spans="1:25">
      <c r="A226">
        <v>734.24853716461894</v>
      </c>
      <c r="B226" s="42">
        <v>38.121546961325969</v>
      </c>
      <c r="D226">
        <v>248.73069273568399</v>
      </c>
      <c r="E226" s="42">
        <v>47.044917257683217</v>
      </c>
      <c r="G226">
        <v>231.74547155735775</v>
      </c>
      <c r="H226" s="42">
        <v>59.420289855072461</v>
      </c>
      <c r="K226" s="42">
        <f>'LC3.shallow2'!T230</f>
        <v>474.05996705833724</v>
      </c>
      <c r="L226" s="42">
        <f>(SUM(COUNT(K226:K$522))/SUM(COUNT(K$2:K$522)))*100</f>
        <v>57.005758157389629</v>
      </c>
      <c r="N226">
        <v>329.76863681317082</v>
      </c>
      <c r="O226" s="42">
        <f>(SUM(COUNT(N226:N$731))/SUM(COUNT(N$2:N$731)))*100</f>
        <v>69.31506849315069</v>
      </c>
      <c r="Q226">
        <v>239.32585321309128</v>
      </c>
      <c r="R226" s="42">
        <f>(SUM(COUNT(Q226:Q$244))/SUM(COUNT(Q$2:Q$244)))*100</f>
        <v>7.8189300411522638</v>
      </c>
      <c r="T226" s="42">
        <v>345.7</v>
      </c>
      <c r="U226" s="42">
        <f>(SUM(COUNT(T226:T$1100))/SUM(COUNT(T$2:T$1100)))*100</f>
        <v>79.617834394904463</v>
      </c>
      <c r="V226">
        <f>'lc1.shallow1'!Q229</f>
        <v>155.69999999999999</v>
      </c>
      <c r="W226">
        <f>(SUM(COUNT(V226:V$829))/SUM(COUNT(V$2:V$829)))*100</f>
        <v>72.94685990338165</v>
      </c>
      <c r="X226">
        <f>'LC1.Shallow2'!T230</f>
        <v>283.91111901772689</v>
      </c>
      <c r="Y226">
        <f t="shared" si="3"/>
        <v>20</v>
      </c>
    </row>
    <row r="227" spans="1:25">
      <c r="A227">
        <v>727.70785897751909</v>
      </c>
      <c r="B227" s="42">
        <v>37.84530386740331</v>
      </c>
      <c r="D227">
        <v>248.55004935591359</v>
      </c>
      <c r="E227" s="42">
        <v>46.808510638297875</v>
      </c>
      <c r="G227">
        <v>231.51740148596855</v>
      </c>
      <c r="H227" s="42">
        <v>59.239130434782602</v>
      </c>
      <c r="K227" s="42">
        <f>'LC3.shallow2'!T231</f>
        <v>181.02925223052674</v>
      </c>
      <c r="L227" s="42">
        <f>(SUM(COUNT(K227:K$522))/SUM(COUNT(K$2:K$522)))*100</f>
        <v>56.813819577735124</v>
      </c>
      <c r="N227">
        <v>329.09511486824232</v>
      </c>
      <c r="O227" s="42">
        <f>(SUM(COUNT(N227:N$731))/SUM(COUNT(N$2:N$731)))*100</f>
        <v>69.178082191780817</v>
      </c>
      <c r="Q227">
        <v>239.18349317450807</v>
      </c>
      <c r="R227" s="42">
        <f>(SUM(COUNT(Q227:Q$244))/SUM(COUNT(Q$2:Q$244)))*100</f>
        <v>7.4074074074074066</v>
      </c>
      <c r="T227" s="42">
        <v>345.6</v>
      </c>
      <c r="U227" s="42">
        <f>(SUM(COUNT(T227:T$1100))/SUM(COUNT(T$2:T$1100)))*100</f>
        <v>79.526842584167426</v>
      </c>
      <c r="V227">
        <f>'lc1.shallow1'!Q230</f>
        <v>264.10000000000002</v>
      </c>
      <c r="W227">
        <f>(SUM(COUNT(V227:V$829))/SUM(COUNT(V$2:V$829)))*100</f>
        <v>72.826086956521735</v>
      </c>
      <c r="X227">
        <f>'LC1.Shallow2'!T231</f>
        <v>197.99049360255478</v>
      </c>
      <c r="Y227">
        <f t="shared" si="3"/>
        <v>19.642857142857142</v>
      </c>
    </row>
    <row r="228" spans="1:25">
      <c r="A228">
        <v>725.58048411674031</v>
      </c>
      <c r="B228" s="42">
        <v>37.569060773480665</v>
      </c>
      <c r="D228">
        <v>247.7894442115624</v>
      </c>
      <c r="E228" s="42">
        <v>46.572104018912533</v>
      </c>
      <c r="G228">
        <v>231.23222265211012</v>
      </c>
      <c r="H228" s="42">
        <v>59.05797101449275</v>
      </c>
      <c r="K228" s="42">
        <f>'LC3.shallow2'!T232</f>
        <v>144.2882306626021</v>
      </c>
      <c r="L228" s="42">
        <f>(SUM(COUNT(K228:K$522))/SUM(COUNT(K$2:K$522)))*100</f>
        <v>56.621880998080613</v>
      </c>
      <c r="N228">
        <v>328.20557680917443</v>
      </c>
      <c r="O228" s="42">
        <f>(SUM(COUNT(N228:N$731))/SUM(COUNT(N$2:N$731)))*100</f>
        <v>69.041095890410958</v>
      </c>
      <c r="Q228">
        <v>238.2182862026026</v>
      </c>
      <c r="R228" s="42">
        <f>(SUM(COUNT(Q228:Q$244))/SUM(COUNT(Q$2:Q$244)))*100</f>
        <v>6.9958847736625511</v>
      </c>
      <c r="T228">
        <v>345.5</v>
      </c>
      <c r="U228" s="42">
        <f>(SUM(COUNT(T228:T$1100))/SUM(COUNT(T$2:T$1100)))*100</f>
        <v>79.435850773430388</v>
      </c>
      <c r="V228">
        <f>'lc1.shallow1'!Q231</f>
        <v>557.9</v>
      </c>
      <c r="W228">
        <f>(SUM(COUNT(V228:V$829))/SUM(COUNT(V$2:V$829)))*100</f>
        <v>72.705314009661834</v>
      </c>
      <c r="X228">
        <f>'LC1.Shallow2'!T232</f>
        <v>297.37492597956089</v>
      </c>
      <c r="Y228">
        <f t="shared" si="3"/>
        <v>19.285714285714288</v>
      </c>
    </row>
    <row r="229" spans="1:25">
      <c r="A229">
        <v>724.53009481885545</v>
      </c>
      <c r="B229" s="42">
        <v>37.292817679558013</v>
      </c>
      <c r="D229">
        <v>247.5855440658496</v>
      </c>
      <c r="E229" s="42">
        <v>46.335697399527184</v>
      </c>
      <c r="G229">
        <v>231.09352707704039</v>
      </c>
      <c r="H229" s="42">
        <v>58.876811594202891</v>
      </c>
      <c r="K229" s="42">
        <f>'LC3.shallow2'!T233</f>
        <v>695.72826334910428</v>
      </c>
      <c r="L229" s="42">
        <f>(SUM(COUNT(K229:K$522))/SUM(COUNT(K$2:K$522)))*100</f>
        <v>56.429942418426101</v>
      </c>
      <c r="N229">
        <v>328.13592211026588</v>
      </c>
      <c r="O229" s="42">
        <f>(SUM(COUNT(N229:N$731))/SUM(COUNT(N$2:N$731)))*100</f>
        <v>68.904109589041099</v>
      </c>
      <c r="Q229">
        <v>238.01275054872815</v>
      </c>
      <c r="R229" s="42">
        <f>(SUM(COUNT(Q229:Q$244))/SUM(COUNT(Q$2:Q$244)))*100</f>
        <v>6.5843621399176957</v>
      </c>
      <c r="T229" s="42">
        <v>344.45523997487089</v>
      </c>
      <c r="U229" s="42">
        <f>(SUM(COUNT(T229:T$1100))/SUM(COUNT(T$2:T$1100)))*100</f>
        <v>79.344858962693351</v>
      </c>
      <c r="V229">
        <f>'lc1.shallow1'!Q232</f>
        <v>376</v>
      </c>
      <c r="W229">
        <f>(SUM(COUNT(V229:V$829))/SUM(COUNT(V$2:V$829)))*100</f>
        <v>72.584541062801932</v>
      </c>
      <c r="X229">
        <f>'LC1.Shallow2'!T233</f>
        <v>109.88426055174119</v>
      </c>
      <c r="Y229">
        <f t="shared" si="3"/>
        <v>18.928571428571427</v>
      </c>
    </row>
    <row r="230" spans="1:25">
      <c r="A230">
        <v>724.0654961326469</v>
      </c>
      <c r="B230" s="42">
        <v>37.016574585635361</v>
      </c>
      <c r="D230">
        <v>245.66409824535921</v>
      </c>
      <c r="E230" s="42">
        <v>46.099290780141843</v>
      </c>
      <c r="G230">
        <v>230.2118076096109</v>
      </c>
      <c r="H230" s="42">
        <v>58.695652173913047</v>
      </c>
      <c r="K230" s="42">
        <f>'LC3.shallow2'!T234</f>
        <v>170.62228013909569</v>
      </c>
      <c r="L230" s="42">
        <f>(SUM(COUNT(K230:K$522))/SUM(COUNT(K$2:K$522)))*100</f>
        <v>56.23800383877159</v>
      </c>
      <c r="N230">
        <v>326.81490183186713</v>
      </c>
      <c r="O230" s="42">
        <f>(SUM(COUNT(N230:N$731))/SUM(COUNT(N$2:N$731)))*100</f>
        <v>68.767123287671225</v>
      </c>
      <c r="Q230">
        <v>236.89441398596469</v>
      </c>
      <c r="R230" s="42">
        <f>(SUM(COUNT(Q230:Q$244))/SUM(COUNT(Q$2:Q$244)))*100</f>
        <v>6.1728395061728394</v>
      </c>
      <c r="T230" s="42">
        <v>343.9</v>
      </c>
      <c r="U230" s="42">
        <f>(SUM(COUNT(T230:T$1100))/SUM(COUNT(T$2:T$1100)))*100</f>
        <v>79.253867151956328</v>
      </c>
      <c r="V230">
        <f>'lc1.shallow1'!Q233</f>
        <v>461.8</v>
      </c>
      <c r="W230">
        <f>(SUM(COUNT(V230:V$829))/SUM(COUNT(V$2:V$829)))*100</f>
        <v>72.463768115942031</v>
      </c>
      <c r="X230">
        <f>'LC1.Shallow2'!T234</f>
        <v>118.57341319045999</v>
      </c>
      <c r="Y230">
        <f t="shared" si="3"/>
        <v>18.571428571428573</v>
      </c>
    </row>
    <row r="231" spans="1:25">
      <c r="A231">
        <v>721.10948239884681</v>
      </c>
      <c r="B231" s="42">
        <v>36.740331491712709</v>
      </c>
      <c r="D231">
        <v>245.66409824535921</v>
      </c>
      <c r="E231" s="42">
        <v>45.862884160756501</v>
      </c>
      <c r="G231">
        <v>226.99132316172728</v>
      </c>
      <c r="H231" s="42">
        <v>58.514492753623195</v>
      </c>
      <c r="K231" s="42">
        <f>'LC3.shallow2'!T235</f>
        <v>179.92582556457381</v>
      </c>
      <c r="L231" s="42">
        <f>(SUM(COUNT(K231:K$522))/SUM(COUNT(K$2:K$522)))*100</f>
        <v>56.046065259117086</v>
      </c>
      <c r="N231">
        <v>323.97002316762052</v>
      </c>
      <c r="O231" s="42">
        <f>(SUM(COUNT(N231:N$731))/SUM(COUNT(N$2:N$731)))*100</f>
        <v>68.630136986301366</v>
      </c>
      <c r="Q231">
        <v>236.52794063699321</v>
      </c>
      <c r="R231" s="42">
        <f>(SUM(COUNT(Q231:Q$244))/SUM(COUNT(Q$2:Q$244)))*100</f>
        <v>5.761316872427984</v>
      </c>
      <c r="T231" s="42">
        <v>343.9</v>
      </c>
      <c r="U231" s="42">
        <f>(SUM(COUNT(T231:T$1100))/SUM(COUNT(T$2:T$1100)))*100</f>
        <v>79.162875341219291</v>
      </c>
      <c r="V231">
        <f>'lc1.shallow1'!Q234</f>
        <v>620.70000000000005</v>
      </c>
      <c r="W231">
        <f>(SUM(COUNT(V231:V$829))/SUM(COUNT(V$2:V$829)))*100</f>
        <v>72.34299516908213</v>
      </c>
      <c r="X231">
        <f>'LC1.Shallow2'!T235</f>
        <v>159.08251103602939</v>
      </c>
      <c r="Y231">
        <f t="shared" si="3"/>
        <v>18.214285714285712</v>
      </c>
    </row>
    <row r="232" spans="1:25">
      <c r="A232">
        <v>714.6911091790563</v>
      </c>
      <c r="B232" s="42">
        <v>36.464088397790057</v>
      </c>
      <c r="D232">
        <v>245.18839537054399</v>
      </c>
      <c r="E232" s="42">
        <v>45.626477541371159</v>
      </c>
      <c r="G232">
        <v>226.37391132058994</v>
      </c>
      <c r="H232" s="42">
        <v>58.333333333333336</v>
      </c>
      <c r="K232" s="42">
        <f>'LC3.shallow2'!T236</f>
        <v>195.41902879484118</v>
      </c>
      <c r="L232" s="42">
        <f>(SUM(COUNT(K232:K$522))/SUM(COUNT(K$2:K$522)))*100</f>
        <v>55.854126679462567</v>
      </c>
      <c r="N232">
        <v>323.34310203892039</v>
      </c>
      <c r="O232" s="42">
        <f>(SUM(COUNT(N232:N$731))/SUM(COUNT(N$2:N$731)))*100</f>
        <v>68.493150684931507</v>
      </c>
      <c r="Q232">
        <v>236.19234171546213</v>
      </c>
      <c r="R232" s="42">
        <f>(SUM(COUNT(Q232:Q$244))/SUM(COUNT(Q$2:Q$244)))*100</f>
        <v>5.3497942386831276</v>
      </c>
      <c r="T232" s="42">
        <v>343.9</v>
      </c>
      <c r="U232" s="42">
        <f>(SUM(COUNT(T232:T$1100))/SUM(COUNT(T$2:T$1100)))*100</f>
        <v>79.071883530482253</v>
      </c>
      <c r="V232">
        <f>'lc1.shallow1'!Q235</f>
        <v>347.9</v>
      </c>
      <c r="W232">
        <f>(SUM(COUNT(V232:V$829))/SUM(COUNT(V$2:V$829)))*100</f>
        <v>72.222222222222214</v>
      </c>
      <c r="X232">
        <f>'LC1.Shallow2'!T236</f>
        <v>859.70863360442331</v>
      </c>
      <c r="Y232">
        <f t="shared" si="3"/>
        <v>17.857142857142858</v>
      </c>
    </row>
    <row r="233" spans="1:25">
      <c r="A233">
        <v>713.88574537127454</v>
      </c>
      <c r="B233" s="42">
        <v>36.187845303867405</v>
      </c>
      <c r="D233">
        <v>242.3712262087096</v>
      </c>
      <c r="E233" s="42">
        <v>45.390070921985817</v>
      </c>
      <c r="G233">
        <v>223.9588555346711</v>
      </c>
      <c r="H233" s="42">
        <v>58.152173913043484</v>
      </c>
      <c r="K233" s="42">
        <f>'LC3.shallow2'!T237</f>
        <v>163.23833541805774</v>
      </c>
      <c r="L233" s="42">
        <f>(SUM(COUNT(K233:K$522))/SUM(COUNT(K$2:K$522)))*100</f>
        <v>55.662188099808063</v>
      </c>
      <c r="N233">
        <v>322.42636885332939</v>
      </c>
      <c r="O233" s="42">
        <f>(SUM(COUNT(N233:N$731))/SUM(COUNT(N$2:N$731)))*100</f>
        <v>68.356164383561648</v>
      </c>
      <c r="Q233">
        <v>233.30000222657813</v>
      </c>
      <c r="R233" s="42">
        <f>(SUM(COUNT(Q233:Q$244))/SUM(COUNT(Q$2:Q$244)))*100</f>
        <v>4.9382716049382713</v>
      </c>
      <c r="T233" s="42">
        <v>343.5</v>
      </c>
      <c r="U233" s="42">
        <f>(SUM(COUNT(T233:T$1100))/SUM(COUNT(T$2:T$1100)))*100</f>
        <v>78.98089171974523</v>
      </c>
      <c r="V233">
        <f>'lc1.shallow1'!Q236</f>
        <v>169.4</v>
      </c>
      <c r="W233">
        <f>(SUM(COUNT(V233:V$829))/SUM(COUNT(V$2:V$829)))*100</f>
        <v>72.101449275362313</v>
      </c>
      <c r="X233">
        <f>'LC1.Shallow2'!T237</f>
        <v>263.385551042771</v>
      </c>
      <c r="Y233">
        <f t="shared" si="3"/>
        <v>17.5</v>
      </c>
    </row>
    <row r="234" spans="1:25">
      <c r="A234">
        <v>713.28554663230545</v>
      </c>
      <c r="B234" s="42">
        <v>35.911602209944753</v>
      </c>
      <c r="D234">
        <v>241.97978565977201</v>
      </c>
      <c r="E234" s="42">
        <v>45.153664302600468</v>
      </c>
      <c r="G234">
        <v>223.26073654164941</v>
      </c>
      <c r="H234" s="42">
        <v>57.971014492753625</v>
      </c>
      <c r="K234" s="42">
        <f>'LC3.shallow2'!T238</f>
        <v>138.3151890722412</v>
      </c>
      <c r="L234" s="42">
        <f>(SUM(COUNT(K234:K$522))/SUM(COUNT(K$2:K$522)))*100</f>
        <v>55.470249520153544</v>
      </c>
      <c r="N234">
        <v>321.93757130794791</v>
      </c>
      <c r="O234" s="42">
        <f>(SUM(COUNT(N234:N$731))/SUM(COUNT(N$2:N$731)))*100</f>
        <v>68.219178082191775</v>
      </c>
      <c r="Q234">
        <v>233.28271436989672</v>
      </c>
      <c r="R234" s="42">
        <f>(SUM(COUNT(Q234:Q$244))/SUM(COUNT(Q$2:Q$244)))*100</f>
        <v>4.5267489711934159</v>
      </c>
      <c r="T234" s="42">
        <v>342.7</v>
      </c>
      <c r="U234" s="42">
        <f>(SUM(COUNT(T234:T$1100))/SUM(COUNT(T$2:T$1100)))*100</f>
        <v>78.889899909008193</v>
      </c>
      <c r="V234">
        <f>'lc1.shallow1'!Q237</f>
        <v>211.2</v>
      </c>
      <c r="W234">
        <f>(SUM(COUNT(V234:V$829))/SUM(COUNT(V$2:V$829)))*100</f>
        <v>71.980676328502412</v>
      </c>
      <c r="X234">
        <f>'LC1.Shallow2'!T238</f>
        <v>134.84149139740154</v>
      </c>
      <c r="Y234">
        <f t="shared" si="3"/>
        <v>17.142857142857142</v>
      </c>
    </row>
    <row r="235" spans="1:25">
      <c r="A235">
        <v>711.31661791774729</v>
      </c>
      <c r="B235" s="42">
        <v>35.635359116022094</v>
      </c>
      <c r="D235">
        <v>240.64039405571441</v>
      </c>
      <c r="E235" s="42">
        <v>44.917257683215126</v>
      </c>
      <c r="G235">
        <v>222.96084713438688</v>
      </c>
      <c r="H235" s="42">
        <v>57.789855072463766</v>
      </c>
      <c r="K235" s="42">
        <f>'LC3.shallow2'!T239</f>
        <v>120.86107025687365</v>
      </c>
      <c r="L235" s="42">
        <f>(SUM(COUNT(K235:K$522))/SUM(COUNT(K$2:K$522)))*100</f>
        <v>55.27831094049904</v>
      </c>
      <c r="N235">
        <v>321.90569020105096</v>
      </c>
      <c r="O235" s="42">
        <f>(SUM(COUNT(N235:N$731))/SUM(COUNT(N$2:N$731)))*100</f>
        <v>68.082191780821915</v>
      </c>
      <c r="Q235">
        <v>232.04712677906952</v>
      </c>
      <c r="R235" s="42">
        <f>(SUM(COUNT(Q235:Q$244))/SUM(COUNT(Q$2:Q$244)))*100</f>
        <v>4.1152263374485596</v>
      </c>
      <c r="T235" s="42">
        <v>342.6</v>
      </c>
      <c r="U235" s="42">
        <f>(SUM(COUNT(T235:T$1100))/SUM(COUNT(T$2:T$1100)))*100</f>
        <v>78.798908098271156</v>
      </c>
      <c r="V235">
        <f>'lc1.shallow1'!Q238</f>
        <v>322.3</v>
      </c>
      <c r="W235">
        <f>(SUM(COUNT(V235:V$829))/SUM(COUNT(V$2:V$829)))*100</f>
        <v>71.859903381642511</v>
      </c>
      <c r="X235">
        <f>'LC1.Shallow2'!T239</f>
        <v>194.34518820281892</v>
      </c>
      <c r="Y235">
        <f t="shared" si="3"/>
        <v>16.785714285714285</v>
      </c>
    </row>
    <row r="236" spans="1:25">
      <c r="A236">
        <v>710.18238229923077</v>
      </c>
      <c r="B236" s="42">
        <v>35.359116022099442</v>
      </c>
      <c r="D236">
        <v>238.6581186763128</v>
      </c>
      <c r="E236" s="42">
        <v>44.680851063829785</v>
      </c>
      <c r="G236">
        <v>222.83085878753735</v>
      </c>
      <c r="H236" s="42">
        <v>57.608695652173914</v>
      </c>
      <c r="K236" s="42">
        <f>'LC3.shallow2'!T240</f>
        <v>135.87965986469086</v>
      </c>
      <c r="L236" s="42">
        <f>(SUM(COUNT(K236:K$522))/SUM(COUNT(K$2:K$522)))*100</f>
        <v>55.086372360844528</v>
      </c>
      <c r="N236">
        <v>318.67566148009377</v>
      </c>
      <c r="O236" s="42">
        <f>(SUM(COUNT(N236:N$731))/SUM(COUNT(N$2:N$731)))*100</f>
        <v>67.945205479452056</v>
      </c>
      <c r="Q236">
        <v>230.29336018685387</v>
      </c>
      <c r="R236" s="42">
        <f>(SUM(COUNT(Q236:Q$244))/SUM(COUNT(Q$2:Q$244)))*100</f>
        <v>3.7037037037037033</v>
      </c>
      <c r="T236" s="42">
        <v>341.8</v>
      </c>
      <c r="U236" s="42">
        <f>(SUM(COUNT(T236:T$1100))/SUM(COUNT(T$2:T$1100)))*100</f>
        <v>78.707916287534118</v>
      </c>
      <c r="V236">
        <f>'lc1.shallow1'!Q239</f>
        <v>216.5</v>
      </c>
      <c r="W236">
        <f>(SUM(COUNT(V236:V$829))/SUM(COUNT(V$2:V$829)))*100</f>
        <v>71.739130434782609</v>
      </c>
      <c r="X236">
        <f>'LC1.Shallow2'!T240</f>
        <v>124.20206553821464</v>
      </c>
      <c r="Y236">
        <f t="shared" si="3"/>
        <v>16.428571428571427</v>
      </c>
    </row>
    <row r="237" spans="1:25">
      <c r="A237">
        <v>710.17645739115653</v>
      </c>
      <c r="B237" s="42">
        <v>35.082872928176798</v>
      </c>
      <c r="D237">
        <v>236.818816912664</v>
      </c>
      <c r="E237" s="42">
        <v>44.444444444444443</v>
      </c>
      <c r="G237">
        <v>221.21273334347134</v>
      </c>
      <c r="H237" s="42">
        <v>57.427536231884055</v>
      </c>
      <c r="K237" s="42">
        <f>'LC3.shallow2'!T241</f>
        <v>113.40383046500595</v>
      </c>
      <c r="L237" s="42">
        <f>(SUM(COUNT(K237:K$522))/SUM(COUNT(K$2:K$522)))*100</f>
        <v>54.894433781190024</v>
      </c>
      <c r="N237">
        <v>317.57129991161901</v>
      </c>
      <c r="O237" s="42">
        <f>(SUM(COUNT(N237:N$731))/SUM(COUNT(N$2:N$731)))*100</f>
        <v>67.808219178082197</v>
      </c>
      <c r="Q237">
        <v>229.78784925463742</v>
      </c>
      <c r="R237" s="42">
        <f>(SUM(COUNT(Q237:Q$244))/SUM(COUNT(Q$2:Q$244)))*100</f>
        <v>3.2921810699588478</v>
      </c>
      <c r="T237" s="42">
        <v>341.6</v>
      </c>
      <c r="U237" s="42">
        <f>(SUM(COUNT(T237:T$1100))/SUM(COUNT(T$2:T$1100)))*100</f>
        <v>78.616924476797095</v>
      </c>
      <c r="V237">
        <f>'lc1.shallow1'!Q240</f>
        <v>245.8</v>
      </c>
      <c r="W237">
        <f>(SUM(COUNT(V237:V$829))/SUM(COUNT(V$2:V$829)))*100</f>
        <v>71.618357487922708</v>
      </c>
      <c r="X237">
        <f>'LC1.Shallow2'!T241</f>
        <v>505.55177749939588</v>
      </c>
      <c r="Y237">
        <f t="shared" si="3"/>
        <v>16.071428571428573</v>
      </c>
    </row>
    <row r="238" spans="1:25">
      <c r="A238">
        <v>707.17354790836839</v>
      </c>
      <c r="B238" s="42">
        <v>34.806629834254146</v>
      </c>
      <c r="D238">
        <v>236.65781228541761</v>
      </c>
      <c r="E238" s="42">
        <v>44.208037825059101</v>
      </c>
      <c r="G238">
        <v>221.00642735010985</v>
      </c>
      <c r="H238" s="42">
        <v>57.246376811594203</v>
      </c>
      <c r="K238" s="42">
        <f>'LC3.shallow2'!T242</f>
        <v>132.65471478069296</v>
      </c>
      <c r="L238" s="42">
        <f>(SUM(COUNT(K238:K$522))/SUM(COUNT(K$2:K$522)))*100</f>
        <v>54.702495201535505</v>
      </c>
      <c r="N238">
        <v>317.09214761392946</v>
      </c>
      <c r="O238" s="42">
        <f>(SUM(COUNT(N238:N$731))/SUM(COUNT(N$2:N$731)))*100</f>
        <v>67.671232876712324</v>
      </c>
      <c r="Q238">
        <v>228.99743063191022</v>
      </c>
      <c r="R238" s="42">
        <f>(SUM(COUNT(Q238:Q$244))/SUM(COUNT(Q$2:Q$244)))*100</f>
        <v>2.880658436213992</v>
      </c>
      <c r="T238" s="42">
        <v>341.1</v>
      </c>
      <c r="U238" s="42">
        <f>(SUM(COUNT(T238:T$1100))/SUM(COUNT(T$2:T$1100)))*100</f>
        <v>78.525932666060044</v>
      </c>
      <c r="V238">
        <f>'lc1.shallow1'!Q241</f>
        <v>215.3</v>
      </c>
      <c r="W238">
        <f>(SUM(COUNT(V238:V$829))/SUM(COUNT(V$2:V$829)))*100</f>
        <v>71.497584541062793</v>
      </c>
      <c r="X238">
        <f>'LC1.Shallow2'!T242</f>
        <v>128.79045279777498</v>
      </c>
      <c r="Y238">
        <f t="shared" si="3"/>
        <v>15.714285714285714</v>
      </c>
    </row>
    <row r="239" spans="1:25">
      <c r="A239">
        <v>706.32205571922509</v>
      </c>
      <c r="B239" s="42">
        <v>34.530386740331494</v>
      </c>
      <c r="D239">
        <v>234.0045921566464</v>
      </c>
      <c r="E239" s="42">
        <v>43.971631205673759</v>
      </c>
      <c r="G239">
        <v>220.74704929091783</v>
      </c>
      <c r="H239" s="42">
        <v>57.065217391304344</v>
      </c>
      <c r="K239" s="42">
        <f>'LC3.shallow2'!T243</f>
        <v>205.14719937392124</v>
      </c>
      <c r="L239" s="42">
        <f>(SUM(COUNT(K239:K$522))/SUM(COUNT(K$2:K$522)))*100</f>
        <v>54.510556621881001</v>
      </c>
      <c r="N239">
        <v>317.0277716428738</v>
      </c>
      <c r="O239" s="42">
        <f>(SUM(COUNT(N239:N$731))/SUM(COUNT(N$2:N$731)))*100</f>
        <v>67.534246575342465</v>
      </c>
      <c r="Q239">
        <v>228.44638897240768</v>
      </c>
      <c r="R239" s="42">
        <f>(SUM(COUNT(Q239:Q$244))/SUM(COUNT(Q$2:Q$244)))*100</f>
        <v>2.4691358024691357</v>
      </c>
      <c r="T239" s="42">
        <v>340.04003201931931</v>
      </c>
      <c r="U239" s="42">
        <f>(SUM(COUNT(T239:T$1100))/SUM(COUNT(T$2:T$1100)))*100</f>
        <v>78.434940855323021</v>
      </c>
      <c r="V239">
        <f>'lc1.shallow1'!Q242</f>
        <v>153.5</v>
      </c>
      <c r="W239">
        <f>(SUM(COUNT(V239:V$829))/SUM(COUNT(V$2:V$829)))*100</f>
        <v>71.376811594202891</v>
      </c>
      <c r="X239">
        <f>'LC1.Shallow2'!T243</f>
        <v>204.38990486060274</v>
      </c>
      <c r="Y239">
        <f t="shared" si="3"/>
        <v>15.357142857142858</v>
      </c>
    </row>
    <row r="240" spans="1:25">
      <c r="A240">
        <v>704.74389874605151</v>
      </c>
      <c r="B240" s="42">
        <v>34.254143646408842</v>
      </c>
      <c r="D240">
        <v>233.8055047619128</v>
      </c>
      <c r="E240" s="42">
        <v>43.735224586288417</v>
      </c>
      <c r="G240">
        <v>218.35227861294916</v>
      </c>
      <c r="H240" s="42">
        <v>56.884057971014492</v>
      </c>
      <c r="K240" s="42">
        <f>'LC3.shallow2'!T244</f>
        <v>162.17761423887521</v>
      </c>
      <c r="L240" s="42">
        <f>(SUM(COUNT(K240:K$522))/SUM(COUNT(K$2:K$522)))*100</f>
        <v>54.318618042226483</v>
      </c>
      <c r="N240">
        <v>317.0075383434808</v>
      </c>
      <c r="O240" s="42">
        <f>(SUM(COUNT(N240:N$731))/SUM(COUNT(N$2:N$731)))*100</f>
        <v>67.397260273972606</v>
      </c>
      <c r="Q240">
        <v>228.30211749548818</v>
      </c>
      <c r="R240" s="42">
        <f>(SUM(COUNT(Q240:Q$244))/SUM(COUNT(Q$2:Q$244)))*100</f>
        <v>2.0576131687242798</v>
      </c>
      <c r="T240" s="42">
        <v>339.7</v>
      </c>
      <c r="U240" s="42">
        <f>(SUM(COUNT(T240:T$1100))/SUM(COUNT(T$2:T$1100)))*100</f>
        <v>78.343949044585997</v>
      </c>
      <c r="V240">
        <f>'lc1.shallow1'!Q243</f>
        <v>248.6</v>
      </c>
      <c r="W240">
        <f>(SUM(COUNT(V240:V$829))/SUM(COUNT(V$2:V$829)))*100</f>
        <v>71.25603864734299</v>
      </c>
      <c r="X240">
        <f>'LC1.Shallow2'!T244</f>
        <v>415.00990984911095</v>
      </c>
      <c r="Y240">
        <f t="shared" si="3"/>
        <v>15</v>
      </c>
    </row>
    <row r="241" spans="1:25">
      <c r="A241">
        <v>704.24609488567796</v>
      </c>
      <c r="B241" s="42">
        <v>33.97790055248619</v>
      </c>
      <c r="D241">
        <v>232.28857417941521</v>
      </c>
      <c r="E241" s="42">
        <v>43.498817966903076</v>
      </c>
      <c r="G241">
        <v>218.23300239040154</v>
      </c>
      <c r="H241" s="42">
        <v>56.702898550724633</v>
      </c>
      <c r="K241" s="42">
        <f>'LC3.shallow2'!T245</f>
        <v>182.9644530572123</v>
      </c>
      <c r="L241" s="42">
        <f>(SUM(COUNT(K241:K$522))/SUM(COUNT(K$2:K$522)))*100</f>
        <v>54.126679462571978</v>
      </c>
      <c r="N241">
        <v>316.44952378968094</v>
      </c>
      <c r="O241" s="42">
        <f>(SUM(COUNT(N241:N$731))/SUM(COUNT(N$2:N$731)))*100</f>
        <v>67.260273972602732</v>
      </c>
      <c r="Q241">
        <v>227.56975339426793</v>
      </c>
      <c r="R241" s="42">
        <f>(SUM(COUNT(Q241:Q$244))/SUM(COUNT(Q$2:Q$244)))*100</f>
        <v>1.6460905349794239</v>
      </c>
      <c r="T241" s="42">
        <v>337.47021553278984</v>
      </c>
      <c r="U241" s="42">
        <f>(SUM(COUNT(T241:T$1100))/SUM(COUNT(T$2:T$1100)))*100</f>
        <v>78.252957233848946</v>
      </c>
      <c r="V241">
        <f>'lc1.shallow1'!Q244</f>
        <v>184.4</v>
      </c>
      <c r="W241">
        <f>(SUM(COUNT(V241:V$829))/SUM(COUNT(V$2:V$829)))*100</f>
        <v>71.135265700483103</v>
      </c>
      <c r="X241">
        <f>'LC1.Shallow2'!T245</f>
        <v>132.78279635019098</v>
      </c>
      <c r="Y241">
        <f t="shared" si="3"/>
        <v>14.642857142857144</v>
      </c>
    </row>
    <row r="242" spans="1:25">
      <c r="A242">
        <v>701.25389505066062</v>
      </c>
      <c r="B242" s="42">
        <v>33.701657458563538</v>
      </c>
      <c r="D242">
        <v>232.28857417941521</v>
      </c>
      <c r="E242" s="42">
        <v>43.262411347517734</v>
      </c>
      <c r="G242">
        <v>217.30384670799208</v>
      </c>
      <c r="H242" s="42">
        <v>56.521739130434781</v>
      </c>
      <c r="K242" s="42">
        <f>'LC3.shallow2'!T246</f>
        <v>0</v>
      </c>
      <c r="L242" s="42">
        <f>(SUM(COUNT(K242:K$522))/SUM(COUNT(K$2:K$522)))*100</f>
        <v>53.934740882917467</v>
      </c>
      <c r="N242">
        <v>315.17677696183904</v>
      </c>
      <c r="O242" s="42">
        <f>(SUM(COUNT(N242:N$731))/SUM(COUNT(N$2:N$731)))*100</f>
        <v>67.123287671232873</v>
      </c>
      <c r="Q242">
        <v>226.81516140127295</v>
      </c>
      <c r="R242" s="42">
        <f>(SUM(COUNT(Q242:Q$244))/SUM(COUNT(Q$2:Q$244)))*100</f>
        <v>1.2345679012345678</v>
      </c>
      <c r="T242" s="42">
        <v>336.6</v>
      </c>
      <c r="U242" s="42">
        <f>(SUM(COUNT(T242:T$1100))/SUM(COUNT(T$2:T$1100)))*100</f>
        <v>78.161965423111923</v>
      </c>
      <c r="V242">
        <f>'lc1.shallow1'!Q245</f>
        <v>147.6</v>
      </c>
      <c r="W242">
        <f>(SUM(COUNT(V242:V$829))/SUM(COUNT(V$2:V$829)))*100</f>
        <v>71.014492753623188</v>
      </c>
      <c r="X242">
        <f>'LC1.Shallow2'!T246</f>
        <v>119.88290586790919</v>
      </c>
      <c r="Y242">
        <f t="shared" si="3"/>
        <v>14.285714285714285</v>
      </c>
    </row>
    <row r="243" spans="1:25">
      <c r="A243">
        <v>696.49981690919276</v>
      </c>
      <c r="B243" s="42">
        <v>33.425414364640879</v>
      </c>
      <c r="D243">
        <v>231.2099108800488</v>
      </c>
      <c r="E243" s="42">
        <v>43.026004728132392</v>
      </c>
      <c r="G243">
        <v>216.73167297857657</v>
      </c>
      <c r="H243" s="42">
        <v>56.340579710144922</v>
      </c>
      <c r="K243" s="42">
        <f>'LC3.shallow2'!T247</f>
        <v>311.11463759035621</v>
      </c>
      <c r="L243" s="42">
        <f>(SUM(COUNT(K243:K$522))/SUM(COUNT(K$2:K$522)))*100</f>
        <v>53.742802303262962</v>
      </c>
      <c r="N243">
        <v>314.81944713259821</v>
      </c>
      <c r="O243" s="42">
        <f>(SUM(COUNT(N243:N$731))/SUM(COUNT(N$2:N$731)))*100</f>
        <v>66.986301369863014</v>
      </c>
      <c r="Q243">
        <v>226.71408673437605</v>
      </c>
      <c r="R243" s="42">
        <f>(SUM(COUNT(Q243:Q$244))/SUM(COUNT(Q$2:Q$244)))*100</f>
        <v>0.82304526748971196</v>
      </c>
      <c r="T243" s="42">
        <v>335.9</v>
      </c>
      <c r="U243" s="42">
        <f>(SUM(COUNT(T243:T$1100))/SUM(COUNT(T$2:T$1100)))*100</f>
        <v>78.070973612374885</v>
      </c>
      <c r="V243">
        <f>'lc1.shallow1'!Q246</f>
        <v>272.5</v>
      </c>
      <c r="W243">
        <f>(SUM(COUNT(V243:V$829))/SUM(COUNT(V$2:V$829)))*100</f>
        <v>70.893719806763286</v>
      </c>
      <c r="X243">
        <f>'LC1.Shallow2'!T247</f>
        <v>222.45160782327997</v>
      </c>
      <c r="Y243">
        <f t="shared" si="3"/>
        <v>13.928571428571429</v>
      </c>
    </row>
    <row r="244" spans="1:25">
      <c r="A244">
        <v>695.15487802293273</v>
      </c>
      <c r="B244" s="42">
        <v>33.149171270718227</v>
      </c>
      <c r="D244">
        <v>231.2099108800488</v>
      </c>
      <c r="E244" s="42">
        <v>42.789598108747043</v>
      </c>
      <c r="G244">
        <v>216.14716296955038</v>
      </c>
      <c r="H244" s="42">
        <v>56.159420289855078</v>
      </c>
      <c r="K244" s="42">
        <f>'LC3.shallow2'!T248</f>
        <v>277.92783213240682</v>
      </c>
      <c r="L244" s="42">
        <f>(SUM(COUNT(K244:K$522))/SUM(COUNT(K$2:K$522)))*100</f>
        <v>53.550863723608444</v>
      </c>
      <c r="N244">
        <v>313.10393455400026</v>
      </c>
      <c r="O244" s="42">
        <f>(SUM(COUNT(N244:N$731))/SUM(COUNT(N$2:N$731)))*100</f>
        <v>66.849315068493155</v>
      </c>
      <c r="Q244">
        <v>226.11534238681267</v>
      </c>
      <c r="R244" s="42">
        <f>(SUM(COUNT(Q244:Q$244))/SUM(COUNT(Q$2:Q$244)))*100</f>
        <v>0.41152263374485598</v>
      </c>
      <c r="T244" s="42">
        <v>335.2</v>
      </c>
      <c r="U244" s="42">
        <f>(SUM(COUNT(T244:T$1100))/SUM(COUNT(T$2:T$1100)))*100</f>
        <v>77.979981801637848</v>
      </c>
      <c r="V244">
        <f>'lc1.shallow1'!Q247</f>
        <v>452.7</v>
      </c>
      <c r="W244">
        <f>(SUM(COUNT(V244:V$829))/SUM(COUNT(V$2:V$829)))*100</f>
        <v>70.772946859903385</v>
      </c>
      <c r="X244">
        <f>'LC1.Shallow2'!T248</f>
        <v>183.16938167849563</v>
      </c>
      <c r="Y244">
        <f t="shared" si="3"/>
        <v>13.571428571428571</v>
      </c>
    </row>
    <row r="245" spans="1:25">
      <c r="A245">
        <v>694.71634040920128</v>
      </c>
      <c r="B245" s="42">
        <v>32.872928176795583</v>
      </c>
      <c r="D245">
        <v>230.59924708537679</v>
      </c>
      <c r="E245" s="42">
        <v>42.553191489361701</v>
      </c>
      <c r="G245">
        <v>215.06896610085704</v>
      </c>
      <c r="H245" s="42">
        <v>55.978260869565219</v>
      </c>
      <c r="K245" s="42">
        <f>'LC3.shallow2'!T249</f>
        <v>200.04986294233896</v>
      </c>
      <c r="L245" s="42">
        <f>(SUM(COUNT(K245:K$522))/SUM(COUNT(K$2:K$522)))*100</f>
        <v>53.35892514395394</v>
      </c>
      <c r="N245">
        <v>312.01534542077053</v>
      </c>
      <c r="O245" s="42">
        <f>(SUM(COUNT(N245:N$731))/SUM(COUNT(N$2:N$731)))*100</f>
        <v>66.712328767123282</v>
      </c>
      <c r="T245" s="42">
        <v>333.77665524802569</v>
      </c>
      <c r="U245" s="42">
        <f>(SUM(COUNT(T245:T$1100))/SUM(COUNT(T$2:T$1100)))*100</f>
        <v>77.888989990900811</v>
      </c>
      <c r="V245">
        <f>'lc1.shallow1'!Q248</f>
        <v>306.2</v>
      </c>
      <c r="W245">
        <f>(SUM(COUNT(V245:V$829))/SUM(COUNT(V$2:V$829)))*100</f>
        <v>70.652173913043484</v>
      </c>
      <c r="X245">
        <f>'LC1.Shallow2'!T249</f>
        <v>124.90931851220911</v>
      </c>
      <c r="Y245">
        <f t="shared" si="3"/>
        <v>13.214285714285715</v>
      </c>
    </row>
    <row r="246" spans="1:25">
      <c r="A246">
        <v>694.06513476971907</v>
      </c>
      <c r="B246" s="42">
        <v>32.596685082872931</v>
      </c>
      <c r="D246">
        <v>229.4484751263752</v>
      </c>
      <c r="E246" s="42">
        <v>42.31678486997636</v>
      </c>
      <c r="G246">
        <v>214.77006773372813</v>
      </c>
      <c r="H246" s="42">
        <v>55.797101449275367</v>
      </c>
      <c r="K246" s="42">
        <f>'LC3.shallow2'!T250</f>
        <v>259.42722078663496</v>
      </c>
      <c r="L246" s="42">
        <f>(SUM(COUNT(K246:K$522))/SUM(COUNT(K$2:K$522)))*100</f>
        <v>53.166986564299421</v>
      </c>
      <c r="N246">
        <v>311.99150530888699</v>
      </c>
      <c r="O246" s="42">
        <f>(SUM(COUNT(N246:N$731))/SUM(COUNT(N$2:N$731)))*100</f>
        <v>66.575342465753423</v>
      </c>
      <c r="T246" s="42">
        <v>333.6</v>
      </c>
      <c r="U246" s="42">
        <f>(SUM(COUNT(T246:T$1100))/SUM(COUNT(T$2:T$1100)))*100</f>
        <v>77.797998180163788</v>
      </c>
      <c r="V246">
        <f>'lc1.shallow1'!Q249</f>
        <v>289.7</v>
      </c>
      <c r="W246">
        <f>(SUM(COUNT(V246:V$829))/SUM(COUNT(V$2:V$829)))*100</f>
        <v>70.531400966183583</v>
      </c>
      <c r="X246">
        <f>'LC1.Shallow2'!T250</f>
        <v>110.78532457052562</v>
      </c>
      <c r="Y246">
        <f t="shared" si="3"/>
        <v>12.857142857142856</v>
      </c>
    </row>
    <row r="247" spans="1:25">
      <c r="A247">
        <v>689.10477191329301</v>
      </c>
      <c r="B247" s="42">
        <v>32.320441988950279</v>
      </c>
      <c r="D247">
        <v>229.4484751263752</v>
      </c>
      <c r="E247" s="42">
        <v>42.080378250591018</v>
      </c>
      <c r="G247">
        <v>214.50395928472471</v>
      </c>
      <c r="H247" s="42">
        <v>55.615942028985508</v>
      </c>
      <c r="K247" s="42">
        <f>'LC3.shallow2'!T251</f>
        <v>119.82203858165896</v>
      </c>
      <c r="L247" s="42">
        <f>(SUM(COUNT(K247:K$522))/SUM(COUNT(K$2:K$522)))*100</f>
        <v>52.975047984644917</v>
      </c>
      <c r="N247">
        <v>311.44855428991053</v>
      </c>
      <c r="O247" s="42">
        <f>(SUM(COUNT(N247:N$731))/SUM(COUNT(N$2:N$731)))*100</f>
        <v>66.438356164383563</v>
      </c>
      <c r="T247" s="42">
        <v>333.50107395009599</v>
      </c>
      <c r="U247" s="42">
        <f>(SUM(COUNT(T247:T$1100))/SUM(COUNT(T$2:T$1100)))*100</f>
        <v>77.70700636942675</v>
      </c>
      <c r="V247">
        <f>'lc1.shallow1'!Q250</f>
        <v>197.2</v>
      </c>
      <c r="W247">
        <f>(SUM(COUNT(V247:V$829))/SUM(COUNT(V$2:V$829)))*100</f>
        <v>70.410628019323667</v>
      </c>
      <c r="X247">
        <f>'LC1.Shallow2'!T251</f>
        <v>120.00585535796569</v>
      </c>
      <c r="Y247">
        <f t="shared" si="3"/>
        <v>12.5</v>
      </c>
    </row>
    <row r="248" spans="1:25">
      <c r="A248">
        <v>685.8471498492446</v>
      </c>
      <c r="B248" s="42">
        <v>32.044198895027627</v>
      </c>
      <c r="D248">
        <v>229.02726030717201</v>
      </c>
      <c r="E248" s="42">
        <v>41.843971631205676</v>
      </c>
      <c r="G248">
        <v>214.37697653865175</v>
      </c>
      <c r="H248" s="42">
        <v>55.434782608695656</v>
      </c>
      <c r="K248" s="42">
        <f>'LC3.shallow2'!T252</f>
        <v>198.22819756661005</v>
      </c>
      <c r="L248" s="42">
        <f>(SUM(COUNT(K248:K$522))/SUM(COUNT(K$2:K$522)))*100</f>
        <v>52.783109404990405</v>
      </c>
      <c r="N248">
        <v>309.20353208021737</v>
      </c>
      <c r="O248" s="42">
        <f>(SUM(COUNT(N248:N$731))/SUM(COUNT(N$2:N$731)))*100</f>
        <v>66.301369863013704</v>
      </c>
      <c r="T248">
        <v>333.3</v>
      </c>
      <c r="U248" s="42">
        <f>(SUM(COUNT(T248:T$1100))/SUM(COUNT(T$2:T$1100)))*100</f>
        <v>77.616014558689713</v>
      </c>
      <c r="V248">
        <f>'lc1.shallow1'!Q251</f>
        <v>146.69999999999999</v>
      </c>
      <c r="W248">
        <f>(SUM(COUNT(V248:V$829))/SUM(COUNT(V$2:V$829)))*100</f>
        <v>70.289855072463766</v>
      </c>
      <c r="X248">
        <f>'LC1.Shallow2'!T252</f>
        <v>172.51462855748298</v>
      </c>
      <c r="Y248">
        <f t="shared" si="3"/>
        <v>12.142857142857142</v>
      </c>
    </row>
    <row r="249" spans="1:25">
      <c r="A249">
        <v>680.5304788483669</v>
      </c>
      <c r="B249" s="42">
        <v>31.767955801104975</v>
      </c>
      <c r="D249">
        <v>225.88431033346879</v>
      </c>
      <c r="E249" s="42">
        <v>41.607565011820327</v>
      </c>
      <c r="G249">
        <v>213.67933984793956</v>
      </c>
      <c r="H249" s="42">
        <v>55.253623188405797</v>
      </c>
      <c r="K249" s="42">
        <f>'LC3.shallow2'!T253</f>
        <v>360.61763767753484</v>
      </c>
      <c r="L249" s="42">
        <f>(SUM(COUNT(K249:K$522))/SUM(COUNT(K$2:K$522)))*100</f>
        <v>52.591170825335901</v>
      </c>
      <c r="N249">
        <v>308.80755439637585</v>
      </c>
      <c r="O249" s="42">
        <f>(SUM(COUNT(N249:N$731))/SUM(COUNT(N$2:N$731)))*100</f>
        <v>66.164383561643831</v>
      </c>
      <c r="T249" s="42">
        <v>332.42642571087327</v>
      </c>
      <c r="U249" s="42">
        <f>(SUM(COUNT(T249:T$1100))/SUM(COUNT(T$2:T$1100)))*100</f>
        <v>77.52502274795269</v>
      </c>
      <c r="V249">
        <f>'lc1.shallow1'!Q252</f>
        <v>210.1</v>
      </c>
      <c r="W249">
        <f>(SUM(COUNT(V249:V$829))/SUM(COUNT(V$2:V$829)))*100</f>
        <v>70.169082125603865</v>
      </c>
      <c r="X249">
        <f>'LC1.Shallow2'!T253</f>
        <v>119.84417821386342</v>
      </c>
      <c r="Y249">
        <f t="shared" si="3"/>
        <v>11.785714285714285</v>
      </c>
    </row>
    <row r="250" spans="1:25">
      <c r="A250">
        <v>675.08947320494519</v>
      </c>
      <c r="B250" s="42">
        <v>31.491712707182316</v>
      </c>
      <c r="D250">
        <v>225.88431033346879</v>
      </c>
      <c r="E250" s="42">
        <v>41.371158392434985</v>
      </c>
      <c r="G250">
        <v>213.42052817870453</v>
      </c>
      <c r="H250" s="42">
        <v>55.072463768115945</v>
      </c>
      <c r="K250" s="42">
        <f>'LC3.shallow2'!T254</f>
        <v>216.73167297857657</v>
      </c>
      <c r="L250" s="42">
        <f>(SUM(COUNT(K250:K$522))/SUM(COUNT(K$2:K$522)))*100</f>
        <v>52.399232245681382</v>
      </c>
      <c r="N250">
        <v>308.52978517883315</v>
      </c>
      <c r="O250" s="42">
        <f>(SUM(COUNT(N250:N$731))/SUM(COUNT(N$2:N$731)))*100</f>
        <v>66.027397260273972</v>
      </c>
      <c r="T250" s="42">
        <v>332.4</v>
      </c>
      <c r="U250" s="42">
        <f>(SUM(COUNT(T250:T$1100))/SUM(COUNT(T$2:T$1100)))*100</f>
        <v>77.434030937215653</v>
      </c>
      <c r="V250">
        <f>'lc1.shallow1'!Q253</f>
        <v>125.3</v>
      </c>
      <c r="W250">
        <f>(SUM(COUNT(V250:V$829))/SUM(COUNT(V$2:V$829)))*100</f>
        <v>70.048309178743963</v>
      </c>
      <c r="X250">
        <f>'LC1.Shallow2'!T254</f>
        <v>186.23744778041012</v>
      </c>
      <c r="Y250">
        <f t="shared" si="3"/>
        <v>11.428571428571429</v>
      </c>
    </row>
    <row r="251" spans="1:25">
      <c r="A251">
        <v>674.1523667156855</v>
      </c>
      <c r="B251" s="42">
        <v>31.215469613259668</v>
      </c>
      <c r="D251">
        <v>225.8246135002168</v>
      </c>
      <c r="E251" s="42">
        <v>41.134751773049643</v>
      </c>
      <c r="G251">
        <v>213.01740538176983</v>
      </c>
      <c r="H251" s="42">
        <v>54.891304347826086</v>
      </c>
      <c r="K251" s="42">
        <f>'LC3.shallow2'!T255</f>
        <v>285.25799207527712</v>
      </c>
      <c r="L251" s="42">
        <f>(SUM(COUNT(K251:K$522))/SUM(COUNT(K$2:K$522)))*100</f>
        <v>52.207293666026864</v>
      </c>
      <c r="N251">
        <v>308.4185078637841</v>
      </c>
      <c r="O251" s="42">
        <f>(SUM(COUNT(N251:N$731))/SUM(COUNT(N$2:N$731)))*100</f>
        <v>65.890410958904113</v>
      </c>
      <c r="T251" s="42">
        <v>331.9</v>
      </c>
      <c r="U251" s="42">
        <f>(SUM(COUNT(T251:T$1100))/SUM(COUNT(T$2:T$1100)))*100</f>
        <v>77.343039126478615</v>
      </c>
      <c r="V251">
        <f>'lc1.shallow1'!Q254</f>
        <v>211.5</v>
      </c>
      <c r="W251">
        <f>(SUM(COUNT(V251:V$829))/SUM(COUNT(V$2:V$829)))*100</f>
        <v>69.927536231884062</v>
      </c>
      <c r="X251">
        <f>'LC1.Shallow2'!T255</f>
        <v>383.57075852567863</v>
      </c>
      <c r="Y251">
        <f t="shared" si="3"/>
        <v>11.071428571428571</v>
      </c>
    </row>
    <row r="252" spans="1:25">
      <c r="A252">
        <v>673.06922439677135</v>
      </c>
      <c r="B252" s="42">
        <v>30.939226519337016</v>
      </c>
      <c r="D252">
        <v>225.04867093984319</v>
      </c>
      <c r="E252" s="42">
        <v>40.898345153664302</v>
      </c>
      <c r="G252">
        <v>212.10903358386042</v>
      </c>
      <c r="H252" s="42">
        <v>54.710144927536234</v>
      </c>
      <c r="K252" s="42">
        <f>'LC3.shallow2'!T256</f>
        <v>138.51699260010906</v>
      </c>
      <c r="L252" s="42">
        <f>(SUM(COUNT(K252:K$522))/SUM(COUNT(K$2:K$522)))*100</f>
        <v>52.015355086372359</v>
      </c>
      <c r="N252">
        <v>307.9721635798648</v>
      </c>
      <c r="O252" s="42">
        <f>(SUM(COUNT(N252:N$731))/SUM(COUNT(N$2:N$731)))*100</f>
        <v>65.753424657534239</v>
      </c>
      <c r="T252">
        <v>331</v>
      </c>
      <c r="U252" s="42">
        <f>(SUM(COUNT(T252:T$1100))/SUM(COUNT(T$2:T$1100)))*100</f>
        <v>77.252047315741578</v>
      </c>
      <c r="V252">
        <f>'lc1.shallow1'!Q255</f>
        <v>113.6</v>
      </c>
      <c r="W252">
        <f>(SUM(COUNT(V252:V$829))/SUM(COUNT(V$2:V$829)))*100</f>
        <v>69.806763285024147</v>
      </c>
      <c r="X252">
        <f>'LC1.Shallow2'!T256</f>
        <v>109.3469983822762</v>
      </c>
      <c r="Y252">
        <f t="shared" si="3"/>
        <v>10.714285714285714</v>
      </c>
    </row>
    <row r="253" spans="1:25">
      <c r="A253">
        <v>667.46845162716625</v>
      </c>
      <c r="B253" s="42">
        <v>30.662983425414364</v>
      </c>
      <c r="D253">
        <v>224.719622589632</v>
      </c>
      <c r="E253" s="42">
        <v>40.66193853427896</v>
      </c>
      <c r="G253">
        <v>212.07397786967525</v>
      </c>
      <c r="H253" s="42">
        <v>54.528985507246375</v>
      </c>
      <c r="K253" s="42">
        <f>'LC3.shallow2'!T257</f>
        <v>155.09787260117304</v>
      </c>
      <c r="L253" s="42">
        <f>(SUM(COUNT(K253:K$522))/SUM(COUNT(K$2:K$522)))*100</f>
        <v>51.823416506717848</v>
      </c>
      <c r="N253">
        <v>307.10983406801762</v>
      </c>
      <c r="O253" s="42">
        <f>(SUM(COUNT(N253:N$731))/SUM(COUNT(N$2:N$731)))*100</f>
        <v>65.61643835616438</v>
      </c>
      <c r="T253" s="42">
        <v>330.77683398749474</v>
      </c>
      <c r="U253" s="42">
        <f>(SUM(COUNT(T253:T$1100))/SUM(COUNT(T$2:T$1100)))*100</f>
        <v>77.161055505004555</v>
      </c>
      <c r="V253">
        <f>'lc1.shallow1'!Q256</f>
        <v>163.9</v>
      </c>
      <c r="W253">
        <f>(SUM(COUNT(V253:V$829))/SUM(COUNT(V$2:V$829)))*100</f>
        <v>69.685990338164245</v>
      </c>
      <c r="X253">
        <f>'LC1.Shallow2'!T257</f>
        <v>134.12106816815236</v>
      </c>
      <c r="Y253">
        <f t="shared" si="3"/>
        <v>10.357142857142858</v>
      </c>
    </row>
    <row r="254" spans="1:25">
      <c r="A254">
        <v>665.99569945383735</v>
      </c>
      <c r="B254" s="42">
        <v>30.386740331491712</v>
      </c>
      <c r="D254">
        <v>223.72827941953599</v>
      </c>
      <c r="E254" s="42">
        <v>40.425531914893611</v>
      </c>
      <c r="G254">
        <v>211.94519895264642</v>
      </c>
      <c r="H254" s="42">
        <v>54.347826086956516</v>
      </c>
      <c r="K254" s="42">
        <f>'LC3.shallow2'!T258</f>
        <v>319.07429556619627</v>
      </c>
      <c r="L254" s="42">
        <f>(SUM(COUNT(K254:K$522))/SUM(COUNT(K$2:K$522)))*100</f>
        <v>51.631477927063344</v>
      </c>
      <c r="N254">
        <v>306.3688628921592</v>
      </c>
      <c r="O254" s="42">
        <f>(SUM(COUNT(N254:N$731))/SUM(COUNT(N$2:N$731)))*100</f>
        <v>65.479452054794521</v>
      </c>
      <c r="T254" s="42">
        <v>330.4</v>
      </c>
      <c r="U254" s="42">
        <f>(SUM(COUNT(T254:T$1100))/SUM(COUNT(T$2:T$1100)))*100</f>
        <v>77.070063694267517</v>
      </c>
      <c r="V254">
        <f>'lc1.shallow1'!Q257</f>
        <v>234.3</v>
      </c>
      <c r="W254">
        <f>(SUM(COUNT(V254:V$829))/SUM(COUNT(V$2:V$829)))*100</f>
        <v>69.565217391304344</v>
      </c>
      <c r="X254">
        <f>'LC1.Shallow2'!T258</f>
        <v>0</v>
      </c>
      <c r="Y254">
        <f t="shared" si="3"/>
        <v>10</v>
      </c>
    </row>
    <row r="255" spans="1:25">
      <c r="A255">
        <v>663.82009122391264</v>
      </c>
      <c r="B255" s="42">
        <v>30.11049723756906</v>
      </c>
      <c r="D255">
        <v>223.6270242008072</v>
      </c>
      <c r="E255" s="42">
        <v>40.189125295508276</v>
      </c>
      <c r="G255">
        <v>211.5830945868241</v>
      </c>
      <c r="H255" s="42">
        <v>54.166666666666664</v>
      </c>
      <c r="K255" s="42">
        <f>'LC3.shallow2'!T259</f>
        <v>115.32854031508833</v>
      </c>
      <c r="L255" s="42">
        <f>(SUM(COUNT(K255:K$522))/SUM(COUNT(K$2:K$522)))*100</f>
        <v>51.439539347408825</v>
      </c>
      <c r="N255">
        <v>306.1931850014422</v>
      </c>
      <c r="O255" s="42">
        <f>(SUM(COUNT(N255:N$731))/SUM(COUNT(N$2:N$731)))*100</f>
        <v>65.342465753424662</v>
      </c>
      <c r="T255" s="42">
        <v>330.4</v>
      </c>
      <c r="U255" s="42">
        <f>(SUM(COUNT(T255:T$1100))/SUM(COUNT(T$2:T$1100)))*100</f>
        <v>76.97907188353048</v>
      </c>
      <c r="V255">
        <f>'lc1.shallow1'!Q258</f>
        <v>192.4</v>
      </c>
      <c r="W255">
        <f>(SUM(COUNT(V255:V$829))/SUM(COUNT(V$2:V$829)))*100</f>
        <v>69.444444444444443</v>
      </c>
      <c r="X255">
        <f>'LC1.Shallow2'!T259</f>
        <v>141.57964118891539</v>
      </c>
      <c r="Y255">
        <f t="shared" si="3"/>
        <v>9.6428571428571441</v>
      </c>
    </row>
    <row r="256" spans="1:25">
      <c r="A256">
        <v>658.93469613128332</v>
      </c>
      <c r="B256" s="42">
        <v>29.834254143646412</v>
      </c>
      <c r="D256">
        <v>223.54062809540079</v>
      </c>
      <c r="E256" s="42">
        <v>39.952718676122934</v>
      </c>
      <c r="G256">
        <v>211.01745224640553</v>
      </c>
      <c r="H256" s="42">
        <v>53.985507246376805</v>
      </c>
      <c r="K256" s="42">
        <f>'LC3.shallow2'!T260</f>
        <v>784.27729901845032</v>
      </c>
      <c r="L256" s="42">
        <f>(SUM(COUNT(K256:K$522))/SUM(COUNT(K$2:K$522)))*100</f>
        <v>51.247600767754321</v>
      </c>
      <c r="N256">
        <v>306.01343440830237</v>
      </c>
      <c r="O256" s="42">
        <f>(SUM(COUNT(N256:N$731))/SUM(COUNT(N$2:N$731)))*100</f>
        <v>65.205479452054789</v>
      </c>
      <c r="T256" s="42">
        <v>329.76519115515481</v>
      </c>
      <c r="U256" s="42">
        <f>(SUM(COUNT(T256:T$1100))/SUM(COUNT(T$2:T$1100)))*100</f>
        <v>76.888080072793457</v>
      </c>
      <c r="V256">
        <f>'lc1.shallow1'!Q259</f>
        <v>143.5</v>
      </c>
      <c r="W256">
        <f>(SUM(COUNT(V256:V$829))/SUM(COUNT(V$2:V$829)))*100</f>
        <v>69.323671497584542</v>
      </c>
      <c r="X256">
        <f>'LC1.Shallow2'!T260</f>
        <v>118.3913989362438</v>
      </c>
      <c r="Y256">
        <f t="shared" si="3"/>
        <v>9.2857142857142865</v>
      </c>
    </row>
    <row r="257" spans="1:25">
      <c r="A257">
        <v>658.19948944707369</v>
      </c>
      <c r="B257" s="42">
        <v>29.55801104972376</v>
      </c>
      <c r="D257">
        <v>223.05118780281279</v>
      </c>
      <c r="E257" s="42">
        <v>39.716312056737593</v>
      </c>
      <c r="G257">
        <v>209.77801047756233</v>
      </c>
      <c r="H257" s="42">
        <v>53.804347826086953</v>
      </c>
      <c r="K257" s="42">
        <f>'LC3.shallow2'!T261</f>
        <v>173.20437573166515</v>
      </c>
      <c r="L257" s="42">
        <f>(SUM(COUNT(K257:K$522))/SUM(COUNT(K$2:K$522)))*100</f>
        <v>51.055662188099802</v>
      </c>
      <c r="N257">
        <v>304.86589422161211</v>
      </c>
      <c r="O257" s="42">
        <f>(SUM(COUNT(N257:N$731))/SUM(COUNT(N$2:N$731)))*100</f>
        <v>65.06849315068493</v>
      </c>
      <c r="T257">
        <v>329.3</v>
      </c>
      <c r="U257" s="42">
        <f>(SUM(COUNT(T257:T$1100))/SUM(COUNT(T$2:T$1100)))*100</f>
        <v>76.797088262056405</v>
      </c>
      <c r="V257">
        <f>'lc1.shallow1'!Q260</f>
        <v>145.4</v>
      </c>
      <c r="W257">
        <f>(SUM(COUNT(V257:V$829))/SUM(COUNT(V$2:V$829)))*100</f>
        <v>69.20289855072464</v>
      </c>
      <c r="X257">
        <f>'LC1.Shallow2'!T261</f>
        <v>163.69293407745292</v>
      </c>
      <c r="Y257">
        <f t="shared" si="3"/>
        <v>8.9285714285714288</v>
      </c>
    </row>
    <row r="258" spans="1:25">
      <c r="A258">
        <v>656.08232455319899</v>
      </c>
      <c r="B258" s="42">
        <v>29.281767955801101</v>
      </c>
      <c r="D258">
        <v>222.92065909501119</v>
      </c>
      <c r="E258" s="42">
        <v>39.479905437352244</v>
      </c>
      <c r="G258">
        <v>209.72907274150725</v>
      </c>
      <c r="H258" s="42">
        <v>53.623188405797109</v>
      </c>
      <c r="K258" s="42">
        <f>'LC3.shallow2'!T262</f>
        <v>191.3163505019896</v>
      </c>
      <c r="L258" s="42">
        <f>(SUM(COUNT(K258:K$522))/SUM(COUNT(K$2:K$522)))*100</f>
        <v>50.863723608445298</v>
      </c>
      <c r="N258">
        <v>304.39074720331672</v>
      </c>
      <c r="O258" s="42">
        <f>(SUM(COUNT(N258:N$731))/SUM(COUNT(N$2:N$731)))*100</f>
        <v>64.93150684931507</v>
      </c>
      <c r="T258" s="42">
        <v>328.9</v>
      </c>
      <c r="U258" s="42">
        <f>(SUM(COUNT(T258:T$1100))/SUM(COUNT(T$2:T$1100)))*100</f>
        <v>76.706096451319382</v>
      </c>
      <c r="V258">
        <f>'lc1.shallow1'!Q261</f>
        <v>170.1</v>
      </c>
      <c r="W258">
        <f>(SUM(COUNT(V258:V$829))/SUM(COUNT(V$2:V$829)))*100</f>
        <v>69.082125603864725</v>
      </c>
      <c r="X258">
        <f>'LC1.Shallow2'!T262</f>
        <v>134.04646293261277</v>
      </c>
      <c r="Y258">
        <f t="shared" si="3"/>
        <v>8.5714285714285712</v>
      </c>
    </row>
    <row r="259" spans="1:25">
      <c r="A259">
        <v>655.42137345222795</v>
      </c>
      <c r="B259" s="42">
        <v>29.005524861878452</v>
      </c>
      <c r="D259">
        <v>222.37427364564959</v>
      </c>
      <c r="E259" s="42">
        <v>39.243498817966902</v>
      </c>
      <c r="G259">
        <v>208.11024316234506</v>
      </c>
      <c r="H259" s="42">
        <v>53.44202898550725</v>
      </c>
      <c r="K259" s="42">
        <f>'LC3.shallow2'!T263</f>
        <v>158.22398805154629</v>
      </c>
      <c r="L259" s="42">
        <f>(SUM(COUNT(K259:K$522))/SUM(COUNT(K$2:K$522)))*100</f>
        <v>50.671785028790786</v>
      </c>
      <c r="N259">
        <v>303.85137775313757</v>
      </c>
      <c r="O259" s="42">
        <f>(SUM(COUNT(N259:N$731))/SUM(COUNT(N$2:N$731)))*100</f>
        <v>64.794520547945197</v>
      </c>
      <c r="T259">
        <v>327</v>
      </c>
      <c r="U259" s="42">
        <f>(SUM(COUNT(T259:T$1100))/SUM(COUNT(T$2:T$1100)))*100</f>
        <v>76.615104640582345</v>
      </c>
      <c r="V259">
        <f>'lc1.shallow1'!Q262</f>
        <v>131.1</v>
      </c>
      <c r="W259">
        <f>(SUM(COUNT(V259:V$829))/SUM(COUNT(V$2:V$829)))*100</f>
        <v>68.961352657004824</v>
      </c>
      <c r="X259">
        <f>'LC1.Shallow2'!T263</f>
        <v>179.22161311283716</v>
      </c>
      <c r="Y259">
        <f t="shared" ref="Y259:Y281" si="4">(SUM(COUNT(X259:X538))/SUM(COUNT(X$2:X$281)))*100</f>
        <v>8.2142857142857135</v>
      </c>
    </row>
    <row r="260" spans="1:25">
      <c r="A260">
        <v>655.31247836285206</v>
      </c>
      <c r="B260" s="42">
        <v>28.729281767955801</v>
      </c>
      <c r="D260">
        <v>222.3155372351288</v>
      </c>
      <c r="E260" s="42">
        <v>39.00709219858156</v>
      </c>
      <c r="G260">
        <v>206.08025378618058</v>
      </c>
      <c r="H260" s="42">
        <v>53.260869565217398</v>
      </c>
      <c r="K260" s="42">
        <f>'LC3.shallow2'!T264</f>
        <v>145.56348759616182</v>
      </c>
      <c r="L260" s="42">
        <f>(SUM(COUNT(K260:K$522))/SUM(COUNT(K$2:K$522)))*100</f>
        <v>50.479846449136275</v>
      </c>
      <c r="N260">
        <v>303.37276084542168</v>
      </c>
      <c r="O260" s="42">
        <f>(SUM(COUNT(N260:N$731))/SUM(COUNT(N$2:N$731)))*100</f>
        <v>64.657534246575338</v>
      </c>
      <c r="T260" s="42">
        <v>325.10000000000002</v>
      </c>
      <c r="U260" s="42">
        <f>(SUM(COUNT(T260:T$1100))/SUM(COUNT(T$2:T$1100)))*100</f>
        <v>76.524112829845308</v>
      </c>
      <c r="V260">
        <f>'lc1.shallow1'!Q263</f>
        <v>147.69999999999999</v>
      </c>
      <c r="W260">
        <f>(SUM(COUNT(V260:V$829))/SUM(COUNT(V$2:V$829)))*100</f>
        <v>68.840579710144922</v>
      </c>
      <c r="X260">
        <f>'LC1.Shallow2'!T264</f>
        <v>425.40796605213853</v>
      </c>
      <c r="Y260">
        <f t="shared" si="4"/>
        <v>7.8571428571428568</v>
      </c>
    </row>
    <row r="261" spans="1:25">
      <c r="A261">
        <v>654.76519471907466</v>
      </c>
      <c r="B261" s="42">
        <v>28.453038674033149</v>
      </c>
      <c r="D261">
        <v>221.5989829698344</v>
      </c>
      <c r="E261" s="42">
        <v>38.770685579196218</v>
      </c>
      <c r="G261">
        <v>205.14719937392124</v>
      </c>
      <c r="H261" s="42">
        <v>53.079710144927539</v>
      </c>
      <c r="K261" s="42">
        <f>'LC3.shallow2'!T265</f>
        <v>280.427680850184</v>
      </c>
      <c r="L261" s="42">
        <f>(SUM(COUNT(K261:K$522))/SUM(COUNT(K$2:K$522)))*100</f>
        <v>50.287907869481764</v>
      </c>
      <c r="N261">
        <v>302.6640268243732</v>
      </c>
      <c r="O261" s="42">
        <f>(SUM(COUNT(N261:N$731))/SUM(COUNT(N$2:N$731)))*100</f>
        <v>64.520547945205479</v>
      </c>
      <c r="T261" s="42">
        <v>324.8</v>
      </c>
      <c r="U261" s="42">
        <f>(SUM(COUNT(T261:T$1100))/SUM(COUNT(T$2:T$1100)))*100</f>
        <v>76.433121019108285</v>
      </c>
      <c r="V261">
        <f>'lc1.shallow1'!Q264</f>
        <v>135.4</v>
      </c>
      <c r="W261">
        <f>(SUM(COUNT(V261:V$829))/SUM(COUNT(V$2:V$829)))*100</f>
        <v>68.719806763285035</v>
      </c>
      <c r="X261">
        <f>'LC1.Shallow2'!T265</f>
        <v>135.16899785956994</v>
      </c>
      <c r="Y261">
        <f t="shared" si="4"/>
        <v>7.5</v>
      </c>
    </row>
    <row r="262" spans="1:25">
      <c r="A262">
        <v>654.36197209613636</v>
      </c>
      <c r="B262" s="42">
        <v>28.176795580110497</v>
      </c>
      <c r="D262">
        <v>221.5989829698344</v>
      </c>
      <c r="E262" s="42">
        <v>38.534278959810877</v>
      </c>
      <c r="G262">
        <v>205.10065314967653</v>
      </c>
      <c r="H262" s="42">
        <v>52.89855072463768</v>
      </c>
      <c r="K262" s="42">
        <f>'LC3.shallow2'!T266</f>
        <v>258.96303019335494</v>
      </c>
      <c r="L262" s="42">
        <f>(SUM(COUNT(K262:K$522))/SUM(COUNT(K$2:K$522)))*100</f>
        <v>50.095969289827259</v>
      </c>
      <c r="N262">
        <v>302.36306592234416</v>
      </c>
      <c r="O262" s="42">
        <f>(SUM(COUNT(N262:N$731))/SUM(COUNT(N$2:N$731)))*100</f>
        <v>64.38356164383562</v>
      </c>
      <c r="T262" s="42">
        <v>324.5</v>
      </c>
      <c r="U262" s="42">
        <f>(SUM(COUNT(T262:T$1100))/SUM(COUNT(T$2:T$1100)))*100</f>
        <v>76.342129208371247</v>
      </c>
      <c r="V262">
        <f>'lc1.shallow1'!Q265</f>
        <v>119</v>
      </c>
      <c r="W262">
        <f>(SUM(COUNT(V262:V$829))/SUM(COUNT(V$2:V$829)))*100</f>
        <v>68.59903381642512</v>
      </c>
      <c r="X262">
        <f>'LC1.Shallow2'!T266</f>
        <v>172.29642859109282</v>
      </c>
      <c r="Y262">
        <f t="shared" si="4"/>
        <v>7.1428571428571423</v>
      </c>
    </row>
    <row r="263" spans="1:25">
      <c r="A263">
        <v>652.74120582652176</v>
      </c>
      <c r="B263" s="42">
        <v>27.900552486187845</v>
      </c>
      <c r="D263">
        <v>220.70411998637761</v>
      </c>
      <c r="E263" s="42">
        <v>38.297872340425535</v>
      </c>
      <c r="G263">
        <v>203.75012177066597</v>
      </c>
      <c r="H263" s="42">
        <v>52.717391304347828</v>
      </c>
      <c r="K263" s="42">
        <f>'LC3.shallow2'!T267</f>
        <v>146.4303445241585</v>
      </c>
      <c r="L263" s="42">
        <f>(SUM(COUNT(K263:K$522))/SUM(COUNT(K$2:K$522)))*100</f>
        <v>49.904030710172741</v>
      </c>
      <c r="N263">
        <v>302.04578657037746</v>
      </c>
      <c r="O263" s="42">
        <f>(SUM(COUNT(N263:N$731))/SUM(COUNT(N$2:N$731)))*100</f>
        <v>64.246575342465746</v>
      </c>
      <c r="T263" s="42">
        <v>324.10000000000002</v>
      </c>
      <c r="U263" s="42">
        <f>(SUM(COUNT(T263:T$1100))/SUM(COUNT(T$2:T$1100)))*100</f>
        <v>76.25113739763421</v>
      </c>
      <c r="V263">
        <f>'lc1.shallow1'!Q266</f>
        <v>201.4</v>
      </c>
      <c r="W263">
        <f>(SUM(COUNT(V263:V$829))/SUM(COUNT(V$2:V$829)))*100</f>
        <v>68.478260869565219</v>
      </c>
      <c r="X263">
        <f>'LC1.Shallow2'!T267</f>
        <v>435.30199693507336</v>
      </c>
      <c r="Y263">
        <f t="shared" si="4"/>
        <v>6.7857142857142856</v>
      </c>
    </row>
    <row r="264" spans="1:25">
      <c r="A264">
        <v>650.70014248224447</v>
      </c>
      <c r="B264" s="42">
        <v>27.624309392265197</v>
      </c>
      <c r="D264">
        <v>220.70411998637761</v>
      </c>
      <c r="E264" s="42">
        <v>38.061465721040186</v>
      </c>
      <c r="G264">
        <v>202.72650112493287</v>
      </c>
      <c r="H264" s="42">
        <v>52.536231884057969</v>
      </c>
      <c r="K264" s="42">
        <f>'LC3.shallow2'!T268</f>
        <v>127.1675680100645</v>
      </c>
      <c r="L264" s="42">
        <f>(SUM(COUNT(K264:K$522))/SUM(COUNT(K$2:K$522)))*100</f>
        <v>49.712092130518229</v>
      </c>
      <c r="N264">
        <v>299.76109437616532</v>
      </c>
      <c r="O264" s="42">
        <f>(SUM(COUNT(N264:N$731))/SUM(COUNT(N$2:N$731)))*100</f>
        <v>64.109589041095887</v>
      </c>
      <c r="T264">
        <v>323.7</v>
      </c>
      <c r="U264" s="42">
        <f>(SUM(COUNT(T264:T$1100))/SUM(COUNT(T$2:T$1100)))*100</f>
        <v>76.160145586897173</v>
      </c>
      <c r="V264">
        <f>'lc1.shallow1'!Q267</f>
        <v>162.4</v>
      </c>
      <c r="W264">
        <f>(SUM(COUNT(V264:V$829))/SUM(COUNT(V$2:V$829)))*100</f>
        <v>68.357487922705317</v>
      </c>
      <c r="X264">
        <f>'LC1.Shallow2'!T268</f>
        <v>333.50107395009599</v>
      </c>
      <c r="Y264">
        <f t="shared" si="4"/>
        <v>6.4285714285714279</v>
      </c>
    </row>
    <row r="265" spans="1:25">
      <c r="A265">
        <v>647.44016501964848</v>
      </c>
      <c r="B265" s="42">
        <v>27.348066298342545</v>
      </c>
      <c r="D265">
        <v>220.53493636794801</v>
      </c>
      <c r="E265" s="42">
        <v>37.825059101654844</v>
      </c>
      <c r="G265">
        <v>202.40769399404581</v>
      </c>
      <c r="H265" s="42">
        <v>52.355072463768117</v>
      </c>
      <c r="K265" s="42">
        <f>'LC3.shallow2'!T269</f>
        <v>0</v>
      </c>
      <c r="L265" s="42">
        <f>(SUM(COUNT(K265:K$522))/SUM(COUNT(K$2:K$522)))*100</f>
        <v>49.520153550863725</v>
      </c>
      <c r="N265">
        <v>299.43254123875624</v>
      </c>
      <c r="O265" s="42">
        <f>(SUM(COUNT(N265:N$731))/SUM(COUNT(N$2:N$731)))*100</f>
        <v>63.972602739726028</v>
      </c>
      <c r="T265" s="42">
        <v>323.2</v>
      </c>
      <c r="U265" s="42">
        <f>(SUM(COUNT(T265:T$1100))/SUM(COUNT(T$2:T$1100)))*100</f>
        <v>76.06915377616015</v>
      </c>
      <c r="V265">
        <f>'lc1.shallow1'!Q268</f>
        <v>145.1</v>
      </c>
      <c r="W265">
        <f>(SUM(COUNT(V265:V$829))/SUM(COUNT(V$2:V$829)))*100</f>
        <v>68.236714975845416</v>
      </c>
      <c r="X265">
        <f>'LC1.Shallow2'!T269</f>
        <v>588.91580261854324</v>
      </c>
      <c r="Y265">
        <f t="shared" si="4"/>
        <v>6.0714285714285712</v>
      </c>
    </row>
    <row r="266" spans="1:25">
      <c r="A266">
        <v>645.78691310529894</v>
      </c>
      <c r="B266" s="42">
        <v>27.071823204419886</v>
      </c>
      <c r="D266">
        <v>220.35270631458479</v>
      </c>
      <c r="E266" s="42">
        <v>37.588652482269502</v>
      </c>
      <c r="G266">
        <v>201.65927060713014</v>
      </c>
      <c r="H266" s="42">
        <v>52.173913043478258</v>
      </c>
      <c r="K266" s="42">
        <f>'LC3.shallow2'!T270</f>
        <v>480.55072398995071</v>
      </c>
      <c r="L266" s="42">
        <f>(SUM(COUNT(K266:K$522))/SUM(COUNT(K$2:K$522)))*100</f>
        <v>49.328214971209214</v>
      </c>
      <c r="N266">
        <v>298.77253561393752</v>
      </c>
      <c r="O266" s="42">
        <f>(SUM(COUNT(N266:N$731))/SUM(COUNT(N$2:N$731)))*100</f>
        <v>63.835616438356169</v>
      </c>
      <c r="T266" s="42">
        <v>323</v>
      </c>
      <c r="U266" s="42">
        <f>(SUM(COUNT(T266:T$1100))/SUM(COUNT(T$2:T$1100)))*100</f>
        <v>75.978161965423112</v>
      </c>
      <c r="V266">
        <f>'lc1.shallow1'!Q269</f>
        <v>154.30000000000001</v>
      </c>
      <c r="W266">
        <f>(SUM(COUNT(V266:V$829))/SUM(COUNT(V$2:V$829)))*100</f>
        <v>68.115942028985515</v>
      </c>
      <c r="X266">
        <f>'LC1.Shallow2'!T270</f>
        <v>109.53098281045193</v>
      </c>
      <c r="Y266">
        <f t="shared" si="4"/>
        <v>5.7142857142857144</v>
      </c>
    </row>
    <row r="267" spans="1:25">
      <c r="A267">
        <v>644.28914455368749</v>
      </c>
      <c r="B267" s="42">
        <v>26.795580110497237</v>
      </c>
      <c r="D267">
        <v>220.35270631458479</v>
      </c>
      <c r="E267" s="42">
        <v>37.35224586288416</v>
      </c>
      <c r="G267">
        <v>201.54168137985138</v>
      </c>
      <c r="H267" s="42">
        <v>51.992753623188406</v>
      </c>
      <c r="K267" s="42">
        <f>'LC3.shallow2'!T271</f>
        <v>221.00642735010985</v>
      </c>
      <c r="L267" s="42">
        <f>(SUM(COUNT(K267:K$522))/SUM(COUNT(K$2:K$522)))*100</f>
        <v>49.136276391554702</v>
      </c>
      <c r="N267">
        <v>298.05549474024616</v>
      </c>
      <c r="O267" s="42">
        <f>(SUM(COUNT(N267:N$731))/SUM(COUNT(N$2:N$731)))*100</f>
        <v>63.698630136986303</v>
      </c>
      <c r="T267" s="42">
        <v>322.98597321098521</v>
      </c>
      <c r="U267" s="42">
        <f>(SUM(COUNT(T267:T$1100))/SUM(COUNT(T$2:T$1100)))*100</f>
        <v>75.887170154686075</v>
      </c>
      <c r="V267">
        <f>'lc1.shallow1'!Q270</f>
        <v>116.8</v>
      </c>
      <c r="W267">
        <f>(SUM(COUNT(V267:V$829))/SUM(COUNT(V$2:V$829)))*100</f>
        <v>67.995169082125599</v>
      </c>
      <c r="X267">
        <f>'LC1.Shallow2'!T271</f>
        <v>146.43383138661457</v>
      </c>
      <c r="Y267">
        <f t="shared" si="4"/>
        <v>5.3571428571428568</v>
      </c>
    </row>
    <row r="268" spans="1:25">
      <c r="A268">
        <v>643.69367040545751</v>
      </c>
      <c r="B268" s="42">
        <v>26.519337016574585</v>
      </c>
      <c r="D268">
        <v>220.35078565794319</v>
      </c>
      <c r="E268" s="42">
        <v>37.115839243498819</v>
      </c>
      <c r="G268">
        <v>201.02295038042587</v>
      </c>
      <c r="H268" s="42">
        <v>51.811594202898547</v>
      </c>
      <c r="K268" s="42">
        <f>'LC3.shallow2'!T272</f>
        <v>133.96768845520663</v>
      </c>
      <c r="L268" s="42">
        <f>(SUM(COUNT(K268:K$522))/SUM(COUNT(K$2:K$522)))*100</f>
        <v>48.944337811900191</v>
      </c>
      <c r="N268">
        <v>297.81292617525338</v>
      </c>
      <c r="O268" s="42">
        <f>(SUM(COUNT(N268:N$731))/SUM(COUNT(N$2:N$731)))*100</f>
        <v>63.561643835616444</v>
      </c>
      <c r="T268" s="42">
        <v>322.39999999999998</v>
      </c>
      <c r="U268" s="42">
        <f>(SUM(COUNT(T268:T$1100))/SUM(COUNT(T$2:T$1100)))*100</f>
        <v>75.796178343949052</v>
      </c>
      <c r="V268">
        <f>'lc1.shallow1'!Q271</f>
        <v>118.5</v>
      </c>
      <c r="W268">
        <f>(SUM(COUNT(V268:V$829))/SUM(COUNT(V$2:V$829)))*100</f>
        <v>67.874396135265698</v>
      </c>
      <c r="X268">
        <f>'LC1.Shallow2'!T272</f>
        <v>350.01695347235858</v>
      </c>
      <c r="Y268">
        <f t="shared" si="4"/>
        <v>5</v>
      </c>
    </row>
    <row r="269" spans="1:25">
      <c r="A269">
        <v>640.68840002250033</v>
      </c>
      <c r="B269" s="42">
        <v>26.243093922651934</v>
      </c>
      <c r="D269">
        <v>219.87794352692879</v>
      </c>
      <c r="E269" s="42">
        <v>36.87943262411347</v>
      </c>
      <c r="G269">
        <v>200.66773470861247</v>
      </c>
      <c r="H269" s="42">
        <v>51.630434782608688</v>
      </c>
      <c r="K269" s="42">
        <f>'LC3.shallow2'!T273</f>
        <v>148.79424659218748</v>
      </c>
      <c r="L269" s="42">
        <f>(SUM(COUNT(K269:K$522))/SUM(COUNT(K$2:K$522)))*100</f>
        <v>48.752399232245679</v>
      </c>
      <c r="N269">
        <v>297.64589552761163</v>
      </c>
      <c r="O269" s="42">
        <f>(SUM(COUNT(N269:N$731))/SUM(COUNT(N$2:N$731)))*100</f>
        <v>63.424657534246577</v>
      </c>
      <c r="T269" s="42">
        <v>322.36543080584306</v>
      </c>
      <c r="U269" s="42">
        <f>(SUM(COUNT(T269:T$1100))/SUM(COUNT(T$2:T$1100)))*100</f>
        <v>75.705186533212014</v>
      </c>
      <c r="V269">
        <f>'lc1.shallow1'!Q272</f>
        <v>196.3</v>
      </c>
      <c r="W269">
        <f>(SUM(COUNT(V269:V$829))/SUM(COUNT(V$2:V$829)))*100</f>
        <v>67.753623188405797</v>
      </c>
      <c r="X269">
        <f>'LC1.Shallow2'!T273</f>
        <v>123.57855165546137</v>
      </c>
      <c r="Y269">
        <f t="shared" si="4"/>
        <v>4.6428571428571432</v>
      </c>
    </row>
    <row r="270" spans="1:25">
      <c r="A270">
        <v>640.63500671184875</v>
      </c>
      <c r="B270" s="42">
        <v>25.966850828729282</v>
      </c>
      <c r="D270">
        <v>219.39840067059839</v>
      </c>
      <c r="E270" s="42">
        <v>36.643026004728128</v>
      </c>
      <c r="G270">
        <v>200.10956944905919</v>
      </c>
      <c r="H270" s="42">
        <v>51.449275362318836</v>
      </c>
      <c r="K270" s="42">
        <f>'LC3.shallow2'!T274</f>
        <v>386.07145875095961</v>
      </c>
      <c r="L270" s="42">
        <f>(SUM(COUNT(K270:K$522))/SUM(COUNT(K$2:K$522)))*100</f>
        <v>48.560460652591168</v>
      </c>
      <c r="N270">
        <v>296.89290875322587</v>
      </c>
      <c r="O270" s="42">
        <f>(SUM(COUNT(N270:N$731))/SUM(COUNT(N$2:N$731)))*100</f>
        <v>63.287671232876704</v>
      </c>
      <c r="T270" s="42">
        <v>322.3</v>
      </c>
      <c r="U270" s="42">
        <f>(SUM(COUNT(T270:T$1100))/SUM(COUNT(T$2:T$1100)))*100</f>
        <v>75.614194722474977</v>
      </c>
      <c r="V270">
        <f>'lc1.shallow1'!Q273</f>
        <v>234.3</v>
      </c>
      <c r="W270">
        <f>(SUM(COUNT(V270:V$829))/SUM(COUNT(V$2:V$829)))*100</f>
        <v>67.632850241545896</v>
      </c>
      <c r="X270">
        <f>'LC1.Shallow2'!T274</f>
        <v>215.077507303153</v>
      </c>
      <c r="Y270">
        <f t="shared" si="4"/>
        <v>4.2857142857142856</v>
      </c>
    </row>
    <row r="271" spans="1:25">
      <c r="A271">
        <v>639.77051151593992</v>
      </c>
      <c r="B271" s="42">
        <v>25.69060773480663</v>
      </c>
      <c r="D271">
        <v>218.85251853791681</v>
      </c>
      <c r="E271" s="42">
        <v>36.406619385342793</v>
      </c>
      <c r="G271">
        <v>200.04986294233896</v>
      </c>
      <c r="H271" s="42">
        <v>51.268115942028977</v>
      </c>
      <c r="K271" s="42">
        <f>'LC3.shallow2'!T275</f>
        <v>241.7179564471775</v>
      </c>
      <c r="L271" s="42">
        <f>(SUM(COUNT(K271:K$522))/SUM(COUNT(K$2:K$522)))*100</f>
        <v>48.368522072936656</v>
      </c>
      <c r="N271">
        <v>296.48260431488444</v>
      </c>
      <c r="O271" s="42">
        <f>(SUM(COUNT(N271:N$731))/SUM(COUNT(N$2:N$731)))*100</f>
        <v>63.150684931506852</v>
      </c>
      <c r="T271" s="42">
        <v>322</v>
      </c>
      <c r="U271" s="42">
        <f>(SUM(COUNT(T271:T$1100))/SUM(COUNT(T$2:T$1100)))*100</f>
        <v>75.52320291173794</v>
      </c>
      <c r="V271">
        <f>'lc1.shallow1'!Q274</f>
        <v>523.29999999999995</v>
      </c>
      <c r="W271">
        <f>(SUM(COUNT(V271:V$829))/SUM(COUNT(V$2:V$829)))*100</f>
        <v>67.512077294685994</v>
      </c>
      <c r="X271">
        <f>'LC1.Shallow2'!T275</f>
        <v>101.17318331819388</v>
      </c>
      <c r="Y271">
        <f t="shared" si="4"/>
        <v>3.9285714285714284</v>
      </c>
    </row>
    <row r="272" spans="1:25">
      <c r="A272">
        <v>635.44768836271851</v>
      </c>
      <c r="B272" s="42">
        <v>25.414364640883981</v>
      </c>
      <c r="D272">
        <v>218.74982381717041</v>
      </c>
      <c r="E272" s="42">
        <v>36.170212765957451</v>
      </c>
      <c r="G272">
        <v>200.04844487712842</v>
      </c>
      <c r="H272" s="42">
        <v>51.086956521739133</v>
      </c>
      <c r="K272" s="42">
        <f>'LC3.shallow2'!T276</f>
        <v>180.63111832381873</v>
      </c>
      <c r="L272" s="42">
        <f>(SUM(COUNT(K272:K$522))/SUM(COUNT(K$2:K$522)))*100</f>
        <v>48.176583493282152</v>
      </c>
      <c r="N272">
        <v>293.71410284090189</v>
      </c>
      <c r="O272" s="42">
        <f>(SUM(COUNT(N272:N$731))/SUM(COUNT(N$2:N$731)))*100</f>
        <v>63.013698630136986</v>
      </c>
      <c r="T272">
        <v>321.5</v>
      </c>
      <c r="U272" s="42">
        <f>(SUM(COUNT(T272:T$1100))/SUM(COUNT(T$2:T$1100)))*100</f>
        <v>75.432211101000917</v>
      </c>
      <c r="V272">
        <f>'lc1.shallow1'!Q275</f>
        <v>149.5</v>
      </c>
      <c r="W272">
        <f>(SUM(COUNT(V272:V$829))/SUM(COUNT(V$2:V$829)))*100</f>
        <v>67.391304347826093</v>
      </c>
      <c r="X272">
        <f>'LC1.Shallow2'!T276</f>
        <v>113.97682765253415</v>
      </c>
      <c r="Y272">
        <f t="shared" si="4"/>
        <v>3.5714285714285712</v>
      </c>
    </row>
    <row r="273" spans="1:25">
      <c r="A273">
        <v>634.30786711395194</v>
      </c>
      <c r="B273" s="42">
        <v>25.138121546961329</v>
      </c>
      <c r="D273">
        <v>218.68821256197199</v>
      </c>
      <c r="E273" s="42">
        <v>35.933806146572103</v>
      </c>
      <c r="G273">
        <v>199.1613470952955</v>
      </c>
      <c r="H273" s="42">
        <v>50.905797101449281</v>
      </c>
      <c r="K273" s="42">
        <f>'LC3.shallow2'!T277</f>
        <v>377.63947934944144</v>
      </c>
      <c r="L273" s="42">
        <f>(SUM(COUNT(K273:K$522))/SUM(COUNT(K$2:K$522)))*100</f>
        <v>47.984644913627641</v>
      </c>
      <c r="N273">
        <v>293.58489355656451</v>
      </c>
      <c r="O273" s="42">
        <f>(SUM(COUNT(N273:N$731))/SUM(COUNT(N$2:N$731)))*100</f>
        <v>62.876712328767127</v>
      </c>
      <c r="T273" s="42">
        <v>319.60000000000002</v>
      </c>
      <c r="U273" s="42">
        <f>(SUM(COUNT(T273:T$1100))/SUM(COUNT(T$2:T$1100)))*100</f>
        <v>75.341219290263865</v>
      </c>
      <c r="V273">
        <f>'lc1.shallow1'!Q276</f>
        <v>414</v>
      </c>
      <c r="W273">
        <f>(SUM(COUNT(V273:V$829))/SUM(COUNT(V$2:V$829)))*100</f>
        <v>67.270531400966178</v>
      </c>
      <c r="X273">
        <f>'LC1.Shallow2'!T277</f>
        <v>1132.3199568517284</v>
      </c>
      <c r="Y273">
        <f t="shared" si="4"/>
        <v>3.214285714285714</v>
      </c>
    </row>
    <row r="274" spans="1:25">
      <c r="A274">
        <v>630.98695766956621</v>
      </c>
      <c r="B274" s="42">
        <v>24.861878453038674</v>
      </c>
      <c r="D274">
        <v>217.9159778433272</v>
      </c>
      <c r="E274" s="42">
        <v>35.697399527186761</v>
      </c>
      <c r="G274">
        <v>198.58974884995538</v>
      </c>
      <c r="H274" s="42">
        <v>50.724637681159422</v>
      </c>
      <c r="K274" s="42">
        <f>'LC3.shallow2'!T278</f>
        <v>156.56361935369898</v>
      </c>
      <c r="L274" s="42">
        <f>(SUM(COUNT(K274:K$522))/SUM(COUNT(K$2:K$522)))*100</f>
        <v>47.792706333973129</v>
      </c>
      <c r="N274">
        <v>293.40913322441918</v>
      </c>
      <c r="O274" s="42">
        <f>(SUM(COUNT(N274:N$731))/SUM(COUNT(N$2:N$731)))*100</f>
        <v>62.739726027397261</v>
      </c>
      <c r="T274" s="42">
        <v>319.3</v>
      </c>
      <c r="U274" s="42">
        <f>(SUM(COUNT(T274:T$1100))/SUM(COUNT(T$2:T$1100)))*100</f>
        <v>75.250227479526842</v>
      </c>
      <c r="V274">
        <f>'lc1.shallow1'!Q277</f>
        <v>185.1</v>
      </c>
      <c r="W274">
        <f>(SUM(COUNT(V274:V$829))/SUM(COUNT(V$2:V$829)))*100</f>
        <v>67.149758454106276</v>
      </c>
      <c r="X274">
        <f>'LC1.Shallow2'!T278</f>
        <v>448.9762623738784</v>
      </c>
      <c r="Y274">
        <f t="shared" si="4"/>
        <v>2.8571428571428572</v>
      </c>
    </row>
    <row r="275" spans="1:25">
      <c r="A275">
        <v>629.5943587041038</v>
      </c>
      <c r="B275" s="42">
        <v>24.585635359116022</v>
      </c>
      <c r="D275">
        <v>217.78440330804639</v>
      </c>
      <c r="E275" s="42">
        <v>35.460992907801419</v>
      </c>
      <c r="G275">
        <v>198.23913688221214</v>
      </c>
      <c r="H275" s="42">
        <v>50.54347826086957</v>
      </c>
      <c r="K275" s="42">
        <f>'LC3.shallow2'!T279</f>
        <v>139.52413847889565</v>
      </c>
      <c r="L275" s="42">
        <f>(SUM(COUNT(K275:K$522))/SUM(COUNT(K$2:K$522)))*100</f>
        <v>47.600767754318618</v>
      </c>
      <c r="N275">
        <v>291.52677652989968</v>
      </c>
      <c r="O275" s="42">
        <f>(SUM(COUNT(N275:N$731))/SUM(COUNT(N$2:N$731)))*100</f>
        <v>62.602739726027401</v>
      </c>
      <c r="T275" s="42">
        <v>318</v>
      </c>
      <c r="U275" s="42">
        <f>(SUM(COUNT(T275:T$1100))/SUM(COUNT(T$2:T$1100)))*100</f>
        <v>75.159235668789819</v>
      </c>
      <c r="V275">
        <f>'lc1.shallow1'!Q278</f>
        <v>190.3</v>
      </c>
      <c r="W275">
        <f>(SUM(COUNT(V275:V$829))/SUM(COUNT(V$2:V$829)))*100</f>
        <v>67.028985507246375</v>
      </c>
      <c r="X275">
        <f>'LC1.Shallow2'!T279</f>
        <v>165.81630734886997</v>
      </c>
      <c r="Y275">
        <f t="shared" si="4"/>
        <v>2.5</v>
      </c>
    </row>
    <row r="276" spans="1:25">
      <c r="A276">
        <v>625.38632851760485</v>
      </c>
      <c r="B276" s="42">
        <v>24.30939226519337</v>
      </c>
      <c r="D276">
        <v>214.3708479397728</v>
      </c>
      <c r="E276" s="42">
        <v>35.224586288416077</v>
      </c>
      <c r="G276">
        <v>198.22819756661005</v>
      </c>
      <c r="H276" s="42">
        <v>50.362318840579711</v>
      </c>
      <c r="K276" s="42">
        <f>'LC3.shallow2'!T280</f>
        <v>226.37391132058994</v>
      </c>
      <c r="L276" s="42">
        <f>(SUM(COUNT(K276:K$522))/SUM(COUNT(K$2:K$522)))*100</f>
        <v>47.408829174664106</v>
      </c>
      <c r="N276">
        <v>290.42872844104284</v>
      </c>
      <c r="O276" s="42">
        <f>(SUM(COUNT(N276:N$731))/SUM(COUNT(N$2:N$731)))*100</f>
        <v>62.465753424657535</v>
      </c>
      <c r="T276" s="42">
        <v>317.76772283935878</v>
      </c>
      <c r="U276" s="42">
        <f>(SUM(COUNT(T276:T$1100))/SUM(COUNT(T$2:T$1100)))*100</f>
        <v>75.068243858052767</v>
      </c>
      <c r="V276">
        <f>'lc1.shallow1'!Q279</f>
        <v>256</v>
      </c>
      <c r="W276">
        <f>(SUM(COUNT(V276:V$829))/SUM(COUNT(V$2:V$829)))*100</f>
        <v>66.908212560386474</v>
      </c>
      <c r="X276">
        <f>'LC1.Shallow2'!T280</f>
        <v>169.53195885797516</v>
      </c>
      <c r="Y276">
        <f t="shared" si="4"/>
        <v>2.1428571428571428</v>
      </c>
    </row>
    <row r="277" spans="1:25">
      <c r="A277">
        <v>624.69630417624444</v>
      </c>
      <c r="B277" s="42">
        <v>24.033149171270718</v>
      </c>
      <c r="D277">
        <v>214.3708479397728</v>
      </c>
      <c r="E277" s="42">
        <v>34.988179669030735</v>
      </c>
      <c r="G277">
        <v>198.19394457324401</v>
      </c>
      <c r="H277" s="42">
        <v>50.181159420289859</v>
      </c>
      <c r="K277" s="42">
        <f>'LC3.shallow2'!T281</f>
        <v>304.42496032871566</v>
      </c>
      <c r="L277" s="42">
        <f>(SUM(COUNT(K277:K$522))/SUM(COUNT(K$2:K$522)))*100</f>
        <v>47.216890595009595</v>
      </c>
      <c r="N277">
        <v>290.38261979694624</v>
      </c>
      <c r="O277" s="42">
        <f>(SUM(COUNT(N277:N$731))/SUM(COUNT(N$2:N$731)))*100</f>
        <v>62.328767123287676</v>
      </c>
      <c r="T277" s="42">
        <v>317</v>
      </c>
      <c r="U277" s="42">
        <f>(SUM(COUNT(T277:T$1100))/SUM(COUNT(T$2:T$1100)))*100</f>
        <v>74.977252047315744</v>
      </c>
      <c r="V277">
        <f>'lc1.shallow1'!Q280</f>
        <v>117.1</v>
      </c>
      <c r="W277">
        <f>(SUM(COUNT(V277:V$829))/SUM(COUNT(V$2:V$829)))*100</f>
        <v>66.787439613526573</v>
      </c>
      <c r="X277">
        <f>'LC1.Shallow2'!T281</f>
        <v>238.64828015910129</v>
      </c>
      <c r="Y277">
        <f t="shared" si="4"/>
        <v>1.7857142857142856</v>
      </c>
    </row>
    <row r="278" spans="1:25">
      <c r="A278">
        <v>619.57328077729596</v>
      </c>
      <c r="B278" s="42">
        <v>23.756906077348066</v>
      </c>
      <c r="D278">
        <v>213.72092372630479</v>
      </c>
      <c r="E278" s="42">
        <v>34.751773049645394</v>
      </c>
      <c r="G278">
        <v>198.00281020336416</v>
      </c>
      <c r="H278" s="42">
        <v>50</v>
      </c>
      <c r="K278" s="42">
        <f>'LC3.shallow2'!T282</f>
        <v>123.64326405986876</v>
      </c>
      <c r="L278" s="42">
        <f>(SUM(COUNT(K278:K$522))/SUM(COUNT(K$2:K$522)))*100</f>
        <v>47.02495201535509</v>
      </c>
      <c r="N278">
        <v>287.22983517941259</v>
      </c>
      <c r="O278" s="42">
        <f>(SUM(COUNT(N278:N$731))/SUM(COUNT(N$2:N$731)))*100</f>
        <v>62.19178082191781</v>
      </c>
      <c r="T278">
        <v>315.10000000000002</v>
      </c>
      <c r="U278" s="42">
        <f>(SUM(COUNT(T278:T$1100))/SUM(COUNT(T$2:T$1100)))*100</f>
        <v>74.886260236578707</v>
      </c>
      <c r="V278">
        <f>'lc1.shallow1'!Q281</f>
        <v>153.69999999999999</v>
      </c>
      <c r="W278">
        <f>(SUM(COUNT(V278:V$829))/SUM(COUNT(V$2:V$829)))*100</f>
        <v>66.666666666666657</v>
      </c>
      <c r="X278">
        <f>'LC1.Shallow2'!T282</f>
        <v>299.28223029150257</v>
      </c>
      <c r="Y278">
        <f t="shared" si="4"/>
        <v>1.4285714285714286</v>
      </c>
    </row>
    <row r="279" spans="1:25">
      <c r="A279">
        <v>618.53222141816286</v>
      </c>
      <c r="B279" s="42">
        <v>23.480662983425415</v>
      </c>
      <c r="D279">
        <v>213.68488497841921</v>
      </c>
      <c r="E279" s="42">
        <v>34.515366430260045</v>
      </c>
      <c r="G279">
        <v>197.64909123617491</v>
      </c>
      <c r="H279" s="42">
        <v>49.818840579710141</v>
      </c>
      <c r="K279" s="42">
        <f>'LC3.shallow2'!T283</f>
        <v>130.10061500183431</v>
      </c>
      <c r="L279" s="42">
        <f>(SUM(COUNT(K279:K$522))/SUM(COUNT(K$2:K$522)))*100</f>
        <v>46.833013435700579</v>
      </c>
      <c r="N279">
        <v>287.15954131977895</v>
      </c>
      <c r="O279" s="42">
        <f>(SUM(COUNT(N279:N$731))/SUM(COUNT(N$2:N$731)))*100</f>
        <v>62.054794520547944</v>
      </c>
      <c r="T279">
        <v>313.8</v>
      </c>
      <c r="U279" s="42">
        <f>(SUM(COUNT(T279:T$1100))/SUM(COUNT(T$2:T$1100)))*100</f>
        <v>74.79526842584167</v>
      </c>
      <c r="V279">
        <f>'lc1.shallow1'!Q282</f>
        <v>160.5</v>
      </c>
      <c r="W279">
        <f>(SUM(COUNT(V279:V$829))/SUM(COUNT(V$2:V$829)))*100</f>
        <v>66.545893719806756</v>
      </c>
      <c r="X279">
        <f>'LC1.Shallow2'!T283</f>
        <v>163.1473062224286</v>
      </c>
      <c r="Y279">
        <f t="shared" si="4"/>
        <v>1.0714285714285714</v>
      </c>
    </row>
    <row r="280" spans="1:25">
      <c r="A280">
        <v>616.27919330270151</v>
      </c>
      <c r="B280" s="42">
        <v>23.204419889502763</v>
      </c>
      <c r="D280">
        <v>213.68488497841921</v>
      </c>
      <c r="E280" s="42">
        <v>34.278959810874703</v>
      </c>
      <c r="G280">
        <v>197.39453083579036</v>
      </c>
      <c r="H280" s="42">
        <v>49.637681159420289</v>
      </c>
      <c r="K280" s="42">
        <f>'LC3.shallow2'!T284</f>
        <v>193.44206867259558</v>
      </c>
      <c r="L280" s="42">
        <f>(SUM(COUNT(K280:K$522))/SUM(COUNT(K$2:K$522)))*100</f>
        <v>46.641074856046068</v>
      </c>
      <c r="N280">
        <v>286.1723018600602</v>
      </c>
      <c r="O280" s="42">
        <f>(SUM(COUNT(N280:N$731))/SUM(COUNT(N$2:N$731)))*100</f>
        <v>61.917808219178085</v>
      </c>
      <c r="T280" s="42">
        <v>313.5</v>
      </c>
      <c r="U280" s="42">
        <f>(SUM(COUNT(T280:T$1100))/SUM(COUNT(T$2:T$1100)))*100</f>
        <v>74.704276615104632</v>
      </c>
      <c r="V280">
        <f>'lc1.shallow1'!Q283</f>
        <v>202.3</v>
      </c>
      <c r="W280">
        <f>(SUM(COUNT(V280:V$829))/SUM(COUNT(V$2:V$829)))*100</f>
        <v>66.425120772946855</v>
      </c>
      <c r="X280">
        <f>'LC1.Shallow2'!T284</f>
        <v>150.84035270221611</v>
      </c>
      <c r="Y280">
        <f t="shared" si="4"/>
        <v>0.7142857142857143</v>
      </c>
    </row>
    <row r="281" spans="1:25">
      <c r="A281">
        <v>613.87627307932974</v>
      </c>
      <c r="B281" s="42">
        <v>22.928176795580111</v>
      </c>
      <c r="D281">
        <v>212.78447529761439</v>
      </c>
      <c r="E281" s="42">
        <v>34.042553191489361</v>
      </c>
      <c r="G281">
        <v>196.45315520683786</v>
      </c>
      <c r="H281" s="42">
        <v>49.45652173913043</v>
      </c>
      <c r="K281" s="42">
        <f>'LC3.shallow2'!T285</f>
        <v>198.19394457324401</v>
      </c>
      <c r="L281" s="42">
        <f>(SUM(COUNT(K281:K$522))/SUM(COUNT(K$2:K$522)))*100</f>
        <v>46.449136276391556</v>
      </c>
      <c r="N281">
        <v>285.1526743425681</v>
      </c>
      <c r="O281" s="42">
        <f>(SUM(COUNT(N281:N$731))/SUM(COUNT(N$2:N$731)))*100</f>
        <v>61.780821917808218</v>
      </c>
      <c r="T281">
        <v>313.3</v>
      </c>
      <c r="U281" s="42">
        <f>(SUM(COUNT(T281:T$1100))/SUM(COUNT(T$2:T$1100)))*100</f>
        <v>74.613284804367609</v>
      </c>
      <c r="V281">
        <f>'lc1.shallow1'!Q284</f>
        <v>483.6</v>
      </c>
      <c r="W281">
        <f>(SUM(COUNT(V281:V$829))/SUM(COUNT(V$2:V$829)))*100</f>
        <v>66.304347826086953</v>
      </c>
      <c r="X281">
        <f>'LC1.Shallow2'!T285</f>
        <v>159.97111918309622</v>
      </c>
      <c r="Y281">
        <f t="shared" si="4"/>
        <v>0.35714285714285715</v>
      </c>
    </row>
    <row r="282" spans="1:25">
      <c r="A282">
        <v>610.40514935072804</v>
      </c>
      <c r="B282" s="42">
        <v>22.651933701657459</v>
      </c>
      <c r="D282">
        <v>212.5886641837192</v>
      </c>
      <c r="E282" s="42">
        <v>33.806146572104019</v>
      </c>
      <c r="G282">
        <v>196.23433162275816</v>
      </c>
      <c r="H282" s="42">
        <v>49.275362318840585</v>
      </c>
      <c r="K282" s="42">
        <f>'LC3.shallow2'!T286</f>
        <v>191.55193435885661</v>
      </c>
      <c r="L282" s="42">
        <f>(SUM(COUNT(K282:K$522))/SUM(COUNT(K$2:K$522)))*100</f>
        <v>46.257197696737045</v>
      </c>
      <c r="N282">
        <v>284.50821164308775</v>
      </c>
      <c r="O282" s="42">
        <f>(SUM(COUNT(N282:N$731))/SUM(COUNT(N$2:N$731)))*100</f>
        <v>61.643835616438359</v>
      </c>
      <c r="T282" s="42">
        <v>313.14117435670897</v>
      </c>
      <c r="U282" s="42">
        <f>(SUM(COUNT(T282:T$1100))/SUM(COUNT(T$2:T$1100)))*100</f>
        <v>74.522292993630572</v>
      </c>
      <c r="V282">
        <f>'lc1.shallow1'!Q285</f>
        <v>488.1</v>
      </c>
      <c r="W282">
        <f>(SUM(COUNT(V282:V$829))/SUM(COUNT(V$2:V$829)))*100</f>
        <v>66.183574879227052</v>
      </c>
    </row>
    <row r="283" spans="1:25">
      <c r="A283">
        <v>607.47514368632562</v>
      </c>
      <c r="B283" s="42">
        <v>22.375690607734807</v>
      </c>
      <c r="D283">
        <v>212.3315612999464</v>
      </c>
      <c r="E283" s="42">
        <v>33.569739952718678</v>
      </c>
      <c r="G283">
        <v>196.09203771910248</v>
      </c>
      <c r="H283" s="42">
        <v>49.094202898550726</v>
      </c>
      <c r="K283" s="42">
        <f>'LC3.shallow2'!T287</f>
        <v>174.66938300108939</v>
      </c>
      <c r="L283" s="42">
        <f>(SUM(COUNT(K283:K$522))/SUM(COUNT(K$2:K$522)))*100</f>
        <v>46.065259117082533</v>
      </c>
      <c r="N283">
        <v>283.92995963586941</v>
      </c>
      <c r="O283" s="42">
        <f>(SUM(COUNT(N283:N$731))/SUM(COUNT(N$2:N$731)))*100</f>
        <v>61.506849315068493</v>
      </c>
      <c r="T283" s="42">
        <v>312.89999999999998</v>
      </c>
      <c r="U283" s="42">
        <f>(SUM(COUNT(T283:T$1100))/SUM(COUNT(T$2:T$1100)))*100</f>
        <v>74.431301182893534</v>
      </c>
      <c r="V283">
        <f>'lc1.shallow1'!Q286</f>
        <v>147.4</v>
      </c>
      <c r="W283">
        <f>(SUM(COUNT(V283:V$829))/SUM(COUNT(V$2:V$829)))*100</f>
        <v>66.062801932367151</v>
      </c>
    </row>
    <row r="284" spans="1:25">
      <c r="A284">
        <v>603.34664972170106</v>
      </c>
      <c r="B284" s="42">
        <v>22.099447513812155</v>
      </c>
      <c r="D284">
        <v>212.3315612999464</v>
      </c>
      <c r="E284" s="42">
        <v>33.333333333333329</v>
      </c>
      <c r="G284">
        <v>195.95954051283672</v>
      </c>
      <c r="H284" s="42">
        <v>48.913043478260867</v>
      </c>
      <c r="K284" s="42">
        <f>'LC3.shallow2'!T288</f>
        <v>161.59756379872195</v>
      </c>
      <c r="L284" s="42">
        <f>(SUM(COUNT(K284:K$522))/SUM(COUNT(K$2:K$522)))*100</f>
        <v>45.873320537428022</v>
      </c>
      <c r="N284">
        <v>283.42245883051078</v>
      </c>
      <c r="O284" s="42">
        <f>(SUM(COUNT(N284:N$731))/SUM(COUNT(N$2:N$731)))*100</f>
        <v>61.369863013698634</v>
      </c>
      <c r="T284" s="42">
        <v>312.88640638776491</v>
      </c>
      <c r="U284" s="42">
        <f>(SUM(COUNT(T284:T$1100))/SUM(COUNT(T$2:T$1100)))*100</f>
        <v>74.340309372156511</v>
      </c>
      <c r="V284">
        <f>'lc1.shallow1'!Q287</f>
        <v>356.2</v>
      </c>
      <c r="W284">
        <f>(SUM(COUNT(V284:V$829))/SUM(COUNT(V$2:V$829)))*100</f>
        <v>65.94202898550725</v>
      </c>
    </row>
    <row r="285" spans="1:25">
      <c r="A285">
        <v>602.79331869907833</v>
      </c>
      <c r="B285" s="42">
        <v>21.823204419889503</v>
      </c>
      <c r="D285">
        <v>212.00687251137199</v>
      </c>
      <c r="E285" s="42">
        <v>33.096926713947987</v>
      </c>
      <c r="G285">
        <v>195.41902879484118</v>
      </c>
      <c r="H285" s="42">
        <v>48.731884057971016</v>
      </c>
      <c r="K285" s="42">
        <f>'LC3.shallow2'!T289</f>
        <v>283.8833925856793</v>
      </c>
      <c r="L285" s="42">
        <f>(SUM(COUNT(K285:K$522))/SUM(COUNT(K$2:K$522)))*100</f>
        <v>45.681381957773517</v>
      </c>
      <c r="N285">
        <v>283.16235644359301</v>
      </c>
      <c r="O285" s="42">
        <f>(SUM(COUNT(N285:N$731))/SUM(COUNT(N$2:N$731)))*100</f>
        <v>61.232876712328768</v>
      </c>
      <c r="T285" s="42">
        <v>311.7</v>
      </c>
      <c r="U285" s="42">
        <f>(SUM(COUNT(T285:T$1100))/SUM(COUNT(T$2:T$1100)))*100</f>
        <v>74.249317561419474</v>
      </c>
      <c r="V285">
        <f>'lc1.shallow1'!Q288</f>
        <v>195.5</v>
      </c>
      <c r="W285">
        <f>(SUM(COUNT(V285:V$829))/SUM(COUNT(V$2:V$829)))*100</f>
        <v>65.821256038647348</v>
      </c>
    </row>
    <row r="286" spans="1:25">
      <c r="A286">
        <v>601.89785317057442</v>
      </c>
      <c r="B286" s="42">
        <v>21.546961325966851</v>
      </c>
      <c r="D286">
        <v>210.60316153004561</v>
      </c>
      <c r="E286" s="42">
        <v>32.860520094562645</v>
      </c>
      <c r="G286">
        <v>194.06240665954951</v>
      </c>
      <c r="H286" s="42">
        <v>48.550724637681157</v>
      </c>
      <c r="K286" s="42">
        <f>'LC3.shallow2'!T290</f>
        <v>136.32814677987133</v>
      </c>
      <c r="L286" s="42">
        <f>(SUM(COUNT(K286:K$522))/SUM(COUNT(K$2:K$522)))*100</f>
        <v>45.489443378119006</v>
      </c>
      <c r="N286">
        <v>280.87819780199703</v>
      </c>
      <c r="O286" s="42">
        <f>(SUM(COUNT(N286:N$731))/SUM(COUNT(N$2:N$731)))*100</f>
        <v>61.095890410958908</v>
      </c>
      <c r="T286" s="42">
        <v>311.7</v>
      </c>
      <c r="U286" s="42">
        <f>(SUM(COUNT(T286:T$1100))/SUM(COUNT(T$2:T$1100)))*100</f>
        <v>74.158325750682437</v>
      </c>
      <c r="V286">
        <f>'lc1.shallow1'!Q289</f>
        <v>199.3</v>
      </c>
      <c r="W286">
        <f>(SUM(COUNT(V286:V$829))/SUM(COUNT(V$2:V$829)))*100</f>
        <v>65.700483091787447</v>
      </c>
    </row>
    <row r="287" spans="1:25">
      <c r="A287">
        <v>598.86597033316571</v>
      </c>
      <c r="B287" s="42">
        <v>21.270718232044199</v>
      </c>
      <c r="D287">
        <v>210.114278341236</v>
      </c>
      <c r="E287" s="42">
        <v>32.62411347517731</v>
      </c>
      <c r="G287">
        <v>193.44206867259558</v>
      </c>
      <c r="H287" s="42">
        <v>48.369565217391305</v>
      </c>
      <c r="K287" s="42">
        <f>'LC3.shallow2'!T291</f>
        <v>211.5830945868241</v>
      </c>
      <c r="L287" s="42">
        <f>(SUM(COUNT(K287:K$522))/SUM(COUNT(K$2:K$522)))*100</f>
        <v>45.297504798464495</v>
      </c>
      <c r="N287">
        <v>280.87500056043984</v>
      </c>
      <c r="O287" s="42">
        <f>(SUM(COUNT(N287:N$731))/SUM(COUNT(N$2:N$731)))*100</f>
        <v>60.958904109589042</v>
      </c>
      <c r="T287" s="42">
        <v>311.38117652393385</v>
      </c>
      <c r="U287" s="42">
        <f>(SUM(COUNT(T287:T$1100))/SUM(COUNT(T$2:T$1100)))*100</f>
        <v>74.067333939945399</v>
      </c>
      <c r="V287">
        <f>'lc1.shallow1'!Q290</f>
        <v>177.9</v>
      </c>
      <c r="W287">
        <f>(SUM(COUNT(V287:V$829))/SUM(COUNT(V$2:V$829)))*100</f>
        <v>65.579710144927532</v>
      </c>
    </row>
    <row r="288" spans="1:25">
      <c r="A288">
        <v>596.9356432265472</v>
      </c>
      <c r="B288" s="42">
        <v>20.994475138121548</v>
      </c>
      <c r="D288">
        <v>209.9594149976304</v>
      </c>
      <c r="E288" s="42">
        <v>32.387706855791961</v>
      </c>
      <c r="G288">
        <v>192.70051266402584</v>
      </c>
      <c r="H288" s="42">
        <v>48.188405797101446</v>
      </c>
      <c r="K288" s="42">
        <f>'LC3.shallow2'!T292</f>
        <v>114.58840626192739</v>
      </c>
      <c r="L288" s="42">
        <f>(SUM(COUNT(K288:K$522))/SUM(COUNT(K$2:K$522)))*100</f>
        <v>45.105566218809976</v>
      </c>
      <c r="N288">
        <v>280.86719698395842</v>
      </c>
      <c r="O288" s="42">
        <f>(SUM(COUNT(N288:N$731))/SUM(COUNT(N$2:N$731)))*100</f>
        <v>60.821917808219183</v>
      </c>
      <c r="T288" s="42">
        <v>310.39999999999998</v>
      </c>
      <c r="U288" s="42">
        <f>(SUM(COUNT(T288:T$1100))/SUM(COUNT(T$2:T$1100)))*100</f>
        <v>73.976342129208376</v>
      </c>
      <c r="V288">
        <f>'lc1.shallow1'!Q291</f>
        <v>197.3</v>
      </c>
      <c r="W288">
        <f>(SUM(COUNT(V288:V$829))/SUM(COUNT(V$2:V$829)))*100</f>
        <v>65.45893719806763</v>
      </c>
    </row>
    <row r="289" spans="1:23">
      <c r="A289">
        <v>595.38906099986173</v>
      </c>
      <c r="B289" s="42">
        <v>20.718232044198896</v>
      </c>
      <c r="D289">
        <v>209.9594149976304</v>
      </c>
      <c r="E289" s="42">
        <v>32.15130023640662</v>
      </c>
      <c r="G289">
        <v>191.55193435885661</v>
      </c>
      <c r="H289" s="42">
        <v>48.007246376811594</v>
      </c>
      <c r="K289" s="42">
        <f>'LC3.shallow2'!T293</f>
        <v>156.59887932672538</v>
      </c>
      <c r="L289" s="42">
        <f>(SUM(COUNT(K289:K$522))/SUM(COUNT(K$2:K$522)))*100</f>
        <v>44.913627639155465</v>
      </c>
      <c r="N289">
        <v>280.72126071725643</v>
      </c>
      <c r="O289" s="42">
        <f>(SUM(COUNT(N289:N$731))/SUM(COUNT(N$2:N$731)))*100</f>
        <v>60.684931506849317</v>
      </c>
      <c r="T289" s="42">
        <v>310.2</v>
      </c>
      <c r="U289" s="42">
        <f>(SUM(COUNT(T289:T$1100))/SUM(COUNT(T$2:T$1100)))*100</f>
        <v>73.885350318471339</v>
      </c>
      <c r="V289">
        <f>'lc1.shallow1'!Q292</f>
        <v>268.39999999999998</v>
      </c>
      <c r="W289">
        <f>(SUM(COUNT(V289:V$829))/SUM(COUNT(V$2:V$829)))*100</f>
        <v>65.338164251207729</v>
      </c>
    </row>
    <row r="290" spans="1:23">
      <c r="A290">
        <v>592.3401371616643</v>
      </c>
      <c r="B290" s="42">
        <v>20.441988950276244</v>
      </c>
      <c r="D290">
        <v>208.1728541009808</v>
      </c>
      <c r="E290" s="42">
        <v>31.914893617021278</v>
      </c>
      <c r="G290">
        <v>191.3163505019896</v>
      </c>
      <c r="H290" s="42">
        <v>47.826086956521742</v>
      </c>
      <c r="K290" s="42">
        <f>'LC3.shallow2'!T294</f>
        <v>201.54168137985138</v>
      </c>
      <c r="L290" s="42">
        <f>(SUM(COUNT(K290:K$522))/SUM(COUNT(K$2:K$522)))*100</f>
        <v>44.72168905950096</v>
      </c>
      <c r="N290">
        <v>280.70870757185759</v>
      </c>
      <c r="O290" s="42">
        <f>(SUM(COUNT(N290:N$731))/SUM(COUNT(N$2:N$731)))*100</f>
        <v>60.547945205479451</v>
      </c>
      <c r="T290">
        <v>309.7</v>
      </c>
      <c r="U290" s="42">
        <f>(SUM(COUNT(T290:T$1100))/SUM(COUNT(T$2:T$1100)))*100</f>
        <v>73.794358507734302</v>
      </c>
      <c r="V290">
        <f>'lc1.shallow1'!Q293</f>
        <v>333.6</v>
      </c>
      <c r="W290">
        <f>(SUM(COUNT(V290:V$829))/SUM(COUNT(V$2:V$829)))*100</f>
        <v>65.217391304347828</v>
      </c>
    </row>
    <row r="291" spans="1:23">
      <c r="A291">
        <v>591.57019845593834</v>
      </c>
      <c r="B291" s="42">
        <v>20.165745856353592</v>
      </c>
      <c r="D291">
        <v>207.74644843873119</v>
      </c>
      <c r="E291" s="42">
        <v>31.678486997635936</v>
      </c>
      <c r="G291">
        <v>191.2998519149196</v>
      </c>
      <c r="H291" s="42">
        <v>47.644927536231883</v>
      </c>
      <c r="K291" s="42">
        <f>'LC3.shallow2'!T295</f>
        <v>1107.4167316763783</v>
      </c>
      <c r="L291" s="42">
        <f>(SUM(COUNT(K291:K$522))/SUM(COUNT(K$2:K$522)))*100</f>
        <v>44.529750479846449</v>
      </c>
      <c r="N291">
        <v>280.17071150640345</v>
      </c>
      <c r="O291" s="42">
        <f>(SUM(COUNT(N291:N$731))/SUM(COUNT(N$2:N$731)))*100</f>
        <v>60.410958904109592</v>
      </c>
      <c r="T291" s="42">
        <v>309.5</v>
      </c>
      <c r="U291" s="42">
        <f>(SUM(COUNT(T291:T$1100))/SUM(COUNT(T$2:T$1100)))*100</f>
        <v>73.703366696997278</v>
      </c>
      <c r="V291">
        <f>'lc1.shallow1'!Q294</f>
        <v>235.8</v>
      </c>
      <c r="W291">
        <f>(SUM(COUNT(V291:V$829))/SUM(COUNT(V$2:V$829)))*100</f>
        <v>65.096618357487927</v>
      </c>
    </row>
    <row r="292" spans="1:23">
      <c r="A292">
        <v>591.3734748889251</v>
      </c>
      <c r="B292" s="42">
        <v>19.88950276243094</v>
      </c>
      <c r="D292">
        <v>207.53473158798479</v>
      </c>
      <c r="E292" s="42">
        <v>31.442080378250591</v>
      </c>
      <c r="G292">
        <v>191.24587392056691</v>
      </c>
      <c r="H292" s="42">
        <v>47.463768115942031</v>
      </c>
      <c r="K292" s="42">
        <f>'LC3.shallow2'!T296</f>
        <v>164.39243184740326</v>
      </c>
      <c r="L292" s="42">
        <f>(SUM(COUNT(K292:K$522))/SUM(COUNT(K$2:K$522)))*100</f>
        <v>44.337811900191937</v>
      </c>
      <c r="N292">
        <v>279.39681792130443</v>
      </c>
      <c r="O292" s="42">
        <f>(SUM(COUNT(N292:N$731))/SUM(COUNT(N$2:N$731)))*100</f>
        <v>60.273972602739725</v>
      </c>
      <c r="T292" s="42">
        <v>309.39999999999998</v>
      </c>
      <c r="U292" s="42">
        <f>(SUM(COUNT(T292:T$1100))/SUM(COUNT(T$2:T$1100)))*100</f>
        <v>73.612374886260241</v>
      </c>
      <c r="V292">
        <f>'lc1.shallow1'!Q295</f>
        <v>166</v>
      </c>
      <c r="W292">
        <f>(SUM(COUNT(V292:V$829))/SUM(COUNT(V$2:V$829)))*100</f>
        <v>64.975845410628025</v>
      </c>
    </row>
    <row r="293" spans="1:23">
      <c r="A293">
        <v>589.59976219414364</v>
      </c>
      <c r="B293" s="42">
        <v>19.613259668508288</v>
      </c>
      <c r="D293">
        <v>207.47137452195119</v>
      </c>
      <c r="E293" s="42">
        <v>31.205673758865249</v>
      </c>
      <c r="G293">
        <v>191.09108213880842</v>
      </c>
      <c r="H293" s="42">
        <v>47.282608695652172</v>
      </c>
      <c r="K293" s="42">
        <f>'LC3.shallow2'!T297</f>
        <v>120.77798469480202</v>
      </c>
      <c r="L293" s="42">
        <f>(SUM(COUNT(K293:K$522))/SUM(COUNT(K$2:K$522)))*100</f>
        <v>44.145873320537426</v>
      </c>
      <c r="N293">
        <v>277.9833680999887</v>
      </c>
      <c r="O293" s="42">
        <f>(SUM(COUNT(N293:N$731))/SUM(COUNT(N$2:N$731)))*100</f>
        <v>60.136986301369866</v>
      </c>
      <c r="T293" s="42">
        <v>308.95938033048986</v>
      </c>
      <c r="U293" s="42">
        <f>(SUM(COUNT(T293:T$1100))/SUM(COUNT(T$2:T$1100)))*100</f>
        <v>73.521383075523204</v>
      </c>
      <c r="V293">
        <f>'lc1.shallow1'!Q296</f>
        <v>374.3</v>
      </c>
      <c r="W293">
        <f>(SUM(COUNT(V293:V$829))/SUM(COUNT(V$2:V$829)))*100</f>
        <v>64.85507246376811</v>
      </c>
    </row>
    <row r="294" spans="1:23">
      <c r="A294">
        <v>588.94445109295873</v>
      </c>
      <c r="B294" s="42">
        <v>19.337016574585636</v>
      </c>
      <c r="D294">
        <v>207.05178631861921</v>
      </c>
      <c r="E294" s="42">
        <v>30.969267139479907</v>
      </c>
      <c r="G294">
        <v>190.76564025789671</v>
      </c>
      <c r="H294" s="42">
        <v>47.10144927536232</v>
      </c>
      <c r="K294" s="42">
        <f>'LC3.shallow2'!T298</f>
        <v>136.93432546069175</v>
      </c>
      <c r="L294" s="42">
        <f>(SUM(COUNT(K294:K$522))/SUM(COUNT(K$2:K$522)))*100</f>
        <v>43.953934740882914</v>
      </c>
      <c r="N294">
        <v>277.9608744515499</v>
      </c>
      <c r="O294" s="42">
        <f>(SUM(COUNT(N294:N$731))/SUM(COUNT(N$2:N$731)))*100</f>
        <v>60</v>
      </c>
      <c r="T294">
        <v>308.89999999999998</v>
      </c>
      <c r="U294" s="42">
        <f>(SUM(COUNT(T294:T$1100))/SUM(COUNT(T$2:T$1100)))*100</f>
        <v>73.430391264786167</v>
      </c>
      <c r="V294">
        <f>'lc1.shallow1'!Q297</f>
        <v>430.5</v>
      </c>
      <c r="W294">
        <f>(SUM(COUNT(V294:V$829))/SUM(COUNT(V$2:V$829)))*100</f>
        <v>64.734299516908209</v>
      </c>
    </row>
    <row r="295" spans="1:23">
      <c r="A295">
        <v>584.31425158658476</v>
      </c>
      <c r="B295" s="42">
        <v>19.060773480662984</v>
      </c>
      <c r="D295">
        <v>207.00428555149441</v>
      </c>
      <c r="E295" s="42">
        <v>30.732860520094562</v>
      </c>
      <c r="G295">
        <v>190.21917211233495</v>
      </c>
      <c r="H295" s="42">
        <v>46.920289855072461</v>
      </c>
      <c r="K295" s="42">
        <f>'LC3.shallow2'!T299</f>
        <v>113.03902858376598</v>
      </c>
      <c r="L295" s="42">
        <f>(SUM(COUNT(K295:K$522))/SUM(COUNT(K$2:K$522)))*100</f>
        <v>43.761996161228403</v>
      </c>
      <c r="N295">
        <v>273.56897743135568</v>
      </c>
      <c r="O295" s="42">
        <f>(SUM(COUNT(N295:N$731))/SUM(COUNT(N$2:N$731)))*100</f>
        <v>59.863013698630141</v>
      </c>
      <c r="T295" s="42">
        <v>308.60000000000002</v>
      </c>
      <c r="U295" s="42">
        <f>(SUM(COUNT(T295:T$1100))/SUM(COUNT(T$2:T$1100)))*100</f>
        <v>73.339399454049143</v>
      </c>
      <c r="V295">
        <f>'lc1.shallow1'!Q298</f>
        <v>384.9</v>
      </c>
      <c r="W295">
        <f>(SUM(COUNT(V295:V$829))/SUM(COUNT(V$2:V$829)))*100</f>
        <v>64.613526570048307</v>
      </c>
    </row>
    <row r="296" spans="1:23">
      <c r="A296">
        <v>582.01089219269477</v>
      </c>
      <c r="B296" s="42">
        <v>18.784530386740332</v>
      </c>
      <c r="D296">
        <v>205.42293392274479</v>
      </c>
      <c r="E296" s="42">
        <v>30.49645390070922</v>
      </c>
      <c r="G296">
        <v>190.11363910208794</v>
      </c>
      <c r="H296" s="42">
        <v>46.739130434782609</v>
      </c>
      <c r="K296" s="42">
        <f>'LC3.shallow2'!T300</f>
        <v>165.5621120247159</v>
      </c>
      <c r="L296" s="42">
        <f>(SUM(COUNT(K296:K$522))/SUM(COUNT(K$2:K$522)))*100</f>
        <v>43.570057581573899</v>
      </c>
      <c r="N296">
        <v>272.77024021768426</v>
      </c>
      <c r="O296" s="42">
        <f>(SUM(COUNT(N296:N$731))/SUM(COUNT(N$2:N$731)))*100</f>
        <v>59.726027397260275</v>
      </c>
      <c r="T296">
        <v>306.3</v>
      </c>
      <c r="U296" s="42">
        <f>(SUM(COUNT(T296:T$1100))/SUM(COUNT(T$2:T$1100)))*100</f>
        <v>73.248407643312092</v>
      </c>
      <c r="V296">
        <f>'lc1.shallow1'!Q299</f>
        <v>173.6</v>
      </c>
      <c r="W296">
        <f>(SUM(COUNT(V296:V$829))/SUM(COUNT(V$2:V$829)))*100</f>
        <v>64.492753623188406</v>
      </c>
    </row>
    <row r="297" spans="1:23">
      <c r="A297">
        <v>581.96006576462116</v>
      </c>
      <c r="B297" s="42">
        <v>18.50828729281768</v>
      </c>
      <c r="D297">
        <v>205.091462513972</v>
      </c>
      <c r="E297" s="42">
        <v>30.260047281323878</v>
      </c>
      <c r="G297">
        <v>189.99934463078137</v>
      </c>
      <c r="H297" s="42">
        <v>46.557971014492757</v>
      </c>
      <c r="K297" s="42">
        <f>'LC3.shallow2'!T301</f>
        <v>146.18504576575938</v>
      </c>
      <c r="L297" s="42">
        <f>(SUM(COUNT(K297:K$522))/SUM(COUNT(K$2:K$522)))*100</f>
        <v>43.378119001919387</v>
      </c>
      <c r="N297">
        <v>272.04258596871352</v>
      </c>
      <c r="O297" s="42">
        <f>(SUM(COUNT(N297:N$731))/SUM(COUNT(N$2:N$731)))*100</f>
        <v>59.589041095890416</v>
      </c>
      <c r="T297" s="42">
        <v>306.26422999046309</v>
      </c>
      <c r="U297" s="42">
        <f>(SUM(COUNT(T297:T$1100))/SUM(COUNT(T$2:T$1100)))*100</f>
        <v>73.157415832575069</v>
      </c>
      <c r="V297">
        <f>'lc1.shallow1'!Q300</f>
        <v>282.10000000000002</v>
      </c>
      <c r="W297">
        <f>(SUM(COUNT(V297:V$829))/SUM(COUNT(V$2:V$829)))*100</f>
        <v>64.371980676328505</v>
      </c>
    </row>
    <row r="298" spans="1:23">
      <c r="A298">
        <v>581.68301696881917</v>
      </c>
      <c r="B298" s="42">
        <v>18.232044198895029</v>
      </c>
      <c r="D298">
        <v>204.24593229169119</v>
      </c>
      <c r="E298" s="42">
        <v>30.023640661938533</v>
      </c>
      <c r="G298">
        <v>189.78419330390619</v>
      </c>
      <c r="H298" s="42">
        <v>46.376811594202898</v>
      </c>
      <c r="K298" s="42">
        <f>'LC3.shallow2'!T302</f>
        <v>208.11024316234506</v>
      </c>
      <c r="L298" s="42">
        <f>(SUM(COUNT(K298:K$522))/SUM(COUNT(K$2:K$522)))*100</f>
        <v>43.186180422264876</v>
      </c>
      <c r="N298">
        <v>271.78674017973026</v>
      </c>
      <c r="O298" s="42">
        <f>(SUM(COUNT(N298:N$731))/SUM(COUNT(N$2:N$731)))*100</f>
        <v>59.452054794520549</v>
      </c>
      <c r="T298" s="42">
        <v>306.2</v>
      </c>
      <c r="U298" s="42">
        <f>(SUM(COUNT(T298:T$1100))/SUM(COUNT(T$2:T$1100)))*100</f>
        <v>73.066424021838046</v>
      </c>
      <c r="V298">
        <f>'lc1.shallow1'!Q301</f>
        <v>564.29999999999995</v>
      </c>
      <c r="W298">
        <f>(SUM(COUNT(V298:V$829))/SUM(COUNT(V$2:V$829)))*100</f>
        <v>64.251207729468589</v>
      </c>
    </row>
    <row r="299" spans="1:23">
      <c r="A299">
        <v>580.48173242302664</v>
      </c>
      <c r="B299" s="42">
        <v>17.955801104972377</v>
      </c>
      <c r="D299">
        <v>204.24593229169119</v>
      </c>
      <c r="E299" s="42">
        <v>29.787234042553191</v>
      </c>
      <c r="G299">
        <v>189.57643755992049</v>
      </c>
      <c r="H299" s="42">
        <v>46.195652173913047</v>
      </c>
      <c r="K299" s="42">
        <f>'LC3.shallow2'!T303</f>
        <v>270.38412269556449</v>
      </c>
      <c r="L299" s="42">
        <f>(SUM(COUNT(K299:K$522))/SUM(COUNT(K$2:K$522)))*100</f>
        <v>42.994241842610364</v>
      </c>
      <c r="N299">
        <v>270.69997514298791</v>
      </c>
      <c r="O299" s="42">
        <f>(SUM(COUNT(N299:N$731))/SUM(COUNT(N$2:N$731)))*100</f>
        <v>59.315068493150683</v>
      </c>
      <c r="T299" s="42">
        <v>305.78431830742278</v>
      </c>
      <c r="U299" s="42">
        <f>(SUM(COUNT(T299:T$1100))/SUM(COUNT(T$2:T$1100)))*100</f>
        <v>72.975432211100994</v>
      </c>
      <c r="V299">
        <f>'lc1.shallow1'!Q302</f>
        <v>218.9</v>
      </c>
      <c r="W299">
        <f>(SUM(COUNT(V299:V$829))/SUM(COUNT(V$2:V$829)))*100</f>
        <v>64.130434782608688</v>
      </c>
    </row>
    <row r="300" spans="1:23">
      <c r="A300">
        <v>579.5494575821466</v>
      </c>
      <c r="B300" s="42">
        <v>17.679558011049721</v>
      </c>
      <c r="D300">
        <v>204.1355095407888</v>
      </c>
      <c r="E300" s="42">
        <v>29.550827423167846</v>
      </c>
      <c r="G300">
        <v>188.8952392764923</v>
      </c>
      <c r="H300" s="42">
        <v>46.014492753623188</v>
      </c>
      <c r="K300" s="42">
        <f>'LC3.shallow2'!T304</f>
        <v>184.47810978076097</v>
      </c>
      <c r="L300" s="42">
        <f>(SUM(COUNT(K300:K$522))/SUM(COUNT(K$2:K$522)))*100</f>
        <v>42.802303262955853</v>
      </c>
      <c r="N300">
        <v>269.60584893347573</v>
      </c>
      <c r="O300" s="42">
        <f>(SUM(COUNT(N300:N$731))/SUM(COUNT(N$2:N$731)))*100</f>
        <v>59.178082191780824</v>
      </c>
      <c r="T300" s="42">
        <v>305.7</v>
      </c>
      <c r="U300" s="42">
        <f>(SUM(COUNT(T300:T$1100))/SUM(COUNT(T$2:T$1100)))*100</f>
        <v>72.884440400363971</v>
      </c>
      <c r="V300">
        <f>'lc1.shallow1'!Q303</f>
        <v>217.7</v>
      </c>
      <c r="W300">
        <f>(SUM(COUNT(V300:V$829))/SUM(COUNT(V$2:V$829)))*100</f>
        <v>64.009661835748787</v>
      </c>
    </row>
    <row r="301" spans="1:23">
      <c r="A301">
        <v>578.40568132928274</v>
      </c>
      <c r="B301" s="42">
        <v>17.403314917127073</v>
      </c>
      <c r="D301">
        <v>203.9043812920352</v>
      </c>
      <c r="E301" s="42">
        <v>29.314420803782504</v>
      </c>
      <c r="G301">
        <v>188.88212207464517</v>
      </c>
      <c r="H301" s="42">
        <v>45.833333333333329</v>
      </c>
      <c r="K301" s="42">
        <f>'LC3.shallow2'!T305</f>
        <v>140.06245175216694</v>
      </c>
      <c r="L301" s="42">
        <f>(SUM(COUNT(K301:K$522))/SUM(COUNT(K$2:K$522)))*100</f>
        <v>42.610364683301341</v>
      </c>
      <c r="N301">
        <v>269.29155496776775</v>
      </c>
      <c r="O301" s="42">
        <f>(SUM(COUNT(N301:N$731))/SUM(COUNT(N$2:N$731)))*100</f>
        <v>59.041095890410958</v>
      </c>
      <c r="T301" s="42">
        <v>304.8</v>
      </c>
      <c r="U301" s="42">
        <f>(SUM(COUNT(T301:T$1100))/SUM(COUNT(T$2:T$1100)))*100</f>
        <v>72.793448589626934</v>
      </c>
      <c r="V301">
        <f>'lc1.shallow1'!Q304</f>
        <v>279.3</v>
      </c>
      <c r="W301">
        <f>(SUM(COUNT(V301:V$829))/SUM(COUNT(V$2:V$829)))*100</f>
        <v>63.888888888888886</v>
      </c>
    </row>
    <row r="302" spans="1:23">
      <c r="A302">
        <v>577.10842747617448</v>
      </c>
      <c r="B302" s="42">
        <v>17.127071823204421</v>
      </c>
      <c r="D302">
        <v>203.88090363446159</v>
      </c>
      <c r="E302" s="42">
        <v>29.078014184397162</v>
      </c>
      <c r="G302">
        <v>188.46756632539294</v>
      </c>
      <c r="H302" s="42">
        <v>45.652173913043477</v>
      </c>
      <c r="K302" s="42">
        <f>'LC3.shallow2'!T306</f>
        <v>161.18440548181303</v>
      </c>
      <c r="L302" s="42">
        <f>(SUM(COUNT(K302:K$522))/SUM(COUNT(K$2:K$522)))*100</f>
        <v>42.418426103646837</v>
      </c>
      <c r="N302">
        <v>267.49969827133924</v>
      </c>
      <c r="O302" s="42">
        <f>(SUM(COUNT(N302:N$731))/SUM(COUNT(N$2:N$731)))*100</f>
        <v>58.904109589041099</v>
      </c>
      <c r="T302" s="42">
        <v>304.60000000000002</v>
      </c>
      <c r="U302" s="42">
        <f>(SUM(COUNT(T302:T$1100))/SUM(COUNT(T$2:T$1100)))*100</f>
        <v>72.702456778889896</v>
      </c>
      <c r="V302">
        <f>'lc1.shallow1'!Q305</f>
        <v>219.4</v>
      </c>
      <c r="W302">
        <f>(SUM(COUNT(V302:V$829))/SUM(COUNT(V$2:V$829)))*100</f>
        <v>63.768115942028977</v>
      </c>
    </row>
    <row r="303" spans="1:23">
      <c r="A303">
        <v>576.9100352998812</v>
      </c>
      <c r="B303" s="42">
        <v>16.850828729281769</v>
      </c>
      <c r="D303">
        <v>203.15954936664241</v>
      </c>
      <c r="E303" s="42">
        <v>28.841607565011824</v>
      </c>
      <c r="G303">
        <v>188.00342252768149</v>
      </c>
      <c r="H303" s="42">
        <v>45.471014492753625</v>
      </c>
      <c r="K303" s="42">
        <f>'LC3.shallow2'!T307</f>
        <v>175.59161232169228</v>
      </c>
      <c r="L303" s="42">
        <f>(SUM(COUNT(K303:K$522))/SUM(COUNT(K$2:K$522)))*100</f>
        <v>42.226487523992326</v>
      </c>
      <c r="N303">
        <v>267.01886431230446</v>
      </c>
      <c r="O303" s="42">
        <f>(SUM(COUNT(N303:N$731))/SUM(COUNT(N$2:N$731)))*100</f>
        <v>58.767123287671232</v>
      </c>
      <c r="T303" s="42">
        <v>303.8</v>
      </c>
      <c r="U303" s="42">
        <f>(SUM(COUNT(T303:T$1100))/SUM(COUNT(T$2:T$1100)))*100</f>
        <v>72.611464968152859</v>
      </c>
      <c r="V303">
        <f>'lc1.shallow1'!Q306</f>
        <v>175.4</v>
      </c>
      <c r="W303">
        <f>(SUM(COUNT(V303:V$829))/SUM(COUNT(V$2:V$829)))*100</f>
        <v>63.64734299516909</v>
      </c>
    </row>
    <row r="304" spans="1:23">
      <c r="A304">
        <v>576.7488004605309</v>
      </c>
      <c r="B304" s="42">
        <v>16.574585635359114</v>
      </c>
      <c r="D304">
        <v>203.15954936664241</v>
      </c>
      <c r="E304" s="42">
        <v>28.605200945626478</v>
      </c>
      <c r="G304">
        <v>186.30927203369401</v>
      </c>
      <c r="H304" s="42">
        <v>45.289855072463766</v>
      </c>
      <c r="K304" s="42">
        <f>'LC3.shallow2'!T308</f>
        <v>158.24264626060233</v>
      </c>
      <c r="L304" s="42">
        <f>(SUM(COUNT(K304:K$522))/SUM(COUNT(K$2:K$522)))*100</f>
        <v>42.034548944337814</v>
      </c>
      <c r="N304">
        <v>266.8724914735036</v>
      </c>
      <c r="O304" s="42">
        <f>(SUM(COUNT(N304:N$731))/SUM(COUNT(N$2:N$731)))*100</f>
        <v>58.630136986301373</v>
      </c>
      <c r="T304">
        <v>303.8</v>
      </c>
      <c r="U304" s="42">
        <f>(SUM(COUNT(T304:T$1100))/SUM(COUNT(T$2:T$1100)))*100</f>
        <v>72.520473157415836</v>
      </c>
      <c r="V304">
        <f>'lc1.shallow1'!Q307</f>
        <v>238.2</v>
      </c>
      <c r="W304">
        <f>(SUM(COUNT(V304:V$829))/SUM(COUNT(V$2:V$829)))*100</f>
        <v>63.526570048309182</v>
      </c>
    </row>
    <row r="305" spans="1:23">
      <c r="A305">
        <v>573.54980538157497</v>
      </c>
      <c r="B305" s="42">
        <v>16.298342541436465</v>
      </c>
      <c r="D305">
        <v>202.69893585396639</v>
      </c>
      <c r="E305" s="42">
        <v>28.368794326241137</v>
      </c>
      <c r="G305">
        <v>186.20014465617223</v>
      </c>
      <c r="H305" s="42">
        <v>45.108695652173914</v>
      </c>
      <c r="K305" s="42">
        <f>'LC3.shallow2'!T309</f>
        <v>218.23300239040154</v>
      </c>
      <c r="L305" s="42">
        <f>(SUM(COUNT(K305:K$522))/SUM(COUNT(K$2:K$522)))*100</f>
        <v>41.842610364683303</v>
      </c>
      <c r="N305">
        <v>266.69937102453792</v>
      </c>
      <c r="O305" s="42">
        <f>(SUM(COUNT(N305:N$731))/SUM(COUNT(N$2:N$731)))*100</f>
        <v>58.493150684931507</v>
      </c>
      <c r="T305" s="42">
        <v>303.5</v>
      </c>
      <c r="U305" s="42">
        <f>(SUM(COUNT(T305:T$1100))/SUM(COUNT(T$2:T$1100)))*100</f>
        <v>72.429481346678799</v>
      </c>
      <c r="V305">
        <f>'lc1.shallow1'!Q308</f>
        <v>181.4</v>
      </c>
      <c r="W305">
        <f>(SUM(COUNT(V305:V$829))/SUM(COUNT(V$2:V$829)))*100</f>
        <v>63.405797101449281</v>
      </c>
    </row>
    <row r="306" spans="1:23">
      <c r="A306">
        <v>572.70582144105799</v>
      </c>
      <c r="B306" s="42">
        <v>16.022099447513813</v>
      </c>
      <c r="D306">
        <v>202.63093759282</v>
      </c>
      <c r="E306" s="42">
        <v>28.132387706855795</v>
      </c>
      <c r="G306">
        <v>185.99745413842726</v>
      </c>
      <c r="H306" s="42">
        <v>44.927536231884055</v>
      </c>
      <c r="K306" s="42">
        <f>'LC3.shallow2'!T310</f>
        <v>265.9323554764652</v>
      </c>
      <c r="L306" s="42">
        <f>(SUM(COUNT(K306:K$522))/SUM(COUNT(K$2:K$522)))*100</f>
        <v>41.650671785028791</v>
      </c>
      <c r="N306">
        <v>266.17717215871141</v>
      </c>
      <c r="O306" s="42">
        <f>(SUM(COUNT(N306:N$731))/SUM(COUNT(N$2:N$731)))*100</f>
        <v>58.356164383561648</v>
      </c>
      <c r="T306">
        <v>302</v>
      </c>
      <c r="U306" s="42">
        <f>(SUM(COUNT(T306:T$1100))/SUM(COUNT(T$2:T$1100)))*100</f>
        <v>72.338489535941761</v>
      </c>
      <c r="V306">
        <f>'lc1.shallow1'!Q309</f>
        <v>456.6</v>
      </c>
      <c r="W306">
        <f>(SUM(COUNT(V306:V$829))/SUM(COUNT(V$2:V$829)))*100</f>
        <v>63.285024154589372</v>
      </c>
    </row>
    <row r="307" spans="1:23">
      <c r="A307">
        <v>570.35543846727296</v>
      </c>
      <c r="B307" s="42">
        <v>15.745856353591158</v>
      </c>
      <c r="D307">
        <v>202.52224454599681</v>
      </c>
      <c r="E307" s="42">
        <v>27.895981087470449</v>
      </c>
      <c r="G307">
        <v>185.63498637063054</v>
      </c>
      <c r="H307" s="42">
        <v>44.746376811594203</v>
      </c>
      <c r="K307" s="42">
        <f>'LC3.shallow2'!T311</f>
        <v>145.37597829025782</v>
      </c>
      <c r="L307" s="42">
        <f>(SUM(COUNT(K307:K$522))/SUM(COUNT(K$2:K$522)))*100</f>
        <v>41.45873320537428</v>
      </c>
      <c r="N307">
        <v>265.792184268764</v>
      </c>
      <c r="O307" s="42">
        <f>(SUM(COUNT(N307:N$731))/SUM(COUNT(N$2:N$731)))*100</f>
        <v>58.219178082191782</v>
      </c>
      <c r="T307" s="42">
        <v>301.5</v>
      </c>
      <c r="U307" s="42">
        <f>(SUM(COUNT(T307:T$1100))/SUM(COUNT(T$2:T$1100)))*100</f>
        <v>72.247497725204738</v>
      </c>
      <c r="V307">
        <f>'lc1.shallow1'!Q310</f>
        <v>273.8</v>
      </c>
      <c r="W307">
        <f>(SUM(COUNT(V307:V$829))/SUM(COUNT(V$2:V$829)))*100</f>
        <v>63.164251207729471</v>
      </c>
    </row>
    <row r="308" spans="1:23">
      <c r="A308">
        <v>564.36083052583353</v>
      </c>
      <c r="B308" s="42">
        <v>15.469613259668508</v>
      </c>
      <c r="D308">
        <v>202.0442969063152</v>
      </c>
      <c r="E308" s="42">
        <v>27.659574468085108</v>
      </c>
      <c r="G308">
        <v>185.61565450261068</v>
      </c>
      <c r="H308" s="42">
        <v>44.565217391304344</v>
      </c>
      <c r="K308" s="42">
        <f>'LC3.shallow2'!T312</f>
        <v>130.59587237029857</v>
      </c>
      <c r="L308" s="42">
        <f>(SUM(COUNT(K308:K$522))/SUM(COUNT(K$2:K$522)))*100</f>
        <v>41.266794625719768</v>
      </c>
      <c r="N308">
        <v>264.84580947530947</v>
      </c>
      <c r="O308" s="42">
        <f>(SUM(COUNT(N308:N$731))/SUM(COUNT(N$2:N$731)))*100</f>
        <v>58.082191780821915</v>
      </c>
      <c r="T308" s="42">
        <v>300.8</v>
      </c>
      <c r="U308" s="42">
        <f>(SUM(COUNT(T308:T$1100))/SUM(COUNT(T$2:T$1100)))*100</f>
        <v>72.156505914467701</v>
      </c>
      <c r="V308">
        <f>'lc1.shallow1'!Q311</f>
        <v>541.5</v>
      </c>
      <c r="W308">
        <f>(SUM(COUNT(V308:V$829))/SUM(COUNT(V$2:V$829)))*100</f>
        <v>63.04347826086957</v>
      </c>
    </row>
    <row r="309" spans="1:23">
      <c r="A309">
        <v>557.76689498729252</v>
      </c>
      <c r="B309" s="42">
        <v>15.193370165745856</v>
      </c>
      <c r="D309">
        <v>201.9285918974096</v>
      </c>
      <c r="E309" s="42">
        <v>27.423167848699766</v>
      </c>
      <c r="G309">
        <v>184.9999995459487</v>
      </c>
      <c r="H309" s="42">
        <v>44.384057971014492</v>
      </c>
      <c r="K309" s="42">
        <f>'LC3.shallow2'!T313</f>
        <v>124.84107170249287</v>
      </c>
      <c r="L309" s="42">
        <f>(SUM(COUNT(K309:K$522))/SUM(COUNT(K$2:K$522)))*100</f>
        <v>41.074856046065264</v>
      </c>
      <c r="N309">
        <v>264.8305754656721</v>
      </c>
      <c r="O309" s="42">
        <f>(SUM(COUNT(N309:N$731))/SUM(COUNT(N$2:N$731)))*100</f>
        <v>57.945205479452056</v>
      </c>
      <c r="T309" s="42">
        <v>299.60429317127108</v>
      </c>
      <c r="U309" s="42">
        <f>(SUM(COUNT(T309:T$1100))/SUM(COUNT(T$2:T$1100)))*100</f>
        <v>72.065514103730663</v>
      </c>
      <c r="V309">
        <f>'lc1.shallow1'!Q312</f>
        <v>242.1</v>
      </c>
      <c r="W309">
        <f>(SUM(COUNT(V309:V$829))/SUM(COUNT(V$2:V$829)))*100</f>
        <v>62.922705314009661</v>
      </c>
    </row>
    <row r="310" spans="1:23">
      <c r="A310">
        <v>556.87392203266882</v>
      </c>
      <c r="B310" s="42">
        <v>14.917127071823206</v>
      </c>
      <c r="D310">
        <v>201.4261452656944</v>
      </c>
      <c r="E310" s="42">
        <v>27.186761229314421</v>
      </c>
      <c r="G310">
        <v>184.62076816025427</v>
      </c>
      <c r="H310" s="42">
        <v>44.20289855072464</v>
      </c>
      <c r="K310" s="42">
        <f>'LC3.shallow2'!T314</f>
        <v>125.02464021697989</v>
      </c>
      <c r="L310" s="42">
        <f>(SUM(COUNT(K310:K$522))/SUM(COUNT(K$2:K$522)))*100</f>
        <v>40.882917466410753</v>
      </c>
      <c r="N310">
        <v>264.54384250026811</v>
      </c>
      <c r="O310" s="42">
        <f>(SUM(COUNT(N310:N$731))/SUM(COUNT(N$2:N$731)))*100</f>
        <v>57.80821917808219</v>
      </c>
      <c r="T310" s="42">
        <v>299.28223029150257</v>
      </c>
      <c r="U310" s="42">
        <f>(SUM(COUNT(T310:T$1100))/SUM(COUNT(T$2:T$1100)))*100</f>
        <v>71.974522292993626</v>
      </c>
      <c r="V310">
        <f>'lc1.shallow1'!Q313</f>
        <v>284.5</v>
      </c>
      <c r="W310">
        <f>(SUM(COUNT(V310:V$829))/SUM(COUNT(V$2:V$829)))*100</f>
        <v>62.80193236714976</v>
      </c>
    </row>
    <row r="311" spans="1:23">
      <c r="A311">
        <v>556.53705437670055</v>
      </c>
      <c r="B311" s="42">
        <v>14.64088397790055</v>
      </c>
      <c r="D311">
        <v>201.31666939450719</v>
      </c>
      <c r="E311" s="42">
        <v>26.950354609929079</v>
      </c>
      <c r="G311">
        <v>184.47810978076097</v>
      </c>
      <c r="H311" s="42">
        <v>44.021739130434781</v>
      </c>
      <c r="K311" s="42">
        <f>'LC3.shallow2'!T315</f>
        <v>0</v>
      </c>
      <c r="L311" s="42">
        <f>(SUM(COUNT(K311:K$522))/SUM(COUNT(K$2:K$522)))*100</f>
        <v>40.690978886756241</v>
      </c>
      <c r="N311">
        <v>264.06084421408372</v>
      </c>
      <c r="O311" s="42">
        <f>(SUM(COUNT(N311:N$731))/SUM(COUNT(N$2:N$731)))*100</f>
        <v>57.671232876712331</v>
      </c>
      <c r="T311" s="42">
        <v>297.60000000000002</v>
      </c>
      <c r="U311" s="42">
        <f>(SUM(COUNT(T311:T$1100))/SUM(COUNT(T$2:T$1100)))*100</f>
        <v>71.883530482256603</v>
      </c>
      <c r="V311">
        <f>'lc1.shallow1'!Q314</f>
        <v>231.2</v>
      </c>
      <c r="W311">
        <f>(SUM(COUNT(V311:V$829))/SUM(COUNT(V$2:V$829)))*100</f>
        <v>62.681159420289859</v>
      </c>
    </row>
    <row r="312" spans="1:23">
      <c r="A312">
        <v>556.48924052175403</v>
      </c>
      <c r="B312" s="42">
        <v>14.3646408839779</v>
      </c>
      <c r="D312">
        <v>200.68952440265761</v>
      </c>
      <c r="E312" s="42">
        <v>26.713947990543733</v>
      </c>
      <c r="G312">
        <v>183.77696538079812</v>
      </c>
      <c r="H312" s="42">
        <v>43.840579710144929</v>
      </c>
      <c r="K312" s="42">
        <f>'LC3.shallow2'!T316</f>
        <v>328.17154751489232</v>
      </c>
      <c r="L312" s="42">
        <f>(SUM(COUNT(K312:K$522))/SUM(COUNT(K$2:K$522)))*100</f>
        <v>40.49904030710173</v>
      </c>
      <c r="N312">
        <v>264.02693546345176</v>
      </c>
      <c r="O312" s="42">
        <f>(SUM(COUNT(N312:N$731))/SUM(COUNT(N$2:N$731)))*100</f>
        <v>57.534246575342465</v>
      </c>
      <c r="T312" s="42">
        <v>297.37492597956089</v>
      </c>
      <c r="U312" s="42">
        <f>(SUM(COUNT(T312:T$1100))/SUM(COUNT(T$2:T$1100)))*100</f>
        <v>71.792538671519566</v>
      </c>
      <c r="V312">
        <f>'lc1.shallow1'!Q315</f>
        <v>295.8</v>
      </c>
      <c r="W312">
        <f>(SUM(COUNT(V312:V$829))/SUM(COUNT(V$2:V$829)))*100</f>
        <v>62.560386473429951</v>
      </c>
    </row>
    <row r="313" spans="1:23">
      <c r="A313">
        <v>556.11452605518434</v>
      </c>
      <c r="B313" s="42">
        <v>14.088397790055248</v>
      </c>
      <c r="D313">
        <v>200.58802196618959</v>
      </c>
      <c r="E313" s="42">
        <v>26.477541371158392</v>
      </c>
      <c r="G313">
        <v>183.52162204226568</v>
      </c>
      <c r="H313" s="42">
        <v>43.659420289855071</v>
      </c>
      <c r="K313" s="42">
        <f>'LC3.shallow2'!T317</f>
        <v>173.8207395691125</v>
      </c>
      <c r="L313" s="42">
        <f>(SUM(COUNT(K313:K$522))/SUM(COUNT(K$2:K$522)))*100</f>
        <v>40.307101727447211</v>
      </c>
      <c r="N313">
        <v>264.01348768476208</v>
      </c>
      <c r="O313" s="42">
        <f>(SUM(COUNT(N313:N$731))/SUM(COUNT(N$2:N$731)))*100</f>
        <v>57.397260273972606</v>
      </c>
      <c r="T313">
        <v>297.2</v>
      </c>
      <c r="U313" s="42">
        <f>(SUM(COUNT(T313:T$1100))/SUM(COUNT(T$2:T$1100)))*100</f>
        <v>71.701546860782528</v>
      </c>
      <c r="V313">
        <f>'lc1.shallow1'!Q316</f>
        <v>150.9</v>
      </c>
      <c r="W313">
        <f>(SUM(COUNT(V313:V$829))/SUM(COUNT(V$2:V$829)))*100</f>
        <v>62.439613526570049</v>
      </c>
    </row>
    <row r="314" spans="1:23">
      <c r="A314">
        <v>554.91044734834543</v>
      </c>
      <c r="B314" s="42">
        <v>13.812154696132598</v>
      </c>
      <c r="D314">
        <v>200.2727016047744</v>
      </c>
      <c r="E314" s="42">
        <v>26.24113475177305</v>
      </c>
      <c r="G314">
        <v>183.39192606640898</v>
      </c>
      <c r="H314" s="42">
        <v>43.478260869565219</v>
      </c>
      <c r="K314" s="42">
        <f>'LC3.shallow2'!T318</f>
        <v>185.99745413842726</v>
      </c>
      <c r="L314" s="42">
        <f>(SUM(COUNT(K314:K$522))/SUM(COUNT(K$2:K$522)))*100</f>
        <v>40.115163147792707</v>
      </c>
      <c r="N314">
        <v>263.61594968504983</v>
      </c>
      <c r="O314" s="42">
        <f>(SUM(COUNT(N314:N$731))/SUM(COUNT(N$2:N$731)))*100</f>
        <v>57.260273972602739</v>
      </c>
      <c r="T314" s="42">
        <v>296.7</v>
      </c>
      <c r="U314" s="42">
        <f>(SUM(COUNT(T314:T$1100))/SUM(COUNT(T$2:T$1100)))*100</f>
        <v>71.610555050045505</v>
      </c>
      <c r="V314">
        <f>'lc1.shallow1'!Q317</f>
        <v>532.4</v>
      </c>
      <c r="W314">
        <f>(SUM(COUNT(V314:V$829))/SUM(COUNT(V$2:V$829)))*100</f>
        <v>62.318840579710141</v>
      </c>
    </row>
    <row r="315" spans="1:23">
      <c r="A315">
        <v>551.75506661705003</v>
      </c>
      <c r="B315" s="42">
        <v>13.535911602209943</v>
      </c>
      <c r="D315">
        <v>200.1922271801688</v>
      </c>
      <c r="E315" s="42">
        <v>26.004728132387704</v>
      </c>
      <c r="G315">
        <v>182.9644530572123</v>
      </c>
      <c r="H315" s="42">
        <v>43.29710144927536</v>
      </c>
      <c r="K315" s="42">
        <f>'LC3.shallow2'!T319</f>
        <v>194.06240665954951</v>
      </c>
      <c r="L315" s="42">
        <f>(SUM(COUNT(K315:K$522))/SUM(COUNT(K$2:K$522)))*100</f>
        <v>39.923224568138195</v>
      </c>
      <c r="N315">
        <v>263.457124755508</v>
      </c>
      <c r="O315" s="42">
        <f>(SUM(COUNT(N315:N$731))/SUM(COUNT(N$2:N$731)))*100</f>
        <v>57.12328767123288</v>
      </c>
      <c r="T315" s="42">
        <v>295.8</v>
      </c>
      <c r="U315" s="42">
        <f>(SUM(COUNT(T315:T$1100))/SUM(COUNT(T$2:T$1100)))*100</f>
        <v>71.519563239308454</v>
      </c>
      <c r="V315">
        <f>'lc1.shallow1'!Q318</f>
        <v>149.6</v>
      </c>
      <c r="W315">
        <f>(SUM(COUNT(V315:V$829))/SUM(COUNT(V$2:V$829)))*100</f>
        <v>62.19806763285024</v>
      </c>
    </row>
    <row r="316" spans="1:23">
      <c r="A316">
        <v>551.47858856745029</v>
      </c>
      <c r="B316" s="42">
        <v>13.259668508287293</v>
      </c>
      <c r="D316">
        <v>199.91584766325519</v>
      </c>
      <c r="E316" s="42">
        <v>25.768321513002363</v>
      </c>
      <c r="G316">
        <v>181.02925223052674</v>
      </c>
      <c r="H316" s="42">
        <v>43.115942028985508</v>
      </c>
      <c r="K316" s="42">
        <f>'LC3.shallow2'!T320</f>
        <v>223.9588555346711</v>
      </c>
      <c r="L316" s="42">
        <f>(SUM(COUNT(K316:K$522))/SUM(COUNT(K$2:K$522)))*100</f>
        <v>39.731285988483684</v>
      </c>
      <c r="N316">
        <v>263.03327236255524</v>
      </c>
      <c r="O316" s="42">
        <f>(SUM(COUNT(N316:N$731))/SUM(COUNT(N$2:N$731)))*100</f>
        <v>56.986301369863014</v>
      </c>
      <c r="T316" s="42">
        <v>295.8</v>
      </c>
      <c r="U316" s="42">
        <f>(SUM(COUNT(T316:T$1100))/SUM(COUNT(T$2:T$1100)))*100</f>
        <v>71.428571428571431</v>
      </c>
      <c r="V316">
        <f>'lc1.shallow1'!Q319</f>
        <v>146.4</v>
      </c>
      <c r="W316">
        <f>(SUM(COUNT(V316:V$829))/SUM(COUNT(V$2:V$829)))*100</f>
        <v>62.077294685990339</v>
      </c>
    </row>
    <row r="317" spans="1:23">
      <c r="A317">
        <v>549.85260766661088</v>
      </c>
      <c r="B317" s="42">
        <v>12.983425414364641</v>
      </c>
      <c r="D317">
        <v>199.82960340696641</v>
      </c>
      <c r="E317" s="42">
        <v>25.531914893617021</v>
      </c>
      <c r="G317">
        <v>180.63111832381873</v>
      </c>
      <c r="H317" s="42">
        <v>42.934782608695656</v>
      </c>
      <c r="K317" s="42">
        <f>'LC3.shallow2'!T321</f>
        <v>302.52261563077667</v>
      </c>
      <c r="L317" s="42">
        <f>(SUM(COUNT(K317:K$522))/SUM(COUNT(K$2:K$522)))*100</f>
        <v>39.539347408829173</v>
      </c>
      <c r="N317">
        <v>262.96182919591604</v>
      </c>
      <c r="O317" s="42">
        <f>(SUM(COUNT(N317:N$731))/SUM(COUNT(N$2:N$731)))*100</f>
        <v>56.849315068493155</v>
      </c>
      <c r="T317">
        <v>295.10000000000002</v>
      </c>
      <c r="U317" s="42">
        <f>(SUM(COUNT(T317:T$1100))/SUM(COUNT(T$2:T$1100)))*100</f>
        <v>71.337579617834393</v>
      </c>
      <c r="V317">
        <f>'lc1.shallow1'!Q320</f>
        <v>397.5</v>
      </c>
      <c r="W317">
        <f>(SUM(COUNT(V317:V$829))/SUM(COUNT(V$2:V$829)))*100</f>
        <v>61.95652173913043</v>
      </c>
    </row>
    <row r="318" spans="1:23">
      <c r="A318">
        <v>549.44277401091608</v>
      </c>
      <c r="B318" s="42">
        <v>12.707182320441991</v>
      </c>
      <c r="D318">
        <v>199.70355670855761</v>
      </c>
      <c r="E318" s="42">
        <v>25.295508274231675</v>
      </c>
      <c r="G318">
        <v>180.58503353109271</v>
      </c>
      <c r="H318" s="42">
        <v>42.753623188405797</v>
      </c>
      <c r="K318" s="42">
        <f>'LC3.shallow2'!T322</f>
        <v>250.00759248562318</v>
      </c>
      <c r="L318" s="42">
        <f>(SUM(COUNT(K318:K$522))/SUM(COUNT(K$2:K$522)))*100</f>
        <v>39.347408829174661</v>
      </c>
      <c r="N318">
        <v>262.9296303859565</v>
      </c>
      <c r="O318" s="42">
        <f>(SUM(COUNT(N318:N$731))/SUM(COUNT(N$2:N$731)))*100</f>
        <v>56.712328767123289</v>
      </c>
      <c r="T318">
        <v>293.7</v>
      </c>
      <c r="U318" s="42">
        <f>(SUM(COUNT(T318:T$1100))/SUM(COUNT(T$2:T$1100)))*100</f>
        <v>71.246587807097356</v>
      </c>
      <c r="V318">
        <f>'lc1.shallow1'!Q321</f>
        <v>324.8</v>
      </c>
      <c r="W318">
        <f>(SUM(COUNT(V318:V$829))/SUM(COUNT(V$2:V$829)))*100</f>
        <v>61.835748792270529</v>
      </c>
    </row>
    <row r="319" spans="1:23">
      <c r="A319">
        <v>547.32740421356573</v>
      </c>
      <c r="B319" s="42">
        <v>12.430939226519337</v>
      </c>
      <c r="D319">
        <v>198.80766904771519</v>
      </c>
      <c r="E319" s="42">
        <v>25.059101654846334</v>
      </c>
      <c r="G319">
        <v>180.1342637778435</v>
      </c>
      <c r="H319" s="42">
        <v>42.572463768115945</v>
      </c>
      <c r="K319" s="42">
        <f>'LC3.shallow2'!T323</f>
        <v>129.04586578992448</v>
      </c>
      <c r="L319" s="42">
        <f>(SUM(COUNT(K319:K$522))/SUM(COUNT(K$2:K$522)))*100</f>
        <v>39.15547024952015</v>
      </c>
      <c r="N319">
        <v>262.33595759772533</v>
      </c>
      <c r="O319" s="42">
        <f>(SUM(COUNT(N319:N$731))/SUM(COUNT(N$2:N$731)))*100</f>
        <v>56.575342465753423</v>
      </c>
      <c r="T319" s="42">
        <v>293.5</v>
      </c>
      <c r="U319" s="42">
        <f>(SUM(COUNT(T319:T$1100))/SUM(COUNT(T$2:T$1100)))*100</f>
        <v>71.155595996360333</v>
      </c>
      <c r="V319">
        <f>'lc1.shallow1'!Q322</f>
        <v>168.1</v>
      </c>
      <c r="W319">
        <f>(SUM(COUNT(V319:V$829))/SUM(COUNT(V$2:V$829)))*100</f>
        <v>61.714975845410628</v>
      </c>
    </row>
    <row r="320" spans="1:23">
      <c r="A320">
        <v>546.46842688829327</v>
      </c>
      <c r="B320" s="42">
        <v>12.154696132596685</v>
      </c>
      <c r="D320">
        <v>198.32004685382</v>
      </c>
      <c r="E320" s="42">
        <v>24.822695035460992</v>
      </c>
      <c r="G320">
        <v>179.97526476158725</v>
      </c>
      <c r="H320" s="42">
        <v>42.391304347826086</v>
      </c>
      <c r="K320" s="42">
        <f>'LC3.shallow2'!T324</f>
        <v>179.97526476158725</v>
      </c>
      <c r="L320" s="42">
        <f>(SUM(COUNT(K320:K$522))/SUM(COUNT(K$2:K$522)))*100</f>
        <v>38.963531669865645</v>
      </c>
      <c r="N320">
        <v>261.85538158769452</v>
      </c>
      <c r="O320" s="42">
        <f>(SUM(COUNT(N320:N$731))/SUM(COUNT(N$2:N$731)))*100</f>
        <v>56.438356164383563</v>
      </c>
      <c r="T320" s="42">
        <v>293.10000000000002</v>
      </c>
      <c r="U320" s="42">
        <f>(SUM(COUNT(T320:T$1100))/SUM(COUNT(T$2:T$1100)))*100</f>
        <v>71.064604185623296</v>
      </c>
      <c r="V320">
        <f>'lc1.shallow1'!Q323</f>
        <v>167.4</v>
      </c>
      <c r="W320">
        <f>(SUM(COUNT(V320:V$829))/SUM(COUNT(V$2:V$829)))*100</f>
        <v>61.594202898550719</v>
      </c>
    </row>
    <row r="321" spans="1:23">
      <c r="A321">
        <v>542.71682076391733</v>
      </c>
      <c r="B321" s="42">
        <v>11.878453038674033</v>
      </c>
      <c r="D321">
        <v>198.32004685382</v>
      </c>
      <c r="E321" s="42">
        <v>24.58628841607565</v>
      </c>
      <c r="G321">
        <v>179.92582556457381</v>
      </c>
      <c r="H321" s="42">
        <v>42.210144927536234</v>
      </c>
      <c r="K321" s="42">
        <f>'LC3.shallow2'!T325</f>
        <v>307.93347772512567</v>
      </c>
      <c r="L321" s="42">
        <f>(SUM(COUNT(K321:K$522))/SUM(COUNT(K$2:K$522)))*100</f>
        <v>38.771593090211134</v>
      </c>
      <c r="N321">
        <v>261.249412404792</v>
      </c>
      <c r="O321" s="42">
        <f>(SUM(COUNT(N321:N$731))/SUM(COUNT(N$2:N$731)))*100</f>
        <v>56.301369863013697</v>
      </c>
      <c r="T321">
        <v>292.60000000000002</v>
      </c>
      <c r="U321" s="42">
        <f>(SUM(COUNT(T321:T$1100))/SUM(COUNT(T$2:T$1100)))*100</f>
        <v>70.973612374886258</v>
      </c>
      <c r="V321">
        <f>'lc1.shallow1'!Q324</f>
        <v>155.69999999999999</v>
      </c>
      <c r="W321">
        <f>(SUM(COUNT(V321:V$829))/SUM(COUNT(V$2:V$829)))*100</f>
        <v>61.473429951690818</v>
      </c>
    </row>
    <row r="322" spans="1:23">
      <c r="A322">
        <v>538.22194556955571</v>
      </c>
      <c r="B322" s="42">
        <v>11.602209944751381</v>
      </c>
      <c r="D322">
        <v>198.28088623519361</v>
      </c>
      <c r="E322" s="42">
        <v>24.349881796690305</v>
      </c>
      <c r="G322">
        <v>179.35275424183374</v>
      </c>
      <c r="H322" s="42">
        <v>42.028985507246375</v>
      </c>
      <c r="K322" s="42">
        <f>'LC3.shallow2'!T326</f>
        <v>244.44773064763379</v>
      </c>
      <c r="L322" s="42">
        <f>(SUM(COUNT(K322:K$522))/SUM(COUNT(K$2:K$522)))*100</f>
        <v>38.579654510556622</v>
      </c>
      <c r="N322">
        <v>261.22514586621799</v>
      </c>
      <c r="O322" s="42">
        <f>(SUM(COUNT(N322:N$731))/SUM(COUNT(N$2:N$731)))*100</f>
        <v>56.164383561643838</v>
      </c>
      <c r="T322" s="42">
        <v>292.3</v>
      </c>
      <c r="U322" s="42">
        <f>(SUM(COUNT(T322:T$1100))/SUM(COUNT(T$2:T$1100)))*100</f>
        <v>70.882620564149221</v>
      </c>
      <c r="V322">
        <f>'lc1.shallow1'!Q325</f>
        <v>291.60000000000002</v>
      </c>
      <c r="W322">
        <f>(SUM(COUNT(V322:V$829))/SUM(COUNT(V$2:V$829)))*100</f>
        <v>61.35265700483091</v>
      </c>
    </row>
    <row r="323" spans="1:23">
      <c r="A323">
        <v>534.79980870854547</v>
      </c>
      <c r="B323" s="42">
        <v>11.325966850828729</v>
      </c>
      <c r="D323">
        <v>197.735527794776</v>
      </c>
      <c r="E323" s="42">
        <v>24.113475177304963</v>
      </c>
      <c r="G323">
        <v>178.96808980648754</v>
      </c>
      <c r="H323" s="42">
        <v>41.847826086956523</v>
      </c>
      <c r="K323" s="42">
        <f>'LC3.shallow2'!T327</f>
        <v>162.10527475535801</v>
      </c>
      <c r="L323" s="42">
        <f>(SUM(COUNT(K323:K$522))/SUM(COUNT(K$2:K$522)))*100</f>
        <v>38.387715930902111</v>
      </c>
      <c r="N323">
        <v>261.05879607932604</v>
      </c>
      <c r="O323" s="42">
        <f>(SUM(COUNT(N323:N$731))/SUM(COUNT(N$2:N$731)))*100</f>
        <v>56.027397260273972</v>
      </c>
      <c r="T323" s="42">
        <v>292.10000000000002</v>
      </c>
      <c r="U323" s="42">
        <f>(SUM(COUNT(T323:T$1100))/SUM(COUNT(T$2:T$1100)))*100</f>
        <v>70.791628753412198</v>
      </c>
      <c r="V323">
        <f>'lc1.shallow1'!Q326</f>
        <v>220.8</v>
      </c>
      <c r="W323">
        <f>(SUM(COUNT(V323:V$829))/SUM(COUNT(V$2:V$829)))*100</f>
        <v>61.231884057971023</v>
      </c>
    </row>
    <row r="324" spans="1:23">
      <c r="A324">
        <v>529.82494660834834</v>
      </c>
      <c r="B324" s="42">
        <v>11.049723756906078</v>
      </c>
      <c r="D324">
        <v>197.47098722019919</v>
      </c>
      <c r="E324" s="42">
        <v>23.877068557919621</v>
      </c>
      <c r="G324">
        <v>178.90436024915491</v>
      </c>
      <c r="H324" s="42">
        <v>41.666666666666671</v>
      </c>
      <c r="K324" s="42">
        <f>'LC3.shallow2'!T328</f>
        <v>191.09108213880842</v>
      </c>
      <c r="L324" s="42">
        <f>(SUM(COUNT(K324:K$522))/SUM(COUNT(K$2:K$522)))*100</f>
        <v>38.1957773512476</v>
      </c>
      <c r="N324">
        <v>260.92318016933831</v>
      </c>
      <c r="O324" s="42">
        <f>(SUM(COUNT(N324:N$731))/SUM(COUNT(N$2:N$731)))*100</f>
        <v>55.890410958904113</v>
      </c>
      <c r="T324" s="42">
        <v>291.60000000000002</v>
      </c>
      <c r="U324" s="42">
        <f>(SUM(COUNT(T324:T$1100))/SUM(COUNT(T$2:T$1100)))*100</f>
        <v>70.70063694267516</v>
      </c>
      <c r="V324">
        <f>'lc1.shallow1'!Q327</f>
        <v>310.2</v>
      </c>
      <c r="W324">
        <f>(SUM(COUNT(V324:V$829))/SUM(COUNT(V$2:V$829)))*100</f>
        <v>61.111111111111114</v>
      </c>
    </row>
    <row r="325" spans="1:23">
      <c r="A325">
        <v>527.94394487846455</v>
      </c>
      <c r="B325" s="42">
        <v>10.773480662983426</v>
      </c>
      <c r="D325">
        <v>196.8253793168752</v>
      </c>
      <c r="E325" s="42">
        <v>23.640661938534279</v>
      </c>
      <c r="G325">
        <v>178.68006111337544</v>
      </c>
      <c r="H325" s="42">
        <v>41.485507246376812</v>
      </c>
      <c r="K325" s="42">
        <f>'LC3.shallow2'!T329</f>
        <v>121.63817901670117</v>
      </c>
      <c r="L325" s="42">
        <f>(SUM(COUNT(K325:K$522))/SUM(COUNT(K$2:K$522)))*100</f>
        <v>38.003838771593088</v>
      </c>
      <c r="N325">
        <v>260.85982512992456</v>
      </c>
      <c r="O325" s="42">
        <f>(SUM(COUNT(N325:N$731))/SUM(COUNT(N$2:N$731)))*100</f>
        <v>55.753424657534246</v>
      </c>
      <c r="T325" s="42">
        <v>291.2</v>
      </c>
      <c r="U325" s="42">
        <f>(SUM(COUNT(T325:T$1100))/SUM(COUNT(T$2:T$1100)))*100</f>
        <v>70.609645131938123</v>
      </c>
      <c r="V325">
        <f>'lc1.shallow1'!Q328</f>
        <v>214</v>
      </c>
      <c r="W325">
        <f>(SUM(COUNT(V325:V$829))/SUM(COUNT(V$2:V$829)))*100</f>
        <v>60.990338164251213</v>
      </c>
    </row>
    <row r="326" spans="1:23">
      <c r="A326">
        <v>526.49562961538857</v>
      </c>
      <c r="B326" s="42">
        <v>10.497237569060774</v>
      </c>
      <c r="D326">
        <v>195.4666965675616</v>
      </c>
      <c r="E326" s="42">
        <v>23.404255319148938</v>
      </c>
      <c r="G326">
        <v>178.20875732404937</v>
      </c>
      <c r="H326" s="42">
        <v>41.304347826086953</v>
      </c>
      <c r="K326" s="42">
        <f>'LC3.shallow2'!T330</f>
        <v>120.82296161660393</v>
      </c>
      <c r="L326" s="42">
        <f>(SUM(COUNT(K326:K$522))/SUM(COUNT(K$2:K$522)))*100</f>
        <v>37.811900191938577</v>
      </c>
      <c r="N326">
        <v>260.60459980855171</v>
      </c>
      <c r="O326" s="42">
        <f>(SUM(COUNT(N326:N$731))/SUM(COUNT(N$2:N$731)))*100</f>
        <v>55.616438356164387</v>
      </c>
      <c r="T326">
        <v>289.89999999999998</v>
      </c>
      <c r="U326" s="42">
        <f>(SUM(COUNT(T326:T$1100))/SUM(COUNT(T$2:T$1100)))*100</f>
        <v>70.5186533212011</v>
      </c>
      <c r="V326">
        <f>'lc1.shallow1'!Q329</f>
        <v>163.9</v>
      </c>
      <c r="W326">
        <f>(SUM(COUNT(V326:V$829))/SUM(COUNT(V$2:V$829)))*100</f>
        <v>60.869565217391312</v>
      </c>
    </row>
    <row r="327" spans="1:23">
      <c r="A327">
        <v>525.9804697242206</v>
      </c>
      <c r="B327" s="42">
        <v>10.220994475138122</v>
      </c>
      <c r="D327">
        <v>195.45863715514079</v>
      </c>
      <c r="E327" s="42">
        <v>23.167848699763592</v>
      </c>
      <c r="G327">
        <v>176.28462354897573</v>
      </c>
      <c r="H327" s="42">
        <v>41.123188405797102</v>
      </c>
      <c r="K327" s="42">
        <f>'LC3.shallow2'!T331</f>
        <v>114.17134404803751</v>
      </c>
      <c r="L327" s="42">
        <f>(SUM(COUNT(K327:K$522))/SUM(COUNT(K$2:K$522)))*100</f>
        <v>37.619961612284072</v>
      </c>
      <c r="N327">
        <v>260.01310061414239</v>
      </c>
      <c r="O327" s="42">
        <f>(SUM(COUNT(N327:N$731))/SUM(COUNT(N$2:N$731)))*100</f>
        <v>55.479452054794521</v>
      </c>
      <c r="T327" s="42">
        <v>289.7</v>
      </c>
      <c r="U327" s="42">
        <f>(SUM(COUNT(T327:T$1100))/SUM(COUNT(T$2:T$1100)))*100</f>
        <v>70.427661510464063</v>
      </c>
      <c r="V327">
        <f>'lc1.shallow1'!Q330</f>
        <v>261.60000000000002</v>
      </c>
      <c r="W327">
        <f>(SUM(COUNT(V327:V$829))/SUM(COUNT(V$2:V$829)))*100</f>
        <v>60.748792270531403</v>
      </c>
    </row>
    <row r="328" spans="1:23">
      <c r="A328">
        <v>522.1801363088058</v>
      </c>
      <c r="B328" s="42">
        <v>9.94475138121547</v>
      </c>
      <c r="D328">
        <v>194.66633211267921</v>
      </c>
      <c r="E328" s="42">
        <v>22.93144208037825</v>
      </c>
      <c r="G328">
        <v>175.89561026058024</v>
      </c>
      <c r="H328" s="42">
        <v>40.942028985507243</v>
      </c>
      <c r="K328" s="42">
        <f>'LC3.shallow2'!T332</f>
        <v>113.3433932314077</v>
      </c>
      <c r="L328" s="42">
        <f>(SUM(COUNT(K328:K$522))/SUM(COUNT(K$2:K$522)))*100</f>
        <v>37.428023032629561</v>
      </c>
      <c r="N328">
        <v>259.8751875280754</v>
      </c>
      <c r="O328" s="42">
        <f>(SUM(COUNT(N328:N$731))/SUM(COUNT(N$2:N$731)))*100</f>
        <v>55.342465753424655</v>
      </c>
      <c r="T328" s="42">
        <v>289.7</v>
      </c>
      <c r="U328" s="42">
        <f>(SUM(COUNT(T328:T$1100))/SUM(COUNT(T$2:T$1100)))*100</f>
        <v>70.336669699727025</v>
      </c>
      <c r="V328">
        <f>'lc1.shallow1'!Q331</f>
        <v>308.60000000000002</v>
      </c>
      <c r="W328">
        <f>(SUM(COUNT(V328:V$829))/SUM(COUNT(V$2:V$829)))*100</f>
        <v>60.628019323671502</v>
      </c>
    </row>
    <row r="329" spans="1:23">
      <c r="A329">
        <v>518.18501681078453</v>
      </c>
      <c r="B329" s="42">
        <v>9.6685082872928181</v>
      </c>
      <c r="D329">
        <v>193.8719250450624</v>
      </c>
      <c r="E329" s="42">
        <v>22.695035460992909</v>
      </c>
      <c r="G329">
        <v>175.59161232169228</v>
      </c>
      <c r="H329" s="42">
        <v>40.760869565217391</v>
      </c>
      <c r="K329" s="42">
        <f>'LC3.shallow2'!T333</f>
        <v>144.80108050375887</v>
      </c>
      <c r="L329" s="42">
        <f>(SUM(COUNT(K329:K$522))/SUM(COUNT(K$2:K$522)))*100</f>
        <v>37.236084452975049</v>
      </c>
      <c r="N329">
        <v>259.57707053578417</v>
      </c>
      <c r="O329" s="42">
        <f>(SUM(COUNT(N329:N$731))/SUM(COUNT(N$2:N$731)))*100</f>
        <v>55.205479452054796</v>
      </c>
      <c r="T329" s="42">
        <v>289.7</v>
      </c>
      <c r="U329" s="42">
        <f>(SUM(COUNT(T329:T$1100))/SUM(COUNT(T$2:T$1100)))*100</f>
        <v>70.245677888989988</v>
      </c>
      <c r="V329">
        <f>'lc1.shallow1'!Q332</f>
        <v>229.5</v>
      </c>
      <c r="W329">
        <f>(SUM(COUNT(V329:V$829))/SUM(COUNT(V$2:V$829)))*100</f>
        <v>60.507246376811594</v>
      </c>
    </row>
    <row r="330" spans="1:23">
      <c r="A330">
        <v>517.83127785538045</v>
      </c>
      <c r="B330" s="42">
        <v>9.3922651933701662</v>
      </c>
      <c r="D330">
        <v>193.49935942176481</v>
      </c>
      <c r="E330" s="42">
        <v>22.458628841607563</v>
      </c>
      <c r="G330">
        <v>175.06370482437663</v>
      </c>
      <c r="H330" s="42">
        <v>40.579710144927539</v>
      </c>
      <c r="K330" s="42">
        <f>'LC3.shallow2'!T334</f>
        <v>164.49727695151392</v>
      </c>
      <c r="L330" s="42">
        <f>(SUM(COUNT(K330:K$522))/SUM(COUNT(K$2:K$522)))*100</f>
        <v>37.044145873320538</v>
      </c>
      <c r="N330">
        <v>259.44711368663428</v>
      </c>
      <c r="O330" s="42">
        <f>(SUM(COUNT(N330:N$731))/SUM(COUNT(N$2:N$731)))*100</f>
        <v>55.06849315068493</v>
      </c>
      <c r="T330">
        <v>289.2</v>
      </c>
      <c r="U330" s="42">
        <f>(SUM(COUNT(T330:T$1100))/SUM(COUNT(T$2:T$1100)))*100</f>
        <v>70.154686078252965</v>
      </c>
      <c r="V330">
        <f>'lc1.shallow1'!Q333</f>
        <v>154.9</v>
      </c>
      <c r="W330">
        <f>(SUM(COUNT(V330:V$829))/SUM(COUNT(V$2:V$829)))*100</f>
        <v>60.386473429951693</v>
      </c>
    </row>
    <row r="331" spans="1:23">
      <c r="A331">
        <v>516.5539356717594</v>
      </c>
      <c r="B331" s="42">
        <v>9.1160220994475143</v>
      </c>
      <c r="D331">
        <v>193.3695788049568</v>
      </c>
      <c r="E331" s="42">
        <v>22.222222222222221</v>
      </c>
      <c r="G331">
        <v>174.66938300108939</v>
      </c>
      <c r="H331" s="42">
        <v>40.39855072463768</v>
      </c>
      <c r="K331" s="42">
        <f>'LC3.shallow2'!T335</f>
        <v>137.49997123261159</v>
      </c>
      <c r="L331" s="42">
        <f>(SUM(COUNT(K331:K$522))/SUM(COUNT(K$2:K$522)))*100</f>
        <v>36.852207293666027</v>
      </c>
      <c r="N331">
        <v>259.4468177123203</v>
      </c>
      <c r="O331" s="42">
        <f>(SUM(COUNT(N331:N$731))/SUM(COUNT(N$2:N$731)))*100</f>
        <v>54.93150684931507</v>
      </c>
      <c r="T331">
        <v>288.5</v>
      </c>
      <c r="U331" s="42">
        <f>(SUM(COUNT(T331:T$1100))/SUM(COUNT(T$2:T$1100)))*100</f>
        <v>70.063694267515913</v>
      </c>
      <c r="V331">
        <f>'lc1.shallow1'!Q334</f>
        <v>311.7</v>
      </c>
      <c r="W331">
        <f>(SUM(COUNT(V331:V$829))/SUM(COUNT(V$2:V$829)))*100</f>
        <v>60.265700483091791</v>
      </c>
    </row>
    <row r="332" spans="1:23">
      <c r="A332">
        <v>511.53598681762355</v>
      </c>
      <c r="B332" s="42">
        <v>8.8397790055248606</v>
      </c>
      <c r="D332">
        <v>193.2998523057768</v>
      </c>
      <c r="E332" s="42">
        <v>21.98581560283688</v>
      </c>
      <c r="G332">
        <v>174.42705994924157</v>
      </c>
      <c r="H332" s="42">
        <v>40.217391304347828</v>
      </c>
      <c r="K332" s="42">
        <f>'LC3.shallow2'!T336</f>
        <v>510.70354188032792</v>
      </c>
      <c r="L332" s="42">
        <f>(SUM(COUNT(K332:K$522))/SUM(COUNT(K$2:K$522)))*100</f>
        <v>36.660268714011515</v>
      </c>
      <c r="N332">
        <v>259.3050416222311</v>
      </c>
      <c r="O332" s="42">
        <f>(SUM(COUNT(N332:N$731))/SUM(COUNT(N$2:N$731)))*100</f>
        <v>54.794520547945204</v>
      </c>
      <c r="T332" s="42">
        <v>288.3</v>
      </c>
      <c r="U332" s="42">
        <f>(SUM(COUNT(T332:T$1100))/SUM(COUNT(T$2:T$1100)))*100</f>
        <v>69.97270245677889</v>
      </c>
      <c r="V332">
        <f>'lc1.shallow1'!Q335</f>
        <v>324.10000000000002</v>
      </c>
      <c r="W332">
        <f>(SUM(COUNT(V332:V$829))/SUM(COUNT(V$2:V$829)))*100</f>
        <v>60.144927536231883</v>
      </c>
    </row>
    <row r="333" spans="1:23">
      <c r="A333">
        <v>510.89880336154323</v>
      </c>
      <c r="B333" s="42">
        <v>8.5635359116022105</v>
      </c>
      <c r="D333">
        <v>192.89159966394479</v>
      </c>
      <c r="E333" s="42">
        <v>21.749408983451538</v>
      </c>
      <c r="G333">
        <v>174.05137825254312</v>
      </c>
      <c r="H333" s="42">
        <v>40.036231884057969</v>
      </c>
      <c r="K333" s="42">
        <f>'LC3.shallow2'!T337</f>
        <v>162.95950233319283</v>
      </c>
      <c r="L333" s="42">
        <f>(SUM(COUNT(K333:K$522))/SUM(COUNT(K$2:K$522)))*100</f>
        <v>36.468330134357011</v>
      </c>
      <c r="N333">
        <v>259.27313431301968</v>
      </c>
      <c r="O333" s="42">
        <f>(SUM(COUNT(N333:N$731))/SUM(COUNT(N$2:N$731)))*100</f>
        <v>54.657534246575345</v>
      </c>
      <c r="T333" s="42">
        <v>286.39999999999998</v>
      </c>
      <c r="U333" s="42">
        <f>(SUM(COUNT(T333:T$1100))/SUM(COUNT(T$2:T$1100)))*100</f>
        <v>69.881710646041867</v>
      </c>
      <c r="V333">
        <f>'lc1.shallow1'!Q336</f>
        <v>185.3</v>
      </c>
      <c r="W333">
        <f>(SUM(COUNT(V333:V$829))/SUM(COUNT(V$2:V$829)))*100</f>
        <v>60.024154589371982</v>
      </c>
    </row>
    <row r="334" spans="1:23">
      <c r="A334">
        <v>509.76236044000547</v>
      </c>
      <c r="B334" s="42">
        <v>8.2872928176795568</v>
      </c>
      <c r="D334">
        <v>192.89159966394479</v>
      </c>
      <c r="E334" s="42">
        <v>21.513002364066196</v>
      </c>
      <c r="G334">
        <v>173.8207395691125</v>
      </c>
      <c r="H334" s="42">
        <v>39.855072463768117</v>
      </c>
      <c r="K334" s="42">
        <f>'LC3.shallow2'!T338</f>
        <v>134.6144718652431</v>
      </c>
      <c r="L334" s="42">
        <f>(SUM(COUNT(K334:K$522))/SUM(COUNT(K$2:K$522)))*100</f>
        <v>36.276391554702499</v>
      </c>
      <c r="N334">
        <v>259.22227450230355</v>
      </c>
      <c r="O334" s="42">
        <f>(SUM(COUNT(N334:N$731))/SUM(COUNT(N$2:N$731)))*100</f>
        <v>54.520547945205479</v>
      </c>
      <c r="T334">
        <v>284.89999999999998</v>
      </c>
      <c r="U334" s="42">
        <f>(SUM(COUNT(T334:T$1100))/SUM(COUNT(T$2:T$1100)))*100</f>
        <v>69.790718835304816</v>
      </c>
      <c r="V334">
        <f>'lc1.shallow1'!Q337</f>
        <v>215</v>
      </c>
      <c r="W334">
        <f>(SUM(COUNT(V334:V$829))/SUM(COUNT(V$2:V$829)))*100</f>
        <v>59.903381642512073</v>
      </c>
    </row>
    <row r="335" spans="1:23">
      <c r="A335">
        <v>508.68466776395286</v>
      </c>
      <c r="B335" s="42">
        <v>8.0110497237569067</v>
      </c>
      <c r="D335">
        <v>192.81708921902799</v>
      </c>
      <c r="E335" s="42">
        <v>21.276595744680851</v>
      </c>
      <c r="G335">
        <v>173.60125034736879</v>
      </c>
      <c r="H335" s="42">
        <v>39.673913043478258</v>
      </c>
      <c r="K335" s="42">
        <f>'LC3.shallow2'!T339</f>
        <v>223.26073654164941</v>
      </c>
      <c r="L335" s="42">
        <f>(SUM(COUNT(K335:K$522))/SUM(COUNT(K$2:K$522)))*100</f>
        <v>36.084452975047988</v>
      </c>
      <c r="N335">
        <v>258.8617466326545</v>
      </c>
      <c r="O335" s="42">
        <f>(SUM(COUNT(N335:N$731))/SUM(COUNT(N$2:N$731)))*100</f>
        <v>54.38356164383562</v>
      </c>
      <c r="T335" s="42">
        <v>284.7</v>
      </c>
      <c r="U335" s="42">
        <f>(SUM(COUNT(T335:T$1100))/SUM(COUNT(T$2:T$1100)))*100</f>
        <v>69.699727024567792</v>
      </c>
      <c r="V335">
        <f>'lc1.shallow1'!Q338</f>
        <v>268.7</v>
      </c>
      <c r="W335">
        <f>(SUM(COUNT(V335:V$829))/SUM(COUNT(V$2:V$829)))*100</f>
        <v>59.782608695652172</v>
      </c>
    </row>
    <row r="336" spans="1:23">
      <c r="A336">
        <v>508.14401991530457</v>
      </c>
      <c r="B336" s="42">
        <v>7.7348066298342539</v>
      </c>
      <c r="D336">
        <v>192.00484874204159</v>
      </c>
      <c r="E336" s="42">
        <v>21.040189125295509</v>
      </c>
      <c r="G336">
        <v>173.20437573166515</v>
      </c>
      <c r="H336" s="42">
        <v>39.492753623188406</v>
      </c>
      <c r="K336" s="42">
        <f>'LC3.shallow2'!T340</f>
        <v>238.3042602879494</v>
      </c>
      <c r="L336" s="42">
        <f>(SUM(COUNT(K336:K$522))/SUM(COUNT(K$2:K$522)))*100</f>
        <v>35.892514395393476</v>
      </c>
      <c r="N336">
        <v>258.79318947520346</v>
      </c>
      <c r="O336" s="42">
        <f>(SUM(COUNT(N336:N$731))/SUM(COUNT(N$2:N$731)))*100</f>
        <v>54.246575342465754</v>
      </c>
      <c r="T336">
        <v>284.60000000000002</v>
      </c>
      <c r="U336" s="42">
        <f>(SUM(COUNT(T336:T$1100))/SUM(COUNT(T$2:T$1100)))*100</f>
        <v>69.608735213830755</v>
      </c>
      <c r="V336">
        <f>'lc1.shallow1'!Q339</f>
        <v>172.4</v>
      </c>
      <c r="W336">
        <f>(SUM(COUNT(V336:V$829))/SUM(COUNT(V$2:V$829)))*100</f>
        <v>59.661835748792271</v>
      </c>
    </row>
    <row r="337" spans="1:23">
      <c r="A337">
        <v>507.78784501288516</v>
      </c>
      <c r="B337" s="42">
        <v>7.4585635359116029</v>
      </c>
      <c r="D337">
        <v>192.00484874204159</v>
      </c>
      <c r="E337" s="42">
        <v>20.803782505910164</v>
      </c>
      <c r="G337">
        <v>171.19272124124765</v>
      </c>
      <c r="H337" s="42">
        <v>39.311594202898554</v>
      </c>
      <c r="K337" s="42">
        <f>'LC3.shallow2'!T341</f>
        <v>158.32304762379439</v>
      </c>
      <c r="L337" s="42">
        <f>(SUM(COUNT(K337:K$522))/SUM(COUNT(K$2:K$522)))*100</f>
        <v>35.700575815738958</v>
      </c>
      <c r="N337">
        <v>258.5059913388331</v>
      </c>
      <c r="O337" s="42">
        <f>(SUM(COUNT(N337:N$731))/SUM(COUNT(N$2:N$731)))*100</f>
        <v>54.109589041095894</v>
      </c>
      <c r="T337" s="42">
        <v>284.5</v>
      </c>
      <c r="U337" s="42">
        <f>(SUM(COUNT(T337:T$1100))/SUM(COUNT(T$2:T$1100)))*100</f>
        <v>69.517743403093718</v>
      </c>
      <c r="V337">
        <f>'lc1.shallow1'!Q340</f>
        <v>386.5</v>
      </c>
      <c r="W337">
        <f>(SUM(COUNT(V337:V$829))/SUM(COUNT(V$2:V$829)))*100</f>
        <v>59.541062801932362</v>
      </c>
    </row>
    <row r="338" spans="1:23">
      <c r="A338">
        <v>506.3385727877033</v>
      </c>
      <c r="B338" s="42">
        <v>7.1823204419889501</v>
      </c>
      <c r="D338">
        <v>191.6746851128928</v>
      </c>
      <c r="E338" s="42">
        <v>20.567375886524822</v>
      </c>
      <c r="G338">
        <v>170.8776212008523</v>
      </c>
      <c r="H338" s="42">
        <v>39.130434782608695</v>
      </c>
      <c r="K338" s="42">
        <f>'LC3.shallow2'!T342</f>
        <v>119.73830020849277</v>
      </c>
      <c r="L338" s="42">
        <f>(SUM(COUNT(K338:K$522))/SUM(COUNT(K$2:K$522)))*100</f>
        <v>35.508637236084454</v>
      </c>
      <c r="N338">
        <v>257.47314083933679</v>
      </c>
      <c r="O338" s="42">
        <f>(SUM(COUNT(N338:N$731))/SUM(COUNT(N$2:N$731)))*100</f>
        <v>53.972602739726028</v>
      </c>
      <c r="T338" s="42">
        <v>283.91111901772689</v>
      </c>
      <c r="U338" s="42">
        <f>(SUM(COUNT(T338:T$1100))/SUM(COUNT(T$2:T$1100)))*100</f>
        <v>69.42675159235668</v>
      </c>
      <c r="V338">
        <f>'lc1.shallow1'!Q341</f>
        <v>247.7</v>
      </c>
      <c r="W338">
        <f>(SUM(COUNT(V338:V$829))/SUM(COUNT(V$2:V$829)))*100</f>
        <v>59.420289855072461</v>
      </c>
    </row>
    <row r="339" spans="1:23">
      <c r="A339">
        <v>500.11815185759588</v>
      </c>
      <c r="B339" s="42">
        <v>6.9060773480662991</v>
      </c>
      <c r="D339">
        <v>191.6062960612096</v>
      </c>
      <c r="E339" s="42">
        <v>20.33096926713948</v>
      </c>
      <c r="G339">
        <v>170.62228013909569</v>
      </c>
      <c r="H339" s="42">
        <v>38.949275362318843</v>
      </c>
      <c r="K339" s="42">
        <f>'LC3.shallow2'!T343</f>
        <v>722.00810028207297</v>
      </c>
      <c r="L339" s="42">
        <f>(SUM(COUNT(K339:K$522))/SUM(COUNT(K$2:K$522)))*100</f>
        <v>35.316698656429942</v>
      </c>
      <c r="N339">
        <v>257.39865181341435</v>
      </c>
      <c r="O339" s="42">
        <f>(SUM(COUNT(N339:N$731))/SUM(COUNT(N$2:N$731)))*100</f>
        <v>53.835616438356162</v>
      </c>
      <c r="T339" s="42">
        <v>283.7</v>
      </c>
      <c r="U339" s="42">
        <f>(SUM(COUNT(T339:T$1100))/SUM(COUNT(T$2:T$1100)))*100</f>
        <v>69.335759781619657</v>
      </c>
      <c r="V339">
        <f>'lc1.shallow1'!Q342</f>
        <v>390.1</v>
      </c>
      <c r="W339">
        <f>(SUM(COUNT(V339:V$829))/SUM(COUNT(V$2:V$829)))*100</f>
        <v>59.29951690821256</v>
      </c>
    </row>
    <row r="340" spans="1:23">
      <c r="A340">
        <v>499.22637069624187</v>
      </c>
      <c r="B340" s="42">
        <v>6.6298342541436464</v>
      </c>
      <c r="D340">
        <v>189.71876931917441</v>
      </c>
      <c r="E340" s="42">
        <v>20.094562647754138</v>
      </c>
      <c r="G340">
        <v>170.55019913319137</v>
      </c>
      <c r="H340" s="42">
        <v>38.768115942028984</v>
      </c>
      <c r="K340" s="42">
        <f>'LC3.shallow2'!T344</f>
        <v>130.94094899386818</v>
      </c>
      <c r="L340" s="42">
        <f>(SUM(COUNT(K340:K$522))/SUM(COUNT(K$2:K$522)))*100</f>
        <v>35.124760076775431</v>
      </c>
      <c r="N340">
        <v>257.31505372862472</v>
      </c>
      <c r="O340" s="42">
        <f>(SUM(COUNT(N340:N$731))/SUM(COUNT(N$2:N$731)))*100</f>
        <v>53.698630136986303</v>
      </c>
      <c r="T340" s="42">
        <v>282.10000000000002</v>
      </c>
      <c r="U340" s="42">
        <f>(SUM(COUNT(T340:T$1100))/SUM(COUNT(T$2:T$1100)))*100</f>
        <v>69.24476797088262</v>
      </c>
      <c r="V340">
        <f>'lc1.shallow1'!Q343</f>
        <v>226.8</v>
      </c>
      <c r="W340">
        <f>(SUM(COUNT(V340:V$829))/SUM(COUNT(V$2:V$829)))*100</f>
        <v>59.178743961352652</v>
      </c>
    </row>
    <row r="341" spans="1:23">
      <c r="A341">
        <v>493.87603023551191</v>
      </c>
      <c r="B341" s="42">
        <v>6.3535911602209953</v>
      </c>
      <c r="D341">
        <v>189.71423903467681</v>
      </c>
      <c r="E341" s="42">
        <v>19.858156028368796</v>
      </c>
      <c r="G341">
        <v>170.47026678252982</v>
      </c>
      <c r="H341" s="42">
        <v>38.586956521739133</v>
      </c>
      <c r="K341" s="42">
        <f>'LC3.shallow2'!T345</f>
        <v>289.04680623962878</v>
      </c>
      <c r="L341" s="42">
        <f>(SUM(COUNT(K341:K$522))/SUM(COUNT(K$2:K$522)))*100</f>
        <v>34.932821497120919</v>
      </c>
      <c r="N341">
        <v>257.27375944026579</v>
      </c>
      <c r="O341" s="42">
        <f>(SUM(COUNT(N341:N$731))/SUM(COUNT(N$2:N$731)))*100</f>
        <v>53.561643835616437</v>
      </c>
      <c r="T341" s="42">
        <v>282</v>
      </c>
      <c r="U341" s="42">
        <f>(SUM(COUNT(T341:T$1100))/SUM(COUNT(T$2:T$1100)))*100</f>
        <v>69.153776160145583</v>
      </c>
      <c r="V341">
        <f>'lc1.shallow1'!Q344</f>
        <v>352.5</v>
      </c>
      <c r="W341">
        <f>(SUM(COUNT(V341:V$829))/SUM(COUNT(V$2:V$829)))*100</f>
        <v>59.05797101449275</v>
      </c>
    </row>
    <row r="342" spans="1:23">
      <c r="A342">
        <v>493.36692308220034</v>
      </c>
      <c r="B342" s="42">
        <v>6.0773480662983426</v>
      </c>
      <c r="D342">
        <v>189.71423903467681</v>
      </c>
      <c r="E342" s="42">
        <v>19.621749408983451</v>
      </c>
      <c r="G342">
        <v>170.02825606278373</v>
      </c>
      <c r="H342" s="42">
        <v>38.405797101449274</v>
      </c>
      <c r="K342" s="42">
        <f>'LC3.shallow2'!T346</f>
        <v>117.30703296506266</v>
      </c>
      <c r="L342" s="42">
        <f>(SUM(COUNT(K342:K$522))/SUM(COUNT(K$2:K$522)))*100</f>
        <v>34.740882917466408</v>
      </c>
      <c r="N342">
        <v>256.98033425996113</v>
      </c>
      <c r="O342" s="42">
        <f>(SUM(COUNT(N342:N$731))/SUM(COUNT(N$2:N$731)))*100</f>
        <v>53.424657534246577</v>
      </c>
      <c r="T342" s="42">
        <v>281.39999999999998</v>
      </c>
      <c r="U342" s="42">
        <f>(SUM(COUNT(T342:T$1100))/SUM(COUNT(T$2:T$1100)))*100</f>
        <v>69.06278434940856</v>
      </c>
      <c r="V342">
        <f>'lc1.shallow1'!Q345</f>
        <v>360.2</v>
      </c>
      <c r="W342">
        <f>(SUM(COUNT(V342:V$829))/SUM(COUNT(V$2:V$829)))*100</f>
        <v>58.937198067632849</v>
      </c>
    </row>
    <row r="343" spans="1:23">
      <c r="A343">
        <v>492.54357093894191</v>
      </c>
      <c r="B343" s="42">
        <v>5.8011049723756907</v>
      </c>
      <c r="D343">
        <v>189.31236678319601</v>
      </c>
      <c r="E343" s="42">
        <v>19.385342789598109</v>
      </c>
      <c r="G343">
        <v>168.96314596180812</v>
      </c>
      <c r="H343" s="42">
        <v>38.224637681159415</v>
      </c>
      <c r="K343" s="42">
        <f>'LC3.shallow2'!T347</f>
        <v>238.34511170793334</v>
      </c>
      <c r="L343" s="42">
        <f>(SUM(COUNT(K343:K$522))/SUM(COUNT(K$2:K$522)))*100</f>
        <v>34.548944337811896</v>
      </c>
      <c r="N343">
        <v>256.07761324132662</v>
      </c>
      <c r="O343" s="42">
        <f>(SUM(COUNT(N343:N$731))/SUM(COUNT(N$2:N$731)))*100</f>
        <v>53.287671232876711</v>
      </c>
      <c r="T343" s="42">
        <v>280.8</v>
      </c>
      <c r="U343" s="42">
        <f>(SUM(COUNT(T343:T$1100))/SUM(COUNT(T$2:T$1100)))*100</f>
        <v>68.971792538671522</v>
      </c>
      <c r="V343">
        <f>'lc1.shallow1'!Q346</f>
        <v>205.3</v>
      </c>
      <c r="W343">
        <f>(SUM(COUNT(V343:V$829))/SUM(COUNT(V$2:V$829)))*100</f>
        <v>58.816425120772941</v>
      </c>
    </row>
    <row r="344" spans="1:23">
      <c r="A344">
        <v>492.04708755195281</v>
      </c>
      <c r="B344" s="42">
        <v>5.5248618784530388</v>
      </c>
      <c r="D344">
        <v>188.39434480529999</v>
      </c>
      <c r="E344" s="42">
        <v>19.148936170212767</v>
      </c>
      <c r="G344">
        <v>168.72087046429655</v>
      </c>
      <c r="H344" s="42">
        <v>38.04347826086957</v>
      </c>
      <c r="K344" s="42">
        <f>'LC3.shallow2'!T348</f>
        <v>136.49031511447569</v>
      </c>
      <c r="L344" s="42">
        <f>(SUM(COUNT(K344:K$522))/SUM(COUNT(K$2:K$522)))*100</f>
        <v>34.357005758157385</v>
      </c>
      <c r="N344">
        <v>255.80182701174522</v>
      </c>
      <c r="O344" s="42">
        <f>(SUM(COUNT(N344:N$731))/SUM(COUNT(N$2:N$731)))*100</f>
        <v>53.150684931506852</v>
      </c>
      <c r="T344">
        <v>280.8</v>
      </c>
      <c r="U344" s="42">
        <f>(SUM(COUNT(T344:T$1100))/SUM(COUNT(T$2:T$1100)))*100</f>
        <v>68.880800727934485</v>
      </c>
      <c r="V344">
        <f>'lc1.shallow1'!Q347</f>
        <v>196.4</v>
      </c>
      <c r="W344">
        <f>(SUM(COUNT(V344:V$829))/SUM(COUNT(V$2:V$829)))*100</f>
        <v>58.695652173913047</v>
      </c>
    </row>
    <row r="345" spans="1:23">
      <c r="A345">
        <v>490.53301055945627</v>
      </c>
      <c r="B345" s="42">
        <v>5.2486187845303869</v>
      </c>
      <c r="D345">
        <v>187.3533953721456</v>
      </c>
      <c r="E345" s="42">
        <v>18.912529550827422</v>
      </c>
      <c r="G345">
        <v>168.11574658742202</v>
      </c>
      <c r="H345" s="42">
        <v>37.862318840579711</v>
      </c>
      <c r="K345" s="42">
        <f>'LC3.shallow2'!T349</f>
        <v>170.55019913319137</v>
      </c>
      <c r="L345" s="42">
        <f>(SUM(COUNT(K345:K$522))/SUM(COUNT(K$2:K$522)))*100</f>
        <v>34.165067178502881</v>
      </c>
      <c r="N345">
        <v>255.41696302359568</v>
      </c>
      <c r="O345" s="42">
        <f>(SUM(COUNT(N345:N$731))/SUM(COUNT(N$2:N$731)))*100</f>
        <v>53.013698630136986</v>
      </c>
      <c r="T345" s="42">
        <v>280.2</v>
      </c>
      <c r="U345" s="42">
        <f>(SUM(COUNT(T345:T$1100))/SUM(COUNT(T$2:T$1100)))*100</f>
        <v>68.789808917197448</v>
      </c>
      <c r="V345">
        <f>'lc1.shallow1'!Q348</f>
        <v>282</v>
      </c>
      <c r="W345">
        <f>(SUM(COUNT(V345:V$829))/SUM(COUNT(V$2:V$829)))*100</f>
        <v>58.574879227053145</v>
      </c>
    </row>
    <row r="346" spans="1:23">
      <c r="A346">
        <v>489.87725461876022</v>
      </c>
      <c r="B346" s="42">
        <v>4.972375690607735</v>
      </c>
      <c r="D346">
        <v>187.31531850833201</v>
      </c>
      <c r="E346" s="42">
        <v>18.67612293144208</v>
      </c>
      <c r="G346">
        <v>167.9936872811279</v>
      </c>
      <c r="H346" s="42">
        <v>37.681159420289859</v>
      </c>
      <c r="K346" s="42">
        <f>'LC3.shallow2'!T350</f>
        <v>130.0551419166971</v>
      </c>
      <c r="L346" s="42">
        <f>(SUM(COUNT(K346:K$522))/SUM(COUNT(K$2:K$522)))*100</f>
        <v>33.973128598848369</v>
      </c>
      <c r="N346">
        <v>255.32751295543963</v>
      </c>
      <c r="O346" s="42">
        <f>(SUM(COUNT(N346:N$731))/SUM(COUNT(N$2:N$731)))*100</f>
        <v>52.876712328767127</v>
      </c>
      <c r="T346">
        <v>280.2</v>
      </c>
      <c r="U346" s="42">
        <f>(SUM(COUNT(T346:T$1100))/SUM(COUNT(T$2:T$1100)))*100</f>
        <v>68.698817106460424</v>
      </c>
      <c r="V346">
        <f>'lc1.shallow1'!Q349</f>
        <v>319.60000000000002</v>
      </c>
      <c r="W346">
        <f>(SUM(COUNT(V346:V$829))/SUM(COUNT(V$2:V$829)))*100</f>
        <v>58.454106280193244</v>
      </c>
    </row>
    <row r="347" spans="1:23">
      <c r="A347">
        <v>487.93712692648404</v>
      </c>
      <c r="B347" s="42">
        <v>4.6961325966850831</v>
      </c>
      <c r="D347">
        <v>186.55753309605279</v>
      </c>
      <c r="E347" s="42">
        <v>18.439716312056735</v>
      </c>
      <c r="G347">
        <v>167.44543796313948</v>
      </c>
      <c r="H347" s="42">
        <v>37.5</v>
      </c>
      <c r="K347" s="42">
        <f>'LC3.shallow2'!T351</f>
        <v>302.6858616093516</v>
      </c>
      <c r="L347" s="42">
        <f>(SUM(COUNT(K347:K$522))/SUM(COUNT(K$2:K$522)))*100</f>
        <v>33.781190019193858</v>
      </c>
      <c r="N347">
        <v>255.06990122632533</v>
      </c>
      <c r="O347" s="42">
        <f>(SUM(COUNT(N347:N$731))/SUM(COUNT(N$2:N$731)))*100</f>
        <v>52.739726027397261</v>
      </c>
      <c r="T347" s="42">
        <v>279.3</v>
      </c>
      <c r="U347" s="42">
        <f>(SUM(COUNT(T347:T$1100))/SUM(COUNT(T$2:T$1100)))*100</f>
        <v>68.607825295723387</v>
      </c>
      <c r="V347">
        <f>'lc1.shallow1'!Q350</f>
        <v>580.6</v>
      </c>
      <c r="W347">
        <f>(SUM(COUNT(V347:V$829))/SUM(COUNT(V$2:V$829)))*100</f>
        <v>58.333333333333336</v>
      </c>
    </row>
    <row r="348" spans="1:23">
      <c r="A348">
        <v>486.95802415318292</v>
      </c>
      <c r="B348" s="42">
        <v>4.4198895027624303</v>
      </c>
      <c r="D348">
        <v>186.55753309605279</v>
      </c>
      <c r="E348" s="42">
        <v>18.203309692671397</v>
      </c>
      <c r="G348">
        <v>167.38060543682806</v>
      </c>
      <c r="H348" s="42">
        <v>37.318840579710141</v>
      </c>
      <c r="K348" s="42">
        <f>'LC3.shallow2'!T352</f>
        <v>480.92752238334373</v>
      </c>
      <c r="L348" s="42">
        <f>(SUM(COUNT(K348:K$522))/SUM(COUNT(K$2:K$522)))*100</f>
        <v>33.589251439539346</v>
      </c>
      <c r="N348">
        <v>254.62981098750581</v>
      </c>
      <c r="O348" s="42">
        <f>(SUM(COUNT(N348:N$731))/SUM(COUNT(N$2:N$731)))*100</f>
        <v>52.602739726027394</v>
      </c>
      <c r="T348" s="42">
        <v>278.8</v>
      </c>
      <c r="U348" s="42">
        <f>(SUM(COUNT(T348:T$1100))/SUM(COUNT(T$2:T$1100)))*100</f>
        <v>68.51683348498635</v>
      </c>
      <c r="V348">
        <f>'lc1.shallow1'!Q351</f>
        <v>365.9</v>
      </c>
      <c r="W348">
        <f>(SUM(COUNT(V348:V$829))/SUM(COUNT(V$2:V$829)))*100</f>
        <v>58.212560386473434</v>
      </c>
    </row>
    <row r="349" spans="1:23">
      <c r="A349">
        <v>486.77489629384723</v>
      </c>
      <c r="B349" s="42">
        <v>4.1436464088397784</v>
      </c>
      <c r="D349">
        <v>185.53686190487679</v>
      </c>
      <c r="E349" s="42">
        <v>17.966903073286051</v>
      </c>
      <c r="G349">
        <v>167.2116224794174</v>
      </c>
      <c r="H349" s="42">
        <v>37.137681159420289</v>
      </c>
      <c r="K349" s="42">
        <f>'LC3.shallow2'!T353</f>
        <v>188.46756632539294</v>
      </c>
      <c r="L349" s="42">
        <f>(SUM(COUNT(K349:K$522))/SUM(COUNT(K$2:K$522)))*100</f>
        <v>33.397312859884835</v>
      </c>
      <c r="N349">
        <v>254.49362222143017</v>
      </c>
      <c r="O349" s="42">
        <f>(SUM(COUNT(N349:N$731))/SUM(COUNT(N$2:N$731)))*100</f>
        <v>52.465753424657535</v>
      </c>
      <c r="T349" s="42">
        <v>277.89999999999998</v>
      </c>
      <c r="U349" s="42">
        <f>(SUM(COUNT(T349:T$1100))/SUM(COUNT(T$2:T$1100)))*100</f>
        <v>68.425841674249327</v>
      </c>
      <c r="V349">
        <f>'lc1.shallow1'!Q352</f>
        <v>199.2</v>
      </c>
      <c r="W349">
        <f>(SUM(COUNT(V349:V$829))/SUM(COUNT(V$2:V$829)))*100</f>
        <v>58.091787439613526</v>
      </c>
    </row>
    <row r="350" spans="1:23">
      <c r="A350">
        <v>476.37202932445228</v>
      </c>
      <c r="B350" s="42">
        <v>3.867403314917127</v>
      </c>
      <c r="D350">
        <v>185.50805121832479</v>
      </c>
      <c r="E350" s="42">
        <v>17.730496453900709</v>
      </c>
      <c r="G350">
        <v>166.62601624328846</v>
      </c>
      <c r="H350" s="42">
        <v>36.95652173913043</v>
      </c>
      <c r="K350" s="42">
        <f>'LC3.shallow2'!T354</f>
        <v>518.98442573972739</v>
      </c>
      <c r="L350" s="42">
        <f>(SUM(COUNT(K350:K$522))/SUM(COUNT(K$2:K$522)))*100</f>
        <v>33.205374280230323</v>
      </c>
      <c r="N350">
        <v>254.33316124493805</v>
      </c>
      <c r="O350" s="42">
        <f>(SUM(COUNT(N350:N$731))/SUM(COUNT(N$2:N$731)))*100</f>
        <v>52.328767123287669</v>
      </c>
      <c r="T350">
        <v>277.8</v>
      </c>
      <c r="U350" s="42">
        <f>(SUM(COUNT(T350:T$1100))/SUM(COUNT(T$2:T$1100)))*100</f>
        <v>68.334849863512275</v>
      </c>
      <c r="V350">
        <f>'lc1.shallow1'!Q353</f>
        <v>225.3</v>
      </c>
      <c r="W350">
        <f>(SUM(COUNT(V350:V$829))/SUM(COUNT(V$2:V$829)))*100</f>
        <v>57.971014492753625</v>
      </c>
    </row>
    <row r="351" spans="1:23">
      <c r="A351">
        <v>475.87236090757347</v>
      </c>
      <c r="B351" s="42">
        <v>3.5911602209944751</v>
      </c>
      <c r="D351">
        <v>184.8104575579936</v>
      </c>
      <c r="E351" s="42">
        <v>17.494089834515368</v>
      </c>
      <c r="G351">
        <v>165.79829396257998</v>
      </c>
      <c r="H351" s="42">
        <v>36.775362318840585</v>
      </c>
      <c r="K351" s="42">
        <f>'LC3.shallow2'!T355</f>
        <v>175.06370482437663</v>
      </c>
      <c r="L351" s="42">
        <f>(SUM(COUNT(K351:K$522))/SUM(COUNT(K$2:K$522)))*100</f>
        <v>33.013435700575819</v>
      </c>
      <c r="N351">
        <v>254.09400185668602</v>
      </c>
      <c r="O351" s="42">
        <f>(SUM(COUNT(N351:N$731))/SUM(COUNT(N$2:N$731)))*100</f>
        <v>52.19178082191781</v>
      </c>
      <c r="T351">
        <v>277.39999999999998</v>
      </c>
      <c r="U351" s="42">
        <f>(SUM(COUNT(T351:T$1100))/SUM(COUNT(T$2:T$1100)))*100</f>
        <v>68.243858052775252</v>
      </c>
      <c r="V351">
        <f>'lc1.shallow1'!Q354</f>
        <v>277.89999999999998</v>
      </c>
      <c r="W351">
        <f>(SUM(COUNT(V351:V$829))/SUM(COUNT(V$2:V$829)))*100</f>
        <v>57.850241545893724</v>
      </c>
    </row>
    <row r="352" spans="1:23">
      <c r="A352">
        <v>473.90498444315227</v>
      </c>
      <c r="B352" s="42">
        <v>3.3149171270718232</v>
      </c>
      <c r="D352">
        <v>184.7722308904824</v>
      </c>
      <c r="E352" s="42">
        <v>17.257683215130022</v>
      </c>
      <c r="G352">
        <v>165.5621120247159</v>
      </c>
      <c r="H352" s="42">
        <v>36.594202898550726</v>
      </c>
      <c r="K352" s="42">
        <f>'LC3.shallow2'!T356</f>
        <v>123.46941023855479</v>
      </c>
      <c r="L352" s="42">
        <f>(SUM(COUNT(K352:K$522))/SUM(COUNT(K$2:K$522)))*100</f>
        <v>32.821497120921308</v>
      </c>
      <c r="N352">
        <v>253.83302856235355</v>
      </c>
      <c r="O352" s="42">
        <f>(SUM(COUNT(N352:N$731))/SUM(COUNT(N$2:N$731)))*100</f>
        <v>52.054794520547944</v>
      </c>
      <c r="T352">
        <v>276.60000000000002</v>
      </c>
      <c r="U352" s="42">
        <f>(SUM(COUNT(T352:T$1100))/SUM(COUNT(T$2:T$1100)))*100</f>
        <v>68.152866242038215</v>
      </c>
      <c r="V352">
        <f>'lc1.shallow1'!Q355</f>
        <v>214.7</v>
      </c>
      <c r="W352">
        <f>(SUM(COUNT(V352:V$829))/SUM(COUNT(V$2:V$829)))*100</f>
        <v>57.729468599033815</v>
      </c>
    </row>
    <row r="353" spans="1:23">
      <c r="A353">
        <v>473.78697427592385</v>
      </c>
      <c r="B353" s="42">
        <v>3.0386740331491713</v>
      </c>
      <c r="D353">
        <v>184.24550804714161</v>
      </c>
      <c r="E353" s="42">
        <v>17.021276595744681</v>
      </c>
      <c r="G353">
        <v>165.40810481556809</v>
      </c>
      <c r="H353" s="42">
        <v>36.413043478260867</v>
      </c>
      <c r="K353" s="42">
        <f>'LC3.shallow2'!T357</f>
        <v>404.21821354686062</v>
      </c>
      <c r="L353" s="42">
        <f>(SUM(COUNT(K353:K$522))/SUM(COUNT(K$2:K$522)))*100</f>
        <v>32.629558541266796</v>
      </c>
      <c r="N353">
        <v>252.94547556825967</v>
      </c>
      <c r="O353" s="42">
        <f>(SUM(COUNT(N353:N$731))/SUM(COUNT(N$2:N$731)))*100</f>
        <v>51.917808219178085</v>
      </c>
      <c r="T353" s="42">
        <v>276.5</v>
      </c>
      <c r="U353" s="42">
        <f>(SUM(COUNT(T353:T$1100))/SUM(COUNT(T$2:T$1100)))*100</f>
        <v>68.061874431301177</v>
      </c>
      <c r="V353">
        <f>'lc1.shallow1'!Q356</f>
        <v>345.7</v>
      </c>
      <c r="W353">
        <f>(SUM(COUNT(V353:V$829))/SUM(COUNT(V$2:V$829)))*100</f>
        <v>57.608695652173914</v>
      </c>
    </row>
    <row r="354" spans="1:23">
      <c r="A354">
        <v>472.12326457977775</v>
      </c>
      <c r="B354" s="42">
        <v>2.7624309392265194</v>
      </c>
      <c r="D354">
        <v>183.8921818012152</v>
      </c>
      <c r="E354" s="42">
        <v>16.784869976359339</v>
      </c>
      <c r="G354">
        <v>164.92231842363947</v>
      </c>
      <c r="H354" s="42">
        <v>36.231884057971016</v>
      </c>
      <c r="K354" s="42">
        <f>'LC3.shallow2'!T358</f>
        <v>123.91234370033307</v>
      </c>
      <c r="L354" s="42">
        <f>(SUM(COUNT(K354:K$522))/SUM(COUNT(K$2:K$522)))*100</f>
        <v>32.437619961612285</v>
      </c>
      <c r="N354">
        <v>252.5492340239164</v>
      </c>
      <c r="O354" s="42">
        <f>(SUM(COUNT(N354:N$731))/SUM(COUNT(N$2:N$731)))*100</f>
        <v>51.780821917808218</v>
      </c>
      <c r="T354" s="42">
        <v>276.10000000000002</v>
      </c>
      <c r="U354" s="42">
        <f>(SUM(COUNT(T354:T$1100))/SUM(COUNT(T$2:T$1100)))*100</f>
        <v>67.970882620564154</v>
      </c>
      <c r="V354">
        <f>'lc1.shallow1'!Q357</f>
        <v>439.4</v>
      </c>
      <c r="W354">
        <f>(SUM(COUNT(V354:V$829))/SUM(COUNT(V$2:V$829)))*100</f>
        <v>57.487922705314013</v>
      </c>
    </row>
    <row r="355" spans="1:23">
      <c r="A355">
        <v>469.31992620664005</v>
      </c>
      <c r="B355" s="42">
        <v>2.4861878453038675</v>
      </c>
      <c r="D355">
        <v>183.87595834875199</v>
      </c>
      <c r="E355" s="42">
        <v>16.548463356973993</v>
      </c>
      <c r="G355">
        <v>164.49727695151392</v>
      </c>
      <c r="H355" s="42">
        <v>36.050724637681157</v>
      </c>
      <c r="K355" s="42">
        <f>'LC3.shallow2'!T359</f>
        <v>123.07707176109511</v>
      </c>
      <c r="L355" s="42">
        <f>(SUM(COUNT(K355:K$522))/SUM(COUNT(K$2:K$522)))*100</f>
        <v>32.245681381957773</v>
      </c>
      <c r="N355">
        <v>250.99912691038421</v>
      </c>
      <c r="O355" s="42">
        <f>(SUM(COUNT(N355:N$731))/SUM(COUNT(N$2:N$731)))*100</f>
        <v>51.643835616438359</v>
      </c>
      <c r="T355">
        <v>274.89999999999998</v>
      </c>
      <c r="U355" s="42">
        <f>(SUM(COUNT(T355:T$1100))/SUM(COUNT(T$2:T$1100)))*100</f>
        <v>67.879890809827117</v>
      </c>
      <c r="V355">
        <f>'lc1.shallow1'!Q358</f>
        <v>528.29999999999995</v>
      </c>
      <c r="W355">
        <f>(SUM(COUNT(V355:V$829))/SUM(COUNT(V$2:V$829)))*100</f>
        <v>57.367149758454104</v>
      </c>
    </row>
    <row r="356" spans="1:23">
      <c r="A356">
        <v>469.02116896904545</v>
      </c>
      <c r="B356" s="42">
        <v>2.2099447513812152</v>
      </c>
      <c r="D356">
        <v>183.53930227135839</v>
      </c>
      <c r="E356" s="42">
        <v>16.312056737588655</v>
      </c>
      <c r="G356">
        <v>164.39243184740326</v>
      </c>
      <c r="H356" s="42">
        <v>35.869565217391305</v>
      </c>
      <c r="K356" s="42">
        <f>'LC3.shallow2'!T360</f>
        <v>168.96314596180812</v>
      </c>
      <c r="L356" s="42">
        <f>(SUM(COUNT(K356:K$522))/SUM(COUNT(K$2:K$522)))*100</f>
        <v>32.053742802303262</v>
      </c>
      <c r="N356">
        <v>250.25788069010932</v>
      </c>
      <c r="O356" s="42">
        <f>(SUM(COUNT(N356:N$731))/SUM(COUNT(N$2:N$731)))*100</f>
        <v>51.506849315068493</v>
      </c>
      <c r="T356">
        <v>274.10000000000002</v>
      </c>
      <c r="U356" s="42">
        <f>(SUM(COUNT(T356:T$1100))/SUM(COUNT(T$2:T$1100)))*100</f>
        <v>67.78889899909008</v>
      </c>
      <c r="V356">
        <f>'lc1.shallow1'!Q359</f>
        <v>343.9</v>
      </c>
      <c r="W356">
        <f>(SUM(COUNT(V356:V$829))/SUM(COUNT(V$2:V$829)))*100</f>
        <v>57.246376811594203</v>
      </c>
    </row>
    <row r="357" spans="1:23">
      <c r="A357">
        <v>462.28530917438803</v>
      </c>
      <c r="B357" s="42">
        <v>1.9337016574585635</v>
      </c>
      <c r="D357">
        <v>183.42015519126639</v>
      </c>
      <c r="E357" s="42">
        <v>16.07565011820331</v>
      </c>
      <c r="G357">
        <v>164.22960887783483</v>
      </c>
      <c r="H357" s="42">
        <v>35.688405797101446</v>
      </c>
      <c r="K357" s="42">
        <f>'LC3.shallow2'!T361</f>
        <v>118.5521934138101</v>
      </c>
      <c r="L357" s="42">
        <f>(SUM(COUNT(K357:K$522))/SUM(COUNT(K$2:K$522)))*100</f>
        <v>31.861804222648754</v>
      </c>
      <c r="N357">
        <v>249.36815729759786</v>
      </c>
      <c r="O357" s="42">
        <f>(SUM(COUNT(N357:N$731))/SUM(COUNT(N$2:N$731)))*100</f>
        <v>51.369863013698634</v>
      </c>
      <c r="T357" s="42">
        <v>273.8</v>
      </c>
      <c r="U357" s="42">
        <f>(SUM(COUNT(T357:T$1100))/SUM(COUNT(T$2:T$1100)))*100</f>
        <v>67.697907188353042</v>
      </c>
      <c r="V357">
        <f>'lc1.shallow1'!Q360</f>
        <v>317</v>
      </c>
      <c r="W357">
        <f>(SUM(COUNT(V357:V$829))/SUM(COUNT(V$2:V$829)))*100</f>
        <v>57.125603864734295</v>
      </c>
    </row>
    <row r="358" spans="1:23">
      <c r="A358">
        <v>459.76315819451423</v>
      </c>
      <c r="B358" s="42">
        <v>1.6574585635359116</v>
      </c>
      <c r="D358">
        <v>183.04979696746159</v>
      </c>
      <c r="E358" s="42">
        <v>15.839243498817968</v>
      </c>
      <c r="G358">
        <v>163.66616126854342</v>
      </c>
      <c r="H358" s="42">
        <v>35.507246376811594</v>
      </c>
      <c r="K358" s="42">
        <f>'LC3.shallow2'!T362</f>
        <v>0</v>
      </c>
      <c r="L358" s="42">
        <f>(SUM(COUNT(K358:K$522))/SUM(COUNT(K$2:K$522)))*100</f>
        <v>31.669865642994242</v>
      </c>
      <c r="N358">
        <v>248.85126791538966</v>
      </c>
      <c r="O358" s="42">
        <f>(SUM(COUNT(N358:N$731))/SUM(COUNT(N$2:N$731)))*100</f>
        <v>51.232876712328768</v>
      </c>
      <c r="T358">
        <v>273.5</v>
      </c>
      <c r="U358" s="42">
        <f>(SUM(COUNT(T358:T$1100))/SUM(COUNT(T$2:T$1100)))*100</f>
        <v>67.606915377616019</v>
      </c>
      <c r="V358">
        <f>'lc1.shallow1'!Q361</f>
        <v>134.6</v>
      </c>
      <c r="W358">
        <f>(SUM(COUNT(V358:V$829))/SUM(COUNT(V$2:V$829)))*100</f>
        <v>57.004830917874393</v>
      </c>
    </row>
    <row r="359" spans="1:23">
      <c r="A359">
        <v>457.9343745444462</v>
      </c>
      <c r="B359" s="42">
        <v>1.3812154696132597</v>
      </c>
      <c r="D359">
        <v>183.04979696746159</v>
      </c>
      <c r="E359" s="42">
        <v>15.602836879432624</v>
      </c>
      <c r="G359">
        <v>163.39596041031899</v>
      </c>
      <c r="H359" s="42">
        <v>35.326086956521742</v>
      </c>
      <c r="K359" s="42">
        <f>'LC3.shallow2'!T363</f>
        <v>361.66549474418355</v>
      </c>
      <c r="L359" s="42">
        <f>(SUM(COUNT(K359:K$522))/SUM(COUNT(K$2:K$522)))*100</f>
        <v>31.477927063339735</v>
      </c>
      <c r="N359">
        <v>248.77139870753095</v>
      </c>
      <c r="O359" s="42">
        <f>(SUM(COUNT(N359:N$731))/SUM(COUNT(N$2:N$731)))*100</f>
        <v>51.095890410958901</v>
      </c>
      <c r="T359">
        <v>273.3</v>
      </c>
      <c r="U359" s="42">
        <f>(SUM(COUNT(T359:T$1100))/SUM(COUNT(T$2:T$1100)))*100</f>
        <v>67.515923566878982</v>
      </c>
      <c r="V359">
        <f>'lc1.shallow1'!Q362</f>
        <v>123.6</v>
      </c>
      <c r="W359">
        <f>(SUM(COUNT(V359:V$829))/SUM(COUNT(V$2:V$829)))*100</f>
        <v>56.884057971014492</v>
      </c>
    </row>
    <row r="360" spans="1:23">
      <c r="A360">
        <v>457.20507761050101</v>
      </c>
      <c r="B360" s="42">
        <v>1.1049723756906076</v>
      </c>
      <c r="D360">
        <v>182.41874772381121</v>
      </c>
      <c r="E360" s="42">
        <v>15.366430260047281</v>
      </c>
      <c r="G360">
        <v>163.23833541805774</v>
      </c>
      <c r="H360" s="42">
        <v>35.144927536231883</v>
      </c>
      <c r="K360" s="42">
        <f>'LC3.shallow2'!T364</f>
        <v>682.56563907005534</v>
      </c>
      <c r="L360" s="42">
        <f>(SUM(COUNT(K360:K$522))/SUM(COUNT(K$2:K$522)))*100</f>
        <v>31.285988483685223</v>
      </c>
      <c r="N360">
        <v>248.33548174648143</v>
      </c>
      <c r="O360" s="42">
        <f>(SUM(COUNT(N360:N$731))/SUM(COUNT(N$2:N$731)))*100</f>
        <v>50.958904109589042</v>
      </c>
      <c r="T360" s="42">
        <v>272.8</v>
      </c>
      <c r="U360" s="42">
        <f>(SUM(COUNT(T360:T$1100))/SUM(COUNT(T$2:T$1100)))*100</f>
        <v>67.424931756141945</v>
      </c>
      <c r="V360">
        <f>'lc1.shallow1'!Q363</f>
        <v>124.6</v>
      </c>
      <c r="W360">
        <f>(SUM(COUNT(V360:V$829))/SUM(COUNT(V$2:V$829)))*100</f>
        <v>56.763285024154584</v>
      </c>
    </row>
    <row r="361" spans="1:23">
      <c r="A361">
        <v>452.94575029472225</v>
      </c>
      <c r="B361" s="42">
        <v>0.82872928176795579</v>
      </c>
      <c r="D361">
        <v>182.39602396862321</v>
      </c>
      <c r="E361" s="42">
        <v>15.130023640661939</v>
      </c>
      <c r="G361">
        <v>162.95950233319283</v>
      </c>
      <c r="H361" s="42">
        <v>34.963768115942031</v>
      </c>
      <c r="K361" s="42">
        <f>'LC3.shallow2'!T365</f>
        <v>798.07492580190535</v>
      </c>
      <c r="L361" s="42">
        <f>(SUM(COUNT(K361:K$522))/SUM(COUNT(K$2:K$522)))*100</f>
        <v>31.094049904030712</v>
      </c>
      <c r="N361">
        <v>248.1303446255956</v>
      </c>
      <c r="O361" s="42">
        <f>(SUM(COUNT(N361:N$731))/SUM(COUNT(N$2:N$731)))*100</f>
        <v>50.821917808219176</v>
      </c>
      <c r="T361" s="42">
        <v>272.8</v>
      </c>
      <c r="U361" s="42">
        <f>(SUM(COUNT(T361:T$1100))/SUM(COUNT(T$2:T$1100)))*100</f>
        <v>67.333939945404907</v>
      </c>
      <c r="V361">
        <f>'lc1.shallow1'!Q364</f>
        <v>135.5</v>
      </c>
      <c r="W361">
        <f>(SUM(COUNT(V361:V$829))/SUM(COUNT(V$2:V$829)))*100</f>
        <v>56.642512077294683</v>
      </c>
    </row>
    <row r="362" spans="1:23">
      <c r="A362">
        <v>446.19635952908828</v>
      </c>
      <c r="B362" s="42">
        <v>0.55248618784530379</v>
      </c>
      <c r="D362">
        <v>182.26513992543281</v>
      </c>
      <c r="E362" s="42">
        <v>14.893617021276595</v>
      </c>
      <c r="G362">
        <v>162.42598247138571</v>
      </c>
      <c r="H362" s="42">
        <v>34.782608695652172</v>
      </c>
      <c r="K362" s="42">
        <f>'LC3.shallow2'!T366</f>
        <v>279.45851549216246</v>
      </c>
      <c r="L362" s="42">
        <f>(SUM(COUNT(K362:K$522))/SUM(COUNT(K$2:K$522)))*100</f>
        <v>30.902111324376197</v>
      </c>
      <c r="N362">
        <v>247.84925602217015</v>
      </c>
      <c r="O362" s="42">
        <f>(SUM(COUNT(N362:N$731))/SUM(COUNT(N$2:N$731)))*100</f>
        <v>50.684931506849317</v>
      </c>
      <c r="T362" s="42">
        <v>272.5</v>
      </c>
      <c r="U362" s="42">
        <f>(SUM(COUNT(T362:T$1100))/SUM(COUNT(T$2:T$1100)))*100</f>
        <v>67.242948134667884</v>
      </c>
      <c r="V362">
        <f>'lc1.shallow1'!Q365</f>
        <v>208.6</v>
      </c>
      <c r="W362">
        <f>(SUM(COUNT(V362:V$829))/SUM(COUNT(V$2:V$829)))*100</f>
        <v>56.521739130434781</v>
      </c>
    </row>
    <row r="363" spans="1:23">
      <c r="A363">
        <v>443.39987973943209</v>
      </c>
      <c r="B363" s="42">
        <v>0.27624309392265189</v>
      </c>
      <c r="D363">
        <v>182.26513992543281</v>
      </c>
      <c r="E363" s="42">
        <v>14.657210401891252</v>
      </c>
      <c r="G363">
        <v>162.17761423887521</v>
      </c>
      <c r="H363" s="42">
        <v>34.60144927536232</v>
      </c>
      <c r="K363" s="42">
        <f>'LC3.shallow2'!T367</f>
        <v>221.21273334347134</v>
      </c>
      <c r="L363" s="42">
        <f>(SUM(COUNT(K363:K$522))/SUM(COUNT(K$2:K$522)))*100</f>
        <v>30.710172744721685</v>
      </c>
      <c r="N363">
        <v>247.51133116366867</v>
      </c>
      <c r="O363" s="42">
        <f>(SUM(COUNT(N363:N$731))/SUM(COUNT(N$2:N$731)))*100</f>
        <v>50.547945205479451</v>
      </c>
      <c r="T363" s="42">
        <v>272.49972800567411</v>
      </c>
      <c r="U363" s="42">
        <f>(SUM(COUNT(T363:T$1100))/SUM(COUNT(T$2:T$1100)))*100</f>
        <v>67.151956323930847</v>
      </c>
      <c r="V363">
        <f>'lc1.shallow1'!Q366</f>
        <v>124.7</v>
      </c>
      <c r="W363">
        <f>(SUM(COUNT(V363:V$829))/SUM(COUNT(V$2:V$829)))*100</f>
        <v>56.400966183574873</v>
      </c>
    </row>
    <row r="364" spans="1:23">
      <c r="D364">
        <v>181.9826089463624</v>
      </c>
      <c r="E364" s="42">
        <v>14.420803782505912</v>
      </c>
      <c r="G364">
        <v>162.10527475535801</v>
      </c>
      <c r="H364" s="42">
        <v>34.420289855072461</v>
      </c>
      <c r="K364" s="42">
        <f>'LC3.shallow2'!T368</f>
        <v>420.87969092936754</v>
      </c>
      <c r="L364" s="42">
        <f>(SUM(COUNT(K364:K$522))/SUM(COUNT(K$2:K$522)))*100</f>
        <v>30.518234165067177</v>
      </c>
      <c r="N364">
        <v>247.47548120498533</v>
      </c>
      <c r="O364" s="42">
        <f>(SUM(COUNT(N364:N$731))/SUM(COUNT(N$2:N$731)))*100</f>
        <v>50.410958904109592</v>
      </c>
      <c r="T364" s="42">
        <v>272.2</v>
      </c>
      <c r="U364" s="42">
        <f>(SUM(COUNT(T364:T$1100))/SUM(COUNT(T$2:T$1100)))*100</f>
        <v>67.060964513193809</v>
      </c>
      <c r="V364">
        <f>'lc1.shallow1'!Q367</f>
        <v>172.1</v>
      </c>
      <c r="W364">
        <f>(SUM(COUNT(V364:V$829))/SUM(COUNT(V$2:V$829)))*100</f>
        <v>56.280193236714972</v>
      </c>
    </row>
    <row r="365" spans="1:23">
      <c r="D365">
        <v>181.20873395505919</v>
      </c>
      <c r="E365" s="42">
        <v>14.184397163120568</v>
      </c>
      <c r="G365">
        <v>162.08284992320804</v>
      </c>
      <c r="H365" s="42">
        <v>34.239130434782609</v>
      </c>
      <c r="K365" s="42">
        <f>'LC3.shallow2'!T369</f>
        <v>164.92231842363947</v>
      </c>
      <c r="L365" s="42">
        <f>(SUM(COUNT(K365:K$522))/SUM(COUNT(K$2:K$522)))*100</f>
        <v>30.326295585412666</v>
      </c>
      <c r="N365">
        <v>247.34461150874066</v>
      </c>
      <c r="O365" s="42">
        <f>(SUM(COUNT(N365:N$731))/SUM(COUNT(N$2:N$731)))*100</f>
        <v>50.273972602739725</v>
      </c>
      <c r="T365" s="42">
        <v>272</v>
      </c>
      <c r="U365" s="42">
        <f>(SUM(COUNT(T365:T$1100))/SUM(COUNT(T$2:T$1100)))*100</f>
        <v>66.969972702456786</v>
      </c>
      <c r="V365">
        <f>'lc1.shallow1'!Q368</f>
        <v>219.4</v>
      </c>
      <c r="W365">
        <f>(SUM(COUNT(V365:V$829))/SUM(COUNT(V$2:V$829)))*100</f>
        <v>56.159420289855078</v>
      </c>
    </row>
    <row r="366" spans="1:23">
      <c r="D366">
        <v>180.31549254000799</v>
      </c>
      <c r="E366" s="42">
        <v>13.947990543735225</v>
      </c>
      <c r="G366">
        <v>161.98352895811354</v>
      </c>
      <c r="H366" s="42">
        <v>34.057971014492757</v>
      </c>
      <c r="K366" s="42">
        <f>'LC3.shallow2'!T370</f>
        <v>267.95253334843568</v>
      </c>
      <c r="L366" s="42">
        <f>(SUM(COUNT(K366:K$522))/SUM(COUNT(K$2:K$522)))*100</f>
        <v>30.134357005758154</v>
      </c>
      <c r="N366">
        <v>247.23245697535367</v>
      </c>
      <c r="O366" s="42">
        <f>(SUM(COUNT(N366:N$731))/SUM(COUNT(N$2:N$731)))*100</f>
        <v>50.136986301369866</v>
      </c>
      <c r="T366" s="42">
        <v>271.39999999999998</v>
      </c>
      <c r="U366" s="42">
        <f>(SUM(COUNT(T366:T$1100))/SUM(COUNT(T$2:T$1100)))*100</f>
        <v>66.878980891719735</v>
      </c>
      <c r="V366">
        <f>'lc1.shallow1'!Q369</f>
        <v>552.9</v>
      </c>
      <c r="W366">
        <f>(SUM(COUNT(V366:V$829))/SUM(COUNT(V$2:V$829)))*100</f>
        <v>56.038647342995176</v>
      </c>
    </row>
    <row r="367" spans="1:23">
      <c r="D367">
        <v>179.386612616104</v>
      </c>
      <c r="E367" s="42">
        <v>13.711583924349883</v>
      </c>
      <c r="G367">
        <v>161.83725282888099</v>
      </c>
      <c r="H367" s="42">
        <v>33.876811594202898</v>
      </c>
      <c r="K367" s="42">
        <f>'LC3.shallow2'!T371</f>
        <v>546.3591974795105</v>
      </c>
      <c r="L367" s="42">
        <f>(SUM(COUNT(K367:K$522))/SUM(COUNT(K$2:K$522)))*100</f>
        <v>29.942418426103647</v>
      </c>
      <c r="N367">
        <v>247.15755278654058</v>
      </c>
      <c r="O367" s="42">
        <f>(SUM(COUNT(N367:N$731))/SUM(COUNT(N$2:N$731)))*100</f>
        <v>50</v>
      </c>
      <c r="T367" s="42">
        <v>271.39079021282589</v>
      </c>
      <c r="U367" s="42">
        <f>(SUM(COUNT(T367:T$1100))/SUM(COUNT(T$2:T$1100)))*100</f>
        <v>66.787989080982712</v>
      </c>
      <c r="V367">
        <f>'lc1.shallow1'!Q370</f>
        <v>199.4</v>
      </c>
      <c r="W367">
        <f>(SUM(COUNT(V367:V$829))/SUM(COUNT(V$2:V$829)))*100</f>
        <v>55.917874396135268</v>
      </c>
    </row>
    <row r="368" spans="1:23">
      <c r="D368">
        <v>179.386612616104</v>
      </c>
      <c r="E368" s="42">
        <v>13.475177304964539</v>
      </c>
      <c r="G368">
        <v>161.59756379872195</v>
      </c>
      <c r="H368" s="42">
        <v>33.695652173913047</v>
      </c>
      <c r="K368" s="42">
        <f>'LC3.shallow2'!T372</f>
        <v>246.19088064734797</v>
      </c>
      <c r="L368" s="42">
        <f>(SUM(COUNT(K368:K$522))/SUM(COUNT(K$2:K$522)))*100</f>
        <v>29.750479846449135</v>
      </c>
      <c r="N368">
        <v>246.10934189917077</v>
      </c>
      <c r="O368" s="42">
        <f>(SUM(COUNT(N368:N$731))/SUM(COUNT(N$2:N$731)))*100</f>
        <v>49.863013698630141</v>
      </c>
      <c r="T368">
        <v>269.3</v>
      </c>
      <c r="U368" s="42">
        <f>(SUM(COUNT(T368:T$1100))/SUM(COUNT(T$2:T$1100)))*100</f>
        <v>66.696997270245674</v>
      </c>
      <c r="V368">
        <f>'lc1.shallow1'!Q371</f>
        <v>236.9</v>
      </c>
      <c r="W368">
        <f>(SUM(COUNT(V368:V$829))/SUM(COUNT(V$2:V$829)))*100</f>
        <v>55.797101449275367</v>
      </c>
    </row>
    <row r="369" spans="4:23">
      <c r="D369">
        <v>178.992106424844</v>
      </c>
      <c r="E369" s="42">
        <v>13.238770685579196</v>
      </c>
      <c r="G369">
        <v>161.44001498975976</v>
      </c>
      <c r="H369" s="42">
        <v>33.514492753623188</v>
      </c>
      <c r="K369" s="42">
        <f>'LC3.shallow2'!T373</f>
        <v>212.07397786967525</v>
      </c>
      <c r="L369" s="42">
        <f>(SUM(COUNT(K369:K$522))/SUM(COUNT(K$2:K$522)))*100</f>
        <v>29.558541266794624</v>
      </c>
      <c r="N369">
        <v>245.46075624953653</v>
      </c>
      <c r="O369" s="42">
        <f>(SUM(COUNT(N369:N$731))/SUM(COUNT(N$2:N$731)))*100</f>
        <v>49.726027397260275</v>
      </c>
      <c r="T369" s="42">
        <v>268.89999999999998</v>
      </c>
      <c r="U369" s="42">
        <f>(SUM(COUNT(T369:T$1100))/SUM(COUNT(T$2:T$1100)))*100</f>
        <v>66.606005459508637</v>
      </c>
      <c r="V369">
        <f>'lc1.shallow1'!Q372</f>
        <v>156.69999999999999</v>
      </c>
      <c r="W369">
        <f>(SUM(COUNT(V369:V$829))/SUM(COUNT(V$2:V$829)))*100</f>
        <v>55.676328502415458</v>
      </c>
    </row>
    <row r="370" spans="4:23">
      <c r="D370">
        <v>178.66239220249761</v>
      </c>
      <c r="E370" s="42">
        <v>13.002364066193852</v>
      </c>
      <c r="G370">
        <v>161.39329667430141</v>
      </c>
      <c r="H370" s="42">
        <v>33.333333333333329</v>
      </c>
      <c r="K370" s="42">
        <f>'LC3.shallow2'!T374</f>
        <v>403.52291391391043</v>
      </c>
      <c r="L370" s="42">
        <f>(SUM(COUNT(K370:K$522))/SUM(COUNT(K$2:K$522)))*100</f>
        <v>29.366602687140116</v>
      </c>
      <c r="N370">
        <v>245.4239530218953</v>
      </c>
      <c r="O370" s="42">
        <f>(SUM(COUNT(N370:N$731))/SUM(COUNT(N$2:N$731)))*100</f>
        <v>49.589041095890416</v>
      </c>
      <c r="T370" s="42">
        <v>268.83498986465526</v>
      </c>
      <c r="U370" s="42">
        <f>(SUM(COUNT(T370:T$1100))/SUM(COUNT(T$2:T$1100)))*100</f>
        <v>66.515013648771614</v>
      </c>
      <c r="V370">
        <f>'lc1.shallow1'!Q373</f>
        <v>189.6</v>
      </c>
      <c r="W370">
        <f>(SUM(COUNT(V370:V$829))/SUM(COUNT(V$2:V$829)))*100</f>
        <v>55.555555555555557</v>
      </c>
    </row>
    <row r="371" spans="4:23">
      <c r="D371">
        <v>178.55770386737839</v>
      </c>
      <c r="E371" s="42">
        <v>12.76595744680851</v>
      </c>
      <c r="G371">
        <v>161.38745275328336</v>
      </c>
      <c r="H371" s="42">
        <v>33.152173913043477</v>
      </c>
      <c r="K371" s="42">
        <f>'LC3.shallow2'!T375</f>
        <v>1290.8078247662861</v>
      </c>
      <c r="L371" s="42">
        <f>(SUM(COUNT(K371:K$522))/SUM(COUNT(K$2:K$522)))*100</f>
        <v>29.174664107485604</v>
      </c>
      <c r="N371">
        <v>245.29543482360123</v>
      </c>
      <c r="O371" s="42">
        <f>(SUM(COUNT(N371:N$731))/SUM(COUNT(N$2:N$731)))*100</f>
        <v>49.452054794520549</v>
      </c>
      <c r="T371" s="42">
        <v>268.7</v>
      </c>
      <c r="U371" s="42">
        <f>(SUM(COUNT(T371:T$1100))/SUM(COUNT(T$2:T$1100)))*100</f>
        <v>66.424021838034577</v>
      </c>
      <c r="V371">
        <f>'lc1.shallow1'!Q374</f>
        <v>205.1</v>
      </c>
      <c r="W371">
        <f>(SUM(COUNT(V371:V$829))/SUM(COUNT(V$2:V$829)))*100</f>
        <v>55.434782608695656</v>
      </c>
    </row>
    <row r="372" spans="4:23">
      <c r="D372">
        <v>178.55770386737839</v>
      </c>
      <c r="E372" s="42">
        <v>12.529550827423167</v>
      </c>
      <c r="G372">
        <v>161.18440548181303</v>
      </c>
      <c r="H372" s="42">
        <v>32.971014492753625</v>
      </c>
      <c r="K372" s="42">
        <f>'LC3.shallow2'!T376</f>
        <v>288.76960199051479</v>
      </c>
      <c r="L372" s="42">
        <f>(SUM(COUNT(K372:K$522))/SUM(COUNT(K$2:K$522)))*100</f>
        <v>28.982725527831093</v>
      </c>
      <c r="N372">
        <v>245.28869132246311</v>
      </c>
      <c r="O372" s="42">
        <f>(SUM(COUNT(N372:N$731))/SUM(COUNT(N$2:N$731)))*100</f>
        <v>49.315068493150683</v>
      </c>
      <c r="T372" s="42">
        <v>268.39999999999998</v>
      </c>
      <c r="U372" s="42">
        <f>(SUM(COUNT(T372:T$1100))/SUM(COUNT(T$2:T$1100)))*100</f>
        <v>66.333030027297539</v>
      </c>
      <c r="V372">
        <f>'lc1.shallow1'!Q375</f>
        <v>404.3</v>
      </c>
      <c r="W372">
        <f>(SUM(COUNT(V372:V$829))/SUM(COUNT(V$2:V$829)))*100</f>
        <v>55.314009661835748</v>
      </c>
    </row>
    <row r="373" spans="4:23">
      <c r="D373">
        <v>178.41683965315281</v>
      </c>
      <c r="E373" s="42">
        <v>12.293144208037825</v>
      </c>
      <c r="G373">
        <v>160.84399807779278</v>
      </c>
      <c r="H373" s="42">
        <v>32.789855072463766</v>
      </c>
      <c r="K373" s="42">
        <f>'LC3.shallow2'!T377</f>
        <v>1228.8646952302281</v>
      </c>
      <c r="L373" s="42">
        <f>(SUM(COUNT(K373:K$522))/SUM(COUNT(K$2:K$522)))*100</f>
        <v>28.790786948176581</v>
      </c>
      <c r="N373">
        <v>244.83199073353228</v>
      </c>
      <c r="O373" s="42">
        <f>(SUM(COUNT(N373:N$731))/SUM(COUNT(N$2:N$731)))*100</f>
        <v>49.178082191780817</v>
      </c>
      <c r="T373" s="42">
        <v>266.89999999999998</v>
      </c>
      <c r="U373" s="42">
        <f>(SUM(COUNT(T373:T$1100))/SUM(COUNT(T$2:T$1100)))*100</f>
        <v>66.242038216560502</v>
      </c>
      <c r="V373">
        <f>'lc1.shallow1'!Q376</f>
        <v>772.5</v>
      </c>
      <c r="W373">
        <f>(SUM(COUNT(V373:V$829))/SUM(COUNT(V$2:V$829)))*100</f>
        <v>55.193236714975846</v>
      </c>
    </row>
    <row r="374" spans="4:23">
      <c r="D374">
        <v>178.41683965315281</v>
      </c>
      <c r="E374" s="42">
        <v>12.056737588652481</v>
      </c>
      <c r="G374">
        <v>160.68122938929153</v>
      </c>
      <c r="H374" s="42">
        <v>32.608695652173914</v>
      </c>
      <c r="K374" s="42">
        <f>'LC3.shallow2'!T378</f>
        <v>162.42598247138571</v>
      </c>
      <c r="L374" s="42">
        <f>(SUM(COUNT(K374:K$522))/SUM(COUNT(K$2:K$522)))*100</f>
        <v>28.598848368522074</v>
      </c>
      <c r="N374">
        <v>244.70100304698752</v>
      </c>
      <c r="O374" s="42">
        <f>(SUM(COUNT(N374:N$731))/SUM(COUNT(N$2:N$731)))*100</f>
        <v>49.041095890410958</v>
      </c>
      <c r="T374">
        <v>266.8</v>
      </c>
      <c r="U374" s="42">
        <f>(SUM(COUNT(T374:T$1100))/SUM(COUNT(T$2:T$1100)))*100</f>
        <v>66.151046405823479</v>
      </c>
      <c r="V374">
        <f>'lc1.shallow1'!Q377</f>
        <v>178.8</v>
      </c>
      <c r="W374">
        <f>(SUM(COUNT(V374:V$829))/SUM(COUNT(V$2:V$829)))*100</f>
        <v>55.072463768115945</v>
      </c>
    </row>
    <row r="375" spans="4:23">
      <c r="D375">
        <v>177.9798840139664</v>
      </c>
      <c r="E375" s="42">
        <v>11.82033096926714</v>
      </c>
      <c r="G375">
        <v>160.49005862708029</v>
      </c>
      <c r="H375" s="42">
        <v>32.427536231884055</v>
      </c>
      <c r="K375" s="42">
        <f>'LC3.shallow2'!T379</f>
        <v>186.30927203369401</v>
      </c>
      <c r="L375" s="42">
        <f>(SUM(COUNT(K375:K$522))/SUM(COUNT(K$2:K$522)))*100</f>
        <v>28.406909788867562</v>
      </c>
      <c r="N375">
        <v>244.03455548730199</v>
      </c>
      <c r="O375" s="42">
        <f>(SUM(COUNT(N375:N$731))/SUM(COUNT(N$2:N$731)))*100</f>
        <v>48.904109589041092</v>
      </c>
      <c r="T375">
        <v>266.10000000000002</v>
      </c>
      <c r="U375" s="42">
        <f>(SUM(COUNT(T375:T$1100))/SUM(COUNT(T$2:T$1100)))*100</f>
        <v>66.060054595086442</v>
      </c>
      <c r="V375">
        <f>'lc1.shallow1'!Q378</f>
        <v>123</v>
      </c>
      <c r="W375">
        <f>(SUM(COUNT(V375:V$829))/SUM(COUNT(V$2:V$829)))*100</f>
        <v>54.951690821256037</v>
      </c>
    </row>
    <row r="376" spans="4:23">
      <c r="D376">
        <v>177.81794495900479</v>
      </c>
      <c r="E376" s="42">
        <v>11.583924349881796</v>
      </c>
      <c r="G376">
        <v>160.43346958469658</v>
      </c>
      <c r="H376" s="42">
        <v>32.246376811594203</v>
      </c>
      <c r="K376" s="42">
        <f>'LC3.shallow2'!T380</f>
        <v>243.36019648116704</v>
      </c>
      <c r="L376" s="42">
        <f>(SUM(COUNT(K376:K$522))/SUM(COUNT(K$2:K$522)))*100</f>
        <v>28.214971209213051</v>
      </c>
      <c r="N376">
        <v>243.92200448413891</v>
      </c>
      <c r="O376" s="42">
        <f>(SUM(COUNT(N376:N$731))/SUM(COUNT(N$2:N$731)))*100</f>
        <v>48.767123287671232</v>
      </c>
      <c r="T376" s="42">
        <v>264.89999999999998</v>
      </c>
      <c r="U376" s="42">
        <f>(SUM(COUNT(T376:T$1100))/SUM(COUNT(T$2:T$1100)))*100</f>
        <v>65.969062784349404</v>
      </c>
      <c r="V376">
        <f>'lc1.shallow1'!Q379</f>
        <v>125.5</v>
      </c>
      <c r="W376">
        <f>(SUM(COUNT(V376:V$829))/SUM(COUNT(V$2:V$829)))*100</f>
        <v>54.830917874396135</v>
      </c>
    </row>
    <row r="377" spans="4:23">
      <c r="D377">
        <v>177.608376402608</v>
      </c>
      <c r="E377" s="42">
        <v>11.347517730496454</v>
      </c>
      <c r="G377">
        <v>160.2113983330662</v>
      </c>
      <c r="H377" s="42">
        <v>32.065217391304344</v>
      </c>
      <c r="K377" s="42">
        <f>'LC3.shallow2'!T381</f>
        <v>137.39260852257016</v>
      </c>
      <c r="L377" s="42">
        <f>(SUM(COUNT(K377:K$522))/SUM(COUNT(K$2:K$522)))*100</f>
        <v>28.023032629558543</v>
      </c>
      <c r="N377">
        <v>243.46802262498639</v>
      </c>
      <c r="O377" s="42">
        <f>(SUM(COUNT(N377:N$731))/SUM(COUNT(N$2:N$731)))*100</f>
        <v>48.630136986301373</v>
      </c>
      <c r="T377" s="42">
        <v>264.8</v>
      </c>
      <c r="U377" s="42">
        <f>(SUM(COUNT(T377:T$1100))/SUM(COUNT(T$2:T$1100)))*100</f>
        <v>65.878070973612381</v>
      </c>
      <c r="V377">
        <f>'lc1.shallow1'!Q380</f>
        <v>184.6</v>
      </c>
      <c r="W377">
        <f>(SUM(COUNT(V377:V$829))/SUM(COUNT(V$2:V$829)))*100</f>
        <v>54.710144927536234</v>
      </c>
    </row>
    <row r="378" spans="4:23">
      <c r="D378">
        <v>177.5127108199016</v>
      </c>
      <c r="E378" s="42">
        <v>11.111111111111111</v>
      </c>
      <c r="G378">
        <v>160.03196526930287</v>
      </c>
      <c r="H378" s="42">
        <v>31.884057971014489</v>
      </c>
      <c r="K378" s="42">
        <f>'LC3.shallow2'!T382</f>
        <v>243.66187452698836</v>
      </c>
      <c r="L378" s="42">
        <f>(SUM(COUNT(K378:K$522))/SUM(COUNT(K$2:K$522)))*100</f>
        <v>27.831094049904031</v>
      </c>
      <c r="N378">
        <v>242.60161002565277</v>
      </c>
      <c r="O378" s="42">
        <f>(SUM(COUNT(N378:N$731))/SUM(COUNT(N$2:N$731)))*100</f>
        <v>48.493150684931507</v>
      </c>
      <c r="T378">
        <v>264.60000000000002</v>
      </c>
      <c r="U378" s="42">
        <f>(SUM(COUNT(T378:T$1100))/SUM(COUNT(T$2:T$1100)))*100</f>
        <v>65.787079162875344</v>
      </c>
      <c r="V378">
        <f>'lc1.shallow1'!Q381</f>
        <v>190.7</v>
      </c>
      <c r="W378">
        <f>(SUM(COUNT(V378:V$829))/SUM(COUNT(V$2:V$829)))*100</f>
        <v>54.589371980676326</v>
      </c>
    </row>
    <row r="379" spans="4:23">
      <c r="D379">
        <v>176.9293926593904</v>
      </c>
      <c r="E379" s="42">
        <v>10.874704491725769</v>
      </c>
      <c r="G379">
        <v>159.74437771996193</v>
      </c>
      <c r="H379" s="42">
        <v>31.70289855072464</v>
      </c>
      <c r="K379" s="42">
        <f>'LC3.shallow2'!T383</f>
        <v>314.8490764900256</v>
      </c>
      <c r="L379" s="42">
        <f>(SUM(COUNT(K379:K$522))/SUM(COUNT(K$2:K$522)))*100</f>
        <v>27.63915547024952</v>
      </c>
      <c r="N379">
        <v>241.34315935631557</v>
      </c>
      <c r="O379" s="42">
        <f>(SUM(COUNT(N379:N$731))/SUM(COUNT(N$2:N$731)))*100</f>
        <v>48.356164383561648</v>
      </c>
      <c r="T379" s="42">
        <v>264.10000000000002</v>
      </c>
      <c r="U379" s="42">
        <f>(SUM(COUNT(T379:T$1100))/SUM(COUNT(T$2:T$1100)))*100</f>
        <v>65.696087352138306</v>
      </c>
      <c r="V379">
        <f>'lc1.shallow1'!Q382</f>
        <v>137.30000000000001</v>
      </c>
      <c r="W379">
        <f>(SUM(COUNT(V379:V$829))/SUM(COUNT(V$2:V$829)))*100</f>
        <v>54.468599033816425</v>
      </c>
    </row>
    <row r="380" spans="4:23">
      <c r="D380">
        <v>176.3382723969504</v>
      </c>
      <c r="E380" s="42">
        <v>10.638297872340425</v>
      </c>
      <c r="G380">
        <v>158.32304762379439</v>
      </c>
      <c r="H380" s="42">
        <v>31.521739130434785</v>
      </c>
      <c r="K380" s="42">
        <f>'LC3.shallow2'!T384</f>
        <v>564.58831087729664</v>
      </c>
      <c r="L380" s="42">
        <f>(SUM(COUNT(K380:K$522))/SUM(COUNT(K$2:K$522)))*100</f>
        <v>27.447216890595012</v>
      </c>
      <c r="N380">
        <v>241.30438368554692</v>
      </c>
      <c r="O380" s="42">
        <f>(SUM(COUNT(N380:N$731))/SUM(COUNT(N$2:N$731)))*100</f>
        <v>48.219178082191782</v>
      </c>
      <c r="T380">
        <v>264.10000000000002</v>
      </c>
      <c r="U380" s="42">
        <f>(SUM(COUNT(T380:T$1100))/SUM(COUNT(T$2:T$1100)))*100</f>
        <v>65.605095541401269</v>
      </c>
      <c r="V380">
        <f>'lc1.shallow1'!Q383</f>
        <v>360.6</v>
      </c>
      <c r="W380">
        <f>(SUM(COUNT(V380:V$829))/SUM(COUNT(V$2:V$829)))*100</f>
        <v>54.347826086956516</v>
      </c>
    </row>
    <row r="381" spans="4:23">
      <c r="D381">
        <v>174.9636767463592</v>
      </c>
      <c r="E381" s="42">
        <v>10.401891252955082</v>
      </c>
      <c r="G381">
        <v>158.24264626060233</v>
      </c>
      <c r="H381" s="42">
        <v>31.340579710144929</v>
      </c>
      <c r="K381" s="42">
        <f>'LC3.shallow2'!T385</f>
        <v>843.82410965229155</v>
      </c>
      <c r="L381" s="42">
        <f>(SUM(COUNT(K381:K$522))/SUM(COUNT(K$2:K$522)))*100</f>
        <v>27.255278310940501</v>
      </c>
      <c r="N381">
        <v>241.23539283186085</v>
      </c>
      <c r="O381" s="42">
        <f>(SUM(COUNT(N381:N$731))/SUM(COUNT(N$2:N$731)))*100</f>
        <v>48.082191780821923</v>
      </c>
      <c r="T381" s="42">
        <v>264</v>
      </c>
      <c r="U381" s="42">
        <f>(SUM(COUNT(T381:T$1100))/SUM(COUNT(T$2:T$1100)))*100</f>
        <v>65.514103730664246</v>
      </c>
      <c r="V381">
        <f>'lc1.shallow1'!Q384</f>
        <v>166.9</v>
      </c>
      <c r="W381">
        <f>(SUM(COUNT(V381:V$829))/SUM(COUNT(V$2:V$829)))*100</f>
        <v>54.227053140096615</v>
      </c>
    </row>
    <row r="382" spans="4:23">
      <c r="D382">
        <v>174.82671071172081</v>
      </c>
      <c r="E382" s="42">
        <v>10.16548463356974</v>
      </c>
      <c r="G382">
        <v>158.22398805154629</v>
      </c>
      <c r="H382" s="42">
        <v>31.159420289855071</v>
      </c>
      <c r="K382" s="42">
        <f>'LC3.shallow2'!T386</f>
        <v>121.40083155906422</v>
      </c>
      <c r="L382" s="42">
        <f>(SUM(COUNT(K382:K$522))/SUM(COUNT(K$2:K$522)))*100</f>
        <v>27.063339731285989</v>
      </c>
      <c r="N382">
        <v>241.21420107097811</v>
      </c>
      <c r="O382" s="42">
        <f>(SUM(COUNT(N382:N$731))/SUM(COUNT(N$2:N$731)))*100</f>
        <v>47.945205479452049</v>
      </c>
      <c r="T382" s="42">
        <v>264</v>
      </c>
      <c r="U382" s="42">
        <f>(SUM(COUNT(T382:T$1100))/SUM(COUNT(T$2:T$1100)))*100</f>
        <v>65.423111919927209</v>
      </c>
      <c r="V382">
        <f>'lc1.shallow1'!Q385</f>
        <v>257.89999999999998</v>
      </c>
      <c r="W382">
        <f>(SUM(COUNT(V382:V$829))/SUM(COUNT(V$2:V$829)))*100</f>
        <v>54.106280193236714</v>
      </c>
    </row>
    <row r="383" spans="4:23">
      <c r="D383">
        <v>174.57813352450719</v>
      </c>
      <c r="E383" s="42">
        <v>9.9290780141843982</v>
      </c>
      <c r="G383">
        <v>157.34697570910026</v>
      </c>
      <c r="H383" s="42">
        <v>30.978260869565215</v>
      </c>
      <c r="K383" s="42">
        <f>'LC3.shallow2'!T387</f>
        <v>682.17899102566992</v>
      </c>
      <c r="L383" s="42">
        <f>(SUM(COUNT(K383:K$522))/SUM(COUNT(K$2:K$522)))*100</f>
        <v>26.871401151631481</v>
      </c>
      <c r="N383">
        <v>240.59605604002755</v>
      </c>
      <c r="O383" s="42">
        <f>(SUM(COUNT(N383:N$731))/SUM(COUNT(N$2:N$731)))*100</f>
        <v>47.80821917808219</v>
      </c>
      <c r="T383">
        <v>264</v>
      </c>
      <c r="U383" s="42">
        <f>(SUM(COUNT(T383:T$1100))/SUM(COUNT(T$2:T$1100)))*100</f>
        <v>65.332120109190171</v>
      </c>
      <c r="V383">
        <f>'lc1.shallow1'!Q386</f>
        <v>440.9</v>
      </c>
      <c r="W383">
        <f>(SUM(COUNT(V383:V$829))/SUM(COUNT(V$2:V$829)))*100</f>
        <v>53.985507246376805</v>
      </c>
    </row>
    <row r="384" spans="4:23">
      <c r="D384">
        <v>174.57813352450719</v>
      </c>
      <c r="E384" s="42">
        <v>9.6926713947990546</v>
      </c>
      <c r="G384">
        <v>157.02608410886995</v>
      </c>
      <c r="H384" s="42">
        <v>30.79710144927536</v>
      </c>
      <c r="K384" s="42">
        <f>'LC3.shallow2'!T388</f>
        <v>256.84808007020587</v>
      </c>
      <c r="L384" s="42">
        <f>(SUM(COUNT(K384:K$522))/SUM(COUNT(K$2:K$522)))*100</f>
        <v>26.67946257197697</v>
      </c>
      <c r="N384">
        <v>239.48024589750071</v>
      </c>
      <c r="O384" s="42">
        <f>(SUM(COUNT(N384:N$731))/SUM(COUNT(N$2:N$731)))*100</f>
        <v>47.671232876712324</v>
      </c>
      <c r="T384" s="42">
        <v>263.385551042771</v>
      </c>
      <c r="U384" s="42">
        <f>(SUM(COUNT(T384:T$1100))/SUM(COUNT(T$2:T$1100)))*100</f>
        <v>65.241128298453148</v>
      </c>
      <c r="V384">
        <f>'lc1.shallow1'!Q387</f>
        <v>165.8</v>
      </c>
      <c r="W384">
        <f>(SUM(COUNT(V384:V$829))/SUM(COUNT(V$2:V$829)))*100</f>
        <v>53.864734299516904</v>
      </c>
    </row>
    <row r="385" spans="4:23">
      <c r="D385">
        <v>174.5205022630856</v>
      </c>
      <c r="E385" s="42">
        <v>9.456264775413711</v>
      </c>
      <c r="G385">
        <v>156.98836863001333</v>
      </c>
      <c r="H385" s="42">
        <v>30.615942028985511</v>
      </c>
      <c r="K385" s="42">
        <f>'LC3.shallow2'!T389</f>
        <v>218.35227861294916</v>
      </c>
      <c r="L385" s="42">
        <f>(SUM(COUNT(K385:K$522))/SUM(COUNT(K$2:K$522)))*100</f>
        <v>26.487523992322458</v>
      </c>
      <c r="N385">
        <v>239.41517460649118</v>
      </c>
      <c r="O385" s="42">
        <f>(SUM(COUNT(N385:N$731))/SUM(COUNT(N$2:N$731)))*100</f>
        <v>47.534246575342465</v>
      </c>
      <c r="T385">
        <v>263.10000000000002</v>
      </c>
      <c r="U385" s="42">
        <f>(SUM(COUNT(T385:T$1100))/SUM(COUNT(T$2:T$1100)))*100</f>
        <v>65.150136487716111</v>
      </c>
      <c r="V385">
        <f>'lc1.shallow1'!Q388</f>
        <v>352.3</v>
      </c>
      <c r="W385">
        <f>(SUM(COUNT(V385:V$829))/SUM(COUNT(V$2:V$829)))*100</f>
        <v>53.74396135265701</v>
      </c>
    </row>
    <row r="386" spans="4:23">
      <c r="D386">
        <v>174.5205022630856</v>
      </c>
      <c r="E386" s="42">
        <v>9.2198581560283674</v>
      </c>
      <c r="G386">
        <v>156.59887932672538</v>
      </c>
      <c r="H386" s="42">
        <v>30.434782608695656</v>
      </c>
      <c r="K386" s="42">
        <f>'LC3.shallow2'!T390</f>
        <v>143.78470408618767</v>
      </c>
      <c r="L386" s="42">
        <f>(SUM(COUNT(K386:K$522))/SUM(COUNT(K$2:K$522)))*100</f>
        <v>26.29558541266795</v>
      </c>
      <c r="N386">
        <v>238.73760376490111</v>
      </c>
      <c r="O386" s="42">
        <f>(SUM(COUNT(N386:N$731))/SUM(COUNT(N$2:N$731)))*100</f>
        <v>47.397260273972606</v>
      </c>
      <c r="T386">
        <v>263.10000000000002</v>
      </c>
      <c r="U386" s="42">
        <f>(SUM(COUNT(T386:T$1100))/SUM(COUNT(T$2:T$1100)))*100</f>
        <v>65.059144676979074</v>
      </c>
      <c r="V386">
        <f>'lc1.shallow1'!Q389</f>
        <v>305.7</v>
      </c>
      <c r="W386">
        <f>(SUM(COUNT(V386:V$829))/SUM(COUNT(V$2:V$829)))*100</f>
        <v>53.623188405797109</v>
      </c>
    </row>
    <row r="387" spans="4:23">
      <c r="D387">
        <v>174.00274837899121</v>
      </c>
      <c r="E387" s="42">
        <v>8.9834515366430256</v>
      </c>
      <c r="G387">
        <v>156.56361935369898</v>
      </c>
      <c r="H387" s="42">
        <v>30.253623188405797</v>
      </c>
      <c r="K387" s="42">
        <f>'LC3.shallow2'!T391</f>
        <v>477.05784009501554</v>
      </c>
      <c r="L387" s="42">
        <f>(SUM(COUNT(K387:K$522))/SUM(COUNT(K$2:K$522)))*100</f>
        <v>26.103646833013432</v>
      </c>
      <c r="N387">
        <v>237.63390100888722</v>
      </c>
      <c r="O387" s="42">
        <f>(SUM(COUNT(N387:N$731))/SUM(COUNT(N$2:N$731)))*100</f>
        <v>47.260273972602739</v>
      </c>
      <c r="T387" s="42">
        <v>263</v>
      </c>
      <c r="U387" s="42">
        <f>(SUM(COUNT(T387:T$1100))/SUM(COUNT(T$2:T$1100)))*100</f>
        <v>64.968152866242036</v>
      </c>
      <c r="V387">
        <f>'lc1.shallow1'!Q390</f>
        <v>513.29999999999995</v>
      </c>
      <c r="W387">
        <f>(SUM(COUNT(V387:V$829))/SUM(COUNT(V$2:V$829)))*100</f>
        <v>53.5024154589372</v>
      </c>
    </row>
    <row r="388" spans="4:23">
      <c r="D388">
        <v>173.83590223561521</v>
      </c>
      <c r="E388" s="42">
        <v>8.7470449172576838</v>
      </c>
      <c r="G388">
        <v>156.38217868334783</v>
      </c>
      <c r="H388" s="42">
        <v>30.072463768115941</v>
      </c>
      <c r="K388" s="42">
        <f>'LC3.shallow2'!T392</f>
        <v>116.63478043455713</v>
      </c>
      <c r="L388" s="42">
        <f>(SUM(COUNT(K388:K$522))/SUM(COUNT(K$2:K$522)))*100</f>
        <v>25.911708253358924</v>
      </c>
      <c r="N388">
        <v>237.34749581206907</v>
      </c>
      <c r="O388" s="42">
        <f>(SUM(COUNT(N388:N$731))/SUM(COUNT(N$2:N$731)))*100</f>
        <v>47.12328767123288</v>
      </c>
      <c r="T388" s="42">
        <v>262.24506267811478</v>
      </c>
      <c r="U388" s="42">
        <f>(SUM(COUNT(T388:T$1100))/SUM(COUNT(T$2:T$1100)))*100</f>
        <v>64.877161055505013</v>
      </c>
      <c r="V388">
        <f>'lc1.shallow1'!Q391</f>
        <v>335.9</v>
      </c>
      <c r="W388">
        <f>(SUM(COUNT(V388:V$829))/SUM(COUNT(V$2:V$829)))*100</f>
        <v>53.381642512077299</v>
      </c>
    </row>
    <row r="389" spans="4:23">
      <c r="D389">
        <v>173.79589169513599</v>
      </c>
      <c r="E389" s="42">
        <v>8.5106382978723403</v>
      </c>
      <c r="G389">
        <v>156.33684853596736</v>
      </c>
      <c r="H389" s="42">
        <v>29.891304347826086</v>
      </c>
      <c r="K389" s="42">
        <f>'LC3.shallow2'!T393</f>
        <v>244.84463016020021</v>
      </c>
      <c r="L389" s="42">
        <f>(SUM(COUNT(K389:K$522))/SUM(COUNT(K$2:K$522)))*100</f>
        <v>25.719769673704413</v>
      </c>
      <c r="N389">
        <v>236.76272374235131</v>
      </c>
      <c r="O389" s="42">
        <f>(SUM(COUNT(N389:N$731))/SUM(COUNT(N$2:N$731)))*100</f>
        <v>46.986301369863014</v>
      </c>
      <c r="T389" s="42">
        <v>261.71022099113668</v>
      </c>
      <c r="U389" s="42">
        <f>(SUM(COUNT(T389:T$1100))/SUM(COUNT(T$2:T$1100)))*100</f>
        <v>64.786169244767962</v>
      </c>
      <c r="V389">
        <f>'lc1.shallow1'!Q392</f>
        <v>167.9</v>
      </c>
      <c r="W389">
        <f>(SUM(COUNT(V389:V$829))/SUM(COUNT(V$2:V$829)))*100</f>
        <v>53.260869565217398</v>
      </c>
    </row>
    <row r="390" spans="4:23">
      <c r="D390">
        <v>172.20639477066399</v>
      </c>
      <c r="E390" s="42">
        <v>8.2742316784869967</v>
      </c>
      <c r="G390">
        <v>155.8242819767039</v>
      </c>
      <c r="H390" s="42">
        <v>29.710144927536231</v>
      </c>
      <c r="K390" s="42">
        <f>'LC3.shallow2'!T394</f>
        <v>909.45989276051193</v>
      </c>
      <c r="L390" s="42">
        <f>(SUM(COUNT(K390:K$522))/SUM(COUNT(K$2:K$522)))*100</f>
        <v>25.527831094049901</v>
      </c>
      <c r="N390">
        <v>236.74526916645041</v>
      </c>
      <c r="O390" s="42">
        <f>(SUM(COUNT(N390:N$731))/SUM(COUNT(N$2:N$731)))*100</f>
        <v>46.849315068493155</v>
      </c>
      <c r="T390" s="42">
        <v>261.60000000000002</v>
      </c>
      <c r="U390" s="42">
        <f>(SUM(COUNT(T390:T$1100))/SUM(COUNT(T$2:T$1100)))*100</f>
        <v>64.695177434030938</v>
      </c>
      <c r="V390">
        <f>'lc1.shallow1'!Q393</f>
        <v>392.4</v>
      </c>
      <c r="W390">
        <f>(SUM(COUNT(V390:V$829))/SUM(COUNT(V$2:V$829)))*100</f>
        <v>53.140096618357489</v>
      </c>
    </row>
    <row r="391" spans="4:23">
      <c r="D391">
        <v>172.04392750693199</v>
      </c>
      <c r="E391" s="42">
        <v>8.0378250591016549</v>
      </c>
      <c r="G391">
        <v>155.09787260117304</v>
      </c>
      <c r="H391" s="42">
        <v>29.528985507246375</v>
      </c>
      <c r="K391" s="42">
        <f>'LC3.shallow2'!T395</f>
        <v>685.7539022911742</v>
      </c>
      <c r="L391" s="42">
        <f>(SUM(COUNT(K391:K$522))/SUM(COUNT(K$2:K$522)))*100</f>
        <v>25.335892514395393</v>
      </c>
      <c r="N391">
        <v>235.63102421278569</v>
      </c>
      <c r="O391" s="42">
        <f>(SUM(COUNT(N391:N$731))/SUM(COUNT(N$2:N$731)))*100</f>
        <v>46.712328767123289</v>
      </c>
      <c r="T391" s="42">
        <v>261.10000000000002</v>
      </c>
      <c r="U391" s="42">
        <f>(SUM(COUNT(T391:T$1100))/SUM(COUNT(T$2:T$1100)))*100</f>
        <v>64.604185623293915</v>
      </c>
      <c r="V391">
        <f>'lc1.shallow1'!Q394</f>
        <v>168.8</v>
      </c>
      <c r="W391">
        <f>(SUM(COUNT(V391:V$829))/SUM(COUNT(V$2:V$829)))*100</f>
        <v>53.019323671497588</v>
      </c>
    </row>
    <row r="392" spans="4:23">
      <c r="D392">
        <v>171.91647204821359</v>
      </c>
      <c r="E392" s="42">
        <v>7.8014184397163122</v>
      </c>
      <c r="G392">
        <v>154.67330441188474</v>
      </c>
      <c r="H392" s="42">
        <v>29.347826086956523</v>
      </c>
      <c r="K392" s="42">
        <f>'LC3.shallow2'!T396</f>
        <v>195.95954051283672</v>
      </c>
      <c r="L392" s="42">
        <f>(SUM(COUNT(K392:K$522))/SUM(COUNT(K$2:K$522)))*100</f>
        <v>25.143953934740882</v>
      </c>
      <c r="N392">
        <v>235.28049636057983</v>
      </c>
      <c r="O392" s="42">
        <f>(SUM(COUNT(N392:N$731))/SUM(COUNT(N$2:N$731)))*100</f>
        <v>46.575342465753423</v>
      </c>
      <c r="T392" s="42">
        <v>261</v>
      </c>
      <c r="U392" s="42">
        <f>(SUM(COUNT(T392:T$1100))/SUM(COUNT(T$2:T$1100)))*100</f>
        <v>64.513193812556864</v>
      </c>
      <c r="V392">
        <f>'lc1.shallow1'!Q395</f>
        <v>259.89999999999998</v>
      </c>
      <c r="W392">
        <f>(SUM(COUNT(V392:V$829))/SUM(COUNT(V$2:V$829)))*100</f>
        <v>52.89855072463768</v>
      </c>
    </row>
    <row r="393" spans="4:23">
      <c r="D393">
        <v>171.91647204821359</v>
      </c>
      <c r="E393" s="42">
        <v>7.5650118203309695</v>
      </c>
      <c r="G393">
        <v>154.53779350439902</v>
      </c>
      <c r="H393" s="42">
        <v>29.166666666666668</v>
      </c>
      <c r="K393" s="42">
        <f>'LC3.shallow2'!T397</f>
        <v>558.95886578386512</v>
      </c>
      <c r="L393" s="42">
        <f>(SUM(COUNT(K393:K$522))/SUM(COUNT(K$2:K$522)))*100</f>
        <v>24.95201535508637</v>
      </c>
      <c r="N393">
        <v>234.82324943741594</v>
      </c>
      <c r="O393" s="42">
        <f>(SUM(COUNT(N393:N$731))/SUM(COUNT(N$2:N$731)))*100</f>
        <v>46.438356164383556</v>
      </c>
      <c r="T393" s="42">
        <v>259.89999999999998</v>
      </c>
      <c r="U393" s="42">
        <f>(SUM(COUNT(T393:T$1100))/SUM(COUNT(T$2:T$1100)))*100</f>
        <v>64.422202001819841</v>
      </c>
      <c r="V393">
        <f>'lc1.shallow1'!Q396</f>
        <v>372.4</v>
      </c>
      <c r="W393">
        <f>(SUM(COUNT(V393:V$829))/SUM(COUNT(V$2:V$829)))*100</f>
        <v>52.777777777777779</v>
      </c>
    </row>
    <row r="394" spans="4:23">
      <c r="D394">
        <v>170.4180166222728</v>
      </c>
      <c r="E394" s="42">
        <v>7.328605200945626</v>
      </c>
      <c r="G394">
        <v>154.47881275898288</v>
      </c>
      <c r="H394" s="42">
        <v>28.985507246376812</v>
      </c>
      <c r="K394" s="42">
        <f>'LC3.shallow2'!T398</f>
        <v>190.76564025789671</v>
      </c>
      <c r="L394" s="42">
        <f>(SUM(COUNT(K394:K$522))/SUM(COUNT(K$2:K$522)))*100</f>
        <v>24.760076775431862</v>
      </c>
      <c r="N394">
        <v>234.39035333161183</v>
      </c>
      <c r="O394" s="42">
        <f>(SUM(COUNT(N394:N$731))/SUM(COUNT(N$2:N$731)))*100</f>
        <v>46.301369863013697</v>
      </c>
      <c r="T394">
        <v>259.89999999999998</v>
      </c>
      <c r="U394" s="42">
        <f>(SUM(COUNT(T394:T$1100))/SUM(COUNT(T$2:T$1100)))*100</f>
        <v>64.331210191082803</v>
      </c>
      <c r="V394">
        <f>'lc1.shallow1'!Q397</f>
        <v>513.20000000000005</v>
      </c>
      <c r="W394">
        <f>(SUM(COUNT(V394:V$829))/SUM(COUNT(V$2:V$829)))*100</f>
        <v>52.657004830917877</v>
      </c>
    </row>
    <row r="395" spans="4:23">
      <c r="D395">
        <v>170.29438818698401</v>
      </c>
      <c r="E395" s="42">
        <v>7.0921985815602842</v>
      </c>
      <c r="G395">
        <v>153.97162280843776</v>
      </c>
      <c r="H395" s="42">
        <v>28.804347826086957</v>
      </c>
      <c r="K395" s="42">
        <f>'LC3.shallow2'!T399</f>
        <v>0</v>
      </c>
      <c r="L395" s="42">
        <f>(SUM(COUNT(K395:K$522))/SUM(COUNT(K$2:K$522)))*100</f>
        <v>24.568138195777351</v>
      </c>
      <c r="N395">
        <v>234.20258898427937</v>
      </c>
      <c r="O395" s="42">
        <f>(SUM(COUNT(N395:N$731))/SUM(COUNT(N$2:N$731)))*100</f>
        <v>46.164383561643838</v>
      </c>
      <c r="T395" s="42">
        <v>259.7</v>
      </c>
      <c r="U395" s="42">
        <f>(SUM(COUNT(T395:T$1100))/SUM(COUNT(T$2:T$1100)))*100</f>
        <v>64.240218380345766</v>
      </c>
      <c r="V395">
        <f>'lc1.shallow1'!Q398</f>
        <v>272.2</v>
      </c>
      <c r="W395">
        <f>(SUM(COUNT(V395:V$829))/SUM(COUNT(V$2:V$829)))*100</f>
        <v>52.536231884057969</v>
      </c>
    </row>
    <row r="396" spans="4:23">
      <c r="D396">
        <v>170.08375216148639</v>
      </c>
      <c r="E396" s="42">
        <v>6.8557919621749415</v>
      </c>
      <c r="G396">
        <v>153.65027110491855</v>
      </c>
      <c r="H396" s="42">
        <v>28.623188405797102</v>
      </c>
      <c r="K396" s="42">
        <f>'LC3.shallow2'!T400</f>
        <v>633.38876860827418</v>
      </c>
      <c r="L396" s="42">
        <f>(SUM(COUNT(K396:K$522))/SUM(COUNT(K$2:K$522)))*100</f>
        <v>24.37619961612284</v>
      </c>
      <c r="N396">
        <v>234.12440686995305</v>
      </c>
      <c r="O396" s="42">
        <f>(SUM(COUNT(N396:N$731))/SUM(COUNT(N$2:N$731)))*100</f>
        <v>46.027397260273972</v>
      </c>
      <c r="T396" s="42">
        <v>259.40439385330575</v>
      </c>
      <c r="U396" s="42">
        <f>(SUM(COUNT(T396:T$1100))/SUM(COUNT(T$2:T$1100)))*100</f>
        <v>64.149226569608729</v>
      </c>
      <c r="V396">
        <f>'lc1.shallow1'!Q399</f>
        <v>293.5</v>
      </c>
      <c r="W396">
        <f>(SUM(COUNT(V396:V$829))/SUM(COUNT(V$2:V$829)))*100</f>
        <v>52.415458937198068</v>
      </c>
    </row>
    <row r="397" spans="4:23">
      <c r="D397">
        <v>169.76111561856081</v>
      </c>
      <c r="E397" s="42">
        <v>6.6193853427895979</v>
      </c>
      <c r="G397">
        <v>152.59685902885704</v>
      </c>
      <c r="H397" s="42">
        <v>28.442028985507246</v>
      </c>
      <c r="K397" s="42">
        <f>'LC3.shallow2'!T401</f>
        <v>307.09420280667092</v>
      </c>
      <c r="L397" s="42">
        <f>(SUM(COUNT(K397:K$522))/SUM(COUNT(K$2:K$522)))*100</f>
        <v>24.184261036468328</v>
      </c>
      <c r="N397">
        <v>233.74156621174279</v>
      </c>
      <c r="O397" s="42">
        <f>(SUM(COUNT(N397:N$731))/SUM(COUNT(N$2:N$731)))*100</f>
        <v>45.890410958904113</v>
      </c>
      <c r="T397" s="42">
        <v>259.39999999999998</v>
      </c>
      <c r="U397" s="42">
        <f>(SUM(COUNT(T397:T$1100))/SUM(COUNT(T$2:T$1100)))*100</f>
        <v>64.058234758871706</v>
      </c>
      <c r="V397">
        <f>'lc1.shallow1'!Q400</f>
        <v>168.4</v>
      </c>
      <c r="W397">
        <f>(SUM(COUNT(V397:V$829))/SUM(COUNT(V$2:V$829)))*100</f>
        <v>52.294685990338166</v>
      </c>
    </row>
    <row r="398" spans="4:23">
      <c r="D398">
        <v>169.39582048258961</v>
      </c>
      <c r="E398" s="42">
        <v>6.3829787234042552</v>
      </c>
      <c r="G398">
        <v>152.29879011078341</v>
      </c>
      <c r="H398" s="42">
        <v>28.260869565217391</v>
      </c>
      <c r="K398" s="42">
        <f>'LC3.shallow2'!T402</f>
        <v>262.50711686424177</v>
      </c>
      <c r="L398" s="42">
        <f>(SUM(COUNT(K398:K$522))/SUM(COUNT(K$2:K$522)))*100</f>
        <v>23.99232245681382</v>
      </c>
      <c r="N398">
        <v>233.40323377943562</v>
      </c>
      <c r="O398" s="42">
        <f>(SUM(COUNT(N398:N$731))/SUM(COUNT(N$2:N$731)))*100</f>
        <v>45.753424657534246</v>
      </c>
      <c r="T398">
        <v>259.3</v>
      </c>
      <c r="U398" s="42">
        <f>(SUM(COUNT(T398:T$1100))/SUM(COUNT(T$2:T$1100)))*100</f>
        <v>63.967242948134675</v>
      </c>
      <c r="V398">
        <f>'lc1.shallow1'!Q401</f>
        <v>292.10000000000002</v>
      </c>
      <c r="W398">
        <f>(SUM(COUNT(V398:V$829))/SUM(COUNT(V$2:V$829)))*100</f>
        <v>52.173913043478258</v>
      </c>
    </row>
    <row r="399" spans="4:23">
      <c r="D399">
        <v>168.4196282824536</v>
      </c>
      <c r="E399" s="42">
        <v>6.1465721040189125</v>
      </c>
      <c r="G399">
        <v>152.19811721835981</v>
      </c>
      <c r="H399" s="42">
        <v>28.079710144927539</v>
      </c>
      <c r="K399" s="42">
        <f>'LC3.shallow2'!T403</f>
        <v>186.20014465617223</v>
      </c>
      <c r="L399" s="42">
        <f>(SUM(COUNT(K399:K$522))/SUM(COUNT(K$2:K$522)))*100</f>
        <v>23.800383877159309</v>
      </c>
      <c r="N399">
        <v>233.38229781065908</v>
      </c>
      <c r="O399" s="42">
        <f>(SUM(COUNT(N399:N$731))/SUM(COUNT(N$2:N$731)))*100</f>
        <v>45.616438356164387</v>
      </c>
      <c r="T399">
        <v>259.10000000000002</v>
      </c>
      <c r="U399" s="42">
        <f>(SUM(COUNT(T399:T$1100))/SUM(COUNT(T$2:T$1100)))*100</f>
        <v>63.876251137397631</v>
      </c>
      <c r="V399">
        <f>'lc1.shallow1'!Q402</f>
        <v>736.6</v>
      </c>
      <c r="W399">
        <f>(SUM(COUNT(V399:V$829))/SUM(COUNT(V$2:V$829)))*100</f>
        <v>52.053140096618357</v>
      </c>
    </row>
    <row r="400" spans="4:23">
      <c r="D400">
        <v>168.30356264448881</v>
      </c>
      <c r="E400" s="42">
        <v>5.9101654846335698</v>
      </c>
      <c r="G400">
        <v>151.93477395499326</v>
      </c>
      <c r="H400" s="42">
        <v>27.898550724637683</v>
      </c>
      <c r="K400" s="42">
        <f>'LC3.shallow2'!T404</f>
        <v>197.64909123617491</v>
      </c>
      <c r="L400" s="42">
        <f>(SUM(COUNT(K400:K$522))/SUM(COUNT(K$2:K$522)))*100</f>
        <v>23.608445297504797</v>
      </c>
      <c r="N400">
        <v>233.22548654495884</v>
      </c>
      <c r="O400" s="42">
        <f>(SUM(COUNT(N400:N$731))/SUM(COUNT(N$2:N$731)))*100</f>
        <v>45.479452054794521</v>
      </c>
      <c r="T400" s="42">
        <v>259</v>
      </c>
      <c r="U400" s="42">
        <f>(SUM(COUNT(T400:T$1100))/SUM(COUNT(T$2:T$1100)))*100</f>
        <v>63.785259326660601</v>
      </c>
      <c r="V400">
        <f>'lc1.shallow1'!Q403</f>
        <v>173.9</v>
      </c>
      <c r="W400">
        <f>(SUM(COUNT(V400:V$829))/SUM(COUNT(V$2:V$829)))*100</f>
        <v>51.932367149758448</v>
      </c>
    </row>
    <row r="401" spans="4:23">
      <c r="D401">
        <v>167.51074002739759</v>
      </c>
      <c r="E401" s="42">
        <v>5.6737588652482271</v>
      </c>
      <c r="G401">
        <v>151.19164314060254</v>
      </c>
      <c r="H401" s="42">
        <v>27.717391304347828</v>
      </c>
      <c r="K401" s="42">
        <f>'LC3.shallow2'!T405</f>
        <v>128.85055393728337</v>
      </c>
      <c r="L401" s="42">
        <f>(SUM(COUNT(K401:K$522))/SUM(COUNT(K$2:K$522)))*100</f>
        <v>23.416506717850289</v>
      </c>
      <c r="N401">
        <v>232.92678127875445</v>
      </c>
      <c r="O401" s="42">
        <f>(SUM(COUNT(N401:N$731))/SUM(COUNT(N$2:N$731)))*100</f>
        <v>45.342465753424662</v>
      </c>
      <c r="T401">
        <v>259</v>
      </c>
      <c r="U401" s="42">
        <f>(SUM(COUNT(T401:T$1100))/SUM(COUNT(T$2:T$1100)))*100</f>
        <v>63.694267515923563</v>
      </c>
      <c r="V401">
        <f>'lc1.shallow1'!Q404</f>
        <v>264.8</v>
      </c>
      <c r="W401">
        <f>(SUM(COUNT(V401:V$829))/SUM(COUNT(V$2:V$829)))*100</f>
        <v>51.811594202898547</v>
      </c>
    </row>
    <row r="402" spans="4:23">
      <c r="D402">
        <v>167.2600639084728</v>
      </c>
      <c r="E402" s="42">
        <v>5.4373522458628845</v>
      </c>
      <c r="G402">
        <v>150.98203877282282</v>
      </c>
      <c r="H402" s="42">
        <v>27.536231884057973</v>
      </c>
      <c r="K402" s="42">
        <f>'LC3.shallow2'!T406</f>
        <v>511.43436959507494</v>
      </c>
      <c r="L402" s="42">
        <f>(SUM(COUNT(K402:K$522))/SUM(COUNT(K$2:K$522)))*100</f>
        <v>23.224568138195778</v>
      </c>
      <c r="N402">
        <v>232.90419584232998</v>
      </c>
      <c r="O402" s="42">
        <f>(SUM(COUNT(N402:N$731))/SUM(COUNT(N$2:N$731)))*100</f>
        <v>45.205479452054789</v>
      </c>
      <c r="T402" s="42">
        <v>258.7</v>
      </c>
      <c r="U402" s="42">
        <f>(SUM(COUNT(T402:T$1100))/SUM(COUNT(T$2:T$1100)))*100</f>
        <v>63.603275705186533</v>
      </c>
      <c r="V402">
        <f>'lc1.shallow1'!Q405</f>
        <v>237.1</v>
      </c>
      <c r="W402">
        <f>(SUM(COUNT(V402:V$829))/SUM(COUNT(V$2:V$829)))*100</f>
        <v>51.690821256038646</v>
      </c>
    </row>
    <row r="403" spans="4:23">
      <c r="D403">
        <v>166.32634716566079</v>
      </c>
      <c r="E403" s="42">
        <v>5.2009456264775409</v>
      </c>
      <c r="G403">
        <v>150.82936869837201</v>
      </c>
      <c r="H403" s="42">
        <v>27.355072463768117</v>
      </c>
      <c r="K403" s="42">
        <f>'LC3.shallow2'!T407</f>
        <v>161.83725282888099</v>
      </c>
      <c r="L403" s="42">
        <f>(SUM(COUNT(K403:K$522))/SUM(COUNT(K$2:K$522)))*100</f>
        <v>23.032629558541267</v>
      </c>
      <c r="N403">
        <v>232.65074708580713</v>
      </c>
      <c r="O403" s="42">
        <f>(SUM(COUNT(N403:N$731))/SUM(COUNT(N$2:N$731)))*100</f>
        <v>45.06849315068493</v>
      </c>
      <c r="T403" s="42">
        <v>258.3</v>
      </c>
      <c r="U403" s="42">
        <f>(SUM(COUNT(T403:T$1100))/SUM(COUNT(T$2:T$1100)))*100</f>
        <v>63.512283894449496</v>
      </c>
      <c r="V403">
        <f>'lc1.shallow1'!Q406</f>
        <v>297.60000000000002</v>
      </c>
      <c r="W403">
        <f>(SUM(COUNT(V403:V$829))/SUM(COUNT(V$2:V$829)))*100</f>
        <v>51.570048309178738</v>
      </c>
    </row>
    <row r="404" spans="4:23">
      <c r="D404">
        <v>166.22655311000159</v>
      </c>
      <c r="E404" s="42">
        <v>4.9645390070921991</v>
      </c>
      <c r="G404">
        <v>149.74593682228374</v>
      </c>
      <c r="H404" s="42">
        <v>27.173913043478258</v>
      </c>
      <c r="K404" s="42">
        <f>'LC3.shallow2'!T408</f>
        <v>301.14960541095684</v>
      </c>
      <c r="L404" s="42">
        <f>(SUM(COUNT(K404:K$522))/SUM(COUNT(K$2:K$522)))*100</f>
        <v>22.840690978886759</v>
      </c>
      <c r="N404">
        <v>232.6284263886206</v>
      </c>
      <c r="O404" s="42">
        <f>(SUM(COUNT(N404:N$731))/SUM(COUNT(N$2:N$731)))*100</f>
        <v>44.93150684931507</v>
      </c>
      <c r="T404" s="42">
        <v>257.89999999999998</v>
      </c>
      <c r="U404" s="42">
        <f>(SUM(COUNT(T404:T$1100))/SUM(COUNT(T$2:T$1100)))*100</f>
        <v>63.421292083712466</v>
      </c>
      <c r="V404">
        <f>'lc1.shallow1'!Q407</f>
        <v>213.4</v>
      </c>
      <c r="W404">
        <f>(SUM(COUNT(V404:V$829))/SUM(COUNT(V$2:V$829)))*100</f>
        <v>51.449275362318836</v>
      </c>
    </row>
    <row r="405" spans="4:23">
      <c r="D405">
        <v>165.56689674397921</v>
      </c>
      <c r="E405" s="42">
        <v>4.7281323877068555</v>
      </c>
      <c r="G405">
        <v>149.25781875772097</v>
      </c>
      <c r="H405" s="42">
        <v>26.992753623188403</v>
      </c>
      <c r="K405" s="42">
        <f>'LC3.shallow2'!T409</f>
        <v>270.27183366302688</v>
      </c>
      <c r="L405" s="42">
        <f>(SUM(COUNT(K405:K$522))/SUM(COUNT(K$2:K$522)))*100</f>
        <v>22.648752399232247</v>
      </c>
      <c r="N405">
        <v>232.61515100198747</v>
      </c>
      <c r="O405" s="42">
        <f>(SUM(COUNT(N405:N$731))/SUM(COUNT(N$2:N$731)))*100</f>
        <v>44.794520547945204</v>
      </c>
      <c r="T405" s="42">
        <v>257.7</v>
      </c>
      <c r="U405" s="42">
        <f>(SUM(COUNT(T405:T$1100))/SUM(COUNT(T$2:T$1100)))*100</f>
        <v>63.330300272975435</v>
      </c>
      <c r="V405">
        <f>'lc1.shallow1'!Q408</f>
        <v>656.5</v>
      </c>
      <c r="W405">
        <f>(SUM(COUNT(V405:V$829))/SUM(COUNT(V$2:V$829)))*100</f>
        <v>51.328502415458935</v>
      </c>
    </row>
    <row r="406" spans="4:23">
      <c r="D406">
        <v>165.48547565875279</v>
      </c>
      <c r="E406" s="42">
        <v>4.4917257683215128</v>
      </c>
      <c r="G406">
        <v>148.79424659218748</v>
      </c>
      <c r="H406" s="42">
        <v>26.811594202898554</v>
      </c>
      <c r="K406" s="42">
        <f>'LC3.shallow2'!T410</f>
        <v>280.02338663203568</v>
      </c>
      <c r="L406" s="42">
        <f>(SUM(COUNT(K406:K$522))/SUM(COUNT(K$2:K$522)))*100</f>
        <v>22.456813819577732</v>
      </c>
      <c r="N406">
        <v>232.4654642094911</v>
      </c>
      <c r="O406" s="42">
        <f>(SUM(COUNT(N406:N$731))/SUM(COUNT(N$2:N$731)))*100</f>
        <v>44.657534246575345</v>
      </c>
      <c r="T406">
        <v>257</v>
      </c>
      <c r="U406" s="42">
        <f>(SUM(COUNT(T406:T$1100))/SUM(COUNT(T$2:T$1100)))*100</f>
        <v>63.239308462238398</v>
      </c>
      <c r="V406">
        <f>'lc1.shallow1'!Q409</f>
        <v>259.39999999999998</v>
      </c>
      <c r="W406">
        <f>(SUM(COUNT(V406:V$829))/SUM(COUNT(V$2:V$829)))*100</f>
        <v>51.207729468599041</v>
      </c>
    </row>
    <row r="407" spans="4:23">
      <c r="D407">
        <v>165.41765662448</v>
      </c>
      <c r="E407" s="42">
        <v>4.2553191489361701</v>
      </c>
      <c r="G407">
        <v>148.59727441335295</v>
      </c>
      <c r="H407" s="42">
        <v>26.630434782608699</v>
      </c>
      <c r="K407" s="42">
        <f>'LC3.shallow2'!T411</f>
        <v>222.83085878753735</v>
      </c>
      <c r="L407" s="42">
        <f>(SUM(COUNT(K407:K$522))/SUM(COUNT(K$2:K$522)))*100</f>
        <v>22.264875239923224</v>
      </c>
      <c r="N407">
        <v>232.32552675497848</v>
      </c>
      <c r="O407" s="42">
        <f>(SUM(COUNT(N407:N$731))/SUM(COUNT(N$2:N$731)))*100</f>
        <v>44.520547945205479</v>
      </c>
      <c r="T407" s="42">
        <v>256.7</v>
      </c>
      <c r="U407" s="42">
        <f>(SUM(COUNT(T407:T$1100))/SUM(COUNT(T$2:T$1100)))*100</f>
        <v>63.148316651501368</v>
      </c>
      <c r="V407">
        <f>'lc1.shallow1'!Q410</f>
        <v>339.7</v>
      </c>
      <c r="W407">
        <f>(SUM(COUNT(V407:V$829))/SUM(COUNT(V$2:V$829)))*100</f>
        <v>51.086956521739133</v>
      </c>
    </row>
    <row r="408" spans="4:23">
      <c r="D408">
        <v>164.55704994570641</v>
      </c>
      <c r="E408" s="42">
        <v>4.0189125295508275</v>
      </c>
      <c r="G408">
        <v>148.06455032758814</v>
      </c>
      <c r="H408" s="42">
        <v>26.44927536231884</v>
      </c>
      <c r="K408" s="42">
        <f>'LC3.shallow2'!T412</f>
        <v>427.49562377631355</v>
      </c>
      <c r="L408" s="42">
        <f>(SUM(COUNT(K408:K$522))/SUM(COUNT(K$2:K$522)))*100</f>
        <v>22.072936660268713</v>
      </c>
      <c r="N408">
        <v>232.24409331687886</v>
      </c>
      <c r="O408" s="42">
        <f>(SUM(COUNT(N408:N$731))/SUM(COUNT(N$2:N$731)))*100</f>
        <v>44.38356164383562</v>
      </c>
      <c r="T408" s="42">
        <v>256.15059294208459</v>
      </c>
      <c r="U408" s="42">
        <f>(SUM(COUNT(T408:T$1100))/SUM(COUNT(T$2:T$1100)))*100</f>
        <v>63.057324840764331</v>
      </c>
      <c r="V408">
        <f>'lc1.shallow1'!Q411</f>
        <v>276.5</v>
      </c>
      <c r="W408">
        <f>(SUM(COUNT(V408:V$829))/SUM(COUNT(V$2:V$829)))*100</f>
        <v>50.966183574879231</v>
      </c>
    </row>
    <row r="409" spans="4:23">
      <c r="D409">
        <v>163.98240387644159</v>
      </c>
      <c r="E409" s="42">
        <v>3.7825059101654848</v>
      </c>
      <c r="G409">
        <v>147.86632853796203</v>
      </c>
      <c r="H409" s="42">
        <v>26.268115942028984</v>
      </c>
      <c r="K409" s="42">
        <f>'LC3.shallow2'!T413</f>
        <v>153.65027110491855</v>
      </c>
      <c r="L409" s="42">
        <f>(SUM(COUNT(K409:K$522))/SUM(COUNT(K$2:K$522)))*100</f>
        <v>21.880998080614201</v>
      </c>
      <c r="N409">
        <v>230.79041271760701</v>
      </c>
      <c r="O409" s="42">
        <f>(SUM(COUNT(N409:N$731))/SUM(COUNT(N$2:N$731)))*100</f>
        <v>44.246575342465754</v>
      </c>
      <c r="T409" s="42">
        <v>256</v>
      </c>
      <c r="U409" s="42">
        <f>(SUM(COUNT(T409:T$1100))/SUM(COUNT(T$2:T$1100)))*100</f>
        <v>62.9663330300273</v>
      </c>
      <c r="V409">
        <f>'lc1.shallow1'!Q412</f>
        <v>144.4</v>
      </c>
      <c r="W409">
        <f>(SUM(COUNT(V409:V$829))/SUM(COUNT(V$2:V$829)))*100</f>
        <v>50.84541062801933</v>
      </c>
    </row>
    <row r="410" spans="4:23">
      <c r="D410">
        <v>163.73127979470721</v>
      </c>
      <c r="E410" s="42">
        <v>3.5460992907801421</v>
      </c>
      <c r="G410">
        <v>147.83296699265071</v>
      </c>
      <c r="H410" s="42">
        <v>26.086956521739129</v>
      </c>
      <c r="K410" s="42">
        <f>'LC3.shallow2'!T414</f>
        <v>275.48740815203558</v>
      </c>
      <c r="L410" s="42">
        <f>(SUM(COUNT(K410:K$522))/SUM(COUNT(K$2:K$522)))*100</f>
        <v>21.689059500959694</v>
      </c>
      <c r="N410">
        <v>229.85864651330283</v>
      </c>
      <c r="O410" s="42">
        <f>(SUM(COUNT(N410:N$731))/SUM(COUNT(N$2:N$731)))*100</f>
        <v>44.109589041095894</v>
      </c>
      <c r="T410">
        <v>256</v>
      </c>
      <c r="U410" s="42">
        <f>(SUM(COUNT(T410:T$1100))/SUM(COUNT(T$2:T$1100)))*100</f>
        <v>62.875341219290263</v>
      </c>
      <c r="V410">
        <f>'lc1.shallow1'!Q413</f>
        <v>246.7</v>
      </c>
      <c r="W410">
        <f>(SUM(COUNT(V410:V$829))/SUM(COUNT(V$2:V$829)))*100</f>
        <v>50.724637681159422</v>
      </c>
    </row>
    <row r="411" spans="4:23">
      <c r="D411">
        <v>163.6881401638272</v>
      </c>
      <c r="E411" s="42">
        <v>3.3096926713947989</v>
      </c>
      <c r="G411">
        <v>147.59665302952112</v>
      </c>
      <c r="H411" s="42">
        <v>25.905797101449274</v>
      </c>
      <c r="K411" s="42">
        <f>'LC3.shallow2'!T415</f>
        <v>147.83296699265071</v>
      </c>
      <c r="L411" s="42">
        <f>(SUM(COUNT(K411:K$522))/SUM(COUNT(K$2:K$522)))*100</f>
        <v>21.497120921305182</v>
      </c>
      <c r="N411">
        <v>229.59387883625331</v>
      </c>
      <c r="O411" s="42">
        <f>(SUM(COUNT(N411:N$731))/SUM(COUNT(N$2:N$731)))*100</f>
        <v>43.972602739726028</v>
      </c>
      <c r="T411" s="42">
        <v>255.73902673257106</v>
      </c>
      <c r="U411" s="42">
        <f>(SUM(COUNT(T411:T$1100))/SUM(COUNT(T$2:T$1100)))*100</f>
        <v>62.784349408553233</v>
      </c>
      <c r="V411">
        <f>'lc1.shallow1'!Q414</f>
        <v>187.3</v>
      </c>
      <c r="W411">
        <f>(SUM(COUNT(V411:V$829))/SUM(COUNT(V$2:V$829)))*100</f>
        <v>50.60386473429952</v>
      </c>
    </row>
    <row r="412" spans="4:23">
      <c r="D412">
        <v>163.47283536219521</v>
      </c>
      <c r="E412" s="42">
        <v>3.0732860520094563</v>
      </c>
      <c r="G412">
        <v>147.27902438751099</v>
      </c>
      <c r="H412" s="42">
        <v>25.724637681159418</v>
      </c>
      <c r="K412" s="42">
        <f>'LC3.shallow2'!T416</f>
        <v>147.27902438751099</v>
      </c>
      <c r="L412" s="42">
        <f>(SUM(COUNT(K412:K$522))/SUM(COUNT(K$2:K$522)))*100</f>
        <v>21.305182341650671</v>
      </c>
      <c r="N412">
        <v>229.4475612779452</v>
      </c>
      <c r="O412" s="42">
        <f>(SUM(COUNT(N412:N$731))/SUM(COUNT(N$2:N$731)))*100</f>
        <v>43.835616438356162</v>
      </c>
      <c r="T412" s="42">
        <v>255.6</v>
      </c>
      <c r="U412" s="42">
        <f>(SUM(COUNT(T412:T$1100))/SUM(COUNT(T$2:T$1100)))*100</f>
        <v>62.693357597816203</v>
      </c>
      <c r="V412">
        <f>'lc1.shallow1'!Q415</f>
        <v>140</v>
      </c>
      <c r="W412">
        <f>(SUM(COUNT(V412:V$829))/SUM(COUNT(V$2:V$829)))*100</f>
        <v>50.483091787439619</v>
      </c>
    </row>
    <row r="413" spans="4:23">
      <c r="D413">
        <v>163.26263715707501</v>
      </c>
      <c r="E413" s="42">
        <v>2.8368794326241136</v>
      </c>
      <c r="G413">
        <v>147.0691925418115</v>
      </c>
      <c r="H413" s="42">
        <v>25.543478260869566</v>
      </c>
      <c r="K413" s="42">
        <f>'LC3.shallow2'!T417</f>
        <v>165.40810481556809</v>
      </c>
      <c r="L413" s="42">
        <f>(SUM(COUNT(K413:K$522))/SUM(COUNT(K$2:K$522)))*100</f>
        <v>21.113243761996163</v>
      </c>
      <c r="N413">
        <v>228.82830153023957</v>
      </c>
      <c r="O413" s="42">
        <f>(SUM(COUNT(N413:N$731))/SUM(COUNT(N$2:N$731)))*100</f>
        <v>43.698630136986303</v>
      </c>
      <c r="T413" s="42">
        <v>255.3150915300657</v>
      </c>
      <c r="U413" s="42">
        <f>(SUM(COUNT(T413:T$1100))/SUM(COUNT(T$2:T$1100)))*100</f>
        <v>62.602365787079165</v>
      </c>
      <c r="V413">
        <f>'lc1.shallow1'!Q416</f>
        <v>259.7</v>
      </c>
      <c r="W413">
        <f>(SUM(COUNT(V413:V$829))/SUM(COUNT(V$2:V$829)))*100</f>
        <v>50.362318840579711</v>
      </c>
    </row>
    <row r="414" spans="4:23">
      <c r="D414">
        <v>163.24354586789201</v>
      </c>
      <c r="E414" s="42">
        <v>2.6004728132387704</v>
      </c>
      <c r="G414">
        <v>146.50480725271737</v>
      </c>
      <c r="H414" s="42">
        <v>25.362318840579711</v>
      </c>
      <c r="K414" s="42">
        <f>'LC3.shallow2'!T418</f>
        <v>490.03740480895129</v>
      </c>
      <c r="L414" s="42">
        <f>(SUM(COUNT(K414:K$522))/SUM(COUNT(K$2:K$522)))*100</f>
        <v>20.921305182341651</v>
      </c>
      <c r="N414">
        <v>228.74561605288935</v>
      </c>
      <c r="O414" s="42">
        <f>(SUM(COUNT(N414:N$731))/SUM(COUNT(N$2:N$731)))*100</f>
        <v>43.561643835616437</v>
      </c>
      <c r="T414" s="42">
        <v>254.9</v>
      </c>
      <c r="U414" s="42">
        <f>(SUM(COUNT(T414:T$1100))/SUM(COUNT(T$2:T$1100)))*100</f>
        <v>62.511373976342135</v>
      </c>
      <c r="V414">
        <f>'lc1.shallow1'!Q417</f>
        <v>126.8</v>
      </c>
      <c r="W414">
        <f>(SUM(COUNT(V414:V$829))/SUM(COUNT(V$2:V$829)))*100</f>
        <v>50.24154589371981</v>
      </c>
    </row>
    <row r="415" spans="4:23">
      <c r="D415">
        <v>163.2361594431496</v>
      </c>
      <c r="E415" s="42">
        <v>2.3640661938534278</v>
      </c>
      <c r="G415">
        <v>146.4303445241585</v>
      </c>
      <c r="H415" s="42">
        <v>25.181159420289855</v>
      </c>
      <c r="K415" s="42">
        <f>'LC3.shallow2'!T419</f>
        <v>211.01745224640553</v>
      </c>
      <c r="L415" s="42">
        <f>(SUM(COUNT(K415:K$522))/SUM(COUNT(K$2:K$522)))*100</f>
        <v>20.72936660268714</v>
      </c>
      <c r="N415">
        <v>228.4973138942558</v>
      </c>
      <c r="O415" s="42">
        <f>(SUM(COUNT(N415:N$731))/SUM(COUNT(N$2:N$731)))*100</f>
        <v>43.424657534246577</v>
      </c>
      <c r="T415">
        <v>254.6</v>
      </c>
      <c r="U415" s="42">
        <f>(SUM(COUNT(T415:T$1100))/SUM(COUNT(T$2:T$1100)))*100</f>
        <v>62.420382165605091</v>
      </c>
      <c r="V415">
        <f>'lc1.shallow1'!Q418</f>
        <v>156.1</v>
      </c>
      <c r="W415">
        <f>(SUM(COUNT(V415:V$829))/SUM(COUNT(V$2:V$829)))*100</f>
        <v>50.120772946859901</v>
      </c>
    </row>
    <row r="416" spans="4:23">
      <c r="D416">
        <v>162.6122559378384</v>
      </c>
      <c r="E416" s="42">
        <v>2.1276595744680851</v>
      </c>
      <c r="G416">
        <v>146.39933912435814</v>
      </c>
      <c r="H416" s="42">
        <v>25</v>
      </c>
      <c r="K416" s="42">
        <f>'LC3.shallow2'!T420</f>
        <v>294.97226288732509</v>
      </c>
      <c r="L416" s="42">
        <f>(SUM(COUNT(K416:K$522))/SUM(COUNT(K$2:K$522)))*100</f>
        <v>20.537428023032632</v>
      </c>
      <c r="N416">
        <v>228.39502996444196</v>
      </c>
      <c r="O416" s="42">
        <f>(SUM(COUNT(N416:N$731))/SUM(COUNT(N$2:N$731)))*100</f>
        <v>43.287671232876711</v>
      </c>
      <c r="T416">
        <v>254.4</v>
      </c>
      <c r="U416" s="42">
        <f>(SUM(COUNT(T416:T$1100))/SUM(COUNT(T$2:T$1100)))*100</f>
        <v>62.329390354868067</v>
      </c>
      <c r="V416">
        <f>'lc1.shallow1'!Q419</f>
        <v>140.4</v>
      </c>
      <c r="W416">
        <f>(SUM(COUNT(V416:V$829))/SUM(COUNT(V$2:V$829)))*100</f>
        <v>50</v>
      </c>
    </row>
    <row r="417" spans="4:23">
      <c r="D417">
        <v>162.2062707595376</v>
      </c>
      <c r="E417" s="42">
        <v>1.8912529550827424</v>
      </c>
      <c r="G417">
        <v>146.33785704567424</v>
      </c>
      <c r="H417" s="42">
        <v>24.818840579710145</v>
      </c>
      <c r="K417" s="42">
        <f>'LC3.shallow2'!T421</f>
        <v>796.27818830445733</v>
      </c>
      <c r="L417" s="42">
        <f>(SUM(COUNT(K417:K$522))/SUM(COUNT(K$2:K$522)))*100</f>
        <v>20.345489443378121</v>
      </c>
      <c r="N417">
        <v>227.56559106756362</v>
      </c>
      <c r="O417" s="42">
        <f>(SUM(COUNT(N417:N$731))/SUM(COUNT(N$2:N$731)))*100</f>
        <v>43.150684931506852</v>
      </c>
      <c r="T417" s="42">
        <v>253.8</v>
      </c>
      <c r="U417" s="42">
        <f>(SUM(COUNT(T417:T$1100))/SUM(COUNT(T$2:T$1100)))*100</f>
        <v>62.238398544131023</v>
      </c>
      <c r="V417">
        <f>'lc1.shallow1'!Q420</f>
        <v>173.2</v>
      </c>
      <c r="W417">
        <f>(SUM(COUNT(V417:V$829))/SUM(COUNT(V$2:V$829)))*100</f>
        <v>49.879227053140099</v>
      </c>
    </row>
    <row r="418" spans="4:23">
      <c r="D418">
        <v>161.91878453899761</v>
      </c>
      <c r="E418" s="42">
        <v>1.6548463356973995</v>
      </c>
      <c r="G418">
        <v>146.18504576575938</v>
      </c>
      <c r="H418" s="42">
        <v>24.637681159420293</v>
      </c>
      <c r="K418" s="42">
        <f>'LC3.shallow2'!T422</f>
        <v>159.74437771996193</v>
      </c>
      <c r="L418" s="42">
        <f>(SUM(COUNT(K418:K$522))/SUM(COUNT(K$2:K$522)))*100</f>
        <v>20.153550863723606</v>
      </c>
      <c r="N418">
        <v>227.42577376024892</v>
      </c>
      <c r="O418" s="42">
        <f>(SUM(COUNT(N418:N$731))/SUM(COUNT(N$2:N$731)))*100</f>
        <v>43.013698630136986</v>
      </c>
      <c r="T418">
        <v>252.9</v>
      </c>
      <c r="U418" s="42">
        <f>(SUM(COUNT(T418:T$1100))/SUM(COUNT(T$2:T$1100)))*100</f>
        <v>62.147406733393993</v>
      </c>
      <c r="V418">
        <f>'lc1.shallow1'!Q421</f>
        <v>524.5</v>
      </c>
      <c r="W418">
        <f>(SUM(COUNT(V418:V$829))/SUM(COUNT(V$2:V$829)))*100</f>
        <v>49.75845410628019</v>
      </c>
    </row>
    <row r="419" spans="4:23">
      <c r="D419">
        <v>161.8429748393832</v>
      </c>
      <c r="E419" s="42">
        <v>1.4184397163120568</v>
      </c>
      <c r="G419">
        <v>146.06337693052041</v>
      </c>
      <c r="H419" s="42">
        <v>24.456521739130434</v>
      </c>
      <c r="K419" s="42">
        <f>'LC3.shallow2'!T423</f>
        <v>878.66006315671609</v>
      </c>
      <c r="L419" s="42">
        <f>(SUM(COUNT(K419:K$522))/SUM(COUNT(K$2:K$522)))*100</f>
        <v>19.961612284069098</v>
      </c>
      <c r="N419">
        <v>227.41389931870208</v>
      </c>
      <c r="O419" s="42">
        <f>(SUM(COUNT(N419:N$731))/SUM(COUNT(N$2:N$731)))*100</f>
        <v>42.876712328767127</v>
      </c>
      <c r="T419" s="42">
        <v>252.65614555343066</v>
      </c>
      <c r="U419" s="42">
        <f>(SUM(COUNT(T419:T$1100))/SUM(COUNT(T$2:T$1100)))*100</f>
        <v>62.05641492265697</v>
      </c>
      <c r="V419">
        <f>'lc1.shallow1'!Q422</f>
        <v>259</v>
      </c>
      <c r="W419">
        <f>(SUM(COUNT(V419:V$829))/SUM(COUNT(V$2:V$829)))*100</f>
        <v>49.637681159420289</v>
      </c>
    </row>
    <row r="420" spans="4:23">
      <c r="D420">
        <v>161.47115528684</v>
      </c>
      <c r="E420" s="42">
        <v>1.1820330969267139</v>
      </c>
      <c r="G420">
        <v>146.04004190973586</v>
      </c>
      <c r="H420" s="42">
        <v>24.275362318840578</v>
      </c>
      <c r="K420" s="42">
        <f>'LC3.shallow2'!T424</f>
        <v>359.87487110631776</v>
      </c>
      <c r="L420" s="42">
        <f>(SUM(COUNT(K420:K$522))/SUM(COUNT(K$2:K$522)))*100</f>
        <v>19.769673704414586</v>
      </c>
      <c r="N420">
        <v>227.23318922556615</v>
      </c>
      <c r="O420" s="42">
        <f>(SUM(COUNT(N420:N$731))/SUM(COUNT(N$2:N$731)))*100</f>
        <v>42.739726027397261</v>
      </c>
      <c r="T420">
        <v>252.3</v>
      </c>
      <c r="U420" s="42">
        <f>(SUM(COUNT(T420:T$1100))/SUM(COUNT(T$2:T$1100)))*100</f>
        <v>61.965423111919925</v>
      </c>
      <c r="V420">
        <f>'lc1.shallow1'!Q423</f>
        <v>190.4</v>
      </c>
      <c r="W420">
        <f>(SUM(COUNT(V420:V$829))/SUM(COUNT(V$2:V$829)))*100</f>
        <v>49.516908212560381</v>
      </c>
    </row>
    <row r="421" spans="4:23">
      <c r="D421">
        <v>161.11476297241441</v>
      </c>
      <c r="E421" s="42">
        <v>0.94562647754137119</v>
      </c>
      <c r="G421">
        <v>145.9994037575257</v>
      </c>
      <c r="H421" s="42">
        <v>24.094202898550723</v>
      </c>
      <c r="K421" s="42">
        <f>'LC3.shallow2'!T425</f>
        <v>274.05142545126478</v>
      </c>
      <c r="L421" s="42">
        <f>(SUM(COUNT(K421:K$522))/SUM(COUNT(K$2:K$522)))*100</f>
        <v>19.577735124760075</v>
      </c>
      <c r="N421">
        <v>226.14585756377414</v>
      </c>
      <c r="O421" s="42">
        <f>(SUM(COUNT(N421:N$731))/SUM(COUNT(N$2:N$731)))*100</f>
        <v>42.602739726027401</v>
      </c>
      <c r="T421">
        <v>252.3</v>
      </c>
      <c r="U421" s="42">
        <f>(SUM(COUNT(T421:T$1100))/SUM(COUNT(T$2:T$1100)))*100</f>
        <v>61.874431301182895</v>
      </c>
      <c r="V421">
        <f>'lc1.shallow1'!Q424</f>
        <v>167.5</v>
      </c>
      <c r="W421">
        <f>(SUM(COUNT(V421:V$829))/SUM(COUNT(V$2:V$829)))*100</f>
        <v>49.39613526570048</v>
      </c>
    </row>
    <row r="422" spans="4:23">
      <c r="D422">
        <v>160.67445225484479</v>
      </c>
      <c r="E422" s="42">
        <v>0.70921985815602839</v>
      </c>
      <c r="G422">
        <v>145.67813267502461</v>
      </c>
      <c r="H422" s="42">
        <v>23.913043478260871</v>
      </c>
      <c r="K422" s="42">
        <f>'LC3.shallow2'!T426</f>
        <v>211.94519895264642</v>
      </c>
      <c r="L422" s="42">
        <f>(SUM(COUNT(K422:K$522))/SUM(COUNT(K$2:K$522)))*100</f>
        <v>19.385796545105567</v>
      </c>
      <c r="N422">
        <v>225.87580740427174</v>
      </c>
      <c r="O422" s="42">
        <f>(SUM(COUNT(N422:N$731))/SUM(COUNT(N$2:N$731)))*100</f>
        <v>42.465753424657535</v>
      </c>
      <c r="T422" s="42">
        <v>251</v>
      </c>
      <c r="U422" s="42">
        <f>(SUM(COUNT(T422:T$1100))/SUM(COUNT(T$2:T$1100)))*100</f>
        <v>61.783439490445858</v>
      </c>
      <c r="V422">
        <f>'lc1.shallow1'!Q425</f>
        <v>149.9</v>
      </c>
      <c r="W422">
        <f>(SUM(COUNT(V422:V$829))/SUM(COUNT(V$2:V$829)))*100</f>
        <v>49.275362318840585</v>
      </c>
    </row>
    <row r="423" spans="4:23">
      <c r="D423">
        <v>160.53166155585359</v>
      </c>
      <c r="E423" s="42">
        <v>0.4728132387706856</v>
      </c>
      <c r="G423">
        <v>145.56348759616182</v>
      </c>
      <c r="H423" s="42">
        <v>23.731884057971016</v>
      </c>
      <c r="K423" s="42">
        <f>'LC3.shallow2'!T427</f>
        <v>355.92585625208704</v>
      </c>
      <c r="L423" s="42">
        <f>(SUM(COUNT(K423:K$522))/SUM(COUNT(K$2:K$522)))*100</f>
        <v>19.193857965451055</v>
      </c>
      <c r="N423">
        <v>225.64143888553647</v>
      </c>
      <c r="O423" s="42">
        <f>(SUM(COUNT(N423:N$731))/SUM(COUNT(N$2:N$731)))*100</f>
        <v>42.328767123287669</v>
      </c>
      <c r="T423" s="42">
        <v>251</v>
      </c>
      <c r="U423" s="42">
        <f>(SUM(COUNT(T423:T$1100))/SUM(COUNT(T$2:T$1100)))*100</f>
        <v>61.692447679708827</v>
      </c>
      <c r="V423">
        <f>'lc1.shallow1'!Q426</f>
        <v>258.3</v>
      </c>
      <c r="W423">
        <f>(SUM(COUNT(V423:V$829))/SUM(COUNT(V$2:V$829)))*100</f>
        <v>49.154589371980677</v>
      </c>
    </row>
    <row r="424" spans="4:23">
      <c r="D424">
        <v>160.1207741581336</v>
      </c>
      <c r="E424" s="42">
        <v>0.2364066193853428</v>
      </c>
      <c r="G424">
        <v>145.37597829025782</v>
      </c>
      <c r="H424" s="42">
        <v>23.55072463768116</v>
      </c>
      <c r="K424" s="42">
        <f>'LC3.shallow2'!T428</f>
        <v>143.76491536213931</v>
      </c>
      <c r="L424" s="42">
        <f>(SUM(COUNT(K424:K$522))/SUM(COUNT(K$2:K$522)))*100</f>
        <v>19.001919385796544</v>
      </c>
      <c r="N424">
        <v>225.3145313014052</v>
      </c>
      <c r="O424" s="42">
        <f>(SUM(COUNT(N424:N$731))/SUM(COUNT(N$2:N$731)))*100</f>
        <v>42.19178082191781</v>
      </c>
      <c r="T424" s="42">
        <v>250.2</v>
      </c>
      <c r="U424" s="42">
        <f>(SUM(COUNT(T424:T$1100))/SUM(COUNT(T$2:T$1100)))*100</f>
        <v>61.60145586897179</v>
      </c>
      <c r="V424">
        <f>'lc1.shallow1'!Q427</f>
        <v>113.4</v>
      </c>
      <c r="W424">
        <f>(SUM(COUNT(V424:V$829))/SUM(COUNT(V$2:V$829)))*100</f>
        <v>49.033816425120776</v>
      </c>
    </row>
    <row r="425" spans="4:23">
      <c r="G425">
        <v>144.80108050375887</v>
      </c>
      <c r="H425" s="42">
        <v>23.369565217391305</v>
      </c>
      <c r="K425" s="42">
        <f>'LC3.shallow2'!T429</f>
        <v>114.64026771042224</v>
      </c>
      <c r="L425" s="42">
        <f>(SUM(COUNT(K425:K$522))/SUM(COUNT(K$2:K$522)))*100</f>
        <v>18.809980806142036</v>
      </c>
      <c r="N425">
        <v>225.19083073413802</v>
      </c>
      <c r="O425" s="42">
        <f>(SUM(COUNT(N425:N$731))/SUM(COUNT(N$2:N$731)))*100</f>
        <v>42.054794520547944</v>
      </c>
      <c r="T425" s="42">
        <v>250.07818333878038</v>
      </c>
      <c r="U425" s="42">
        <f>(SUM(COUNT(T425:T$1100))/SUM(COUNT(T$2:T$1100)))*100</f>
        <v>61.51046405823476</v>
      </c>
      <c r="V425">
        <f>'lc1.shallow1'!Q428</f>
        <v>246.7</v>
      </c>
      <c r="W425">
        <f>(SUM(COUNT(V425:V$829))/SUM(COUNT(V$2:V$829)))*100</f>
        <v>48.913043478260867</v>
      </c>
    </row>
    <row r="426" spans="4:23">
      <c r="G426">
        <v>144.2882306626021</v>
      </c>
      <c r="H426" s="42">
        <v>23.188405797101449</v>
      </c>
      <c r="K426" s="42">
        <f>'LC3.shallow2'!T430</f>
        <v>147.0691925418115</v>
      </c>
      <c r="L426" s="42">
        <f>(SUM(COUNT(K426:K$522))/SUM(COUNT(K$2:K$522)))*100</f>
        <v>18.618042226487525</v>
      </c>
      <c r="N426">
        <v>224.7019221484606</v>
      </c>
      <c r="O426" s="42">
        <f>(SUM(COUNT(N426:N$731))/SUM(COUNT(N$2:N$731)))*100</f>
        <v>41.917808219178085</v>
      </c>
      <c r="T426">
        <v>250</v>
      </c>
      <c r="U426" s="42">
        <f>(SUM(COUNT(T426:T$1100))/SUM(COUNT(T$2:T$1100)))*100</f>
        <v>61.41947224749773</v>
      </c>
      <c r="V426">
        <f>'lc1.shallow1'!Q429</f>
        <v>130.4</v>
      </c>
      <c r="W426">
        <f>(SUM(COUNT(V426:V$829))/SUM(COUNT(V$2:V$829)))*100</f>
        <v>48.792270531400966</v>
      </c>
    </row>
    <row r="427" spans="4:23">
      <c r="G427">
        <v>143.78470408618767</v>
      </c>
      <c r="H427" s="42">
        <v>23.007246376811594</v>
      </c>
      <c r="K427" s="42">
        <f>'LC3.shallow2'!T431</f>
        <v>116.61059684812963</v>
      </c>
      <c r="L427" s="42">
        <f>(SUM(COUNT(K427:K$522))/SUM(COUNT(K$2:K$522)))*100</f>
        <v>18.426103646833013</v>
      </c>
      <c r="N427">
        <v>223.80780667287652</v>
      </c>
      <c r="O427" s="42">
        <f>(SUM(COUNT(N427:N$731))/SUM(COUNT(N$2:N$731)))*100</f>
        <v>41.780821917808218</v>
      </c>
      <c r="T427" s="42">
        <v>249.8</v>
      </c>
      <c r="U427" s="42">
        <f>(SUM(COUNT(T427:T$1100))/SUM(COUNT(T$2:T$1100)))*100</f>
        <v>61.328480436760692</v>
      </c>
      <c r="V427">
        <f>'lc1.shallow1'!Q430</f>
        <v>132.1</v>
      </c>
      <c r="W427">
        <f>(SUM(COUNT(V427:V$829))/SUM(COUNT(V$2:V$829)))*100</f>
        <v>48.671497584541065</v>
      </c>
    </row>
    <row r="428" spans="4:23">
      <c r="G428">
        <v>143.76491536213931</v>
      </c>
      <c r="H428" s="42">
        <v>22.826086956521738</v>
      </c>
      <c r="K428" s="42">
        <f>'LC3.shallow2'!T432</f>
        <v>123.70863967437492</v>
      </c>
      <c r="L428" s="42">
        <f>(SUM(COUNT(K428:K$522))/SUM(COUNT(K$2:K$522)))*100</f>
        <v>18.234165067178505</v>
      </c>
      <c r="N428">
        <v>223.72184135277055</v>
      </c>
      <c r="O428" s="42">
        <f>(SUM(COUNT(N428:N$731))/SUM(COUNT(N$2:N$731)))*100</f>
        <v>41.643835616438359</v>
      </c>
      <c r="T428">
        <v>249.8</v>
      </c>
      <c r="U428" s="42">
        <f>(SUM(COUNT(T428:T$1100))/SUM(COUNT(T$2:T$1100)))*100</f>
        <v>61.237488626023662</v>
      </c>
      <c r="V428">
        <f>'lc1.shallow1'!Q431</f>
        <v>117.4</v>
      </c>
      <c r="W428">
        <f>(SUM(COUNT(V428:V$829))/SUM(COUNT(V$2:V$829)))*100</f>
        <v>48.550724637681157</v>
      </c>
    </row>
    <row r="429" spans="4:23">
      <c r="G429">
        <v>143.24291998681301</v>
      </c>
      <c r="H429" s="42">
        <v>22.644927536231883</v>
      </c>
      <c r="K429" s="42">
        <f>'LC3.shallow2'!T433</f>
        <v>125.32918258778504</v>
      </c>
      <c r="L429" s="42">
        <f>(SUM(COUNT(K429:K$522))/SUM(COUNT(K$2:K$522)))*100</f>
        <v>18.042226487523994</v>
      </c>
      <c r="N429">
        <v>223.61749454989044</v>
      </c>
      <c r="O429" s="42">
        <f>(SUM(COUNT(N429:N$731))/SUM(COUNT(N$2:N$731)))*100</f>
        <v>41.506849315068493</v>
      </c>
      <c r="T429">
        <v>249.5</v>
      </c>
      <c r="U429" s="42">
        <f>(SUM(COUNT(T429:T$1100))/SUM(COUNT(T$2:T$1100)))*100</f>
        <v>61.146496815286625</v>
      </c>
      <c r="V429">
        <f>'lc1.shallow1'!Q432</f>
        <v>231.9</v>
      </c>
      <c r="W429">
        <f>(SUM(COUNT(V429:V$829))/SUM(COUNT(V$2:V$829)))*100</f>
        <v>48.429951690821255</v>
      </c>
    </row>
    <row r="430" spans="4:23">
      <c r="G430">
        <v>142.89292937842114</v>
      </c>
      <c r="H430" s="42">
        <v>22.463768115942027</v>
      </c>
      <c r="K430" s="42">
        <f>'LC3.shallow2'!T434</f>
        <v>132.22749112345304</v>
      </c>
      <c r="L430" s="42">
        <f>(SUM(COUNT(K430:K$522))/SUM(COUNT(K$2:K$522)))*100</f>
        <v>17.850287907869479</v>
      </c>
      <c r="N430">
        <v>223.15893966790247</v>
      </c>
      <c r="O430" s="42">
        <f>(SUM(COUNT(N430:N$731))/SUM(COUNT(N$2:N$731)))*100</f>
        <v>41.369863013698634</v>
      </c>
      <c r="T430" s="42">
        <v>249.27285999888429</v>
      </c>
      <c r="U430" s="42">
        <f>(SUM(COUNT(T430:T$1100))/SUM(COUNT(T$2:T$1100)))*100</f>
        <v>61.055505004549595</v>
      </c>
      <c r="V430">
        <f>'lc1.shallow1'!Q433</f>
        <v>254.9</v>
      </c>
      <c r="W430">
        <f>(SUM(COUNT(V430:V$829))/SUM(COUNT(V$2:V$829)))*100</f>
        <v>48.309178743961354</v>
      </c>
    </row>
    <row r="431" spans="4:23">
      <c r="G431">
        <v>141.79691583878159</v>
      </c>
      <c r="H431" s="42">
        <v>22.282608695652172</v>
      </c>
      <c r="K431" s="42">
        <f>'LC3.shallow2'!T435</f>
        <v>0</v>
      </c>
      <c r="L431" s="42">
        <f>(SUM(COUNT(K431:K$522))/SUM(COUNT(K$2:K$522)))*100</f>
        <v>17.658349328214971</v>
      </c>
      <c r="N431">
        <v>222.96696385771978</v>
      </c>
      <c r="O431" s="42">
        <f>(SUM(COUNT(N431:N$731))/SUM(COUNT(N$2:N$731)))*100</f>
        <v>41.232876712328768</v>
      </c>
      <c r="T431">
        <v>248.7</v>
      </c>
      <c r="U431" s="42">
        <f>(SUM(COUNT(T431:T$1100))/SUM(COUNT(T$2:T$1100)))*100</f>
        <v>60.96451319381255</v>
      </c>
      <c r="V431">
        <f>'lc1.shallow1'!Q434</f>
        <v>119.8</v>
      </c>
      <c r="W431">
        <f>(SUM(COUNT(V431:V$829))/SUM(COUNT(V$2:V$829)))*100</f>
        <v>48.188405797101446</v>
      </c>
    </row>
    <row r="432" spans="4:23">
      <c r="G432">
        <v>141.38856575296268</v>
      </c>
      <c r="H432" s="42">
        <v>22.10144927536232</v>
      </c>
      <c r="K432" s="42">
        <f>'LC3.shallow2'!T436</f>
        <v>220.74704929091783</v>
      </c>
      <c r="L432" s="42">
        <f>(SUM(COUNT(K432:K$522))/SUM(COUNT(K$2:K$522)))*100</f>
        <v>17.46641074856046</v>
      </c>
      <c r="N432">
        <v>222.74367156856221</v>
      </c>
      <c r="O432" s="42">
        <f>(SUM(COUNT(N432:N$731))/SUM(COUNT(N$2:N$731)))*100</f>
        <v>41.095890410958901</v>
      </c>
      <c r="T432" s="42">
        <v>248.6</v>
      </c>
      <c r="U432" s="42">
        <f>(SUM(COUNT(T432:T$1100))/SUM(COUNT(T$2:T$1100)))*100</f>
        <v>60.873521383075527</v>
      </c>
      <c r="V432">
        <f>'lc1.shallow1'!Q435</f>
        <v>218.9</v>
      </c>
      <c r="W432">
        <f>(SUM(COUNT(V432:V$829))/SUM(COUNT(V$2:V$829)))*100</f>
        <v>48.067632850241552</v>
      </c>
    </row>
    <row r="433" spans="7:23">
      <c r="G433">
        <v>141.02966635332646</v>
      </c>
      <c r="H433" s="42">
        <v>21.920289855072465</v>
      </c>
      <c r="K433" s="42">
        <f>'LC3.shallow2'!T437</f>
        <v>118.79716172798376</v>
      </c>
      <c r="L433" s="42">
        <f>(SUM(COUNT(K433:K$522))/SUM(COUNT(K$2:K$522)))*100</f>
        <v>17.274472168905948</v>
      </c>
      <c r="N433">
        <v>222.72249298872177</v>
      </c>
      <c r="O433" s="42">
        <f>(SUM(COUNT(N433:N$731))/SUM(COUNT(N$2:N$731)))*100</f>
        <v>40.958904109589042</v>
      </c>
      <c r="T433">
        <v>248</v>
      </c>
      <c r="U433" s="42">
        <f>(SUM(COUNT(T433:T$1100))/SUM(COUNT(T$2:T$1100)))*100</f>
        <v>60.782529572338497</v>
      </c>
      <c r="V433">
        <f>'lc1.shallow1'!Q436</f>
        <v>379.9</v>
      </c>
      <c r="W433">
        <f>(SUM(COUNT(V433:V$829))/SUM(COUNT(V$2:V$829)))*100</f>
        <v>47.946859903381643</v>
      </c>
    </row>
    <row r="434" spans="7:23">
      <c r="G434">
        <v>140.37170505601787</v>
      </c>
      <c r="H434" s="42">
        <v>21.739130434782609</v>
      </c>
      <c r="K434" s="42">
        <f>'LC3.shallow2'!T438</f>
        <v>185.63498637063054</v>
      </c>
      <c r="L434" s="42">
        <f>(SUM(COUNT(K434:K$522))/SUM(COUNT(K$2:K$522)))*100</f>
        <v>17.08253358925144</v>
      </c>
      <c r="N434">
        <v>222.64073529698098</v>
      </c>
      <c r="O434" s="42">
        <f>(SUM(COUNT(N434:N$731))/SUM(COUNT(N$2:N$731)))*100</f>
        <v>40.821917808219176</v>
      </c>
      <c r="T434" s="42">
        <v>247.7</v>
      </c>
      <c r="U434" s="42">
        <f>(SUM(COUNT(T434:T$1100))/SUM(COUNT(T$2:T$1100)))*100</f>
        <v>60.691537761601452</v>
      </c>
      <c r="V434">
        <f>'lc1.shallow1'!Q437</f>
        <v>341.8</v>
      </c>
      <c r="W434">
        <f>(SUM(COUNT(V434:V$829))/SUM(COUNT(V$2:V$829)))*100</f>
        <v>47.826086956521742</v>
      </c>
    </row>
    <row r="435" spans="7:23">
      <c r="G435">
        <v>140.12305166760842</v>
      </c>
      <c r="H435" s="42">
        <v>21.557971014492754</v>
      </c>
      <c r="K435" s="42">
        <f>'LC3.shallow2'!T439</f>
        <v>358.92221549648406</v>
      </c>
      <c r="L435" s="42">
        <f>(SUM(COUNT(K435:K$522))/SUM(COUNT(K$2:K$522)))*100</f>
        <v>16.890595009596929</v>
      </c>
      <c r="N435">
        <v>222.56746579707141</v>
      </c>
      <c r="O435" s="42">
        <f>(SUM(COUNT(N435:N$731))/SUM(COUNT(N$2:N$731)))*100</f>
        <v>40.684931506849317</v>
      </c>
      <c r="T435">
        <v>247.3</v>
      </c>
      <c r="U435" s="42">
        <f>(SUM(COUNT(T435:T$1100))/SUM(COUNT(T$2:T$1100)))*100</f>
        <v>60.600545950864429</v>
      </c>
      <c r="V435">
        <f>'lc1.shallow1'!Q438</f>
        <v>186.9</v>
      </c>
      <c r="W435">
        <f>(SUM(COUNT(V435:V$829))/SUM(COUNT(V$2:V$829)))*100</f>
        <v>47.705314009661834</v>
      </c>
    </row>
    <row r="436" spans="7:23">
      <c r="G436">
        <v>140.06245175216694</v>
      </c>
      <c r="H436" s="42">
        <v>21.376811594202898</v>
      </c>
      <c r="K436" s="42">
        <f>'LC3.shallow2'!T440</f>
        <v>366.40027802147267</v>
      </c>
      <c r="L436" s="42">
        <f>(SUM(COUNT(K436:K$522))/SUM(COUNT(K$2:K$522)))*100</f>
        <v>16.698656429942417</v>
      </c>
      <c r="N436">
        <v>222.41251968880258</v>
      </c>
      <c r="O436" s="42">
        <f>(SUM(COUNT(N436:N$731))/SUM(COUNT(N$2:N$731)))*100</f>
        <v>40.547945205479451</v>
      </c>
      <c r="T436" s="42">
        <v>247.1</v>
      </c>
      <c r="U436" s="42">
        <f>(SUM(COUNT(T436:T$1100))/SUM(COUNT(T$2:T$1100)))*100</f>
        <v>60.509554140127385</v>
      </c>
      <c r="V436">
        <f>'lc1.shallow1'!Q439</f>
        <v>323.2</v>
      </c>
      <c r="W436">
        <f>(SUM(COUNT(V436:V$829))/SUM(COUNT(V$2:V$829)))*100</f>
        <v>47.584541062801932</v>
      </c>
    </row>
    <row r="437" spans="7:23">
      <c r="G437">
        <v>139.52413847889565</v>
      </c>
      <c r="H437" s="42">
        <v>21.195652173913043</v>
      </c>
      <c r="K437" s="42">
        <f>'LC3.shallow2'!T441</f>
        <v>326.04001404390016</v>
      </c>
      <c r="L437" s="42">
        <f>(SUM(COUNT(K437:K$522))/SUM(COUNT(K$2:K$522)))*100</f>
        <v>16.506717850287909</v>
      </c>
      <c r="N437">
        <v>221.80373375709792</v>
      </c>
      <c r="O437" s="42">
        <f>(SUM(COUNT(N437:N$731))/SUM(COUNT(N$2:N$731)))*100</f>
        <v>40.410958904109592</v>
      </c>
      <c r="T437" s="42">
        <v>246.8</v>
      </c>
      <c r="U437" s="42">
        <f>(SUM(COUNT(T437:T$1100))/SUM(COUNT(T$2:T$1100)))*100</f>
        <v>60.418562329390355</v>
      </c>
      <c r="V437">
        <f>'lc1.shallow1'!Q440</f>
        <v>342.7</v>
      </c>
      <c r="W437">
        <f>(SUM(COUNT(V437:V$829))/SUM(COUNT(V$2:V$829)))*100</f>
        <v>47.463768115942031</v>
      </c>
    </row>
    <row r="438" spans="7:23">
      <c r="G438">
        <v>139.50529458058227</v>
      </c>
      <c r="H438" s="42">
        <v>21.014492753623188</v>
      </c>
      <c r="K438" s="42">
        <f>'LC3.shallow2'!T442</f>
        <v>0</v>
      </c>
      <c r="L438" s="42">
        <f>(SUM(COUNT(K438:K$522))/SUM(COUNT(K$2:K$522)))*100</f>
        <v>16.314779270633398</v>
      </c>
      <c r="N438">
        <v>221.18014998842915</v>
      </c>
      <c r="O438" s="42">
        <f>(SUM(COUNT(N438:N$731))/SUM(COUNT(N$2:N$731)))*100</f>
        <v>40.273972602739725</v>
      </c>
      <c r="T438" s="42">
        <v>246.7</v>
      </c>
      <c r="U438" s="42">
        <f>(SUM(COUNT(T438:T$1100))/SUM(COUNT(T$2:T$1100)))*100</f>
        <v>60.327570518653317</v>
      </c>
      <c r="V438">
        <f>'lc1.shallow1'!Q441</f>
        <v>406</v>
      </c>
      <c r="W438">
        <f>(SUM(COUNT(V438:V$829))/SUM(COUNT(V$2:V$829)))*100</f>
        <v>47.342995169082123</v>
      </c>
    </row>
    <row r="439" spans="7:23">
      <c r="G439">
        <v>139.20278976880516</v>
      </c>
      <c r="H439" s="42">
        <v>20.833333333333336</v>
      </c>
      <c r="K439" s="42">
        <f>'LC3.shallow2'!T443</f>
        <v>131.8446067578914</v>
      </c>
      <c r="L439" s="42">
        <f>(SUM(COUNT(K439:K$522))/SUM(COUNT(K$2:K$522)))*100</f>
        <v>16.122840690978887</v>
      </c>
      <c r="N439">
        <v>221.05975179151736</v>
      </c>
      <c r="O439" s="42">
        <f>(SUM(COUNT(N439:N$731))/SUM(COUNT(N$2:N$731)))*100</f>
        <v>40.136986301369866</v>
      </c>
      <c r="T439" s="42">
        <v>246.7</v>
      </c>
      <c r="U439" s="42">
        <f>(SUM(COUNT(T439:T$1100))/SUM(COUNT(T$2:T$1100)))*100</f>
        <v>60.236578707916287</v>
      </c>
      <c r="V439">
        <f>'lc1.shallow1'!Q442</f>
        <v>240.4</v>
      </c>
      <c r="W439">
        <f>(SUM(COUNT(V439:V$829))/SUM(COUNT(V$2:V$829)))*100</f>
        <v>47.222222222222221</v>
      </c>
    </row>
    <row r="440" spans="7:23">
      <c r="G440">
        <v>139.19781707926577</v>
      </c>
      <c r="H440" s="42">
        <v>20.652173913043477</v>
      </c>
      <c r="K440" s="42">
        <f>'LC3.shallow2'!T444</f>
        <v>1028.4209765170976</v>
      </c>
      <c r="L440" s="42">
        <f>(SUM(COUNT(K440:K$522))/SUM(COUNT(K$2:K$522)))*100</f>
        <v>15.930902111324377</v>
      </c>
      <c r="N440">
        <v>221.02213924787742</v>
      </c>
      <c r="O440" s="42">
        <f>(SUM(COUNT(N440:N$731))/SUM(COUNT(N$2:N$731)))*100</f>
        <v>40</v>
      </c>
      <c r="T440" s="42">
        <v>245.8</v>
      </c>
      <c r="U440" s="42">
        <f>(SUM(COUNT(T440:T$1100))/SUM(COUNT(T$2:T$1100)))*100</f>
        <v>60.14558689717925</v>
      </c>
      <c r="V440">
        <f>'lc1.shallow1'!Q443</f>
        <v>347.7</v>
      </c>
      <c r="W440">
        <f>(SUM(COUNT(V440:V$829))/SUM(COUNT(V$2:V$829)))*100</f>
        <v>47.10144927536232</v>
      </c>
    </row>
    <row r="441" spans="7:23">
      <c r="G441">
        <v>138.51699260010906</v>
      </c>
      <c r="H441" s="42">
        <v>20.471014492753621</v>
      </c>
      <c r="K441" s="42">
        <f>'LC3.shallow2'!T445</f>
        <v>379.48306156489116</v>
      </c>
      <c r="L441" s="42">
        <f>(SUM(COUNT(K441:K$522))/SUM(COUNT(K$2:K$522)))*100</f>
        <v>15.738963531669867</v>
      </c>
      <c r="N441">
        <v>220.74655920175201</v>
      </c>
      <c r="O441" s="42">
        <f>(SUM(COUNT(N441:N$731))/SUM(COUNT(N$2:N$731)))*100</f>
        <v>39.863013698630134</v>
      </c>
      <c r="T441" s="42">
        <v>245.68985216439489</v>
      </c>
      <c r="U441" s="42">
        <f>(SUM(COUNT(T441:T$1100))/SUM(COUNT(T$2:T$1100)))*100</f>
        <v>60.05459508644222</v>
      </c>
      <c r="V441">
        <f>'lc1.shallow1'!Q444</f>
        <v>364</v>
      </c>
      <c r="W441">
        <f>(SUM(COUNT(V441:V$829))/SUM(COUNT(V$2:V$829)))*100</f>
        <v>46.980676328502412</v>
      </c>
    </row>
    <row r="442" spans="7:23">
      <c r="G442">
        <v>138.43041150451322</v>
      </c>
      <c r="H442" s="42">
        <v>20.289855072463769</v>
      </c>
      <c r="K442" s="42">
        <f>'LC3.shallow2'!T446</f>
        <v>288.80511649644791</v>
      </c>
      <c r="L442" s="42">
        <f>(SUM(COUNT(K442:K$522))/SUM(COUNT(K$2:K$522)))*100</f>
        <v>15.547024952015356</v>
      </c>
      <c r="N442">
        <v>220.65341636473246</v>
      </c>
      <c r="O442" s="42">
        <f>(SUM(COUNT(N442:N$731))/SUM(COUNT(N$2:N$731)))*100</f>
        <v>39.726027397260275</v>
      </c>
      <c r="T442">
        <v>245.2</v>
      </c>
      <c r="U442" s="42">
        <f>(SUM(COUNT(T442:T$1100))/SUM(COUNT(T$2:T$1100)))*100</f>
        <v>59.963603275705189</v>
      </c>
      <c r="V442">
        <f>'lc1.shallow1'!Q445</f>
        <v>210.6</v>
      </c>
      <c r="W442">
        <f>(SUM(COUNT(V442:V$829))/SUM(COUNT(V$2:V$829)))*100</f>
        <v>46.859903381642518</v>
      </c>
    </row>
    <row r="443" spans="7:23">
      <c r="G443">
        <v>138.3151890722412</v>
      </c>
      <c r="H443" s="42">
        <v>20.108695652173914</v>
      </c>
      <c r="K443" s="42">
        <f>'LC3.shallow2'!T447</f>
        <v>179.35275424183374</v>
      </c>
      <c r="L443" s="42">
        <f>(SUM(COUNT(K443:K$522))/SUM(COUNT(K$2:K$522)))*100</f>
        <v>15.355086372360843</v>
      </c>
      <c r="N443">
        <v>220.09835835866849</v>
      </c>
      <c r="O443" s="42">
        <f>(SUM(COUNT(N443:N$731))/SUM(COUNT(N$2:N$731)))*100</f>
        <v>39.589041095890408</v>
      </c>
      <c r="T443" s="42">
        <v>244.7</v>
      </c>
      <c r="U443" s="42">
        <f>(SUM(COUNT(T443:T$1100))/SUM(COUNT(T$2:T$1100)))*100</f>
        <v>59.872611464968152</v>
      </c>
      <c r="V443">
        <f>'lc1.shallow1'!Q446</f>
        <v>251</v>
      </c>
      <c r="W443">
        <f>(SUM(COUNT(V443:V$829))/SUM(COUNT(V$2:V$829)))*100</f>
        <v>46.739130434782609</v>
      </c>
    </row>
    <row r="444" spans="7:23">
      <c r="G444">
        <v>138.23113924774702</v>
      </c>
      <c r="H444" s="42">
        <v>19.927536231884059</v>
      </c>
      <c r="K444" s="42">
        <f>'LC3.shallow2'!T448</f>
        <v>506.67648367977699</v>
      </c>
      <c r="L444" s="42">
        <f>(SUM(COUNT(K444:K$522))/SUM(COUNT(K$2:K$522)))*100</f>
        <v>15.163147792706333</v>
      </c>
      <c r="N444">
        <v>220.0857152626414</v>
      </c>
      <c r="O444" s="42">
        <f>(SUM(COUNT(N444:N$731))/SUM(COUNT(N$2:N$731)))*100</f>
        <v>39.452054794520549</v>
      </c>
      <c r="T444" s="42">
        <v>244.7</v>
      </c>
      <c r="U444" s="42">
        <f>(SUM(COUNT(T444:T$1100))/SUM(COUNT(T$2:T$1100)))*100</f>
        <v>59.781619654231122</v>
      </c>
      <c r="V444">
        <f>'lc1.shallow1'!Q447</f>
        <v>192.6</v>
      </c>
      <c r="W444">
        <f>(SUM(COUNT(V444:V$829))/SUM(COUNT(V$2:V$829)))*100</f>
        <v>46.618357487922708</v>
      </c>
    </row>
    <row r="445" spans="7:23">
      <c r="G445">
        <v>137.73770838140626</v>
      </c>
      <c r="H445" s="42">
        <v>19.746376811594203</v>
      </c>
      <c r="K445" s="42">
        <f>'LC3.shallow2'!T449</f>
        <v>631.50612076983998</v>
      </c>
      <c r="L445" s="42">
        <f>(SUM(COUNT(K445:K$522))/SUM(COUNT(K$2:K$522)))*100</f>
        <v>14.971209213051823</v>
      </c>
      <c r="N445">
        <v>219.45189964995473</v>
      </c>
      <c r="O445" s="42">
        <f>(SUM(COUNT(N445:N$731))/SUM(COUNT(N$2:N$731)))*100</f>
        <v>39.315068493150683</v>
      </c>
      <c r="T445" s="42">
        <v>244.5</v>
      </c>
      <c r="U445" s="42">
        <f>(SUM(COUNT(T445:T$1100))/SUM(COUNT(T$2:T$1100)))*100</f>
        <v>59.690627843494084</v>
      </c>
      <c r="V445">
        <f>'lc1.shallow1'!Q448</f>
        <v>280.8</v>
      </c>
      <c r="W445">
        <f>(SUM(COUNT(V445:V$829))/SUM(COUNT(V$2:V$829)))*100</f>
        <v>46.4975845410628</v>
      </c>
    </row>
    <row r="446" spans="7:23">
      <c r="G446">
        <v>137.49997123261159</v>
      </c>
      <c r="H446" s="42">
        <v>19.565217391304348</v>
      </c>
      <c r="K446" s="42">
        <f>'LC3.shallow2'!T450</f>
        <v>153.97162280843776</v>
      </c>
      <c r="L446" s="42">
        <f>(SUM(COUNT(K446:K$522))/SUM(COUNT(K$2:K$522)))*100</f>
        <v>14.779270633397312</v>
      </c>
      <c r="N446">
        <v>218.73483576935317</v>
      </c>
      <c r="O446" s="42">
        <f>(SUM(COUNT(N446:N$731))/SUM(COUNT(N$2:N$731)))*100</f>
        <v>39.178082191780824</v>
      </c>
      <c r="T446" s="42">
        <v>244.4</v>
      </c>
      <c r="U446" s="42">
        <f>(SUM(COUNT(T446:T$1100))/SUM(COUNT(T$2:T$1100)))*100</f>
        <v>59.599636032757054</v>
      </c>
      <c r="V446">
        <f>'lc1.shallow1'!Q449</f>
        <v>162.5</v>
      </c>
      <c r="W446">
        <f>(SUM(COUNT(V446:V$829))/SUM(COUNT(V$2:V$829)))*100</f>
        <v>46.376811594202898</v>
      </c>
    </row>
    <row r="447" spans="7:23">
      <c r="G447">
        <v>137.39260852257016</v>
      </c>
      <c r="H447" s="42">
        <v>19.384057971014492</v>
      </c>
      <c r="K447" s="42">
        <f>'LC3.shallow2'!T451</f>
        <v>362.36895992457795</v>
      </c>
      <c r="L447" s="42">
        <f>(SUM(COUNT(K447:K$522))/SUM(COUNT(K$2:K$522)))*100</f>
        <v>14.587332053742802</v>
      </c>
      <c r="N447">
        <v>218.45999154492984</v>
      </c>
      <c r="O447" s="42">
        <f>(SUM(COUNT(N447:N$731))/SUM(COUNT(N$2:N$731)))*100</f>
        <v>39.041095890410958</v>
      </c>
      <c r="T447">
        <v>243.8</v>
      </c>
      <c r="U447" s="42">
        <f>(SUM(COUNT(T447:T$1100))/SUM(COUNT(T$2:T$1100)))*100</f>
        <v>59.50864422202001</v>
      </c>
      <c r="V447">
        <f>'lc1.shallow1'!Q450</f>
        <v>132.5</v>
      </c>
      <c r="W447">
        <f>(SUM(COUNT(V447:V$829))/SUM(COUNT(V$2:V$829)))*100</f>
        <v>46.256038647342997</v>
      </c>
    </row>
    <row r="448" spans="7:23">
      <c r="G448">
        <v>136.99147359299081</v>
      </c>
      <c r="H448" s="42">
        <v>19.202898550724637</v>
      </c>
      <c r="K448" s="42">
        <f>'LC3.shallow2'!T452</f>
        <v>395.54296858718357</v>
      </c>
      <c r="L448" s="42">
        <f>(SUM(COUNT(K448:K$522))/SUM(COUNT(K$2:K$522)))*100</f>
        <v>14.395393474088291</v>
      </c>
      <c r="N448">
        <v>217.37006265860424</v>
      </c>
      <c r="O448" s="42">
        <f>(SUM(COUNT(N448:N$731))/SUM(COUNT(N$2:N$731)))*100</f>
        <v>38.904109589041099</v>
      </c>
      <c r="T448">
        <v>243.7</v>
      </c>
      <c r="U448" s="42">
        <f>(SUM(COUNT(T448:T$1100))/SUM(COUNT(T$2:T$1100)))*100</f>
        <v>59.417652411282987</v>
      </c>
      <c r="V448">
        <f>'lc1.shallow1'!Q451</f>
        <v>131.6</v>
      </c>
      <c r="W448">
        <f>(SUM(COUNT(V448:V$829))/SUM(COUNT(V$2:V$829)))*100</f>
        <v>46.135265700483089</v>
      </c>
    </row>
    <row r="449" spans="7:23">
      <c r="G449">
        <v>136.93432546069175</v>
      </c>
      <c r="H449" s="42">
        <v>19.021739130434785</v>
      </c>
      <c r="K449" s="42">
        <f>'LC3.shallow2'!T453</f>
        <v>163.39596041031899</v>
      </c>
      <c r="L449" s="42">
        <f>(SUM(COUNT(K449:K$522))/SUM(COUNT(K$2:K$522)))*100</f>
        <v>14.203454894433781</v>
      </c>
      <c r="N449">
        <v>217.30302731240332</v>
      </c>
      <c r="O449" s="42">
        <f>(SUM(COUNT(N449:N$731))/SUM(COUNT(N$2:N$731)))*100</f>
        <v>38.767123287671232</v>
      </c>
      <c r="T449">
        <v>243.6</v>
      </c>
      <c r="U449" s="42">
        <f>(SUM(COUNT(T449:T$1100))/SUM(COUNT(T$2:T$1100)))*100</f>
        <v>59.326660600545956</v>
      </c>
      <c r="V449">
        <f>'lc1.shallow1'!Q452</f>
        <v>115.1</v>
      </c>
      <c r="W449">
        <f>(SUM(COUNT(V449:V$829))/SUM(COUNT(V$2:V$829)))*100</f>
        <v>46.014492753623188</v>
      </c>
    </row>
    <row r="450" spans="7:23">
      <c r="G450">
        <v>136.83486503487592</v>
      </c>
      <c r="H450" s="42">
        <v>18.840579710144929</v>
      </c>
      <c r="K450" s="42">
        <f>'LC3.shallow2'!T454</f>
        <v>411.95905996712594</v>
      </c>
      <c r="L450" s="42">
        <f>(SUM(COUNT(K450:K$522))/SUM(COUNT(K$2:K$522)))*100</f>
        <v>14.011516314779271</v>
      </c>
      <c r="N450">
        <v>217.22139096613699</v>
      </c>
      <c r="O450" s="42">
        <f>(SUM(COUNT(N450:N$731))/SUM(COUNT(N$2:N$731)))*100</f>
        <v>38.630136986301373</v>
      </c>
      <c r="T450" s="42">
        <v>242.8</v>
      </c>
      <c r="U450" s="42">
        <f>(SUM(COUNT(T450:T$1100))/SUM(COUNT(T$2:T$1100)))*100</f>
        <v>59.235668789808912</v>
      </c>
      <c r="V450">
        <f>'lc1.shallow1'!Q453</f>
        <v>141.9</v>
      </c>
      <c r="W450">
        <f>(SUM(COUNT(V450:V$829))/SUM(COUNT(V$2:V$829)))*100</f>
        <v>45.893719806763286</v>
      </c>
    </row>
    <row r="451" spans="7:23">
      <c r="G451">
        <v>136.57604122012123</v>
      </c>
      <c r="H451" s="42">
        <v>18.659420289855071</v>
      </c>
      <c r="K451" s="42">
        <f>'LC3.shallow2'!T455</f>
        <v>118.88339444883557</v>
      </c>
      <c r="L451" s="42">
        <f>(SUM(COUNT(K451:K$522))/SUM(COUNT(K$2:K$522)))*100</f>
        <v>13.81957773512476</v>
      </c>
      <c r="N451">
        <v>216.94177001186054</v>
      </c>
      <c r="O451" s="42">
        <f>(SUM(COUNT(N451:N$731))/SUM(COUNT(N$2:N$731)))*100</f>
        <v>38.493150684931507</v>
      </c>
      <c r="T451" s="42">
        <v>242.8</v>
      </c>
      <c r="U451" s="42">
        <f>(SUM(COUNT(T451:T$1100))/SUM(COUNT(T$2:T$1100)))*100</f>
        <v>59.144676979071889</v>
      </c>
      <c r="V451">
        <f>'lc1.shallow1'!Q454</f>
        <v>153.4</v>
      </c>
      <c r="W451">
        <f>(SUM(COUNT(V451:V$829))/SUM(COUNT(V$2:V$829)))*100</f>
        <v>45.772946859903378</v>
      </c>
    </row>
    <row r="452" spans="7:23">
      <c r="G452">
        <v>136.49031511447569</v>
      </c>
      <c r="H452" s="42">
        <v>18.478260869565215</v>
      </c>
      <c r="K452" s="42">
        <f>'LC3.shallow2'!T456</f>
        <v>0</v>
      </c>
      <c r="L452" s="42">
        <f>(SUM(COUNT(K452:K$522))/SUM(COUNT(K$2:K$522)))*100</f>
        <v>13.62763915547025</v>
      </c>
      <c r="N452">
        <v>216.69773331840815</v>
      </c>
      <c r="O452" s="42">
        <f>(SUM(COUNT(N452:N$731))/SUM(COUNT(N$2:N$731)))*100</f>
        <v>38.356164383561641</v>
      </c>
      <c r="T452" s="42">
        <v>242.33580612571444</v>
      </c>
      <c r="U452" s="42">
        <f>(SUM(COUNT(T452:T$1100))/SUM(COUNT(T$2:T$1100)))*100</f>
        <v>59.053685168334844</v>
      </c>
      <c r="V452">
        <f>'lc1.shallow1'!Q455</f>
        <v>347.4</v>
      </c>
      <c r="W452">
        <f>(SUM(COUNT(V452:V$829))/SUM(COUNT(V$2:V$829)))*100</f>
        <v>45.652173913043477</v>
      </c>
    </row>
    <row r="453" spans="7:23">
      <c r="G453">
        <v>136.32814677987133</v>
      </c>
      <c r="H453" s="42">
        <v>18.297101449275363</v>
      </c>
      <c r="K453" s="42">
        <f>'LC3.shallow2'!T457</f>
        <v>139.50529458058227</v>
      </c>
      <c r="L453" s="42">
        <f>(SUM(COUNT(K453:K$522))/SUM(COUNT(K$2:K$522)))*100</f>
        <v>13.435700575815741</v>
      </c>
      <c r="N453">
        <v>216.66075210675302</v>
      </c>
      <c r="O453" s="42">
        <f>(SUM(COUNT(N453:N$731))/SUM(COUNT(N$2:N$731)))*100</f>
        <v>38.219178082191782</v>
      </c>
      <c r="T453" s="42">
        <v>242.1</v>
      </c>
      <c r="U453" s="42">
        <f>(SUM(COUNT(T453:T$1100))/SUM(COUNT(T$2:T$1100)))*100</f>
        <v>58.962693357597814</v>
      </c>
      <c r="V453">
        <f>'lc1.shallow1'!Q456</f>
        <v>141.6</v>
      </c>
      <c r="W453">
        <f>(SUM(COUNT(V453:V$829))/SUM(COUNT(V$2:V$829)))*100</f>
        <v>45.531400966183575</v>
      </c>
    </row>
    <row r="454" spans="7:23">
      <c r="G454">
        <v>135.87965986469086</v>
      </c>
      <c r="H454" s="42">
        <v>18.115942028985508</v>
      </c>
      <c r="K454" s="42">
        <f>'LC3.shallow2'!T458</f>
        <v>170.02825606278373</v>
      </c>
      <c r="L454" s="42">
        <f>(SUM(COUNT(K454:K$522))/SUM(COUNT(K$2:K$522)))*100</f>
        <v>13.243761996161229</v>
      </c>
      <c r="N454">
        <v>216.57585956372202</v>
      </c>
      <c r="O454" s="42">
        <f>(SUM(COUNT(N454:N$731))/SUM(COUNT(N$2:N$731)))*100</f>
        <v>38.082191780821915</v>
      </c>
      <c r="T454" s="42">
        <v>242</v>
      </c>
      <c r="U454" s="42">
        <f>(SUM(COUNT(T454:T$1100))/SUM(COUNT(T$2:T$1100)))*100</f>
        <v>58.871701546860777</v>
      </c>
      <c r="V454">
        <f>'lc1.shallow1'!Q457</f>
        <v>176.4</v>
      </c>
      <c r="W454">
        <f>(SUM(COUNT(V454:V$829))/SUM(COUNT(V$2:V$829)))*100</f>
        <v>45.410628019323674</v>
      </c>
    </row>
    <row r="455" spans="7:23">
      <c r="G455">
        <v>135.5799815516842</v>
      </c>
      <c r="H455" s="42">
        <v>17.934782608695652</v>
      </c>
      <c r="K455" s="42">
        <f>'LC3.shallow2'!T459</f>
        <v>260.31243219932099</v>
      </c>
      <c r="L455" s="42">
        <f>(SUM(COUNT(K455:K$522))/SUM(COUNT(K$2:K$522)))*100</f>
        <v>13.051823416506716</v>
      </c>
      <c r="N455">
        <v>216.56491354686543</v>
      </c>
      <c r="O455" s="42">
        <f>(SUM(COUNT(N455:N$731))/SUM(COUNT(N$2:N$731)))*100</f>
        <v>37.945205479452056</v>
      </c>
      <c r="T455" s="42">
        <v>241.8</v>
      </c>
      <c r="U455" s="42">
        <f>(SUM(COUNT(T455:T$1100))/SUM(COUNT(T$2:T$1100)))*100</f>
        <v>58.780709736123747</v>
      </c>
      <c r="V455">
        <f>'lc1.shallow1'!Q458</f>
        <v>206.7</v>
      </c>
      <c r="W455">
        <f>(SUM(COUNT(V455:V$829))/SUM(COUNT(V$2:V$829)))*100</f>
        <v>45.289855072463766</v>
      </c>
    </row>
    <row r="456" spans="7:23">
      <c r="G456">
        <v>135.39397990879465</v>
      </c>
      <c r="H456" s="42">
        <v>17.753623188405797</v>
      </c>
      <c r="K456" s="42">
        <f>'LC3.shallow2'!T460</f>
        <v>273.18609519108907</v>
      </c>
      <c r="L456" s="42">
        <f>(SUM(COUNT(K456:K$522))/SUM(COUNT(K$2:K$522)))*100</f>
        <v>12.859884836852206</v>
      </c>
      <c r="N456">
        <v>216.04827644181884</v>
      </c>
      <c r="O456" s="42">
        <f>(SUM(COUNT(N456:N$731))/SUM(COUNT(N$2:N$731)))*100</f>
        <v>37.80821917808219</v>
      </c>
      <c r="T456">
        <v>241.8</v>
      </c>
      <c r="U456" s="42">
        <f>(SUM(COUNT(T456:T$1100))/SUM(COUNT(T$2:T$1100)))*100</f>
        <v>58.689717925386717</v>
      </c>
      <c r="V456">
        <f>'lc1.shallow1'!Q459</f>
        <v>197.4</v>
      </c>
      <c r="W456">
        <f>(SUM(COUNT(V456:V$829))/SUM(COUNT(V$2:V$829)))*100</f>
        <v>45.169082125603865</v>
      </c>
    </row>
    <row r="457" spans="7:23">
      <c r="G457">
        <v>134.6144718652431</v>
      </c>
      <c r="H457" s="42">
        <v>17.572463768115941</v>
      </c>
      <c r="K457" s="42">
        <f>'LC3.shallow2'!T461</f>
        <v>215.06896610085704</v>
      </c>
      <c r="L457" s="42">
        <f>(SUM(COUNT(K457:K$522))/SUM(COUNT(K$2:K$522)))*100</f>
        <v>12.667946257197697</v>
      </c>
      <c r="N457">
        <v>215.71460330826048</v>
      </c>
      <c r="O457" s="42">
        <f>(SUM(COUNT(N457:N$731))/SUM(COUNT(N$2:N$731)))*100</f>
        <v>37.671232876712331</v>
      </c>
      <c r="T457">
        <v>241.3</v>
      </c>
      <c r="U457" s="42">
        <f>(SUM(COUNT(T457:T$1100))/SUM(COUNT(T$2:T$1100)))*100</f>
        <v>58.598726114649679</v>
      </c>
      <c r="V457">
        <f>'lc1.shallow1'!Q460</f>
        <v>215.8</v>
      </c>
      <c r="W457">
        <f>(SUM(COUNT(V457:V$829))/SUM(COUNT(V$2:V$829)))*100</f>
        <v>45.048309178743963</v>
      </c>
    </row>
    <row r="458" spans="7:23">
      <c r="G458">
        <v>133.96768845520663</v>
      </c>
      <c r="H458" s="42">
        <v>17.391304347826086</v>
      </c>
      <c r="K458" s="42">
        <f>'LC3.shallow2'!T462</f>
        <v>284.5576279722539</v>
      </c>
      <c r="L458" s="42">
        <f>(SUM(COUNT(K458:K$522))/SUM(COUNT(K$2:K$522)))*100</f>
        <v>12.476007677543185</v>
      </c>
      <c r="N458">
        <v>215.69440635659024</v>
      </c>
      <c r="O458" s="42">
        <f>(SUM(COUNT(N458:N$731))/SUM(COUNT(N$2:N$731)))*100</f>
        <v>37.534246575342465</v>
      </c>
      <c r="T458" s="42">
        <v>241</v>
      </c>
      <c r="U458" s="42">
        <f>(SUM(COUNT(T458:T$1100))/SUM(COUNT(T$2:T$1100)))*100</f>
        <v>58.507734303912649</v>
      </c>
      <c r="V458">
        <f>'lc1.shallow1'!Q461</f>
        <v>113.3</v>
      </c>
      <c r="W458">
        <f>(SUM(COUNT(V458:V$829))/SUM(COUNT(V$2:V$829)))*100</f>
        <v>44.927536231884055</v>
      </c>
    </row>
    <row r="459" spans="7:23">
      <c r="G459">
        <v>133.66950021059137</v>
      </c>
      <c r="H459" s="42">
        <v>17.210144927536231</v>
      </c>
      <c r="K459" s="42">
        <f>'LC3.shallow2'!T463</f>
        <v>317.43072721721944</v>
      </c>
      <c r="L459" s="42">
        <f>(SUM(COUNT(K459:K$522))/SUM(COUNT(K$2:K$522)))*100</f>
        <v>12.284069097888676</v>
      </c>
      <c r="N459">
        <v>215.68056226789466</v>
      </c>
      <c r="O459" s="42">
        <f>(SUM(COUNT(N459:N$731))/SUM(COUNT(N$2:N$731)))*100</f>
        <v>37.397260273972606</v>
      </c>
      <c r="T459">
        <v>240.9</v>
      </c>
      <c r="U459" s="42">
        <f>(SUM(COUNT(T459:T$1100))/SUM(COUNT(T$2:T$1100)))*100</f>
        <v>58.416742493175612</v>
      </c>
      <c r="V459">
        <f>'lc1.shallow1'!Q462</f>
        <v>249.8</v>
      </c>
      <c r="W459">
        <f>(SUM(COUNT(V459:V$829))/SUM(COUNT(V$2:V$829)))*100</f>
        <v>44.806763285024154</v>
      </c>
    </row>
    <row r="460" spans="7:23">
      <c r="G460">
        <v>133.5469226189974</v>
      </c>
      <c r="H460" s="42">
        <v>17.028985507246379</v>
      </c>
      <c r="K460" s="42">
        <f>'LC3.shallow2'!T464</f>
        <v>380.12890243698223</v>
      </c>
      <c r="L460" s="42">
        <f>(SUM(COUNT(K460:K$522))/SUM(COUNT(K$2:K$522)))*100</f>
        <v>12.092130518234164</v>
      </c>
      <c r="N460">
        <v>215.63954462165432</v>
      </c>
      <c r="O460" s="42">
        <f>(SUM(COUNT(N460:N$731))/SUM(COUNT(N$2:N$731)))*100</f>
        <v>37.260273972602739</v>
      </c>
      <c r="T460" s="42">
        <v>240.8</v>
      </c>
      <c r="U460" s="42">
        <f>(SUM(COUNT(T460:T$1100))/SUM(COUNT(T$2:T$1100)))*100</f>
        <v>58.325750682438581</v>
      </c>
      <c r="V460">
        <f>'lc1.shallow1'!Q463</f>
        <v>138.9</v>
      </c>
      <c r="W460">
        <f>(SUM(COUNT(V460:V$829))/SUM(COUNT(V$2:V$829)))*100</f>
        <v>44.685990338164252</v>
      </c>
    </row>
    <row r="461" spans="7:23">
      <c r="G461">
        <v>133.09809813257525</v>
      </c>
      <c r="H461" s="42">
        <v>16.847826086956523</v>
      </c>
      <c r="K461" s="42">
        <f>'LC3.shallow2'!T465</f>
        <v>120.43209101608922</v>
      </c>
      <c r="L461" s="42">
        <f>(SUM(COUNT(K461:K$522))/SUM(COUNT(K$2:K$522)))*100</f>
        <v>11.900191938579654</v>
      </c>
      <c r="N461">
        <v>215.38272319588373</v>
      </c>
      <c r="O461" s="42">
        <f>(SUM(COUNT(N461:N$731))/SUM(COUNT(N$2:N$731)))*100</f>
        <v>37.123287671232873</v>
      </c>
      <c r="T461" s="42">
        <v>240.68541656577918</v>
      </c>
      <c r="U461" s="42">
        <f>(SUM(COUNT(T461:T$1100))/SUM(COUNT(T$2:T$1100)))*100</f>
        <v>58.234758871701544</v>
      </c>
      <c r="V461">
        <f>'lc1.shallow1'!Q464</f>
        <v>148.9</v>
      </c>
      <c r="W461">
        <f>(SUM(COUNT(V461:V$829))/SUM(COUNT(V$2:V$829)))*100</f>
        <v>44.565217391304344</v>
      </c>
    </row>
    <row r="462" spans="7:23">
      <c r="G462">
        <v>133.0103811362014</v>
      </c>
      <c r="H462" s="42">
        <v>16.666666666666664</v>
      </c>
      <c r="K462" s="42">
        <f>'LC3.shallow2'!T466</f>
        <v>342.4090425312728</v>
      </c>
      <c r="L462" s="42">
        <f>(SUM(COUNT(K462:K$522))/SUM(COUNT(K$2:K$522)))*100</f>
        <v>11.708253358925145</v>
      </c>
      <c r="N462">
        <v>215.3416943657287</v>
      </c>
      <c r="O462" s="42">
        <f>(SUM(COUNT(N462:N$731))/SUM(COUNT(N$2:N$731)))*100</f>
        <v>36.986301369863014</v>
      </c>
      <c r="T462" s="42">
        <v>240.4</v>
      </c>
      <c r="U462" s="42">
        <f>(SUM(COUNT(T462:T$1100))/SUM(COUNT(T$2:T$1100)))*100</f>
        <v>58.143767060964514</v>
      </c>
      <c r="V462">
        <f>'lc1.shallow1'!Q465</f>
        <v>142.4</v>
      </c>
      <c r="W462">
        <f>(SUM(COUNT(V462:V$829))/SUM(COUNT(V$2:V$829)))*100</f>
        <v>44.444444444444443</v>
      </c>
    </row>
    <row r="463" spans="7:23">
      <c r="G463">
        <v>132.93266674780662</v>
      </c>
      <c r="H463" s="42">
        <v>16.485507246376812</v>
      </c>
      <c r="K463" s="42">
        <f>'LC3.shallow2'!T467</f>
        <v>117.44448054621019</v>
      </c>
      <c r="L463" s="42">
        <f>(SUM(COUNT(K463:K$522))/SUM(COUNT(K$2:K$522)))*100</f>
        <v>11.516314779270633</v>
      </c>
      <c r="N463">
        <v>214.99407345260852</v>
      </c>
      <c r="O463" s="42">
        <f>(SUM(COUNT(N463:N$731))/SUM(COUNT(N$2:N$731)))*100</f>
        <v>36.849315068493148</v>
      </c>
      <c r="T463">
        <v>239.7</v>
      </c>
      <c r="U463" s="42">
        <f>(SUM(COUNT(T463:T$1100))/SUM(COUNT(T$2:T$1100)))*100</f>
        <v>58.052775250227484</v>
      </c>
      <c r="V463">
        <f>'lc1.shallow1'!Q466</f>
        <v>283.7</v>
      </c>
      <c r="W463">
        <f>(SUM(COUNT(V463:V$829))/SUM(COUNT(V$2:V$829)))*100</f>
        <v>44.323671497584542</v>
      </c>
    </row>
    <row r="464" spans="7:23">
      <c r="G464">
        <v>132.65471478069296</v>
      </c>
      <c r="H464" s="42">
        <v>16.304347826086957</v>
      </c>
      <c r="K464" s="42">
        <f>'LC3.shallow2'!T468</f>
        <v>209.77801047756233</v>
      </c>
      <c r="L464" s="42">
        <f>(SUM(COUNT(K464:K$522))/SUM(COUNT(K$2:K$522)))*100</f>
        <v>11.324376199616124</v>
      </c>
      <c r="N464">
        <v>214.98850034814365</v>
      </c>
      <c r="O464" s="42">
        <f>(SUM(COUNT(N464:N$731))/SUM(COUNT(N$2:N$731)))*100</f>
        <v>36.712328767123289</v>
      </c>
      <c r="T464" s="42">
        <v>239.6259822750219</v>
      </c>
      <c r="U464" s="42">
        <f>(SUM(COUNT(T464:T$1100))/SUM(COUNT(T$2:T$1100)))*100</f>
        <v>57.961783439490446</v>
      </c>
      <c r="V464">
        <f>'lc1.shallow1'!Q467</f>
        <v>225.4</v>
      </c>
      <c r="W464">
        <f>(SUM(COUNT(V464:V$829))/SUM(COUNT(V$2:V$829)))*100</f>
        <v>44.20289855072464</v>
      </c>
    </row>
    <row r="465" spans="7:23">
      <c r="G465">
        <v>132.42279873815161</v>
      </c>
      <c r="H465" s="42">
        <v>16.123188405797102</v>
      </c>
      <c r="K465" s="42">
        <f>'LC3.shallow2'!T469</f>
        <v>316.01481102919024</v>
      </c>
      <c r="L465" s="42">
        <f>(SUM(COUNT(K465:K$522))/SUM(COUNT(K$2:K$522)))*100</f>
        <v>11.132437619961612</v>
      </c>
      <c r="N465">
        <v>214.70566641494432</v>
      </c>
      <c r="O465" s="42">
        <f>(SUM(COUNT(N465:N$731))/SUM(COUNT(N$2:N$731)))*100</f>
        <v>36.575342465753423</v>
      </c>
      <c r="T465" s="42">
        <v>238.9</v>
      </c>
      <c r="U465" s="42">
        <f>(SUM(COUNT(T465:T$1100))/SUM(COUNT(T$2:T$1100)))*100</f>
        <v>57.870791628753416</v>
      </c>
      <c r="V465">
        <f>'lc1.shallow1'!Q468</f>
        <v>303.8</v>
      </c>
      <c r="W465">
        <f>(SUM(COUNT(V465:V$829))/SUM(COUNT(V$2:V$829)))*100</f>
        <v>44.082125603864739</v>
      </c>
    </row>
    <row r="466" spans="7:23">
      <c r="G466">
        <v>132.22749112345304</v>
      </c>
      <c r="H466" s="42">
        <v>15.942028985507244</v>
      </c>
      <c r="K466" s="42">
        <f>'LC3.shallow2'!T470</f>
        <v>388.4316008474899</v>
      </c>
      <c r="L466" s="42">
        <f>(SUM(COUNT(K466:K$522))/SUM(COUNT(K$2:K$522)))*100</f>
        <v>10.940499040307101</v>
      </c>
      <c r="N466">
        <v>214.22002049672503</v>
      </c>
      <c r="O466" s="42">
        <f>(SUM(COUNT(N466:N$731))/SUM(COUNT(N$2:N$731)))*100</f>
        <v>36.438356164383563</v>
      </c>
      <c r="T466" s="42">
        <v>238.64828015910129</v>
      </c>
      <c r="U466" s="42">
        <f>(SUM(COUNT(T466:T$1100))/SUM(COUNT(T$2:T$1100)))*100</f>
        <v>57.779799818016372</v>
      </c>
      <c r="V466">
        <f>'lc1.shallow1'!Q469</f>
        <v>244.7</v>
      </c>
      <c r="W466">
        <f>(SUM(COUNT(V466:V$829))/SUM(COUNT(V$2:V$829)))*100</f>
        <v>43.961352657004831</v>
      </c>
    </row>
    <row r="467" spans="7:23">
      <c r="G467">
        <v>132.153783872937</v>
      </c>
      <c r="H467" s="42">
        <v>15.760869565217392</v>
      </c>
      <c r="K467" s="42">
        <f>'LC3.shallow2'!T471</f>
        <v>151.93477395499326</v>
      </c>
      <c r="L467" s="42">
        <f>(SUM(COUNT(K467:K$522))/SUM(COUNT(K$2:K$522)))*100</f>
        <v>10.748560460652591</v>
      </c>
      <c r="N467">
        <v>213.92800664657031</v>
      </c>
      <c r="O467" s="42">
        <f>(SUM(COUNT(N467:N$731))/SUM(COUNT(N$2:N$731)))*100</f>
        <v>36.301369863013697</v>
      </c>
      <c r="T467" s="42">
        <v>238.2</v>
      </c>
      <c r="U467" s="42">
        <f>(SUM(COUNT(T467:T$1100))/SUM(COUNT(T$2:T$1100)))*100</f>
        <v>57.688808007279349</v>
      </c>
      <c r="V467">
        <f>'lc1.shallow1'!Q470</f>
        <v>183.2</v>
      </c>
      <c r="W467">
        <f>(SUM(COUNT(V467:V$829))/SUM(COUNT(V$2:V$829)))*100</f>
        <v>43.840579710144929</v>
      </c>
    </row>
    <row r="468" spans="7:23">
      <c r="G468">
        <v>131.8446067578914</v>
      </c>
      <c r="H468" s="42">
        <v>15.579710144927535</v>
      </c>
      <c r="K468" s="42">
        <f>'LC3.shallow2'!T472</f>
        <v>202.72650112493287</v>
      </c>
      <c r="L468" s="42">
        <f>(SUM(COUNT(K468:K$522))/SUM(COUNT(K$2:K$522)))*100</f>
        <v>10.556621880998081</v>
      </c>
      <c r="N468">
        <v>213.67599574205229</v>
      </c>
      <c r="O468" s="42">
        <f>(SUM(COUNT(N468:N$731))/SUM(COUNT(N$2:N$731)))*100</f>
        <v>36.164383561643838</v>
      </c>
      <c r="T468" s="42">
        <v>238.1</v>
      </c>
      <c r="U468" s="42">
        <f>(SUM(COUNT(T468:T$1100))/SUM(COUNT(T$2:T$1100)))*100</f>
        <v>57.597816196542304</v>
      </c>
      <c r="V468">
        <f>'lc1.shallow1'!Q471</f>
        <v>183.3</v>
      </c>
      <c r="W468">
        <f>(SUM(COUNT(V468:V$829))/SUM(COUNT(V$2:V$829)))*100</f>
        <v>43.719806763285021</v>
      </c>
    </row>
    <row r="469" spans="7:23">
      <c r="G469">
        <v>131.67541414619663</v>
      </c>
      <c r="H469" s="42">
        <v>15.39855072463768</v>
      </c>
      <c r="K469" s="42">
        <f>'LC3.shallow2'!T473</f>
        <v>160.2113983330662</v>
      </c>
      <c r="L469" s="42">
        <f>(SUM(COUNT(K469:K$522))/SUM(COUNT(K$2:K$522)))*100</f>
        <v>10.36468330134357</v>
      </c>
      <c r="N469">
        <v>213.56822889805716</v>
      </c>
      <c r="O469" s="42">
        <f>(SUM(COUNT(N469:N$731))/SUM(COUNT(N$2:N$731)))*100</f>
        <v>36.027397260273972</v>
      </c>
      <c r="T469">
        <v>238</v>
      </c>
      <c r="U469" s="42">
        <f>(SUM(COUNT(T469:T$1100))/SUM(COUNT(T$2:T$1100)))*100</f>
        <v>57.506824385805274</v>
      </c>
      <c r="V469">
        <f>'lc1.shallow1'!Q472</f>
        <v>190.7</v>
      </c>
      <c r="W469">
        <f>(SUM(COUNT(V469:V$829))/SUM(COUNT(V$2:V$829)))*100</f>
        <v>43.59903381642512</v>
      </c>
    </row>
    <row r="470" spans="7:23">
      <c r="G470">
        <v>131.38389924777906</v>
      </c>
      <c r="H470" s="42">
        <v>15.217391304347828</v>
      </c>
      <c r="K470" s="42">
        <f>'LC3.shallow2'!T474</f>
        <v>131.19957706054481</v>
      </c>
      <c r="L470" s="42">
        <f>(SUM(COUNT(K470:K$522))/SUM(COUNT(K$2:K$522)))*100</f>
        <v>10.17274472168906</v>
      </c>
      <c r="N470">
        <v>213.39998399681946</v>
      </c>
      <c r="O470" s="42">
        <f>(SUM(COUNT(N470:N$731))/SUM(COUNT(N$2:N$731)))*100</f>
        <v>35.890410958904113</v>
      </c>
      <c r="T470" s="42">
        <v>237.4</v>
      </c>
      <c r="U470" s="42">
        <f>(SUM(COUNT(T470:T$1100))/SUM(COUNT(T$2:T$1100)))*100</f>
        <v>57.415832575068251</v>
      </c>
      <c r="V470">
        <f>'lc1.shallow1'!Q473</f>
        <v>153.69999999999999</v>
      </c>
      <c r="W470">
        <f>(SUM(COUNT(V470:V$829))/SUM(COUNT(V$2:V$829)))*100</f>
        <v>43.478260869565219</v>
      </c>
    </row>
    <row r="471" spans="7:23">
      <c r="G471">
        <v>131.19957706054481</v>
      </c>
      <c r="H471" s="42">
        <v>15.036231884057971</v>
      </c>
      <c r="K471" s="42">
        <f>'LC3.shallow2'!T475</f>
        <v>125.53106227603988</v>
      </c>
      <c r="L471" s="42">
        <f>(SUM(COUNT(K471:K$522))/SUM(COUNT(K$2:K$522)))*100</f>
        <v>9.9808061420345489</v>
      </c>
      <c r="N471">
        <v>212.99463091717072</v>
      </c>
      <c r="O471" s="42">
        <f>(SUM(COUNT(N471:N$731))/SUM(COUNT(N$2:N$731)))*100</f>
        <v>35.753424657534246</v>
      </c>
      <c r="T471" s="42">
        <v>237.1</v>
      </c>
      <c r="U471" s="42">
        <f>(SUM(COUNT(T471:T$1100))/SUM(COUNT(T$2:T$1100)))*100</f>
        <v>57.324840764331206</v>
      </c>
      <c r="V471">
        <f>'lc1.shallow1'!Q474</f>
        <v>489.8</v>
      </c>
      <c r="W471">
        <f>(SUM(COUNT(V471:V$829))/SUM(COUNT(V$2:V$829)))*100</f>
        <v>43.35748792270531</v>
      </c>
    </row>
    <row r="472" spans="7:23">
      <c r="G472">
        <v>131.05709604004414</v>
      </c>
      <c r="H472" s="42">
        <v>14.855072463768115</v>
      </c>
      <c r="K472" s="42">
        <f>'LC3.shallow2'!T476</f>
        <v>127.21812438486405</v>
      </c>
      <c r="L472" s="42">
        <f>(SUM(COUNT(K472:K$522))/SUM(COUNT(K$2:K$522)))*100</f>
        <v>9.7888675623800374</v>
      </c>
      <c r="N472">
        <v>212.93532293706102</v>
      </c>
      <c r="O472" s="42">
        <f>(SUM(COUNT(N472:N$731))/SUM(COUNT(N$2:N$731)))*100</f>
        <v>35.61643835616438</v>
      </c>
      <c r="T472" s="42">
        <v>236.95963062292785</v>
      </c>
      <c r="U472" s="42">
        <f>(SUM(COUNT(T472:T$1100))/SUM(COUNT(T$2:T$1100)))*100</f>
        <v>57.233848953594176</v>
      </c>
      <c r="V472">
        <f>'lc1.shallow1'!Q475</f>
        <v>201.8</v>
      </c>
      <c r="W472">
        <f>(SUM(COUNT(V472:V$829))/SUM(COUNT(V$2:V$829)))*100</f>
        <v>43.236714975845409</v>
      </c>
    </row>
    <row r="473" spans="7:23">
      <c r="G473">
        <v>130.94094899386818</v>
      </c>
      <c r="H473" s="42">
        <v>14.673913043478262</v>
      </c>
      <c r="K473" s="42">
        <f>'LC3.shallow2'!T477</f>
        <v>122.70152834315849</v>
      </c>
      <c r="L473" s="42">
        <f>(SUM(COUNT(K473:K$522))/SUM(COUNT(K$2:K$522)))*100</f>
        <v>9.5969289827255277</v>
      </c>
      <c r="N473">
        <v>212.20423322915002</v>
      </c>
      <c r="O473" s="42">
        <f>(SUM(COUNT(N473:N$731))/SUM(COUNT(N$2:N$731)))*100</f>
        <v>35.479452054794521</v>
      </c>
      <c r="T473" s="42">
        <v>236.9</v>
      </c>
      <c r="U473" s="42">
        <f>(SUM(COUNT(T473:T$1100))/SUM(COUNT(T$2:T$1100)))*100</f>
        <v>57.142857142857139</v>
      </c>
      <c r="V473">
        <f>'lc1.shallow1'!Q476</f>
        <v>263</v>
      </c>
      <c r="W473">
        <f>(SUM(COUNT(V473:V$829))/SUM(COUNT(V$2:V$829)))*100</f>
        <v>43.115942028985508</v>
      </c>
    </row>
    <row r="474" spans="7:23">
      <c r="G474">
        <v>130.59801164516625</v>
      </c>
      <c r="H474" s="42">
        <v>14.492753623188406</v>
      </c>
      <c r="K474" s="42">
        <f>'LC3.shallow2'!T478</f>
        <v>160.68122938929153</v>
      </c>
      <c r="L474" s="42">
        <f>(SUM(COUNT(K474:K$522))/SUM(COUNT(K$2:K$522)))*100</f>
        <v>9.4049904030710181</v>
      </c>
      <c r="N474">
        <v>212.18830685530764</v>
      </c>
      <c r="O474" s="42">
        <f>(SUM(COUNT(N474:N$731))/SUM(COUNT(N$2:N$731)))*100</f>
        <v>35.342465753424655</v>
      </c>
      <c r="T474" s="42">
        <v>236.26619619159416</v>
      </c>
      <c r="U474" s="42">
        <f>(SUM(COUNT(T474:T$1100))/SUM(COUNT(T$2:T$1100)))*100</f>
        <v>57.051865332120109</v>
      </c>
      <c r="V474">
        <f>'lc1.shallow1'!Q477</f>
        <v>272.8</v>
      </c>
      <c r="W474">
        <f>(SUM(COUNT(V474:V$829))/SUM(COUNT(V$2:V$829)))*100</f>
        <v>42.995169082125607</v>
      </c>
    </row>
    <row r="475" spans="7:23">
      <c r="G475">
        <v>130.59587237029857</v>
      </c>
      <c r="H475" s="42">
        <v>14.311594202898551</v>
      </c>
      <c r="K475" s="42">
        <f>'LC3.shallow2'!T479</f>
        <v>335.11701078364928</v>
      </c>
      <c r="L475" s="42">
        <f>(SUM(COUNT(K475:K$522))/SUM(COUNT(K$2:K$522)))*100</f>
        <v>9.2130518234165066</v>
      </c>
      <c r="N475">
        <v>211.57987689163085</v>
      </c>
      <c r="O475" s="42">
        <f>(SUM(COUNT(N475:N$731))/SUM(COUNT(N$2:N$731)))*100</f>
        <v>35.205479452054796</v>
      </c>
      <c r="T475" s="42">
        <v>236.1</v>
      </c>
      <c r="U475" s="42">
        <f>(SUM(COUNT(T475:T$1100))/SUM(COUNT(T$2:T$1100)))*100</f>
        <v>56.960873521383071</v>
      </c>
      <c r="V475">
        <f>'lc1.shallow1'!Q478</f>
        <v>310.39999999999998</v>
      </c>
      <c r="W475">
        <f>(SUM(COUNT(V475:V$829))/SUM(COUNT(V$2:V$829)))*100</f>
        <v>42.874396135265705</v>
      </c>
    </row>
    <row r="476" spans="7:23">
      <c r="G476">
        <v>130.10061500183431</v>
      </c>
      <c r="H476" s="42">
        <v>14.130434782608695</v>
      </c>
      <c r="K476" s="42">
        <f>'LC3.shallow2'!T480</f>
        <v>149.74593682228374</v>
      </c>
      <c r="L476" s="42">
        <f>(SUM(COUNT(K476:K$522))/SUM(COUNT(K$2:K$522)))*100</f>
        <v>9.021113243761997</v>
      </c>
      <c r="N476">
        <v>211.07441403518575</v>
      </c>
      <c r="O476" s="42">
        <f>(SUM(COUNT(N476:N$731))/SUM(COUNT(N$2:N$731)))*100</f>
        <v>35.06849315068493</v>
      </c>
      <c r="T476" s="42">
        <v>235.8</v>
      </c>
      <c r="U476" s="42">
        <f>(SUM(COUNT(T476:T$1100))/SUM(COUNT(T$2:T$1100)))*100</f>
        <v>56.869881710646041</v>
      </c>
      <c r="V476">
        <f>'lc1.shallow1'!Q479</f>
        <v>324.5</v>
      </c>
      <c r="W476">
        <f>(SUM(COUNT(V476:V$829))/SUM(COUNT(V$2:V$829)))*100</f>
        <v>42.753623188405797</v>
      </c>
    </row>
    <row r="477" spans="7:23">
      <c r="G477">
        <v>130.0551419166971</v>
      </c>
      <c r="H477" s="42">
        <v>13.949275362318842</v>
      </c>
      <c r="K477" s="42">
        <f>'LC3.shallow2'!T481</f>
        <v>139.20278976880516</v>
      </c>
      <c r="L477" s="42">
        <f>(SUM(COUNT(K477:K$522))/SUM(COUNT(K$2:K$522)))*100</f>
        <v>8.8291746641074855</v>
      </c>
      <c r="N477">
        <v>210.99196326027408</v>
      </c>
      <c r="O477" s="42">
        <f>(SUM(COUNT(N477:N$731))/SUM(COUNT(N$2:N$731)))*100</f>
        <v>34.93150684931507</v>
      </c>
      <c r="T477" s="42">
        <v>234.8</v>
      </c>
      <c r="U477" s="42">
        <f>(SUM(COUNT(T477:T$1100))/SUM(COUNT(T$2:T$1100)))*100</f>
        <v>56.778889899909011</v>
      </c>
      <c r="V477">
        <f>'lc1.shallow1'!Q480</f>
        <v>614.79999999999995</v>
      </c>
      <c r="W477">
        <f>(SUM(COUNT(V477:V$829))/SUM(COUNT(V$2:V$829)))*100</f>
        <v>42.632850241545896</v>
      </c>
    </row>
    <row r="478" spans="7:23">
      <c r="G478">
        <v>129.96447746634473</v>
      </c>
      <c r="H478" s="42">
        <v>13.768115942028986</v>
      </c>
      <c r="K478" s="42">
        <f>'LC3.shallow2'!T482</f>
        <v>0</v>
      </c>
      <c r="L478" s="42">
        <f>(SUM(COUNT(K478:K$522))/SUM(COUNT(K$2:K$522)))*100</f>
        <v>8.6372360844529741</v>
      </c>
      <c r="N478">
        <v>210.9183985050164</v>
      </c>
      <c r="O478" s="42">
        <f>(SUM(COUNT(N478:N$731))/SUM(COUNT(N$2:N$731)))*100</f>
        <v>34.794520547945204</v>
      </c>
      <c r="T478" s="42">
        <v>234.4</v>
      </c>
      <c r="U478" s="42">
        <f>(SUM(COUNT(T478:T$1100))/SUM(COUNT(T$2:T$1100)))*100</f>
        <v>56.687898089171973</v>
      </c>
      <c r="V478">
        <f>'lc1.shallow1'!Q481</f>
        <v>281.39999999999998</v>
      </c>
      <c r="W478">
        <f>(SUM(COUNT(V478:V$829))/SUM(COUNT(V$2:V$829)))*100</f>
        <v>42.512077294685987</v>
      </c>
    </row>
    <row r="479" spans="7:23">
      <c r="G479">
        <v>129.9163064063556</v>
      </c>
      <c r="H479" s="42">
        <v>13.586956521739129</v>
      </c>
      <c r="K479" s="42">
        <f>'LC3.shallow2'!T483</f>
        <v>594.04361903842164</v>
      </c>
      <c r="L479" s="42">
        <f>(SUM(COUNT(K479:K$522))/SUM(COUNT(K$2:K$522)))*100</f>
        <v>8.4452975047984644</v>
      </c>
      <c r="N479">
        <v>210.37847153668946</v>
      </c>
      <c r="O479" s="42">
        <f>(SUM(COUNT(N479:N$731))/SUM(COUNT(N$2:N$731)))*100</f>
        <v>34.657534246575345</v>
      </c>
      <c r="T479">
        <v>234.4</v>
      </c>
      <c r="U479" s="42">
        <f>(SUM(COUNT(T479:T$1100))/SUM(COUNT(T$2:T$1100)))*100</f>
        <v>56.596906278434943</v>
      </c>
      <c r="V479">
        <f>'lc1.shallow1'!Q482</f>
        <v>289.7</v>
      </c>
      <c r="W479">
        <f>(SUM(COUNT(V479:V$829))/SUM(COUNT(V$2:V$829)))*100</f>
        <v>42.391304347826086</v>
      </c>
    </row>
    <row r="480" spans="7:23">
      <c r="G480">
        <v>129.15142832342406</v>
      </c>
      <c r="H480" s="42">
        <v>13.405797101449277</v>
      </c>
      <c r="K480" s="42">
        <f>'LC3.shallow2'!T484</f>
        <v>403.43016452926537</v>
      </c>
      <c r="L480" s="42">
        <f>(SUM(COUNT(K480:K$522))/SUM(COUNT(K$2:K$522)))*100</f>
        <v>8.2533589251439547</v>
      </c>
      <c r="N480">
        <v>210.34870107415153</v>
      </c>
      <c r="O480" s="42">
        <f>(SUM(COUNT(N480:N$731))/SUM(COUNT(N$2:N$731)))*100</f>
        <v>34.520547945205479</v>
      </c>
      <c r="T480" s="42">
        <v>234.3</v>
      </c>
      <c r="U480" s="42">
        <f>(SUM(COUNT(T480:T$1100))/SUM(COUNT(T$2:T$1100)))*100</f>
        <v>56.505914467697906</v>
      </c>
      <c r="V480">
        <f>'lc1.shallow1'!Q483</f>
        <v>258.7</v>
      </c>
      <c r="W480">
        <f>(SUM(COUNT(V480:V$829))/SUM(COUNT(V$2:V$829)))*100</f>
        <v>42.270531400966185</v>
      </c>
    </row>
    <row r="481" spans="7:23">
      <c r="G481">
        <v>129.058317958369</v>
      </c>
      <c r="H481" s="42">
        <v>13.22463768115942</v>
      </c>
      <c r="K481" s="42">
        <f>'LC3.shallow2'!T485</f>
        <v>697.54352195761726</v>
      </c>
      <c r="L481" s="42">
        <f>(SUM(COUNT(K481:K$522))/SUM(COUNT(K$2:K$522)))*100</f>
        <v>8.0614203454894433</v>
      </c>
      <c r="N481">
        <v>210.19623140413759</v>
      </c>
      <c r="O481" s="42">
        <f>(SUM(COUNT(N481:N$731))/SUM(COUNT(N$2:N$731)))*100</f>
        <v>34.383561643835613</v>
      </c>
      <c r="T481" s="42">
        <v>234.3</v>
      </c>
      <c r="U481" s="42">
        <f>(SUM(COUNT(T481:T$1100))/SUM(COUNT(T$2:T$1100)))*100</f>
        <v>56.414922656960876</v>
      </c>
      <c r="V481">
        <f>'lc1.shallow1'!Q484</f>
        <v>198.4</v>
      </c>
      <c r="W481">
        <f>(SUM(COUNT(V481:V$829))/SUM(COUNT(V$2:V$829)))*100</f>
        <v>42.149758454106276</v>
      </c>
    </row>
    <row r="482" spans="7:23">
      <c r="G482">
        <v>129.04586578992448</v>
      </c>
      <c r="H482" s="42">
        <v>13.043478260869565</v>
      </c>
      <c r="K482" s="42">
        <f>'LC3.shallow2'!T486</f>
        <v>202.40769399404581</v>
      </c>
      <c r="L482" s="42">
        <f>(SUM(COUNT(K482:K$522))/SUM(COUNT(K$2:K$522)))*100</f>
        <v>7.8694817658349336</v>
      </c>
      <c r="N482">
        <v>209.64933278281262</v>
      </c>
      <c r="O482" s="42">
        <f>(SUM(COUNT(N482:N$731))/SUM(COUNT(N$2:N$731)))*100</f>
        <v>34.246575342465754</v>
      </c>
      <c r="T482" s="42">
        <v>234.3</v>
      </c>
      <c r="U482" s="42">
        <f>(SUM(COUNT(T482:T$1100))/SUM(COUNT(T$2:T$1100)))*100</f>
        <v>56.323930846223838</v>
      </c>
      <c r="V482">
        <f>'lc1.shallow1'!Q485</f>
        <v>148.4</v>
      </c>
      <c r="W482">
        <f>(SUM(COUNT(V482:V$829))/SUM(COUNT(V$2:V$829)))*100</f>
        <v>42.028985507246375</v>
      </c>
    </row>
    <row r="483" spans="7:23">
      <c r="G483">
        <v>128.85055393728337</v>
      </c>
      <c r="H483" s="42">
        <v>12.862318840579709</v>
      </c>
      <c r="K483" s="42">
        <f>'LC3.shallow2'!T487</f>
        <v>140.37170505601787</v>
      </c>
      <c r="L483" s="42">
        <f>(SUM(COUNT(K483:K$522))/SUM(COUNT(K$2:K$522)))*100</f>
        <v>7.6775431861804213</v>
      </c>
      <c r="N483">
        <v>209.56829805127205</v>
      </c>
      <c r="O483" s="42">
        <f>(SUM(COUNT(N483:N$731))/SUM(COUNT(N$2:N$731)))*100</f>
        <v>34.109589041095887</v>
      </c>
      <c r="T483" s="42">
        <v>234.126037165528</v>
      </c>
      <c r="U483" s="42">
        <f>(SUM(COUNT(T483:T$1100))/SUM(COUNT(T$2:T$1100)))*100</f>
        <v>56.232939035486808</v>
      </c>
      <c r="V483">
        <f>'lc1.shallow1'!Q486</f>
        <v>187.1</v>
      </c>
      <c r="W483">
        <f>(SUM(COUNT(V483:V$829))/SUM(COUNT(V$2:V$829)))*100</f>
        <v>41.908212560386474</v>
      </c>
    </row>
    <row r="484" spans="7:23">
      <c r="G484">
        <v>128.31846911835009</v>
      </c>
      <c r="H484" s="42">
        <v>12.681159420289855</v>
      </c>
      <c r="K484" s="42">
        <f>'LC3.shallow2'!T488</f>
        <v>133.09809813257525</v>
      </c>
      <c r="L484" s="42">
        <f>(SUM(COUNT(K484:K$522))/SUM(COUNT(K$2:K$522)))*100</f>
        <v>7.4856046065259116</v>
      </c>
      <c r="N484">
        <v>209.53211313434349</v>
      </c>
      <c r="O484" s="42">
        <f>(SUM(COUNT(N484:N$731))/SUM(COUNT(N$2:N$731)))*100</f>
        <v>33.972602739726028</v>
      </c>
      <c r="T484" s="42">
        <v>233.47023505591494</v>
      </c>
      <c r="U484" s="42">
        <f>(SUM(COUNT(T484:T$1100))/SUM(COUNT(T$2:T$1100)))*100</f>
        <v>56.141947224749778</v>
      </c>
      <c r="V484">
        <f>'lc1.shallow1'!Q487</f>
        <v>364.6</v>
      </c>
      <c r="W484">
        <f>(SUM(COUNT(V484:V$829))/SUM(COUNT(V$2:V$829)))*100</f>
        <v>41.787439613526573</v>
      </c>
    </row>
    <row r="485" spans="7:23">
      <c r="G485">
        <v>127.21812438486405</v>
      </c>
      <c r="H485" s="42">
        <v>12.5</v>
      </c>
      <c r="K485" s="42">
        <f>'LC3.shallow2'!T489</f>
        <v>117.74881644317016</v>
      </c>
      <c r="L485" s="42">
        <f>(SUM(COUNT(K485:K$522))/SUM(COUNT(K$2:K$522)))*100</f>
        <v>7.2936660268714011</v>
      </c>
      <c r="N485">
        <v>209.5030088336961</v>
      </c>
      <c r="O485" s="42">
        <f>(SUM(COUNT(N485:N$731))/SUM(COUNT(N$2:N$731)))*100</f>
        <v>33.835616438356162</v>
      </c>
      <c r="T485">
        <v>233.3</v>
      </c>
      <c r="U485" s="42">
        <f>(SUM(COUNT(T485:T$1100))/SUM(COUNT(T$2:T$1100)))*100</f>
        <v>56.050955414012741</v>
      </c>
      <c r="V485">
        <f>'lc1.shallow1'!Q488</f>
        <v>125.6</v>
      </c>
      <c r="W485">
        <f>(SUM(COUNT(V485:V$829))/SUM(COUNT(V$2:V$829)))*100</f>
        <v>41.666666666666671</v>
      </c>
    </row>
    <row r="486" spans="7:23">
      <c r="G486">
        <v>127.1675680100645</v>
      </c>
      <c r="H486" s="42">
        <v>12.318840579710146</v>
      </c>
      <c r="K486" s="42">
        <f>'LC3.shallow2'!T490</f>
        <v>166.62601624328846</v>
      </c>
      <c r="L486" s="42">
        <f>(SUM(COUNT(K486:K$522))/SUM(COUNT(K$2:K$522)))*100</f>
        <v>7.1017274472168905</v>
      </c>
      <c r="N486">
        <v>209.4471967855512</v>
      </c>
      <c r="O486" s="42">
        <f>(SUM(COUNT(N486:N$731))/SUM(COUNT(N$2:N$731)))*100</f>
        <v>33.698630136986303</v>
      </c>
      <c r="T486" s="42">
        <v>232.7</v>
      </c>
      <c r="U486" s="42">
        <f>(SUM(COUNT(T486:T$1100))/SUM(COUNT(T$2:T$1100)))*100</f>
        <v>55.95996360327571</v>
      </c>
      <c r="V486">
        <f>'lc1.shallow1'!Q489</f>
        <v>135.69999999999999</v>
      </c>
      <c r="W486">
        <f>(SUM(COUNT(V486:V$829))/SUM(COUNT(V$2:V$829)))*100</f>
        <v>41.545893719806763</v>
      </c>
    </row>
    <row r="487" spans="7:23">
      <c r="G487">
        <v>126.36105261352448</v>
      </c>
      <c r="H487" s="42">
        <v>12.137681159420289</v>
      </c>
      <c r="K487" s="42">
        <f>'LC3.shallow2'!T491</f>
        <v>297.71168191675258</v>
      </c>
      <c r="L487" s="42">
        <f>(SUM(COUNT(K487:K$522))/SUM(COUNT(K$2:K$522)))*100</f>
        <v>6.90978886756238</v>
      </c>
      <c r="N487">
        <v>209.43862079998959</v>
      </c>
      <c r="O487" s="42">
        <f>(SUM(COUNT(N487:N$731))/SUM(COUNT(N$2:N$731)))*100</f>
        <v>33.561643835616437</v>
      </c>
      <c r="T487" s="42">
        <v>232.4</v>
      </c>
      <c r="U487" s="42">
        <f>(SUM(COUNT(T487:T$1100))/SUM(COUNT(T$2:T$1100)))*100</f>
        <v>55.868971792538666</v>
      </c>
      <c r="V487">
        <f>'lc1.shallow1'!Q490</f>
        <v>188.8</v>
      </c>
      <c r="W487">
        <f>(SUM(COUNT(V487:V$829))/SUM(COUNT(V$2:V$829)))*100</f>
        <v>41.425120772946862</v>
      </c>
    </row>
    <row r="488" spans="7:23">
      <c r="G488">
        <v>125.53106227603988</v>
      </c>
      <c r="H488" s="42">
        <v>11.956521739130435</v>
      </c>
      <c r="K488" s="42">
        <f>'LC3.shallow2'!T492</f>
        <v>513.00733528036017</v>
      </c>
      <c r="L488" s="42">
        <f>(SUM(COUNT(K488:K$522))/SUM(COUNT(K$2:K$522)))*100</f>
        <v>6.7178502879078703</v>
      </c>
      <c r="N488">
        <v>208.79215442230574</v>
      </c>
      <c r="O488" s="42">
        <f>(SUM(COUNT(N488:N$731))/SUM(COUNT(N$2:N$731)))*100</f>
        <v>33.424657534246577</v>
      </c>
      <c r="T488" s="42">
        <v>231.9</v>
      </c>
      <c r="U488" s="42">
        <f>(SUM(COUNT(T488:T$1100))/SUM(COUNT(T$2:T$1100)))*100</f>
        <v>55.777979981801643</v>
      </c>
      <c r="V488">
        <f>'lc1.shallow1'!Q491</f>
        <v>139.30000000000001</v>
      </c>
      <c r="W488">
        <f>(SUM(COUNT(V488:V$829))/SUM(COUNT(V$2:V$829)))*100</f>
        <v>41.304347826086953</v>
      </c>
    </row>
    <row r="489" spans="7:23">
      <c r="G489">
        <v>125.32918258778504</v>
      </c>
      <c r="H489" s="42">
        <v>11.77536231884058</v>
      </c>
      <c r="K489" s="42">
        <f>'LC3.shallow2'!T493</f>
        <v>160.03196526930287</v>
      </c>
      <c r="L489" s="42">
        <f>(SUM(COUNT(K489:K$522))/SUM(COUNT(K$2:K$522)))*100</f>
        <v>6.525911708253358</v>
      </c>
      <c r="N489">
        <v>208.56310377512486</v>
      </c>
      <c r="O489" s="42">
        <f>(SUM(COUNT(N489:N$731))/SUM(COUNT(N$2:N$731)))*100</f>
        <v>33.287671232876711</v>
      </c>
      <c r="T489" s="42">
        <v>231.49962701469013</v>
      </c>
      <c r="U489" s="42">
        <f>(SUM(COUNT(T489:T$1100))/SUM(COUNT(T$2:T$1100)))*100</f>
        <v>55.686988171064598</v>
      </c>
      <c r="V489">
        <f>'lc1.shallow1'!Q492</f>
        <v>199.7</v>
      </c>
      <c r="W489">
        <f>(SUM(COUNT(V489:V$829))/SUM(COUNT(V$2:V$829)))*100</f>
        <v>41.183574879227052</v>
      </c>
    </row>
    <row r="490" spans="7:23">
      <c r="G490">
        <v>125.02464021697989</v>
      </c>
      <c r="H490" s="42">
        <v>11.594202898550725</v>
      </c>
      <c r="K490" s="42">
        <f>'LC3.shallow2'!T494</f>
        <v>240.46487938733168</v>
      </c>
      <c r="L490" s="42">
        <f>(SUM(COUNT(K490:K$522))/SUM(COUNT(K$2:K$522)))*100</f>
        <v>6.3339731285988483</v>
      </c>
      <c r="N490">
        <v>208.21329201300017</v>
      </c>
      <c r="O490" s="42">
        <f>(SUM(COUNT(N490:N$731))/SUM(COUNT(N$2:N$731)))*100</f>
        <v>33.150684931506852</v>
      </c>
      <c r="T490" s="42">
        <v>231.4</v>
      </c>
      <c r="U490" s="42">
        <f>(SUM(COUNT(T490:T$1100))/SUM(COUNT(T$2:T$1100)))*100</f>
        <v>55.595996360327568</v>
      </c>
      <c r="V490">
        <f>'lc1.shallow1'!Q493</f>
        <v>136.19999999999999</v>
      </c>
      <c r="W490">
        <f>(SUM(COUNT(V490:V$829))/SUM(COUNT(V$2:V$829)))*100</f>
        <v>41.062801932367151</v>
      </c>
    </row>
    <row r="491" spans="7:23">
      <c r="G491">
        <v>124.84107170249287</v>
      </c>
      <c r="H491" s="42">
        <v>11.413043478260869</v>
      </c>
      <c r="K491" s="42">
        <f>'LC3.shallow2'!T495</f>
        <v>188.8952392764923</v>
      </c>
      <c r="L491" s="42">
        <f>(SUM(COUNT(K491:K$522))/SUM(COUNT(K$2:K$522)))*100</f>
        <v>6.1420345489443378</v>
      </c>
      <c r="N491">
        <v>207.57464670663572</v>
      </c>
      <c r="O491" s="42">
        <f>(SUM(COUNT(N491:N$731))/SUM(COUNT(N$2:N$731)))*100</f>
        <v>33.013698630136986</v>
      </c>
      <c r="T491" s="42">
        <v>231.2</v>
      </c>
      <c r="U491" s="42">
        <f>(SUM(COUNT(T491:T$1100))/SUM(COUNT(T$2:T$1100)))*100</f>
        <v>55.505004549590545</v>
      </c>
      <c r="V491">
        <f>'lc1.shallow1'!Q494</f>
        <v>191.5</v>
      </c>
      <c r="W491">
        <f>(SUM(COUNT(V491:V$829))/SUM(COUNT(V$2:V$829)))*100</f>
        <v>40.942028985507243</v>
      </c>
    </row>
    <row r="492" spans="7:23">
      <c r="G492">
        <v>124.78416271092745</v>
      </c>
      <c r="H492" s="42">
        <v>11.231884057971014</v>
      </c>
      <c r="K492" s="42">
        <f>'LC3.shallow2'!T496</f>
        <v>329.36033982090493</v>
      </c>
      <c r="L492" s="42">
        <f>(SUM(COUNT(K492:K$522))/SUM(COUNT(K$2:K$522)))*100</f>
        <v>5.9500959692898272</v>
      </c>
      <c r="N492">
        <v>207.53157848963531</v>
      </c>
      <c r="O492" s="42">
        <f>(SUM(COUNT(N492:N$731))/SUM(COUNT(N$2:N$731)))*100</f>
        <v>32.87671232876712</v>
      </c>
      <c r="T492" s="42">
        <v>230.2</v>
      </c>
      <c r="U492" s="42">
        <f>(SUM(COUNT(T492:T$1100))/SUM(COUNT(T$2:T$1100)))*100</f>
        <v>55.414012738853501</v>
      </c>
      <c r="V492">
        <f>'lc1.shallow1'!Q495</f>
        <v>203.8</v>
      </c>
      <c r="W492">
        <f>(SUM(COUNT(V492:V$829))/SUM(COUNT(V$2:V$829)))*100</f>
        <v>40.821256038647341</v>
      </c>
    </row>
    <row r="493" spans="7:23">
      <c r="G493">
        <v>124.78352471158607</v>
      </c>
      <c r="H493" s="42">
        <v>11.05072463768116</v>
      </c>
      <c r="K493" s="42">
        <f>'LC3.shallow2'!T497</f>
        <v>255.8943236028517</v>
      </c>
      <c r="L493" s="42">
        <f>(SUM(COUNT(K493:K$522))/SUM(COUNT(K$2:K$522)))*100</f>
        <v>5.7581573896353166</v>
      </c>
      <c r="N493">
        <v>207.43648477846671</v>
      </c>
      <c r="O493" s="42">
        <f>(SUM(COUNT(N493:N$731))/SUM(COUNT(N$2:N$731)))*100</f>
        <v>32.739726027397261</v>
      </c>
      <c r="T493" s="42">
        <v>230.1444865140287</v>
      </c>
      <c r="U493" s="42">
        <f>(SUM(COUNT(T493:T$1100))/SUM(COUNT(T$2:T$1100)))*100</f>
        <v>55.32302092811647</v>
      </c>
      <c r="V493">
        <f>'lc1.shallow1'!Q496</f>
        <v>219.3</v>
      </c>
      <c r="W493">
        <f>(SUM(COUNT(V493:V$829))/SUM(COUNT(V$2:V$829)))*100</f>
        <v>40.70048309178744</v>
      </c>
    </row>
    <row r="494" spans="7:23">
      <c r="G494">
        <v>123.91234370033307</v>
      </c>
      <c r="H494" s="42">
        <v>10.869565217391305</v>
      </c>
      <c r="K494" s="42">
        <f>'LC3.shallow2'!T498</f>
        <v>0</v>
      </c>
      <c r="L494" s="42">
        <f>(SUM(COUNT(K494:K$522))/SUM(COUNT(K$2:K$522)))*100</f>
        <v>5.5662188099808061</v>
      </c>
      <c r="N494">
        <v>207.17468826812723</v>
      </c>
      <c r="O494" s="42">
        <f>(SUM(COUNT(N494:N$731))/SUM(COUNT(N$2:N$731)))*100</f>
        <v>32.602739726027394</v>
      </c>
      <c r="T494" s="42">
        <v>229.66241962750925</v>
      </c>
      <c r="U494" s="42">
        <f>(SUM(COUNT(T494:T$1100))/SUM(COUNT(T$2:T$1100)))*100</f>
        <v>55.232029117379433</v>
      </c>
      <c r="V494">
        <f>'lc1.shallow1'!Q497</f>
        <v>242.8</v>
      </c>
      <c r="W494">
        <f>(SUM(COUNT(V494:V$829))/SUM(COUNT(V$2:V$829)))*100</f>
        <v>40.579710144927539</v>
      </c>
    </row>
    <row r="495" spans="7:23">
      <c r="G495">
        <v>123.70863967437492</v>
      </c>
      <c r="H495" s="42">
        <v>10.688405797101449</v>
      </c>
      <c r="K495" s="42">
        <f>'LC3.shallow2'!T499</f>
        <v>315.35529288905076</v>
      </c>
      <c r="L495" s="42">
        <f>(SUM(COUNT(K495:K$522))/SUM(COUNT(K$2:K$522)))*100</f>
        <v>5.3742802303262955</v>
      </c>
      <c r="N495">
        <v>207.0395999193729</v>
      </c>
      <c r="O495" s="42">
        <f>(SUM(COUNT(N495:N$731))/SUM(COUNT(N$2:N$731)))*100</f>
        <v>32.465753424657535</v>
      </c>
      <c r="T495" s="42">
        <v>229.5</v>
      </c>
      <c r="U495" s="42">
        <f>(SUM(COUNT(T495:T$1100))/SUM(COUNT(T$2:T$1100)))*100</f>
        <v>55.141037306642403</v>
      </c>
      <c r="V495">
        <f>'lc1.shallow1'!Q498</f>
        <v>135.1</v>
      </c>
      <c r="W495">
        <f>(SUM(COUNT(V495:V$829))/SUM(COUNT(V$2:V$829)))*100</f>
        <v>40.458937198067638</v>
      </c>
    </row>
    <row r="496" spans="7:23">
      <c r="G496">
        <v>123.64326405986876</v>
      </c>
      <c r="H496" s="42">
        <v>10.507246376811594</v>
      </c>
      <c r="K496" s="42">
        <f>'LC3.shallow2'!T500</f>
        <v>379.52995418622572</v>
      </c>
      <c r="L496" s="42">
        <f>(SUM(COUNT(K496:K$522))/SUM(COUNT(K$2:K$522)))*100</f>
        <v>5.182341650671785</v>
      </c>
      <c r="N496">
        <v>206.45590022730457</v>
      </c>
      <c r="O496" s="42">
        <f>(SUM(COUNT(N496:N$731))/SUM(COUNT(N$2:N$731)))*100</f>
        <v>32.328767123287669</v>
      </c>
      <c r="T496" s="42">
        <v>229.4</v>
      </c>
      <c r="U496" s="42">
        <f>(SUM(COUNT(T496:T$1100))/SUM(COUNT(T$2:T$1100)))*100</f>
        <v>55.050045495905366</v>
      </c>
      <c r="V496">
        <f>'lc1.shallow1'!Q499</f>
        <v>304.60000000000002</v>
      </c>
      <c r="W496">
        <f>(SUM(COUNT(V496:V$829))/SUM(COUNT(V$2:V$829)))*100</f>
        <v>40.338164251207729</v>
      </c>
    </row>
    <row r="497" spans="7:23">
      <c r="G497">
        <v>123.46941023855479</v>
      </c>
      <c r="H497" s="42">
        <v>10.326086956521738</v>
      </c>
      <c r="K497" s="42">
        <f>'LC3.shallow2'!T501</f>
        <v>116.25400464799202</v>
      </c>
      <c r="L497" s="42">
        <f>(SUM(COUNT(K497:K$522))/SUM(COUNT(K$2:K$522)))*100</f>
        <v>4.9904030710172744</v>
      </c>
      <c r="N497">
        <v>206.33999277157005</v>
      </c>
      <c r="O497" s="42">
        <f>(SUM(COUNT(N497:N$731))/SUM(COUNT(N$2:N$731)))*100</f>
        <v>32.19178082191781</v>
      </c>
      <c r="T497" s="42">
        <v>229.3</v>
      </c>
      <c r="U497" s="42">
        <f>(SUM(COUNT(T497:T$1100))/SUM(COUNT(T$2:T$1100)))*100</f>
        <v>54.959053685168335</v>
      </c>
      <c r="V497">
        <f>'lc1.shallow1'!Q500</f>
        <v>207.9</v>
      </c>
      <c r="W497">
        <f>(SUM(COUNT(V497:V$829))/SUM(COUNT(V$2:V$829)))*100</f>
        <v>40.217391304347828</v>
      </c>
    </row>
    <row r="498" spans="7:23">
      <c r="G498">
        <v>123.10243417370516</v>
      </c>
      <c r="H498" s="42">
        <v>10.144927536231885</v>
      </c>
      <c r="K498" s="42">
        <f>'LC3.shallow2'!T502</f>
        <v>206.08025378618058</v>
      </c>
      <c r="L498" s="42">
        <f>(SUM(COUNT(K498:K$522))/SUM(COUNT(K$2:K$522)))*100</f>
        <v>4.7984644913627639</v>
      </c>
      <c r="N498">
        <v>206.33089841156215</v>
      </c>
      <c r="O498" s="42">
        <f>(SUM(COUNT(N498:N$731))/SUM(COUNT(N$2:N$731)))*100</f>
        <v>32.054794520547944</v>
      </c>
      <c r="T498" s="42">
        <v>229.3</v>
      </c>
      <c r="U498" s="42">
        <f>(SUM(COUNT(T498:T$1100))/SUM(COUNT(T$2:T$1100)))*100</f>
        <v>54.868061874431305</v>
      </c>
      <c r="V498">
        <f>'lc1.shallow1'!Q501</f>
        <v>154.19999999999999</v>
      </c>
      <c r="W498">
        <f>(SUM(COUNT(V498:V$829))/SUM(COUNT(V$2:V$829)))*100</f>
        <v>40.096618357487927</v>
      </c>
    </row>
    <row r="499" spans="7:23">
      <c r="G499">
        <v>123.07707176109511</v>
      </c>
      <c r="H499" s="42">
        <v>9.9637681159420293</v>
      </c>
      <c r="K499" s="42">
        <f>'LC3.shallow2'!T503</f>
        <v>273.19078948699524</v>
      </c>
      <c r="L499" s="42">
        <f>(SUM(COUNT(K499:K$522))/SUM(COUNT(K$2:K$522)))*100</f>
        <v>4.6065259117082533</v>
      </c>
      <c r="N499">
        <v>205.901725111421</v>
      </c>
      <c r="O499" s="42">
        <f>(SUM(COUNT(N499:N$731))/SUM(COUNT(N$2:N$731)))*100</f>
        <v>31.917808219178085</v>
      </c>
      <c r="T499" s="42">
        <v>228.7</v>
      </c>
      <c r="U499" s="42">
        <f>(SUM(COUNT(T499:T$1100))/SUM(COUNT(T$2:T$1100)))*100</f>
        <v>54.777070063694268</v>
      </c>
      <c r="V499">
        <f>'lc1.shallow1'!Q502</f>
        <v>177.5</v>
      </c>
      <c r="W499">
        <f>(SUM(COUNT(V499:V$829))/SUM(COUNT(V$2:V$829)))*100</f>
        <v>39.975845410628018</v>
      </c>
    </row>
    <row r="500" spans="7:23">
      <c r="G500">
        <v>123.01001522942464</v>
      </c>
      <c r="H500" s="42">
        <v>9.7826086956521738</v>
      </c>
      <c r="K500" s="42">
        <f>'LC3.shallow2'!T504</f>
        <v>180.1342637778435</v>
      </c>
      <c r="L500" s="42">
        <f>(SUM(COUNT(K500:K$522))/SUM(COUNT(K$2:K$522)))*100</f>
        <v>4.4145873320537428</v>
      </c>
      <c r="N500">
        <v>205.81059985261322</v>
      </c>
      <c r="O500" s="42">
        <f>(SUM(COUNT(N500:N$731))/SUM(COUNT(N$2:N$731)))*100</f>
        <v>31.780821917808222</v>
      </c>
      <c r="T500" s="42">
        <v>228.53843579635867</v>
      </c>
      <c r="U500" s="42">
        <f>(SUM(COUNT(T500:T$1100))/SUM(COUNT(T$2:T$1100)))*100</f>
        <v>54.686078252957238</v>
      </c>
      <c r="V500">
        <f>'lc1.shallow1'!Q503</f>
        <v>171.8</v>
      </c>
      <c r="W500">
        <f>(SUM(COUNT(V500:V$829))/SUM(COUNT(V$2:V$829)))*100</f>
        <v>39.855072463768117</v>
      </c>
    </row>
    <row r="501" spans="7:23">
      <c r="G501">
        <v>122.94825457850159</v>
      </c>
      <c r="H501" s="42">
        <v>9.6014492753623184</v>
      </c>
      <c r="K501" s="42">
        <f>'LC3.shallow2'!T505</f>
        <v>304.49242449867734</v>
      </c>
      <c r="L501" s="42">
        <f>(SUM(COUNT(K501:K$522))/SUM(COUNT(K$2:K$522)))*100</f>
        <v>4.2226487523992322</v>
      </c>
      <c r="N501">
        <v>205.63049872363266</v>
      </c>
      <c r="O501" s="42">
        <f>(SUM(COUNT(N501:N$731))/SUM(COUNT(N$2:N$731)))*100</f>
        <v>31.643835616438352</v>
      </c>
      <c r="T501" s="42">
        <v>228.1</v>
      </c>
      <c r="U501" s="42">
        <f>(SUM(COUNT(T501:T$1100))/SUM(COUNT(T$2:T$1100)))*100</f>
        <v>54.5950864422202</v>
      </c>
      <c r="V501">
        <f>'lc1.shallow1'!Q504</f>
        <v>180.8</v>
      </c>
      <c r="W501">
        <f>(SUM(COUNT(V501:V$829))/SUM(COUNT(V$2:V$829)))*100</f>
        <v>39.734299516908209</v>
      </c>
    </row>
    <row r="502" spans="7:23">
      <c r="G502">
        <v>122.70152834315849</v>
      </c>
      <c r="H502" s="42">
        <v>9.4202898550724647</v>
      </c>
      <c r="K502" s="42">
        <f>'LC3.shallow2'!T506</f>
        <v>405.02037548284181</v>
      </c>
      <c r="L502" s="42">
        <f>(SUM(COUNT(K502:K$522))/SUM(COUNT(K$2:K$522)))*100</f>
        <v>4.0307101727447217</v>
      </c>
      <c r="N502">
        <v>205.54709867401829</v>
      </c>
      <c r="O502" s="42">
        <f>(SUM(COUNT(N502:N$731))/SUM(COUNT(N$2:N$731)))*100</f>
        <v>31.506849315068493</v>
      </c>
      <c r="T502">
        <v>227.9</v>
      </c>
      <c r="U502" s="42">
        <f>(SUM(COUNT(T502:T$1100))/SUM(COUNT(T$2:T$1100)))*100</f>
        <v>54.50409463148317</v>
      </c>
      <c r="V502">
        <f>'lc1.shallow1'!Q505</f>
        <v>122.9</v>
      </c>
      <c r="W502">
        <f>(SUM(COUNT(V502:V$829))/SUM(COUNT(V$2:V$829)))*100</f>
        <v>39.613526570048307</v>
      </c>
    </row>
    <row r="503" spans="7:23">
      <c r="G503">
        <v>122.68658509387764</v>
      </c>
      <c r="H503" s="42">
        <v>9.2391304347826075</v>
      </c>
      <c r="K503" s="42">
        <f>'LC3.shallow2'!T507</f>
        <v>174.42705994924157</v>
      </c>
      <c r="L503" s="42">
        <f>(SUM(COUNT(K503:K$522))/SUM(COUNT(K$2:K$522)))*100</f>
        <v>3.8387715930902107</v>
      </c>
      <c r="N503">
        <v>205.49492794872924</v>
      </c>
      <c r="O503" s="42">
        <f>(SUM(COUNT(N503:N$731))/SUM(COUNT(N$2:N$731)))*100</f>
        <v>31.36986301369863</v>
      </c>
      <c r="T503">
        <v>227.3</v>
      </c>
      <c r="U503" s="42">
        <f>(SUM(COUNT(T503:T$1100))/SUM(COUNT(T$2:T$1100)))*100</f>
        <v>54.413102820746126</v>
      </c>
      <c r="V503">
        <f>'lc1.shallow1'!Q506</f>
        <v>174</v>
      </c>
      <c r="W503">
        <f>(SUM(COUNT(V503:V$829))/SUM(COUNT(V$2:V$829)))*100</f>
        <v>39.492753623188406</v>
      </c>
    </row>
    <row r="504" spans="7:23">
      <c r="G504">
        <v>121.63817901670117</v>
      </c>
      <c r="H504" s="42">
        <v>9.0579710144927539</v>
      </c>
      <c r="K504" s="42">
        <f>'LC3.shallow2'!T508</f>
        <v>332.85055421195949</v>
      </c>
      <c r="L504" s="42">
        <f>(SUM(COUNT(K504:K$522))/SUM(COUNT(K$2:K$522)))*100</f>
        <v>3.6468330134357005</v>
      </c>
      <c r="N504">
        <v>205.35745319223341</v>
      </c>
      <c r="O504" s="42">
        <f>(SUM(COUNT(N504:N$731))/SUM(COUNT(N$2:N$731)))*100</f>
        <v>31.232876712328768</v>
      </c>
      <c r="T504" s="42">
        <v>227.1151708444059</v>
      </c>
      <c r="U504" s="42">
        <f>(SUM(COUNT(T504:T$1100))/SUM(COUNT(T$2:T$1100)))*100</f>
        <v>54.322111010009102</v>
      </c>
      <c r="V504">
        <f>'lc1.shallow1'!Q507</f>
        <v>168.4</v>
      </c>
      <c r="W504">
        <f>(SUM(COUNT(V504:V$829))/SUM(COUNT(V$2:V$829)))*100</f>
        <v>39.371980676328505</v>
      </c>
    </row>
    <row r="505" spans="7:23">
      <c r="G505">
        <v>121.58915319624276</v>
      </c>
      <c r="H505" s="42">
        <v>8.8768115942028984</v>
      </c>
      <c r="K505" s="42">
        <f>'LC3.shallow2'!T509</f>
        <v>523.5702679449696</v>
      </c>
      <c r="L505" s="42">
        <f>(SUM(COUNT(K505:K$522))/SUM(COUNT(K$2:K$522)))*100</f>
        <v>3.45489443378119</v>
      </c>
      <c r="N505">
        <v>205.18423280700134</v>
      </c>
      <c r="O505" s="42">
        <f>(SUM(COUNT(N505:N$731))/SUM(COUNT(N$2:N$731)))*100</f>
        <v>31.095890410958905</v>
      </c>
      <c r="T505" s="42">
        <v>226.9060797409839</v>
      </c>
      <c r="U505" s="42">
        <f>(SUM(COUNT(T505:T$1100))/SUM(COUNT(T$2:T$1100)))*100</f>
        <v>54.231119199272072</v>
      </c>
      <c r="V505">
        <f>'lc1.shallow1'!Q508</f>
        <v>118.7</v>
      </c>
      <c r="W505">
        <f>(SUM(COUNT(V505:V$829))/SUM(COUNT(V$2:V$829)))*100</f>
        <v>39.251207729468604</v>
      </c>
    </row>
    <row r="506" spans="7:23">
      <c r="G506">
        <v>121.40083155906422</v>
      </c>
      <c r="H506" s="42">
        <v>8.695652173913043</v>
      </c>
      <c r="K506" s="42">
        <f>'LC3.shallow2'!T510</f>
        <v>196.09203771910248</v>
      </c>
      <c r="L506" s="42">
        <f>(SUM(COUNT(K506:K$522))/SUM(COUNT(K$2:K$522)))*100</f>
        <v>3.262955854126679</v>
      </c>
      <c r="N506">
        <v>205.01109142813812</v>
      </c>
      <c r="O506" s="42">
        <f>(SUM(COUNT(N506:N$731))/SUM(COUNT(N$2:N$731)))*100</f>
        <v>30.958904109589042</v>
      </c>
      <c r="T506" s="42">
        <v>226.8</v>
      </c>
      <c r="U506" s="42">
        <f>(SUM(COUNT(T506:T$1100))/SUM(COUNT(T$2:T$1100)))*100</f>
        <v>54.140127388535028</v>
      </c>
      <c r="V506">
        <f>'lc1.shallow1'!Q509</f>
        <v>139.30000000000001</v>
      </c>
      <c r="W506">
        <f>(SUM(COUNT(V506:V$829))/SUM(COUNT(V$2:V$829)))*100</f>
        <v>39.130434782608695</v>
      </c>
    </row>
    <row r="507" spans="7:23">
      <c r="G507">
        <v>120.89835090771911</v>
      </c>
      <c r="H507" s="42">
        <v>8.5144927536231894</v>
      </c>
      <c r="K507" s="42">
        <f>'LC3.shallow2'!T511</f>
        <v>119.89194462669532</v>
      </c>
      <c r="L507" s="42">
        <f>(SUM(COUNT(K507:K$522))/SUM(COUNT(K$2:K$522)))*100</f>
        <v>3.0710172744721689</v>
      </c>
      <c r="N507">
        <v>204.45805147959652</v>
      </c>
      <c r="O507" s="42">
        <f>(SUM(COUNT(N507:N$731))/SUM(COUNT(N$2:N$731)))*100</f>
        <v>30.82191780821918</v>
      </c>
      <c r="T507" s="42">
        <v>226</v>
      </c>
      <c r="U507" s="42">
        <f>(SUM(COUNT(T507:T$1100))/SUM(COUNT(T$2:T$1100)))*100</f>
        <v>54.049135577798005</v>
      </c>
      <c r="V507">
        <f>'lc1.shallow1'!Q510</f>
        <v>181.2</v>
      </c>
      <c r="W507">
        <f>(SUM(COUNT(V507:V$829))/SUM(COUNT(V$2:V$829)))*100</f>
        <v>39.009661835748794</v>
      </c>
    </row>
    <row r="508" spans="7:23">
      <c r="G508">
        <v>120.86107025687365</v>
      </c>
      <c r="H508" s="42">
        <v>8.3333333333333321</v>
      </c>
      <c r="K508" s="42">
        <f>'LC3.shallow2'!T512</f>
        <v>274.41013553011817</v>
      </c>
      <c r="L508" s="42">
        <f>(SUM(COUNT(K508:K$522))/SUM(COUNT(K$2:K$522)))*100</f>
        <v>2.8790786948176583</v>
      </c>
      <c r="N508">
        <v>204.39764148446343</v>
      </c>
      <c r="O508" s="42">
        <f>(SUM(COUNT(N508:N$731))/SUM(COUNT(N$2:N$731)))*100</f>
        <v>30.684931506849317</v>
      </c>
      <c r="T508" s="42">
        <v>225.4</v>
      </c>
      <c r="U508" s="42">
        <f>(SUM(COUNT(T508:T$1100))/SUM(COUNT(T$2:T$1100)))*100</f>
        <v>53.95814376706096</v>
      </c>
      <c r="V508">
        <f>'lc1.shallow1'!Q511</f>
        <v>440.6</v>
      </c>
      <c r="W508">
        <f>(SUM(COUNT(V508:V$829))/SUM(COUNT(V$2:V$829)))*100</f>
        <v>38.888888888888893</v>
      </c>
    </row>
    <row r="509" spans="7:23">
      <c r="G509">
        <v>120.82296161660393</v>
      </c>
      <c r="H509" s="42">
        <v>8.1521739130434785</v>
      </c>
      <c r="K509" s="42">
        <f>'LC3.shallow2'!T513</f>
        <v>336.49424327774796</v>
      </c>
      <c r="L509" s="42">
        <f>(SUM(COUNT(K509:K$522))/SUM(COUNT(K$2:K$522)))*100</f>
        <v>2.6871401151631478</v>
      </c>
      <c r="N509">
        <v>204.39468166143828</v>
      </c>
      <c r="O509" s="42">
        <f>(SUM(COUNT(N509:N$731))/SUM(COUNT(N$2:N$731)))*100</f>
        <v>30.547945205479454</v>
      </c>
      <c r="T509" s="42">
        <v>225.3</v>
      </c>
      <c r="U509" s="42">
        <f>(SUM(COUNT(T509:T$1100))/SUM(COUNT(T$2:T$1100)))*100</f>
        <v>53.86715195632393</v>
      </c>
      <c r="V509">
        <f>'lc1.shallow1'!Q512</f>
        <v>255.6</v>
      </c>
      <c r="W509">
        <f>(SUM(COUNT(V509:V$829))/SUM(COUNT(V$2:V$829)))*100</f>
        <v>38.768115942028984</v>
      </c>
    </row>
    <row r="510" spans="7:23">
      <c r="G510">
        <v>120.77798469480202</v>
      </c>
      <c r="H510" s="42">
        <v>7.9710144927536222</v>
      </c>
      <c r="K510" s="42">
        <f>'LC3.shallow2'!T514</f>
        <v>146.50480725271737</v>
      </c>
      <c r="L510" s="42">
        <f>(SUM(COUNT(K510:K$522))/SUM(COUNT(K$2:K$522)))*100</f>
        <v>2.4952015355086372</v>
      </c>
      <c r="N510">
        <v>204.17923337062524</v>
      </c>
      <c r="O510" s="42">
        <f>(SUM(COUNT(N510:N$731))/SUM(COUNT(N$2:N$731)))*100</f>
        <v>30.410958904109592</v>
      </c>
      <c r="T510" s="42">
        <v>225.2</v>
      </c>
      <c r="U510" s="42">
        <f>(SUM(COUNT(T510:T$1100))/SUM(COUNT(T$2:T$1100)))*100</f>
        <v>53.776160145586893</v>
      </c>
      <c r="V510">
        <f>'lc1.shallow1'!Q513</f>
        <v>264</v>
      </c>
      <c r="W510">
        <f>(SUM(COUNT(V510:V$829))/SUM(COUNT(V$2:V$829)))*100</f>
        <v>38.647342995169083</v>
      </c>
    </row>
    <row r="511" spans="7:23">
      <c r="G511">
        <v>120.72521765902361</v>
      </c>
      <c r="H511" s="42">
        <v>7.7898550724637676</v>
      </c>
      <c r="K511" s="42">
        <f>'LC3.shallow2'!T515</f>
        <v>603.0112370124009</v>
      </c>
      <c r="L511" s="42">
        <f>(SUM(COUNT(K511:K$522))/SUM(COUNT(K$2:K$522)))*100</f>
        <v>2.3032629558541267</v>
      </c>
      <c r="N511">
        <v>203.75782362452787</v>
      </c>
      <c r="O511" s="42">
        <f>(SUM(COUNT(N511:N$731))/SUM(COUNT(N$2:N$731)))*100</f>
        <v>30.273972602739725</v>
      </c>
      <c r="T511" s="42">
        <v>224.93912802522451</v>
      </c>
      <c r="U511" s="42">
        <f>(SUM(COUNT(T511:T$1100))/SUM(COUNT(T$2:T$1100)))*100</f>
        <v>53.685168334849863</v>
      </c>
      <c r="V511">
        <f>'lc1.shallow1'!Q514</f>
        <v>345.6</v>
      </c>
      <c r="W511">
        <f>(SUM(COUNT(V511:V$829))/SUM(COUNT(V$2:V$829)))*100</f>
        <v>38.526570048309175</v>
      </c>
    </row>
    <row r="512" spans="7:23">
      <c r="G512">
        <v>120.43209101608922</v>
      </c>
      <c r="H512" s="42">
        <v>7.608695652173914</v>
      </c>
      <c r="K512" s="42">
        <f>'LC3.shallow2'!T516</f>
        <v>314.21053714437585</v>
      </c>
      <c r="L512" s="42">
        <f>(SUM(COUNT(K512:K$522))/SUM(COUNT(K$2:K$522)))*100</f>
        <v>2.1113243761996161</v>
      </c>
      <c r="N512">
        <v>203.3964560026551</v>
      </c>
      <c r="O512" s="42">
        <f>(SUM(COUNT(N512:N$731))/SUM(COUNT(N$2:N$731)))*100</f>
        <v>30.136986301369863</v>
      </c>
      <c r="T512">
        <v>223.8</v>
      </c>
      <c r="U512" s="42">
        <f>(SUM(COUNT(T512:T$1100))/SUM(COUNT(T$2:T$1100)))*100</f>
        <v>53.594176524112832</v>
      </c>
      <c r="V512">
        <f>'lc1.shallow1'!Q515</f>
        <v>116.2</v>
      </c>
      <c r="W512">
        <f>(SUM(COUNT(V512:V$829))/SUM(COUNT(V$2:V$829)))*100</f>
        <v>38.405797101449274</v>
      </c>
    </row>
    <row r="513" spans="7:23">
      <c r="G513">
        <v>120.30242737134111</v>
      </c>
      <c r="H513" s="42">
        <v>7.4275362318840576</v>
      </c>
      <c r="K513" s="42">
        <f>'LC3.shallow2'!T517</f>
        <v>345.87058277025301</v>
      </c>
      <c r="L513" s="42">
        <f>(SUM(COUNT(K513:K$522))/SUM(COUNT(K$2:K$522)))*100</f>
        <v>1.9193857965451053</v>
      </c>
      <c r="N513">
        <v>203.31488588114084</v>
      </c>
      <c r="O513" s="42">
        <f>(SUM(COUNT(N513:N$731))/SUM(COUNT(N$2:N$731)))*100</f>
        <v>30</v>
      </c>
      <c r="T513">
        <v>223.7</v>
      </c>
      <c r="U513" s="42">
        <f>(SUM(COUNT(T513:T$1100))/SUM(COUNT(T$2:T$1100)))*100</f>
        <v>53.503184713375795</v>
      </c>
      <c r="V513">
        <f>'lc1.shallow1'!Q516</f>
        <v>471.6</v>
      </c>
      <c r="W513">
        <f>(SUM(COUNT(V513:V$829))/SUM(COUNT(V$2:V$829)))*100</f>
        <v>38.285024154589372</v>
      </c>
    </row>
    <row r="514" spans="7:23">
      <c r="G514">
        <v>120.1541114376964</v>
      </c>
      <c r="H514" s="42">
        <v>7.2463768115942031</v>
      </c>
      <c r="K514" s="42">
        <f>'LC3.shallow2'!T518</f>
        <v>200.66773470861247</v>
      </c>
      <c r="L514" s="42">
        <f>(SUM(COUNT(K514:K$522))/SUM(COUNT(K$2:K$522)))*100</f>
        <v>1.727447216890595</v>
      </c>
      <c r="N514">
        <v>203.27329505927219</v>
      </c>
      <c r="O514" s="42">
        <f>(SUM(COUNT(N514:N$731))/SUM(COUNT(N$2:N$731)))*100</f>
        <v>29.863013698630137</v>
      </c>
      <c r="T514">
        <v>223.1</v>
      </c>
      <c r="U514" s="42">
        <f>(SUM(COUNT(T514:T$1100))/SUM(COUNT(T$2:T$1100)))*100</f>
        <v>53.412192902638765</v>
      </c>
      <c r="V514">
        <f>'lc1.shallow1'!Q517</f>
        <v>432.5</v>
      </c>
      <c r="W514">
        <f>(SUM(COUNT(V514:V$829))/SUM(COUNT(V$2:V$829)))*100</f>
        <v>38.164251207729464</v>
      </c>
    </row>
    <row r="515" spans="7:23">
      <c r="G515">
        <v>119.89194462669532</v>
      </c>
      <c r="H515" s="42">
        <v>7.0652173913043477</v>
      </c>
      <c r="K515" s="42">
        <f>'LC3.shallow2'!T519</f>
        <v>146.39933912435814</v>
      </c>
      <c r="L515" s="42">
        <f>(SUM(COUNT(K515:K$522))/SUM(COUNT(K$2:K$522)))*100</f>
        <v>1.5355086372360844</v>
      </c>
      <c r="N515">
        <v>203.22273569643596</v>
      </c>
      <c r="O515" s="42">
        <f>(SUM(COUNT(N515:N$731))/SUM(COUNT(N$2:N$731)))*100</f>
        <v>29.726027397260275</v>
      </c>
      <c r="T515" s="42">
        <v>222.45160782327997</v>
      </c>
      <c r="U515" s="42">
        <f>(SUM(COUNT(T515:T$1100))/SUM(COUNT(T$2:T$1100)))*100</f>
        <v>53.321201091901727</v>
      </c>
      <c r="V515">
        <f>'lc1.shallow1'!Q518</f>
        <v>376.6</v>
      </c>
      <c r="W515">
        <f>(SUM(COUNT(V515:V$829))/SUM(COUNT(V$2:V$829)))*100</f>
        <v>38.04347826086957</v>
      </c>
    </row>
    <row r="516" spans="7:23">
      <c r="G516">
        <v>119.82203858165896</v>
      </c>
      <c r="H516" s="42">
        <v>6.8840579710144931</v>
      </c>
      <c r="K516" s="42">
        <f>'LC3.shallow2'!T520</f>
        <v>315.36906157499561</v>
      </c>
      <c r="L516" s="42">
        <f>(SUM(COUNT(K516:K$522))/SUM(COUNT(K$2:K$522)))*100</f>
        <v>1.3435700575815739</v>
      </c>
      <c r="N516">
        <v>203.1602178529225</v>
      </c>
      <c r="O516" s="42">
        <f>(SUM(COUNT(N516:N$731))/SUM(COUNT(N$2:N$731)))*100</f>
        <v>29.589041095890412</v>
      </c>
      <c r="T516">
        <v>221.9</v>
      </c>
      <c r="U516" s="42">
        <f>(SUM(COUNT(T516:T$1100))/SUM(COUNT(T$2:T$1100)))*100</f>
        <v>53.230209281164697</v>
      </c>
      <c r="V516">
        <f>'lc1.shallow1'!Q519</f>
        <v>502</v>
      </c>
      <c r="W516">
        <f>(SUM(COUNT(V516:V$829))/SUM(COUNT(V$2:V$829)))*100</f>
        <v>37.922705314009661</v>
      </c>
    </row>
    <row r="517" spans="7:23">
      <c r="G517">
        <v>119.73830020849277</v>
      </c>
      <c r="H517" s="42">
        <v>6.7028985507246386</v>
      </c>
      <c r="K517" s="42">
        <f>'LC3.shallow2'!T521</f>
        <v>477.448549980341</v>
      </c>
      <c r="L517" s="42">
        <f>(SUM(COUNT(K517:K$522))/SUM(COUNT(K$2:K$522)))*100</f>
        <v>1.1516314779270633</v>
      </c>
      <c r="N517">
        <v>202.49758193113669</v>
      </c>
      <c r="O517" s="42">
        <f>(SUM(COUNT(N517:N$731))/SUM(COUNT(N$2:N$731)))*100</f>
        <v>29.452054794520549</v>
      </c>
      <c r="T517" s="42">
        <v>221.50500604441376</v>
      </c>
      <c r="U517" s="42">
        <f>(SUM(COUNT(T517:T$1100))/SUM(COUNT(T$2:T$1100)))*100</f>
        <v>53.13921747042766</v>
      </c>
      <c r="V517">
        <f>'lc1.shallow1'!Q520</f>
        <v>225.2</v>
      </c>
      <c r="W517">
        <f>(SUM(COUNT(V517:V$829))/SUM(COUNT(V$2:V$829)))*100</f>
        <v>37.80193236714976</v>
      </c>
    </row>
    <row r="518" spans="7:23">
      <c r="G518">
        <v>119.1131126069974</v>
      </c>
      <c r="H518" s="42">
        <v>6.5217391304347823</v>
      </c>
      <c r="K518" s="42">
        <f>'LC3.shallow2'!T522</f>
        <v>178.68006111337544</v>
      </c>
      <c r="L518" s="42">
        <f>(SUM(COUNT(K518:K$522))/SUM(COUNT(K$2:K$522)))*100</f>
        <v>0.95969289827255266</v>
      </c>
      <c r="N518">
        <v>202.16062847551197</v>
      </c>
      <c r="O518" s="42">
        <f>(SUM(COUNT(N518:N$731))/SUM(COUNT(N$2:N$731)))*100</f>
        <v>29.315068493150687</v>
      </c>
      <c r="T518" s="42">
        <v>221.2</v>
      </c>
      <c r="U518" s="42">
        <f>(SUM(COUNT(T518:T$1100))/SUM(COUNT(T$2:T$1100)))*100</f>
        <v>53.04822565969063</v>
      </c>
      <c r="V518">
        <f>'lc1.shallow1'!Q521</f>
        <v>192.7</v>
      </c>
      <c r="W518">
        <f>(SUM(COUNT(V518:V$829))/SUM(COUNT(V$2:V$829)))*100</f>
        <v>37.681159420289859</v>
      </c>
    </row>
    <row r="519" spans="7:23">
      <c r="G519">
        <v>118.88339444883557</v>
      </c>
      <c r="H519" s="42">
        <v>6.3405797101449277</v>
      </c>
      <c r="K519" s="42">
        <f>'LC3.shallow2'!T523</f>
        <v>141.02966635332646</v>
      </c>
      <c r="L519" s="42">
        <f>(SUM(COUNT(K519:K$522))/SUM(COUNT(K$2:K$522)))*100</f>
        <v>0.76775431861804222</v>
      </c>
      <c r="N519">
        <v>202.02988060405238</v>
      </c>
      <c r="O519" s="42">
        <f>(SUM(COUNT(N519:N$731))/SUM(COUNT(N$2:N$731)))*100</f>
        <v>29.178082191780824</v>
      </c>
      <c r="T519" s="42">
        <v>220.8</v>
      </c>
      <c r="U519" s="42">
        <f>(SUM(COUNT(T519:T$1100))/SUM(COUNT(T$2:T$1100)))*100</f>
        <v>52.957233848953592</v>
      </c>
      <c r="V519">
        <f>'lc1.shallow1'!Q522</f>
        <v>251</v>
      </c>
      <c r="W519">
        <f>(SUM(COUNT(V519:V$829))/SUM(COUNT(V$2:V$829)))*100</f>
        <v>37.560386473429951</v>
      </c>
    </row>
    <row r="520" spans="7:23">
      <c r="G520">
        <v>118.79716172798376</v>
      </c>
      <c r="H520" s="42">
        <v>6.1594202898550732</v>
      </c>
      <c r="K520" s="42">
        <f>'LC3.shallow2'!T524</f>
        <v>161.38745275328336</v>
      </c>
      <c r="L520" s="42">
        <f>(SUM(COUNT(K520:K$522))/SUM(COUNT(K$2:K$522)))*100</f>
        <v>0.57581573896353166</v>
      </c>
      <c r="N520">
        <v>201.89738876086565</v>
      </c>
      <c r="O520" s="42">
        <f>(SUM(COUNT(N520:N$731))/SUM(COUNT(N$2:N$731)))*100</f>
        <v>29.041095890410958</v>
      </c>
      <c r="T520" s="42">
        <v>220.7</v>
      </c>
      <c r="U520" s="42">
        <f>(SUM(COUNT(T520:T$1100))/SUM(COUNT(T$2:T$1100)))*100</f>
        <v>52.866242038216562</v>
      </c>
      <c r="V520">
        <f>'lc1.shallow1'!Q523</f>
        <v>272.8</v>
      </c>
      <c r="W520">
        <f>(SUM(COUNT(V520:V$829))/SUM(COUNT(V$2:V$829)))*100</f>
        <v>37.439613526570049</v>
      </c>
    </row>
    <row r="521" spans="7:23">
      <c r="G521">
        <v>118.78686004867616</v>
      </c>
      <c r="H521" s="42">
        <v>5.9782608695652177</v>
      </c>
      <c r="K521" s="42">
        <f>'LC3.shallow2'!T525</f>
        <v>196.23433162275816</v>
      </c>
      <c r="L521" s="42">
        <f>(SUM(COUNT(K521:K$522))/SUM(COUNT(K$2:K$522)))*100</f>
        <v>0.38387715930902111</v>
      </c>
      <c r="N521">
        <v>201.28007309707519</v>
      </c>
      <c r="O521" s="42">
        <f>(SUM(COUNT(N521:N$731))/SUM(COUNT(N$2:N$731)))*100</f>
        <v>28.904109589041095</v>
      </c>
      <c r="T521" s="42">
        <v>220.5</v>
      </c>
      <c r="U521" s="42">
        <f>(SUM(COUNT(T521:T$1100))/SUM(COUNT(T$2:T$1100)))*100</f>
        <v>52.775250227479532</v>
      </c>
      <c r="V521">
        <f>'lc1.shallow1'!Q524</f>
        <v>197.7</v>
      </c>
      <c r="W521">
        <f>(SUM(COUNT(V521:V$829))/SUM(COUNT(V$2:V$829)))*100</f>
        <v>37.318840579710141</v>
      </c>
    </row>
    <row r="522" spans="7:23">
      <c r="G522">
        <v>118.56287334829223</v>
      </c>
      <c r="H522" s="42">
        <v>5.7971014492753623</v>
      </c>
      <c r="K522" s="42">
        <f>'LC3.shallow2'!T526</f>
        <v>141.38856575296268</v>
      </c>
      <c r="L522" s="42">
        <f>(SUM(COUNT(K522:K$522))/SUM(COUNT(K$2:K$522)))*100</f>
        <v>0.19193857965451055</v>
      </c>
      <c r="N522">
        <v>201.11625119444574</v>
      </c>
      <c r="O522" s="42">
        <f>(SUM(COUNT(N522:N$731))/SUM(COUNT(N$2:N$731)))*100</f>
        <v>28.767123287671232</v>
      </c>
      <c r="T522" s="42">
        <v>220.3652259879286</v>
      </c>
      <c r="U522" s="42">
        <f>(SUM(COUNT(T522:T$1100))/SUM(COUNT(T$2:T$1100)))*100</f>
        <v>52.684258416742495</v>
      </c>
      <c r="V522">
        <f>'lc1.shallow1'!Q525</f>
        <v>488.6</v>
      </c>
      <c r="W522">
        <f>(SUM(COUNT(V522:V$829))/SUM(COUNT(V$2:V$829)))*100</f>
        <v>37.19806763285024</v>
      </c>
    </row>
    <row r="523" spans="7:23">
      <c r="G523">
        <v>118.5521934138101</v>
      </c>
      <c r="H523" s="42">
        <v>5.6159420289855069</v>
      </c>
      <c r="N523">
        <v>200.97596408282854</v>
      </c>
      <c r="O523" s="42">
        <f>(SUM(COUNT(N523:N$731))/SUM(COUNT(N$2:N$731)))*100</f>
        <v>28.63013698630137</v>
      </c>
      <c r="T523" s="42">
        <v>220.0733409656512</v>
      </c>
      <c r="U523" s="42">
        <f>(SUM(COUNT(T523:T$1100))/SUM(COUNT(T$2:T$1100)))*100</f>
        <v>52.593266606005464</v>
      </c>
      <c r="V523">
        <f>'lc1.shallow1'!Q526</f>
        <v>271.39999999999998</v>
      </c>
      <c r="W523">
        <f>(SUM(COUNT(V523:V$829))/SUM(COUNT(V$2:V$829)))*100</f>
        <v>37.077294685990339</v>
      </c>
    </row>
    <row r="524" spans="7:23">
      <c r="G524">
        <v>118.39850191364464</v>
      </c>
      <c r="H524" s="42">
        <v>5.4347826086956523</v>
      </c>
      <c r="N524">
        <v>200.24274431847797</v>
      </c>
      <c r="O524" s="42">
        <f>(SUM(COUNT(N524:N$731))/SUM(COUNT(N$2:N$731)))*100</f>
        <v>28.493150684931507</v>
      </c>
      <c r="T524" s="42">
        <v>219.4</v>
      </c>
      <c r="U524" s="42">
        <f>(SUM(COUNT(T524:T$1100))/SUM(COUNT(T$2:T$1100)))*100</f>
        <v>52.50227479526842</v>
      </c>
      <c r="V524">
        <f>'lc1.shallow1'!Q527</f>
        <v>266.89999999999998</v>
      </c>
      <c r="W524">
        <f>(SUM(COUNT(V524:V$829))/SUM(COUNT(V$2:V$829)))*100</f>
        <v>36.95652173913043</v>
      </c>
    </row>
    <row r="525" spans="7:23">
      <c r="G525">
        <v>118.01815750637587</v>
      </c>
      <c r="H525" s="42">
        <v>5.2536231884057969</v>
      </c>
      <c r="N525">
        <v>200.16311196995554</v>
      </c>
      <c r="O525" s="42">
        <f>(SUM(COUNT(N525:N$731))/SUM(COUNT(N$2:N$731)))*100</f>
        <v>28.356164383561644</v>
      </c>
      <c r="T525" s="42">
        <v>219.4</v>
      </c>
      <c r="U525" s="42">
        <f>(SUM(COUNT(T525:T$1100))/SUM(COUNT(T$2:T$1100)))*100</f>
        <v>52.411282984531397</v>
      </c>
      <c r="V525">
        <f>'lc1.shallow1'!Q528</f>
        <v>242.8</v>
      </c>
      <c r="W525">
        <f>(SUM(COUNT(V525:V$829))/SUM(COUNT(V$2:V$829)))*100</f>
        <v>36.835748792270536</v>
      </c>
    </row>
    <row r="526" spans="7:23">
      <c r="G526">
        <v>117.75305048215142</v>
      </c>
      <c r="H526" s="42">
        <v>5.0724637681159424</v>
      </c>
      <c r="N526">
        <v>200.04112485830544</v>
      </c>
      <c r="O526" s="42">
        <f>(SUM(COUNT(N526:N$731))/SUM(COUNT(N$2:N$731)))*100</f>
        <v>28.219178082191782</v>
      </c>
      <c r="T526" s="42">
        <v>219.3</v>
      </c>
      <c r="U526" s="42">
        <f>(SUM(COUNT(T526:T$1100))/SUM(COUNT(T$2:T$1100)))*100</f>
        <v>52.320291173794352</v>
      </c>
      <c r="V526">
        <f>'lc1.shallow1'!Q529</f>
        <v>229.3</v>
      </c>
      <c r="W526">
        <f>(SUM(COUNT(V526:V$829))/SUM(COUNT(V$2:V$829)))*100</f>
        <v>36.714975845410628</v>
      </c>
    </row>
    <row r="527" spans="7:23">
      <c r="G527">
        <v>117.74881644317016</v>
      </c>
      <c r="H527" s="42">
        <v>4.8913043478260869</v>
      </c>
      <c r="N527">
        <v>200.00940887392045</v>
      </c>
      <c r="O527" s="42">
        <f>(SUM(COUNT(N527:N$731))/SUM(COUNT(N$2:N$731)))*100</f>
        <v>28.082191780821919</v>
      </c>
      <c r="T527" s="42">
        <v>218.9</v>
      </c>
      <c r="U527" s="42">
        <f>(SUM(COUNT(T527:T$1100))/SUM(COUNT(T$2:T$1100)))*100</f>
        <v>52.229299363057322</v>
      </c>
      <c r="V527">
        <f>'lc1.shallow1'!Q530</f>
        <v>202.5</v>
      </c>
      <c r="W527">
        <f>(SUM(COUNT(V527:V$829))/SUM(COUNT(V$2:V$829)))*100</f>
        <v>36.594202898550726</v>
      </c>
    </row>
    <row r="528" spans="7:23">
      <c r="G528">
        <v>117.61298188434691</v>
      </c>
      <c r="H528" s="42">
        <v>4.7101449275362324</v>
      </c>
      <c r="N528">
        <v>199.94672175386953</v>
      </c>
      <c r="O528" s="42">
        <f>(SUM(COUNT(N528:N$731))/SUM(COUNT(N$2:N$731)))*100</f>
        <v>27.945205479452056</v>
      </c>
      <c r="T528" s="42">
        <v>218.9</v>
      </c>
      <c r="U528" s="42">
        <f>(SUM(COUNT(T528:T$1100))/SUM(COUNT(T$2:T$1100)))*100</f>
        <v>52.138307552320299</v>
      </c>
      <c r="V528">
        <f>'lc1.shallow1'!Q531</f>
        <v>253.8</v>
      </c>
      <c r="W528">
        <f>(SUM(COUNT(V528:V$829))/SUM(COUNT(V$2:V$829)))*100</f>
        <v>36.473429951690825</v>
      </c>
    </row>
    <row r="529" spans="7:23">
      <c r="G529">
        <v>117.44448054621019</v>
      </c>
      <c r="H529" s="42">
        <v>4.5289855072463769</v>
      </c>
      <c r="N529">
        <v>199.94413131956986</v>
      </c>
      <c r="O529" s="42">
        <f>(SUM(COUNT(N529:N$731))/SUM(COUNT(N$2:N$731)))*100</f>
        <v>27.808219178082194</v>
      </c>
      <c r="T529">
        <v>218.9</v>
      </c>
      <c r="U529" s="42">
        <f>(SUM(COUNT(T529:T$1100))/SUM(COUNT(T$2:T$1100)))*100</f>
        <v>52.047315741583255</v>
      </c>
      <c r="V529">
        <f>'lc1.shallow1'!Q532</f>
        <v>191.8</v>
      </c>
      <c r="W529">
        <f>(SUM(COUNT(V529:V$829))/SUM(COUNT(V$2:V$829)))*100</f>
        <v>36.352657004830917</v>
      </c>
    </row>
    <row r="530" spans="7:23">
      <c r="G530">
        <v>117.30703296506266</v>
      </c>
      <c r="H530" s="42">
        <v>4.3478260869565215</v>
      </c>
      <c r="N530">
        <v>199.80177781994178</v>
      </c>
      <c r="O530" s="42">
        <f>(SUM(COUNT(N530:N$731))/SUM(COUNT(N$2:N$731)))*100</f>
        <v>27.671232876712327</v>
      </c>
      <c r="T530" s="42">
        <v>218.8</v>
      </c>
      <c r="U530" s="42">
        <f>(SUM(COUNT(T530:T$1100))/SUM(COUNT(T$2:T$1100)))*100</f>
        <v>51.956323930846224</v>
      </c>
      <c r="V530">
        <f>'lc1.shallow1'!Q533</f>
        <v>291.2</v>
      </c>
      <c r="W530">
        <f>(SUM(COUNT(V530:V$829))/SUM(COUNT(V$2:V$829)))*100</f>
        <v>36.231884057971016</v>
      </c>
    </row>
    <row r="531" spans="7:23">
      <c r="G531">
        <v>117.10579407967991</v>
      </c>
      <c r="H531" s="42">
        <v>4.1666666666666661</v>
      </c>
      <c r="N531">
        <v>199.79973835321124</v>
      </c>
      <c r="O531" s="42">
        <f>(SUM(COUNT(N531:N$731))/SUM(COUNT(N$2:N$731)))*100</f>
        <v>27.534246575342465</v>
      </c>
      <c r="T531">
        <v>218.7</v>
      </c>
      <c r="U531" s="42">
        <f>(SUM(COUNT(T531:T$1100))/SUM(COUNT(T$2:T$1100)))*100</f>
        <v>51.865332120109187</v>
      </c>
      <c r="V531">
        <f>'lc1.shallow1'!Q534</f>
        <v>304.8</v>
      </c>
      <c r="W531">
        <f>(SUM(COUNT(V531:V$829))/SUM(COUNT(V$2:V$829)))*100</f>
        <v>36.111111111111107</v>
      </c>
    </row>
    <row r="532" spans="7:23">
      <c r="G532">
        <v>116.63478043455713</v>
      </c>
      <c r="H532" s="42">
        <v>3.9855072463768111</v>
      </c>
      <c r="N532">
        <v>199.53885285260915</v>
      </c>
      <c r="O532" s="42">
        <f>(SUM(COUNT(N532:N$731))/SUM(COUNT(N$2:N$731)))*100</f>
        <v>27.397260273972602</v>
      </c>
      <c r="T532">
        <v>218.4</v>
      </c>
      <c r="U532" s="42">
        <f>(SUM(COUNT(T532:T$1100))/SUM(COUNT(T$2:T$1100)))*100</f>
        <v>51.774340309372157</v>
      </c>
      <c r="V532">
        <f>'lc1.shallow1'!Q535</f>
        <v>185.4</v>
      </c>
      <c r="W532">
        <f>(SUM(COUNT(V532:V$829))/SUM(COUNT(V$2:V$829)))*100</f>
        <v>35.990338164251206</v>
      </c>
    </row>
    <row r="533" spans="7:23">
      <c r="G533">
        <v>116.61059684812963</v>
      </c>
      <c r="H533" s="42">
        <v>3.804347826086957</v>
      </c>
      <c r="N533">
        <v>198.79563746449614</v>
      </c>
      <c r="O533" s="42">
        <f>(SUM(COUNT(N533:N$731))/SUM(COUNT(N$2:N$731)))*100</f>
        <v>27.260273972602739</v>
      </c>
      <c r="T533">
        <v>218.4</v>
      </c>
      <c r="U533" s="42">
        <f>(SUM(COUNT(T533:T$1100))/SUM(COUNT(T$2:T$1100)))*100</f>
        <v>51.683348498635119</v>
      </c>
      <c r="V533">
        <f>'lc1.shallow1'!Q536</f>
        <v>554.29999999999995</v>
      </c>
      <c r="W533">
        <f>(SUM(COUNT(V533:V$829))/SUM(COUNT(V$2:V$829)))*100</f>
        <v>35.869565217391305</v>
      </c>
    </row>
    <row r="534" spans="7:23">
      <c r="G534">
        <v>116.36700087667695</v>
      </c>
      <c r="H534" s="42">
        <v>3.6231884057971016</v>
      </c>
      <c r="N534">
        <v>198.33826032861111</v>
      </c>
      <c r="O534" s="42">
        <f>(SUM(COUNT(N534:N$731))/SUM(COUNT(N$2:N$731)))*100</f>
        <v>27.123287671232877</v>
      </c>
      <c r="T534">
        <v>218</v>
      </c>
      <c r="U534" s="42">
        <f>(SUM(COUNT(T534:T$1100))/SUM(COUNT(T$2:T$1100)))*100</f>
        <v>51.592356687898089</v>
      </c>
      <c r="V534">
        <f>'lc1.shallow1'!Q537</f>
        <v>240.8</v>
      </c>
      <c r="W534">
        <f>(SUM(COUNT(V534:V$829))/SUM(COUNT(V$2:V$829)))*100</f>
        <v>35.748792270531396</v>
      </c>
    </row>
    <row r="535" spans="7:23">
      <c r="G535">
        <v>116.25400464799202</v>
      </c>
      <c r="H535" s="42">
        <v>3.4420289855072466</v>
      </c>
      <c r="N535">
        <v>198.31162839207821</v>
      </c>
      <c r="O535" s="42">
        <f>(SUM(COUNT(N535:N$731))/SUM(COUNT(N$2:N$731)))*100</f>
        <v>26.986301369863014</v>
      </c>
      <c r="T535">
        <v>217.9</v>
      </c>
      <c r="U535" s="42">
        <f>(SUM(COUNT(T535:T$1100))/SUM(COUNT(T$2:T$1100)))*100</f>
        <v>51.501364877161059</v>
      </c>
      <c r="V535">
        <f>'lc1.shallow1'!Q538</f>
        <v>292.3</v>
      </c>
      <c r="W535">
        <f>(SUM(COUNT(V535:V$829))/SUM(COUNT(V$2:V$829)))*100</f>
        <v>35.628019323671495</v>
      </c>
    </row>
    <row r="536" spans="7:23">
      <c r="G536">
        <v>115.32854031508833</v>
      </c>
      <c r="H536" s="42">
        <v>3.2608695652173911</v>
      </c>
      <c r="N536">
        <v>198.30598011572957</v>
      </c>
      <c r="O536" s="42">
        <f>(SUM(COUNT(N536:N$731))/SUM(COUNT(N$2:N$731)))*100</f>
        <v>26.849315068493151</v>
      </c>
      <c r="T536" s="42">
        <v>217.7</v>
      </c>
      <c r="U536" s="42">
        <f>(SUM(COUNT(T536:T$1100))/SUM(COUNT(T$2:T$1100)))*100</f>
        <v>51.410373066424022</v>
      </c>
      <c r="V536">
        <f>'lc1.shallow1'!Q539</f>
        <v>246.8</v>
      </c>
      <c r="W536">
        <f>(SUM(COUNT(V536:V$829))/SUM(COUNT(V$2:V$829)))*100</f>
        <v>35.507246376811594</v>
      </c>
    </row>
    <row r="537" spans="7:23">
      <c r="G537">
        <v>115.08128026082873</v>
      </c>
      <c r="H537" s="42">
        <v>3.0797101449275366</v>
      </c>
      <c r="N537">
        <v>198.29931186636034</v>
      </c>
      <c r="O537" s="42">
        <f>(SUM(COUNT(N537:N$731))/SUM(COUNT(N$2:N$731)))*100</f>
        <v>26.712328767123289</v>
      </c>
      <c r="T537">
        <v>217.3</v>
      </c>
      <c r="U537" s="42">
        <f>(SUM(COUNT(T537:T$1100))/SUM(COUNT(T$2:T$1100)))*100</f>
        <v>51.319381255686991</v>
      </c>
      <c r="V537">
        <f>'lc1.shallow1'!Q540</f>
        <v>244.5</v>
      </c>
      <c r="W537">
        <f>(SUM(COUNT(V537:V$829))/SUM(COUNT(V$2:V$829)))*100</f>
        <v>35.386473429951693</v>
      </c>
    </row>
    <row r="538" spans="7:23">
      <c r="G538">
        <v>114.64026771042224</v>
      </c>
      <c r="H538" s="42">
        <v>2.8985507246376812</v>
      </c>
      <c r="N538">
        <v>197.93595590422424</v>
      </c>
      <c r="O538" s="42">
        <f>(SUM(COUNT(N538:N$731))/SUM(COUNT(N$2:N$731)))*100</f>
        <v>26.575342465753426</v>
      </c>
      <c r="T538">
        <v>217.2</v>
      </c>
      <c r="U538" s="42">
        <f>(SUM(COUNT(T538:T$1100))/SUM(COUNT(T$2:T$1100)))*100</f>
        <v>51.228389444949954</v>
      </c>
      <c r="V538">
        <f>'lc1.shallow1'!Q541</f>
        <v>244.4</v>
      </c>
      <c r="W538">
        <f>(SUM(COUNT(V538:V$829))/SUM(COUNT(V$2:V$829)))*100</f>
        <v>35.265700483091791</v>
      </c>
    </row>
    <row r="539" spans="7:23">
      <c r="G539">
        <v>114.58840626192739</v>
      </c>
      <c r="H539" s="42">
        <v>2.7173913043478262</v>
      </c>
      <c r="N539">
        <v>197.88822479364529</v>
      </c>
      <c r="O539" s="42">
        <f>(SUM(COUNT(N539:N$731))/SUM(COUNT(N$2:N$731)))*100</f>
        <v>26.438356164383563</v>
      </c>
      <c r="T539">
        <v>217.2</v>
      </c>
      <c r="U539" s="42">
        <f>(SUM(COUNT(T539:T$1100))/SUM(COUNT(T$2:T$1100)))*100</f>
        <v>51.137397634212924</v>
      </c>
      <c r="V539">
        <f>'lc1.shallow1'!Q542</f>
        <v>114</v>
      </c>
      <c r="W539">
        <f>(SUM(COUNT(V539:V$829))/SUM(COUNT(V$2:V$829)))*100</f>
        <v>35.144927536231883</v>
      </c>
    </row>
    <row r="540" spans="7:23">
      <c r="G540">
        <v>114.29974022515862</v>
      </c>
      <c r="H540" s="42">
        <v>2.5362318840579712</v>
      </c>
      <c r="N540">
        <v>197.58403741211063</v>
      </c>
      <c r="O540" s="42">
        <f>(SUM(COUNT(N540:N$731))/SUM(COUNT(N$2:N$731)))*100</f>
        <v>26.301369863013697</v>
      </c>
      <c r="T540" s="42">
        <v>216.5</v>
      </c>
      <c r="U540" s="42">
        <f>(SUM(COUNT(T540:T$1100))/SUM(COUNT(T$2:T$1100)))*100</f>
        <v>51.04640582347588</v>
      </c>
      <c r="V540">
        <f>'lc1.shallow1'!Q543</f>
        <v>319.3</v>
      </c>
      <c r="W540">
        <f>(SUM(COUNT(V540:V$829))/SUM(COUNT(V$2:V$829)))*100</f>
        <v>35.024154589371982</v>
      </c>
    </row>
    <row r="541" spans="7:23">
      <c r="G541">
        <v>114.17134404803751</v>
      </c>
      <c r="H541" s="42">
        <v>2.3550724637681162</v>
      </c>
      <c r="N541">
        <v>197.53116233985088</v>
      </c>
      <c r="O541" s="42">
        <f>(SUM(COUNT(N541:N$731))/SUM(COUNT(N$2:N$731)))*100</f>
        <v>26.164383561643834</v>
      </c>
      <c r="T541" s="42">
        <v>216.49638943536388</v>
      </c>
      <c r="U541" s="42">
        <f>(SUM(COUNT(T541:T$1100))/SUM(COUNT(T$2:T$1100)))*100</f>
        <v>50.955414012738856</v>
      </c>
      <c r="V541">
        <f>'lc1.shallow1'!Q544</f>
        <v>205</v>
      </c>
      <c r="W541">
        <f>(SUM(COUNT(V541:V$829))/SUM(COUNT(V$2:V$829)))*100</f>
        <v>34.903381642512073</v>
      </c>
    </row>
    <row r="542" spans="7:23">
      <c r="G542">
        <v>113.76952395020245</v>
      </c>
      <c r="H542" s="42">
        <v>2.1739130434782608</v>
      </c>
      <c r="N542">
        <v>197.26648189733601</v>
      </c>
      <c r="O542" s="42">
        <f>(SUM(COUNT(N542:N$731))/SUM(COUNT(N$2:N$731)))*100</f>
        <v>26.027397260273972</v>
      </c>
      <c r="T542" s="42">
        <v>215.8</v>
      </c>
      <c r="U542" s="42">
        <f>(SUM(COUNT(T542:T$1100))/SUM(COUNT(T$2:T$1100)))*100</f>
        <v>50.864422202001826</v>
      </c>
      <c r="V542">
        <f>'lc1.shallow1'!Q545</f>
        <v>148.69999999999999</v>
      </c>
      <c r="W542">
        <f>(SUM(COUNT(V542:V$829))/SUM(COUNT(V$2:V$829)))*100</f>
        <v>34.782608695652172</v>
      </c>
    </row>
    <row r="543" spans="7:23">
      <c r="G543">
        <v>113.40383046500595</v>
      </c>
      <c r="H543" s="42">
        <v>1.9927536231884055</v>
      </c>
      <c r="N543">
        <v>197.23859137097392</v>
      </c>
      <c r="O543" s="42">
        <f>(SUM(COUNT(N543:N$731))/SUM(COUNT(N$2:N$731)))*100</f>
        <v>25.890410958904109</v>
      </c>
      <c r="T543" s="42">
        <v>215.3</v>
      </c>
      <c r="U543" s="42">
        <f>(SUM(COUNT(T543:T$1100))/SUM(COUNT(T$2:T$1100)))*100</f>
        <v>50.773430391264782</v>
      </c>
      <c r="V543">
        <f>'lc1.shallow1'!Q546</f>
        <v>261</v>
      </c>
      <c r="W543">
        <f>(SUM(COUNT(V543:V$829))/SUM(COUNT(V$2:V$829)))*100</f>
        <v>34.661835748792271</v>
      </c>
    </row>
    <row r="544" spans="7:23">
      <c r="G544">
        <v>113.39093144998145</v>
      </c>
      <c r="H544" s="42">
        <v>1.8115942028985508</v>
      </c>
      <c r="N544">
        <v>197.1340204903743</v>
      </c>
      <c r="O544" s="42">
        <f>(SUM(COUNT(N544:N$731))/SUM(COUNT(N$2:N$731)))*100</f>
        <v>25.753424657534246</v>
      </c>
      <c r="T544" s="42">
        <v>215.077507303153</v>
      </c>
      <c r="U544" s="42">
        <f>(SUM(COUNT(T544:T$1100))/SUM(COUNT(T$2:T$1100)))*100</f>
        <v>50.682438580527759</v>
      </c>
      <c r="V544">
        <f>'lc1.shallow1'!Q547</f>
        <v>140.6</v>
      </c>
      <c r="W544">
        <f>(SUM(COUNT(V544:V$829))/SUM(COUNT(V$2:V$829)))*100</f>
        <v>34.541062801932362</v>
      </c>
    </row>
    <row r="545" spans="7:23">
      <c r="G545">
        <v>113.3433932314077</v>
      </c>
      <c r="H545" s="42">
        <v>1.6304347826086956</v>
      </c>
      <c r="N545">
        <v>197.04855812688936</v>
      </c>
      <c r="O545" s="42">
        <f>(SUM(COUNT(N545:N$731))/SUM(COUNT(N$2:N$731)))*100</f>
        <v>25.616438356164384</v>
      </c>
      <c r="T545" s="42">
        <v>215</v>
      </c>
      <c r="U545" s="42">
        <f>(SUM(COUNT(T545:T$1100))/SUM(COUNT(T$2:T$1100)))*100</f>
        <v>50.591446769790714</v>
      </c>
      <c r="V545">
        <f>'lc1.shallow1'!Q548</f>
        <v>206.6</v>
      </c>
      <c r="W545">
        <f>(SUM(COUNT(V545:V$829))/SUM(COUNT(V$2:V$829)))*100</f>
        <v>34.420289855072461</v>
      </c>
    </row>
    <row r="546" spans="7:23">
      <c r="G546">
        <v>113.21848547331058</v>
      </c>
      <c r="H546" s="42">
        <v>1.4492753623188406</v>
      </c>
      <c r="N546">
        <v>196.84601799088179</v>
      </c>
      <c r="O546" s="42">
        <f>(SUM(COUNT(N546:N$731))/SUM(COUNT(N$2:N$731)))*100</f>
        <v>25.479452054794521</v>
      </c>
      <c r="T546" s="42">
        <v>215</v>
      </c>
      <c r="U546" s="42">
        <f>(SUM(COUNT(T546:T$1100))/SUM(COUNT(T$2:T$1100)))*100</f>
        <v>50.500454959053684</v>
      </c>
      <c r="V546">
        <f>'lc1.shallow1'!Q549</f>
        <v>136.80000000000001</v>
      </c>
      <c r="W546">
        <f>(SUM(COUNT(V546:V$829))/SUM(COUNT(V$2:V$829)))*100</f>
        <v>34.29951690821256</v>
      </c>
    </row>
    <row r="547" spans="7:23">
      <c r="G547">
        <v>113.21193196261683</v>
      </c>
      <c r="H547" s="42">
        <v>1.2681159420289856</v>
      </c>
      <c r="N547">
        <v>196.76706226919868</v>
      </c>
      <c r="O547" s="42">
        <f>(SUM(COUNT(N547:N$731))/SUM(COUNT(N$2:N$731)))*100</f>
        <v>25.342465753424658</v>
      </c>
      <c r="T547" s="42">
        <v>214.7</v>
      </c>
      <c r="U547" s="42">
        <f>(SUM(COUNT(T547:T$1100))/SUM(COUNT(T$2:T$1100)))*100</f>
        <v>50.409463148316647</v>
      </c>
      <c r="V547">
        <f>'lc1.shallow1'!Q550</f>
        <v>113.3</v>
      </c>
      <c r="W547">
        <f>(SUM(COUNT(V547:V$829))/SUM(COUNT(V$2:V$829)))*100</f>
        <v>34.178743961352659</v>
      </c>
    </row>
    <row r="548" spans="7:23">
      <c r="G548">
        <v>113.0653844429492</v>
      </c>
      <c r="H548" s="42">
        <v>1.0869565217391304</v>
      </c>
      <c r="N548">
        <v>195.54360407182782</v>
      </c>
      <c r="O548" s="42">
        <f>(SUM(COUNT(N548:N$731))/SUM(COUNT(N$2:N$731)))*100</f>
        <v>25.205479452054796</v>
      </c>
      <c r="T548">
        <v>214.7</v>
      </c>
      <c r="U548" s="42">
        <f>(SUM(COUNT(T548:T$1100))/SUM(COUNT(T$2:T$1100)))*100</f>
        <v>50.318471337579616</v>
      </c>
      <c r="V548">
        <f>'lc1.shallow1'!Q551</f>
        <v>237.4</v>
      </c>
      <c r="W548">
        <f>(SUM(COUNT(V548:V$829))/SUM(COUNT(V$2:V$829)))*100</f>
        <v>34.057971014492757</v>
      </c>
    </row>
    <row r="549" spans="7:23">
      <c r="G549">
        <v>113.03902858376598</v>
      </c>
      <c r="H549" s="42">
        <v>0.90579710144927539</v>
      </c>
      <c r="N549">
        <v>195.52836119494378</v>
      </c>
      <c r="O549" s="42">
        <f>(SUM(COUNT(N549:N$731))/SUM(COUNT(N$2:N$731)))*100</f>
        <v>25.068493150684933</v>
      </c>
      <c r="T549" s="42">
        <v>214</v>
      </c>
      <c r="U549" s="42">
        <f>(SUM(COUNT(T549:T$1100))/SUM(COUNT(T$2:T$1100)))*100</f>
        <v>50.227479526842586</v>
      </c>
      <c r="V549">
        <f>'lc1.shallow1'!Q552</f>
        <v>218.8</v>
      </c>
      <c r="W549">
        <f>(SUM(COUNT(V549:V$829))/SUM(COUNT(V$2:V$829)))*100</f>
        <v>33.937198067632849</v>
      </c>
    </row>
    <row r="550" spans="7:23">
      <c r="G550">
        <v>112.98866193493828</v>
      </c>
      <c r="H550" s="42">
        <v>0.72463768115942029</v>
      </c>
      <c r="N550">
        <v>195.37339495562853</v>
      </c>
      <c r="O550" s="42">
        <f>(SUM(COUNT(N550:N$731))/SUM(COUNT(N$2:N$731)))*100</f>
        <v>24.93150684931507</v>
      </c>
      <c r="T550" s="42">
        <v>213.5</v>
      </c>
      <c r="U550" s="42">
        <f>(SUM(COUNT(T550:T$1100))/SUM(COUNT(T$2:T$1100)))*100</f>
        <v>50.136487716105549</v>
      </c>
      <c r="V550">
        <f>'lc1.shallow1'!Q553</f>
        <v>188.9</v>
      </c>
      <c r="W550">
        <f>(SUM(COUNT(V550:V$829))/SUM(COUNT(V$2:V$829)))*100</f>
        <v>33.816425120772948</v>
      </c>
    </row>
    <row r="551" spans="7:23">
      <c r="G551">
        <v>112.36646025083058</v>
      </c>
      <c r="H551" s="42">
        <v>0.54347826086956519</v>
      </c>
      <c r="N551">
        <v>195.26121086475268</v>
      </c>
      <c r="O551" s="42">
        <f>(SUM(COUNT(N551:N$731))/SUM(COUNT(N$2:N$731)))*100</f>
        <v>24.794520547945208</v>
      </c>
      <c r="T551" s="42">
        <v>213.4</v>
      </c>
      <c r="U551" s="42">
        <f>(SUM(COUNT(T551:T$1100))/SUM(COUNT(T$2:T$1100)))*100</f>
        <v>50.045495905368519</v>
      </c>
      <c r="V551">
        <f>'lc1.shallow1'!Q554</f>
        <v>165.2</v>
      </c>
      <c r="W551">
        <f>(SUM(COUNT(V551:V$829))/SUM(COUNT(V$2:V$829)))*100</f>
        <v>33.695652173913047</v>
      </c>
    </row>
    <row r="552" spans="7:23">
      <c r="G552">
        <v>112.02606266709915</v>
      </c>
      <c r="H552" s="42">
        <v>0.36231884057971014</v>
      </c>
      <c r="N552">
        <v>195.06017991814866</v>
      </c>
      <c r="O552" s="42">
        <f>(SUM(COUNT(N552:N$731))/SUM(COUNT(N$2:N$731)))*100</f>
        <v>24.657534246575342</v>
      </c>
      <c r="T552">
        <v>212.6</v>
      </c>
      <c r="U552" s="42">
        <f>(SUM(COUNT(T552:T$1100))/SUM(COUNT(T$2:T$1100)))*100</f>
        <v>49.954504094631488</v>
      </c>
      <c r="V552">
        <f>'lc1.shallow1'!Q555</f>
        <v>186.9</v>
      </c>
      <c r="W552">
        <f>(SUM(COUNT(V552:V$829))/SUM(COUNT(V$2:V$829)))*100</f>
        <v>33.574879227053138</v>
      </c>
    </row>
    <row r="553" spans="7:23">
      <c r="G553">
        <v>111.99546836044604</v>
      </c>
      <c r="H553" s="42">
        <v>0.18115942028985507</v>
      </c>
      <c r="N553">
        <v>195.04925003808327</v>
      </c>
      <c r="O553" s="42">
        <f>(SUM(COUNT(N553:N$731))/SUM(COUNT(N$2:N$731)))*100</f>
        <v>24.520547945205479</v>
      </c>
      <c r="T553" s="42">
        <v>212.51724841300904</v>
      </c>
      <c r="U553" s="42">
        <f>(SUM(COUNT(T553:T$1100))/SUM(COUNT(T$2:T$1100)))*100</f>
        <v>49.863512283894451</v>
      </c>
      <c r="V553">
        <f>'lc1.shallow1'!Q556</f>
        <v>303.8</v>
      </c>
      <c r="W553">
        <f>(SUM(COUNT(V553:V$829))/SUM(COUNT(V$2:V$829)))*100</f>
        <v>33.454106280193237</v>
      </c>
    </row>
    <row r="554" spans="7:23">
      <c r="N554">
        <v>194.78600952458595</v>
      </c>
      <c r="O554" s="42">
        <f>(SUM(COUNT(N554:N$731))/SUM(COUNT(N$2:N$731)))*100</f>
        <v>24.383561643835616</v>
      </c>
      <c r="T554" s="42">
        <v>211.9</v>
      </c>
      <c r="U554" s="42">
        <f>(SUM(COUNT(T554:T$1100))/SUM(COUNT(T$2:T$1100)))*100</f>
        <v>49.772520473157414</v>
      </c>
      <c r="V554">
        <f>'lc1.shallow1'!Q557</f>
        <v>207.6</v>
      </c>
      <c r="W554">
        <f>(SUM(COUNT(V554:V$829))/SUM(COUNT(V$2:V$829)))*100</f>
        <v>33.333333333333329</v>
      </c>
    </row>
    <row r="555" spans="7:23">
      <c r="N555">
        <v>193.93106906541041</v>
      </c>
      <c r="O555" s="42">
        <f>(SUM(COUNT(N555:N$731))/SUM(COUNT(N$2:N$731)))*100</f>
        <v>24.246575342465754</v>
      </c>
      <c r="T555">
        <v>211.6</v>
      </c>
      <c r="U555" s="42">
        <f>(SUM(COUNT(T555:T$1100))/SUM(COUNT(T$2:T$1100)))*100</f>
        <v>49.681528662420384</v>
      </c>
      <c r="V555">
        <f>'lc1.shallow1'!Q558</f>
        <v>408.2</v>
      </c>
      <c r="W555">
        <f>(SUM(COUNT(V555:V$829))/SUM(COUNT(V$2:V$829)))*100</f>
        <v>33.212560386473427</v>
      </c>
    </row>
    <row r="556" spans="7:23">
      <c r="N556">
        <v>193.85603210755281</v>
      </c>
      <c r="O556" s="42">
        <f>(SUM(COUNT(N556:N$731))/SUM(COUNT(N$2:N$731)))*100</f>
        <v>24.109589041095891</v>
      </c>
      <c r="T556" s="42">
        <v>211.5</v>
      </c>
      <c r="U556" s="42">
        <f>(SUM(COUNT(T556:T$1100))/SUM(COUNT(T$2:T$1100)))*100</f>
        <v>49.590536851683346</v>
      </c>
      <c r="V556">
        <f>'lc1.shallow1'!Q559</f>
        <v>288.5</v>
      </c>
      <c r="W556">
        <f>(SUM(COUNT(V556:V$829))/SUM(COUNT(V$2:V$829)))*100</f>
        <v>33.091787439613526</v>
      </c>
    </row>
    <row r="557" spans="7:23">
      <c r="N557">
        <v>193.79268393825802</v>
      </c>
      <c r="O557" s="42">
        <f>(SUM(COUNT(N557:N$731))/SUM(COUNT(N$2:N$731)))*100</f>
        <v>23.972602739726025</v>
      </c>
      <c r="T557" s="42">
        <v>211.4</v>
      </c>
      <c r="U557" s="42">
        <f>(SUM(COUNT(T557:T$1100))/SUM(COUNT(T$2:T$1100)))*100</f>
        <v>49.499545040946316</v>
      </c>
      <c r="V557">
        <f>'lc1.shallow1'!Q560</f>
        <v>187.6</v>
      </c>
      <c r="W557">
        <f>(SUM(COUNT(V557:V$829))/SUM(COUNT(V$2:V$829)))*100</f>
        <v>32.971014492753625</v>
      </c>
    </row>
    <row r="558" spans="7:23">
      <c r="N558">
        <v>193.44703938263538</v>
      </c>
      <c r="O558" s="42">
        <f>(SUM(COUNT(N558:N$731))/SUM(COUNT(N$2:N$731)))*100</f>
        <v>23.835616438356162</v>
      </c>
      <c r="T558" s="42">
        <v>211.2</v>
      </c>
      <c r="U558" s="42">
        <f>(SUM(COUNT(T558:T$1100))/SUM(COUNT(T$2:T$1100)))*100</f>
        <v>49.408553230209279</v>
      </c>
      <c r="V558">
        <f>'lc1.shallow1'!Q561</f>
        <v>375.2</v>
      </c>
      <c r="W558">
        <f>(SUM(COUNT(V558:V$829))/SUM(COUNT(V$2:V$829)))*100</f>
        <v>32.850241545893724</v>
      </c>
    </row>
    <row r="559" spans="7:23">
      <c r="N559">
        <v>192.99942724221467</v>
      </c>
      <c r="O559" s="42">
        <f>(SUM(COUNT(N559:N$731))/SUM(COUNT(N$2:N$731)))*100</f>
        <v>23.698630136986303</v>
      </c>
      <c r="T559" s="42">
        <v>210.60595343185486</v>
      </c>
      <c r="U559" s="42">
        <f>(SUM(COUNT(T559:T$1100))/SUM(COUNT(T$2:T$1100)))*100</f>
        <v>49.317561419472248</v>
      </c>
      <c r="V559">
        <f>'lc1.shallow1'!Q562</f>
        <v>397.5</v>
      </c>
      <c r="W559">
        <f>(SUM(COUNT(V559:V$829))/SUM(COUNT(V$2:V$829)))*100</f>
        <v>32.729468599033815</v>
      </c>
    </row>
    <row r="560" spans="7:23">
      <c r="N560">
        <v>192.81603332909137</v>
      </c>
      <c r="O560" s="42">
        <f>(SUM(COUNT(N560:N$731))/SUM(COUNT(N$2:N$731)))*100</f>
        <v>23.56164383561644</v>
      </c>
      <c r="T560" s="42">
        <v>210.6</v>
      </c>
      <c r="U560" s="42">
        <f>(SUM(COUNT(T560:T$1100))/SUM(COUNT(T$2:T$1100)))*100</f>
        <v>49.226569608735218</v>
      </c>
      <c r="V560">
        <f>'lc1.shallow1'!Q563</f>
        <v>757.5</v>
      </c>
      <c r="W560">
        <f>(SUM(COUNT(V560:V$829))/SUM(COUNT(V$2:V$829)))*100</f>
        <v>32.608695652173914</v>
      </c>
    </row>
    <row r="561" spans="14:23">
      <c r="N561">
        <v>192.54828282210644</v>
      </c>
      <c r="O561" s="42">
        <f>(SUM(COUNT(N561:N$731))/SUM(COUNT(N$2:N$731)))*100</f>
        <v>23.424657534246577</v>
      </c>
      <c r="T561">
        <v>210.6</v>
      </c>
      <c r="U561" s="42">
        <f>(SUM(COUNT(T561:T$1100))/SUM(COUNT(T$2:T$1100)))*100</f>
        <v>49.135577797998181</v>
      </c>
      <c r="V561">
        <f>'lc1.shallow1'!Q564</f>
        <v>223.1</v>
      </c>
      <c r="W561">
        <f>(SUM(COUNT(V561:V$829))/SUM(COUNT(V$2:V$829)))*100</f>
        <v>32.487922705314013</v>
      </c>
    </row>
    <row r="562" spans="14:23">
      <c r="N562">
        <v>192.38447170396617</v>
      </c>
      <c r="O562" s="42">
        <f>(SUM(COUNT(N562:N$731))/SUM(COUNT(N$2:N$731)))*100</f>
        <v>23.287671232876711</v>
      </c>
      <c r="T562" s="42">
        <v>210.3</v>
      </c>
      <c r="U562" s="42">
        <f>(SUM(COUNT(T562:T$1100))/SUM(COUNT(T$2:T$1100)))*100</f>
        <v>49.044585987261144</v>
      </c>
      <c r="V562">
        <f>'lc1.shallow1'!Q565</f>
        <v>218.4</v>
      </c>
      <c r="W562">
        <f>(SUM(COUNT(V562:V$829))/SUM(COUNT(V$2:V$829)))*100</f>
        <v>32.367149758454104</v>
      </c>
    </row>
    <row r="563" spans="14:23">
      <c r="N563">
        <v>192.22483354405551</v>
      </c>
      <c r="O563" s="42">
        <f>(SUM(COUNT(N563:N$731))/SUM(COUNT(N$2:N$731)))*100</f>
        <v>23.150684931506849</v>
      </c>
      <c r="T563" s="42">
        <v>210.1</v>
      </c>
      <c r="U563" s="42">
        <f>(SUM(COUNT(T563:T$1100))/SUM(COUNT(T$2:T$1100)))*100</f>
        <v>48.953594176524113</v>
      </c>
      <c r="V563">
        <f>'lc1.shallow1'!Q566</f>
        <v>577.1</v>
      </c>
      <c r="W563">
        <f>(SUM(COUNT(V563:V$829))/SUM(COUNT(V$2:V$829)))*100</f>
        <v>32.246376811594203</v>
      </c>
    </row>
    <row r="564" spans="14:23">
      <c r="N564">
        <v>192.03342284110553</v>
      </c>
      <c r="O564" s="42">
        <f>(SUM(COUNT(N564:N$731))/SUM(COUNT(N$2:N$731)))*100</f>
        <v>23.013698630136986</v>
      </c>
      <c r="T564">
        <v>209.2</v>
      </c>
      <c r="U564" s="42">
        <f>(SUM(COUNT(T564:T$1100))/SUM(COUNT(T$2:T$1100)))*100</f>
        <v>48.862602365787076</v>
      </c>
      <c r="V564">
        <f>'lc1.shallow1'!Q567</f>
        <v>331</v>
      </c>
      <c r="W564">
        <f>(SUM(COUNT(V564:V$829))/SUM(COUNT(V$2:V$829)))*100</f>
        <v>32.125603864734295</v>
      </c>
    </row>
    <row r="565" spans="14:23">
      <c r="N565">
        <v>191.88092768774308</v>
      </c>
      <c r="O565" s="42">
        <f>(SUM(COUNT(N565:N$731))/SUM(COUNT(N$2:N$731)))*100</f>
        <v>22.876712328767123</v>
      </c>
      <c r="T565" s="42">
        <v>208.6</v>
      </c>
      <c r="U565" s="42">
        <f>(SUM(COUNT(T565:T$1100))/SUM(COUNT(T$2:T$1100)))*100</f>
        <v>48.771610555050046</v>
      </c>
      <c r="V565">
        <f>'lc1.shallow1'!Q568</f>
        <v>243.8</v>
      </c>
      <c r="W565">
        <f>(SUM(COUNT(V565:V$829))/SUM(COUNT(V$2:V$829)))*100</f>
        <v>32.004830917874393</v>
      </c>
    </row>
    <row r="566" spans="14:23">
      <c r="N566">
        <v>191.73921926033782</v>
      </c>
      <c r="O566" s="42">
        <f>(SUM(COUNT(N566:N$731))/SUM(COUNT(N$2:N$731)))*100</f>
        <v>22.739726027397261</v>
      </c>
      <c r="T566">
        <v>208.4</v>
      </c>
      <c r="U566" s="42">
        <f>(SUM(COUNT(T566:T$1100))/SUM(COUNT(T$2:T$1100)))*100</f>
        <v>48.680618744313016</v>
      </c>
      <c r="V566">
        <f>'lc1.shallow1'!Q569</f>
        <v>329.3</v>
      </c>
      <c r="W566">
        <f>(SUM(COUNT(V566:V$829))/SUM(COUNT(V$2:V$829)))*100</f>
        <v>31.884057971014489</v>
      </c>
    </row>
    <row r="567" spans="14:23">
      <c r="N567">
        <v>191.6274256478552</v>
      </c>
      <c r="O567" s="42">
        <f>(SUM(COUNT(N567:N$731))/SUM(COUNT(N$2:N$731)))*100</f>
        <v>22.602739726027394</v>
      </c>
      <c r="T567" s="42">
        <v>207.9</v>
      </c>
      <c r="U567" s="42">
        <f>(SUM(COUNT(T567:T$1100))/SUM(COUNT(T$2:T$1100)))*100</f>
        <v>48.589626933575978</v>
      </c>
      <c r="V567">
        <f>'lc1.shallow1'!Q570</f>
        <v>361.4</v>
      </c>
      <c r="W567">
        <f>(SUM(COUNT(V567:V$829))/SUM(COUNT(V$2:V$829)))*100</f>
        <v>31.763285024154591</v>
      </c>
    </row>
    <row r="568" spans="14:23">
      <c r="N568">
        <v>191.50415709923587</v>
      </c>
      <c r="O568" s="42">
        <f>(SUM(COUNT(N568:N$731))/SUM(COUNT(N$2:N$731)))*100</f>
        <v>22.465753424657535</v>
      </c>
      <c r="T568" s="42">
        <v>207.86290655226281</v>
      </c>
      <c r="U568" s="42">
        <f>(SUM(COUNT(T568:T$1100))/SUM(COUNT(T$2:T$1100)))*100</f>
        <v>48.498635122838948</v>
      </c>
      <c r="V568">
        <f>'lc1.shallow1'!Q571</f>
        <v>274.89999999999998</v>
      </c>
      <c r="W568">
        <f>(SUM(COUNT(V568:V$829))/SUM(COUNT(V$2:V$829)))*100</f>
        <v>31.642512077294686</v>
      </c>
    </row>
    <row r="569" spans="14:23">
      <c r="N569">
        <v>191.47547067757273</v>
      </c>
      <c r="O569" s="42">
        <f>(SUM(COUNT(N569:N$731))/SUM(COUNT(N$2:N$731)))*100</f>
        <v>22.328767123287673</v>
      </c>
      <c r="T569">
        <v>207.6</v>
      </c>
      <c r="U569" s="42">
        <f>(SUM(COUNT(T569:T$1100))/SUM(COUNT(T$2:T$1100)))*100</f>
        <v>48.407643312101911</v>
      </c>
      <c r="V569">
        <f>'lc1.shallow1'!Q572</f>
        <v>259.10000000000002</v>
      </c>
      <c r="W569">
        <f>(SUM(COUNT(V569:V$829))/SUM(COUNT(V$2:V$829)))*100</f>
        <v>31.521739130434785</v>
      </c>
    </row>
    <row r="570" spans="14:23">
      <c r="N570">
        <v>191.31929913179329</v>
      </c>
      <c r="O570" s="42">
        <f>(SUM(COUNT(N570:N$731))/SUM(COUNT(N$2:N$731)))*100</f>
        <v>22.19178082191781</v>
      </c>
      <c r="T570" s="42">
        <v>207.2</v>
      </c>
      <c r="U570" s="42">
        <f>(SUM(COUNT(T570:T$1100))/SUM(COUNT(T$2:T$1100)))*100</f>
        <v>48.316651501364873</v>
      </c>
      <c r="V570">
        <f>'lc1.shallow1'!Q573</f>
        <v>240.9</v>
      </c>
      <c r="W570">
        <f>(SUM(COUNT(V570:V$829))/SUM(COUNT(V$2:V$829)))*100</f>
        <v>31.40096618357488</v>
      </c>
    </row>
    <row r="571" spans="14:23">
      <c r="N571">
        <v>191.14490499471356</v>
      </c>
      <c r="O571" s="42">
        <f>(SUM(COUNT(N571:N$731))/SUM(COUNT(N$2:N$731)))*100</f>
        <v>22.054794520547947</v>
      </c>
      <c r="T571" s="42">
        <v>207.06865653045642</v>
      </c>
      <c r="U571" s="42">
        <f>(SUM(COUNT(T571:T$1100))/SUM(COUNT(T$2:T$1100)))*100</f>
        <v>48.225659690627843</v>
      </c>
      <c r="V571">
        <f>'lc1.shallow1'!Q574</f>
        <v>273.3</v>
      </c>
      <c r="W571">
        <f>(SUM(COUNT(V571:V$829))/SUM(COUNT(V$2:V$829)))*100</f>
        <v>31.280193236714975</v>
      </c>
    </row>
    <row r="572" spans="14:23">
      <c r="N572">
        <v>190.92078421713208</v>
      </c>
      <c r="O572" s="42">
        <f>(SUM(COUNT(N572:N$731))/SUM(COUNT(N$2:N$731)))*100</f>
        <v>21.917808219178081</v>
      </c>
      <c r="T572" s="42">
        <v>207.01818849381982</v>
      </c>
      <c r="U572" s="42">
        <f>(SUM(COUNT(T572:T$1100))/SUM(COUNT(T$2:T$1100)))*100</f>
        <v>48.134667879890806</v>
      </c>
      <c r="V572">
        <f>'lc1.shallow1'!Q575</f>
        <v>733.6</v>
      </c>
      <c r="W572">
        <f>(SUM(COUNT(V572:V$829))/SUM(COUNT(V$2:V$829)))*100</f>
        <v>31.159420289855071</v>
      </c>
    </row>
    <row r="573" spans="14:23">
      <c r="N573">
        <v>190.83647163996335</v>
      </c>
      <c r="O573" s="42">
        <f>(SUM(COUNT(N573:N$731))/SUM(COUNT(N$2:N$731)))*100</f>
        <v>21.780821917808218</v>
      </c>
      <c r="T573" s="42">
        <v>206.7</v>
      </c>
      <c r="U573" s="42">
        <f>(SUM(COUNT(T573:T$1100))/SUM(COUNT(T$2:T$1100)))*100</f>
        <v>48.043676069153776</v>
      </c>
      <c r="V573">
        <f>'lc1.shallow1'!Q576</f>
        <v>266.10000000000002</v>
      </c>
      <c r="W573">
        <f>(SUM(COUNT(V573:V$829))/SUM(COUNT(V$2:V$829)))*100</f>
        <v>31.038647342995169</v>
      </c>
    </row>
    <row r="574" spans="14:23">
      <c r="N574">
        <v>190.81530264633551</v>
      </c>
      <c r="O574" s="42">
        <f>(SUM(COUNT(N574:N$731))/SUM(COUNT(N$2:N$731)))*100</f>
        <v>21.643835616438356</v>
      </c>
      <c r="T574" s="42">
        <v>206.6</v>
      </c>
      <c r="U574" s="42">
        <f>(SUM(COUNT(T574:T$1100))/SUM(COUNT(T$2:T$1100)))*100</f>
        <v>47.952684258416745</v>
      </c>
      <c r="V574">
        <f>'lc1.shallow1'!Q577</f>
        <v>666.1</v>
      </c>
      <c r="W574">
        <f>(SUM(COUNT(V574:V$829))/SUM(COUNT(V$2:V$829)))*100</f>
        <v>30.917874396135264</v>
      </c>
    </row>
    <row r="575" spans="14:23">
      <c r="N575">
        <v>190.42130531424684</v>
      </c>
      <c r="O575" s="42">
        <f>(SUM(COUNT(N575:N$731))/SUM(COUNT(N$2:N$731)))*100</f>
        <v>21.506849315068493</v>
      </c>
      <c r="T575" s="42">
        <v>206.35894828849342</v>
      </c>
      <c r="U575" s="42">
        <f>(SUM(COUNT(T575:T$1100))/SUM(COUNT(T$2:T$1100)))*100</f>
        <v>47.861692447679708</v>
      </c>
      <c r="V575">
        <f>'lc1.shallow1'!Q578</f>
        <v>764.3</v>
      </c>
      <c r="W575">
        <f>(SUM(COUNT(V575:V$829))/SUM(COUNT(V$2:V$829)))*100</f>
        <v>30.79710144927536</v>
      </c>
    </row>
    <row r="576" spans="14:23">
      <c r="N576">
        <v>189.9462158931122</v>
      </c>
      <c r="O576" s="42">
        <f>(SUM(COUNT(N576:N$731))/SUM(COUNT(N$2:N$731)))*100</f>
        <v>21.36986301369863</v>
      </c>
      <c r="T576">
        <v>206.2</v>
      </c>
      <c r="U576" s="42">
        <f>(SUM(COUNT(T576:T$1100))/SUM(COUNT(T$2:T$1100)))*100</f>
        <v>47.770700636942678</v>
      </c>
      <c r="V576">
        <f>'lc1.shallow1'!Q579</f>
        <v>347.7</v>
      </c>
      <c r="W576">
        <f>(SUM(COUNT(V576:V$829))/SUM(COUNT(V$2:V$829)))*100</f>
        <v>30.676328502415455</v>
      </c>
    </row>
    <row r="577" spans="14:23">
      <c r="N577">
        <v>189.81706772088015</v>
      </c>
      <c r="O577" s="42">
        <f>(SUM(COUNT(N577:N$731))/SUM(COUNT(N$2:N$731)))*100</f>
        <v>21.232876712328768</v>
      </c>
      <c r="T577">
        <v>206.2</v>
      </c>
      <c r="U577" s="42">
        <f>(SUM(COUNT(T577:T$1100))/SUM(COUNT(T$2:T$1100)))*100</f>
        <v>47.679708826205641</v>
      </c>
      <c r="V577">
        <f>'lc1.shallow1'!Q580</f>
        <v>423.2</v>
      </c>
      <c r="W577">
        <f>(SUM(COUNT(V577:V$829))/SUM(COUNT(V$2:V$829)))*100</f>
        <v>30.555555555555557</v>
      </c>
    </row>
    <row r="578" spans="14:23">
      <c r="N578">
        <v>189.30855716779442</v>
      </c>
      <c r="O578" s="42">
        <f>(SUM(COUNT(N578:N$731))/SUM(COUNT(N$2:N$731)))*100</f>
        <v>21.095890410958905</v>
      </c>
      <c r="T578">
        <v>206.1</v>
      </c>
      <c r="U578" s="42">
        <f>(SUM(COUNT(T578:T$1100))/SUM(COUNT(T$2:T$1100)))*100</f>
        <v>47.588717015468603</v>
      </c>
      <c r="V578">
        <f>'lc1.shallow1'!Q581</f>
        <v>218.7</v>
      </c>
      <c r="W578">
        <f>(SUM(COUNT(V578:V$829))/SUM(COUNT(V$2:V$829)))*100</f>
        <v>30.434782608695656</v>
      </c>
    </row>
    <row r="579" spans="14:23">
      <c r="N579">
        <v>188.92924263811864</v>
      </c>
      <c r="O579" s="42">
        <f>(SUM(COUNT(N579:N$731))/SUM(COUNT(N$2:N$731)))*100</f>
        <v>20.958904109589042</v>
      </c>
      <c r="T579" s="42">
        <v>206</v>
      </c>
      <c r="U579" s="42">
        <f>(SUM(COUNT(T579:T$1100))/SUM(COUNT(T$2:T$1100)))*100</f>
        <v>47.497725204731573</v>
      </c>
      <c r="V579">
        <f>'lc1.shallow1'!Q582</f>
        <v>745.4</v>
      </c>
      <c r="W579">
        <f>(SUM(COUNT(V579:V$829))/SUM(COUNT(V$2:V$829)))*100</f>
        <v>30.314009661835751</v>
      </c>
    </row>
    <row r="580" spans="14:23">
      <c r="N580">
        <v>188.86003537568314</v>
      </c>
      <c r="O580" s="42">
        <f>(SUM(COUNT(N580:N$731))/SUM(COUNT(N$2:N$731)))*100</f>
        <v>20.82191780821918</v>
      </c>
      <c r="T580" s="42">
        <v>205.53361197929829</v>
      </c>
      <c r="U580" s="42">
        <f>(SUM(COUNT(T580:T$1100))/SUM(COUNT(T$2:T$1100)))*100</f>
        <v>47.406733393994536</v>
      </c>
      <c r="V580">
        <f>'lc1.shallow1'!Q583</f>
        <v>184.5</v>
      </c>
      <c r="W580">
        <f>(SUM(COUNT(V580:V$829))/SUM(COUNT(V$2:V$829)))*100</f>
        <v>30.193236714975846</v>
      </c>
    </row>
    <row r="581" spans="14:23">
      <c r="N581">
        <v>188.60908494593392</v>
      </c>
      <c r="O581" s="42">
        <f>(SUM(COUNT(N581:N$731))/SUM(COUNT(N$2:N$731)))*100</f>
        <v>20.684931506849317</v>
      </c>
      <c r="T581" s="42">
        <v>205.3</v>
      </c>
      <c r="U581" s="42">
        <f>(SUM(COUNT(T581:T$1100))/SUM(COUNT(T$2:T$1100)))*100</f>
        <v>47.315741583257505</v>
      </c>
      <c r="V581">
        <f>'lc1.shallow1'!Q584</f>
        <v>405.7</v>
      </c>
      <c r="W581">
        <f>(SUM(COUNT(V581:V$829))/SUM(COUNT(V$2:V$829)))*100</f>
        <v>30.072463768115941</v>
      </c>
    </row>
    <row r="582" spans="14:23">
      <c r="N582">
        <v>188.39065102920679</v>
      </c>
      <c r="O582" s="42">
        <f>(SUM(COUNT(N582:N$731))/SUM(COUNT(N$2:N$731)))*100</f>
        <v>20.547945205479451</v>
      </c>
      <c r="T582">
        <v>205.2</v>
      </c>
      <c r="U582" s="42">
        <f>(SUM(COUNT(T582:T$1100))/SUM(COUNT(T$2:T$1100)))*100</f>
        <v>47.224749772520475</v>
      </c>
      <c r="V582">
        <f>'lc1.shallow1'!Q585</f>
        <v>273.5</v>
      </c>
      <c r="W582">
        <f>(SUM(COUNT(V582:V$829))/SUM(COUNT(V$2:V$829)))*100</f>
        <v>29.951690821256037</v>
      </c>
    </row>
    <row r="583" spans="14:23">
      <c r="N583">
        <v>188.32253060362473</v>
      </c>
      <c r="O583" s="42">
        <f>(SUM(COUNT(N583:N$731))/SUM(COUNT(N$2:N$731)))*100</f>
        <v>20.410958904109588</v>
      </c>
      <c r="T583" s="42">
        <v>205.1</v>
      </c>
      <c r="U583" s="42">
        <f>(SUM(COUNT(T583:T$1100))/SUM(COUNT(T$2:T$1100)))*100</f>
        <v>47.133757961783438</v>
      </c>
      <c r="V583">
        <f>'lc1.shallow1'!Q586</f>
        <v>117.8</v>
      </c>
      <c r="W583">
        <f>(SUM(COUNT(V583:V$829))/SUM(COUNT(V$2:V$829)))*100</f>
        <v>29.830917874396135</v>
      </c>
    </row>
    <row r="584" spans="14:23">
      <c r="N584">
        <v>188.31285092545255</v>
      </c>
      <c r="O584" s="42">
        <f>(SUM(COUNT(N584:N$731))/SUM(COUNT(N$2:N$731)))*100</f>
        <v>20.273972602739725</v>
      </c>
      <c r="T584">
        <v>205.1</v>
      </c>
      <c r="U584" s="42">
        <f>(SUM(COUNT(T584:T$1100))/SUM(COUNT(T$2:T$1100)))*100</f>
        <v>47.042766151046408</v>
      </c>
      <c r="V584">
        <f>'lc1.shallow1'!Q587</f>
        <v>630</v>
      </c>
      <c r="W584">
        <f>(SUM(COUNT(V584:V$829))/SUM(COUNT(V$2:V$829)))*100</f>
        <v>29.710144927536231</v>
      </c>
    </row>
    <row r="585" spans="14:23">
      <c r="N585">
        <v>188.22038815033184</v>
      </c>
      <c r="O585" s="42">
        <f>(SUM(COUNT(N585:N$731))/SUM(COUNT(N$2:N$731)))*100</f>
        <v>20.136986301369863</v>
      </c>
      <c r="T585" s="42">
        <v>205</v>
      </c>
      <c r="U585" s="42">
        <f>(SUM(COUNT(T585:T$1100))/SUM(COUNT(T$2:T$1100)))*100</f>
        <v>46.95177434030937</v>
      </c>
      <c r="V585">
        <f>'lc1.shallow1'!Q588</f>
        <v>297.2</v>
      </c>
      <c r="W585">
        <f>(SUM(COUNT(V585:V$829))/SUM(COUNT(V$2:V$829)))*100</f>
        <v>29.589371980676326</v>
      </c>
    </row>
    <row r="586" spans="14:23">
      <c r="N586">
        <v>188.19220780080886</v>
      </c>
      <c r="O586" s="42">
        <f>(SUM(COUNT(N586:N$731))/SUM(COUNT(N$2:N$731)))*100</f>
        <v>20</v>
      </c>
      <c r="T586" s="42">
        <v>205</v>
      </c>
      <c r="U586" s="42">
        <f>(SUM(COUNT(T586:T$1100))/SUM(COUNT(T$2:T$1100)))*100</f>
        <v>46.86078252957234</v>
      </c>
      <c r="V586">
        <f>'lc1.shallow1'!Q589</f>
        <v>172.6</v>
      </c>
      <c r="W586">
        <f>(SUM(COUNT(V586:V$829))/SUM(COUNT(V$2:V$829)))*100</f>
        <v>29.468599033816425</v>
      </c>
    </row>
    <row r="587" spans="14:23">
      <c r="N587">
        <v>188.02972613058589</v>
      </c>
      <c r="O587" s="42">
        <f>(SUM(COUNT(N587:N$731))/SUM(COUNT(N$2:N$731)))*100</f>
        <v>19.863013698630137</v>
      </c>
      <c r="T587" s="42">
        <v>204.44874028432986</v>
      </c>
      <c r="U587" s="42">
        <f>(SUM(COUNT(T587:T$1100))/SUM(COUNT(T$2:T$1100)))*100</f>
        <v>46.769790718835303</v>
      </c>
      <c r="V587">
        <f>'lc1.shallow1'!Q590</f>
        <v>153.80000000000001</v>
      </c>
      <c r="W587">
        <f>(SUM(COUNT(V587:V$829))/SUM(COUNT(V$2:V$829)))*100</f>
        <v>29.347826086956523</v>
      </c>
    </row>
    <row r="588" spans="14:23">
      <c r="N588">
        <v>187.94467565470234</v>
      </c>
      <c r="O588" s="42">
        <f>(SUM(COUNT(N588:N$731))/SUM(COUNT(N$2:N$731)))*100</f>
        <v>19.726027397260275</v>
      </c>
      <c r="T588" s="42">
        <v>204.38990486060274</v>
      </c>
      <c r="U588" s="42">
        <f>(SUM(COUNT(T588:T$1100))/SUM(COUNT(T$2:T$1100)))*100</f>
        <v>46.678798908098273</v>
      </c>
      <c r="V588">
        <f>'lc1.shallow1'!Q591</f>
        <v>174</v>
      </c>
      <c r="W588">
        <f>(SUM(COUNT(V588:V$829))/SUM(COUNT(V$2:V$829)))*100</f>
        <v>29.227053140096622</v>
      </c>
    </row>
    <row r="589" spans="14:23">
      <c r="N589">
        <v>187.87326580015193</v>
      </c>
      <c r="O589" s="42">
        <f>(SUM(COUNT(N589:N$731))/SUM(COUNT(N$2:N$731)))*100</f>
        <v>19.589041095890412</v>
      </c>
      <c r="T589" s="42">
        <v>204.1</v>
      </c>
      <c r="U589" s="42">
        <f>(SUM(COUNT(T589:T$1100))/SUM(COUNT(T$2:T$1100)))*100</f>
        <v>46.587807097361242</v>
      </c>
      <c r="V589">
        <f>'lc1.shallow1'!Q592</f>
        <v>185</v>
      </c>
      <c r="W589">
        <f>(SUM(COUNT(V589:V$829))/SUM(COUNT(V$2:V$829)))*100</f>
        <v>29.106280193236717</v>
      </c>
    </row>
    <row r="590" spans="14:23">
      <c r="N590">
        <v>187.63827369828704</v>
      </c>
      <c r="O590" s="42">
        <f>(SUM(COUNT(N590:N$731))/SUM(COUNT(N$2:N$731)))*100</f>
        <v>19.452054794520549</v>
      </c>
      <c r="T590" s="42">
        <v>203.8</v>
      </c>
      <c r="U590" s="42">
        <f>(SUM(COUNT(T590:T$1100))/SUM(COUNT(T$2:T$1100)))*100</f>
        <v>46.496815286624205</v>
      </c>
      <c r="V590">
        <f>'lc1.shallow1'!Q593</f>
        <v>264.60000000000002</v>
      </c>
      <c r="W590">
        <f>(SUM(COUNT(V590:V$829))/SUM(COUNT(V$2:V$829)))*100</f>
        <v>28.985507246376812</v>
      </c>
    </row>
    <row r="591" spans="14:23">
      <c r="N591">
        <v>187.36132394215136</v>
      </c>
      <c r="O591" s="42">
        <f>(SUM(COUNT(N591:N$731))/SUM(COUNT(N$2:N$731)))*100</f>
        <v>19.315068493150687</v>
      </c>
      <c r="T591" s="42">
        <v>203.5</v>
      </c>
      <c r="U591" s="42">
        <f>(SUM(COUNT(T591:T$1100))/SUM(COUNT(T$2:T$1100)))*100</f>
        <v>46.405823475887168</v>
      </c>
      <c r="V591">
        <f>'lc1.shallow1'!Q594</f>
        <v>642.20000000000005</v>
      </c>
      <c r="W591">
        <f>(SUM(COUNT(V591:V$829))/SUM(COUNT(V$2:V$829)))*100</f>
        <v>28.864734299516908</v>
      </c>
    </row>
    <row r="592" spans="14:23">
      <c r="N592">
        <v>186.94824269756035</v>
      </c>
      <c r="O592" s="42">
        <f>(SUM(COUNT(N592:N$731))/SUM(COUNT(N$2:N$731)))*100</f>
        <v>19.17808219178082</v>
      </c>
      <c r="T592">
        <v>203.4</v>
      </c>
      <c r="U592" s="42">
        <f>(SUM(COUNT(T592:T$1100))/SUM(COUNT(T$2:T$1100)))*100</f>
        <v>46.314831665150137</v>
      </c>
      <c r="V592">
        <f>'lc1.shallow1'!Q595</f>
        <v>179.8</v>
      </c>
      <c r="W592">
        <f>(SUM(COUNT(V592:V$829))/SUM(COUNT(V$2:V$829)))*100</f>
        <v>28.743961352657006</v>
      </c>
    </row>
    <row r="593" spans="14:23">
      <c r="N593">
        <v>186.26840112186079</v>
      </c>
      <c r="O593" s="42">
        <f>(SUM(COUNT(N593:N$731))/SUM(COUNT(N$2:N$731)))*100</f>
        <v>19.041095890410958</v>
      </c>
      <c r="T593" s="42">
        <v>203.2</v>
      </c>
      <c r="U593" s="42">
        <f>(SUM(COUNT(T593:T$1100))/SUM(COUNT(T$2:T$1100)))*100</f>
        <v>46.2238398544131</v>
      </c>
      <c r="V593">
        <f>'lc1.shallow1'!Q596</f>
        <v>129.80000000000001</v>
      </c>
      <c r="W593">
        <f>(SUM(COUNT(V593:V$829))/SUM(COUNT(V$2:V$829)))*100</f>
        <v>28.623188405797102</v>
      </c>
    </row>
    <row r="594" spans="14:23">
      <c r="N594">
        <v>185.95700914236198</v>
      </c>
      <c r="O594" s="42">
        <f>(SUM(COUNT(N594:N$731))/SUM(COUNT(N$2:N$731)))*100</f>
        <v>18.904109589041095</v>
      </c>
      <c r="T594" s="42">
        <v>203.2</v>
      </c>
      <c r="U594" s="42">
        <f>(SUM(COUNT(T594:T$1100))/SUM(COUNT(T$2:T$1100)))*100</f>
        <v>46.13284804367607</v>
      </c>
      <c r="V594">
        <f>'lc1.shallow1'!Q597</f>
        <v>159.30000000000001</v>
      </c>
      <c r="W594">
        <f>(SUM(COUNT(V594:V$829))/SUM(COUNT(V$2:V$829)))*100</f>
        <v>28.502415458937197</v>
      </c>
    </row>
    <row r="595" spans="14:23">
      <c r="N595">
        <v>185.53489784527258</v>
      </c>
      <c r="O595" s="42">
        <f>(SUM(COUNT(N595:N$731))/SUM(COUNT(N$2:N$731)))*100</f>
        <v>18.767123287671232</v>
      </c>
      <c r="T595" s="42">
        <v>202.5</v>
      </c>
      <c r="U595" s="42">
        <f>(SUM(COUNT(T595:T$1100))/SUM(COUNT(T$2:T$1100)))*100</f>
        <v>46.04185623293904</v>
      </c>
      <c r="V595">
        <f>'lc1.shallow1'!Q598</f>
        <v>164.3</v>
      </c>
      <c r="W595">
        <f>(SUM(COUNT(V595:V$829))/SUM(COUNT(V$2:V$829)))*100</f>
        <v>28.381642512077292</v>
      </c>
    </row>
    <row r="596" spans="14:23">
      <c r="N596">
        <v>185.5053455489564</v>
      </c>
      <c r="O596" s="42">
        <f>(SUM(COUNT(N596:N$731))/SUM(COUNT(N$2:N$731)))*100</f>
        <v>18.63013698630137</v>
      </c>
      <c r="T596" s="42">
        <v>202.3</v>
      </c>
      <c r="U596" s="42">
        <f>(SUM(COUNT(T596:T$1100))/SUM(COUNT(T$2:T$1100)))*100</f>
        <v>45.950864422202002</v>
      </c>
      <c r="V596">
        <f>'lc1.shallow1'!Q599</f>
        <v>113.1</v>
      </c>
      <c r="W596">
        <f>(SUM(COUNT(V596:V$829))/SUM(COUNT(V$2:V$829)))*100</f>
        <v>28.260869565217391</v>
      </c>
    </row>
    <row r="597" spans="14:23">
      <c r="N597">
        <v>185.39996998569416</v>
      </c>
      <c r="O597" s="42">
        <f>(SUM(COUNT(N597:N$731))/SUM(COUNT(N$2:N$731)))*100</f>
        <v>18.493150684931507</v>
      </c>
      <c r="T597">
        <v>202</v>
      </c>
      <c r="U597" s="42">
        <f>(SUM(COUNT(T597:T$1100))/SUM(COUNT(T$2:T$1100)))*100</f>
        <v>45.859872611464972</v>
      </c>
      <c r="V597">
        <f>'lc1.shallow1'!Q600</f>
        <v>156.69999999999999</v>
      </c>
      <c r="W597">
        <f>(SUM(COUNT(V597:V$829))/SUM(COUNT(V$2:V$829)))*100</f>
        <v>28.140096618357486</v>
      </c>
    </row>
    <row r="598" spans="14:23">
      <c r="N598">
        <v>185.36521413340884</v>
      </c>
      <c r="O598" s="42">
        <f>(SUM(COUNT(N598:N$731))/SUM(COUNT(N$2:N$731)))*100</f>
        <v>18.356164383561644</v>
      </c>
      <c r="T598" s="42">
        <v>201.8</v>
      </c>
      <c r="U598" s="42">
        <f>(SUM(COUNT(T598:T$1100))/SUM(COUNT(T$2:T$1100)))*100</f>
        <v>45.768880800727935</v>
      </c>
      <c r="V598">
        <f>'lc1.shallow1'!Q601</f>
        <v>160.6</v>
      </c>
      <c r="W598">
        <f>(SUM(COUNT(V598:V$829))/SUM(COUNT(V$2:V$829)))*100</f>
        <v>28.019323671497588</v>
      </c>
    </row>
    <row r="599" spans="14:23">
      <c r="N599">
        <v>185.15247953961247</v>
      </c>
      <c r="O599" s="42">
        <f>(SUM(COUNT(N599:N$731))/SUM(COUNT(N$2:N$731)))*100</f>
        <v>18.219178082191782</v>
      </c>
      <c r="T599" s="42">
        <v>201.6</v>
      </c>
      <c r="U599" s="42">
        <f>(SUM(COUNT(T599:T$1100))/SUM(COUNT(T$2:T$1100)))*100</f>
        <v>45.677888989990898</v>
      </c>
      <c r="V599">
        <f>'lc1.shallow1'!Q602</f>
        <v>187.6</v>
      </c>
      <c r="W599">
        <f>(SUM(COUNT(V599:V$829))/SUM(COUNT(V$2:V$829)))*100</f>
        <v>27.898550724637683</v>
      </c>
    </row>
    <row r="600" spans="14:23">
      <c r="N600">
        <v>185.07228999248272</v>
      </c>
      <c r="O600" s="42">
        <f>(SUM(COUNT(N600:N$731))/SUM(COUNT(N$2:N$731)))*100</f>
        <v>18.082191780821919</v>
      </c>
      <c r="T600" s="42">
        <v>201.4</v>
      </c>
      <c r="U600" s="42">
        <f>(SUM(COUNT(T600:T$1100))/SUM(COUNT(T$2:T$1100)))*100</f>
        <v>45.586897179253867</v>
      </c>
      <c r="V600">
        <f>'lc1.shallow1'!Q603</f>
        <v>274.10000000000002</v>
      </c>
      <c r="W600">
        <f>(SUM(COUNT(V600:V$829))/SUM(COUNT(V$2:V$829)))*100</f>
        <v>27.777777777777779</v>
      </c>
    </row>
    <row r="601" spans="14:23">
      <c r="N601">
        <v>184.8903247445771</v>
      </c>
      <c r="O601" s="42">
        <f>(SUM(COUNT(N601:N$731))/SUM(COUNT(N$2:N$731)))*100</f>
        <v>17.945205479452056</v>
      </c>
      <c r="T601" s="42">
        <v>200.9</v>
      </c>
      <c r="U601" s="42">
        <f>(SUM(COUNT(T601:T$1100))/SUM(COUNT(T$2:T$1100)))*100</f>
        <v>45.49590536851683</v>
      </c>
      <c r="V601">
        <f>'lc1.shallow1'!Q604</f>
        <v>151.1</v>
      </c>
      <c r="W601">
        <f>(SUM(COUNT(V601:V$829))/SUM(COUNT(V$2:V$829)))*100</f>
        <v>27.657004830917874</v>
      </c>
    </row>
    <row r="602" spans="14:23">
      <c r="N602">
        <v>184.74812941745691</v>
      </c>
      <c r="O602" s="42">
        <f>(SUM(COUNT(N602:N$731))/SUM(COUNT(N$2:N$731)))*100</f>
        <v>17.80821917808219</v>
      </c>
      <c r="T602">
        <v>200.7</v>
      </c>
      <c r="U602" s="42">
        <f>(SUM(COUNT(T602:T$1100))/SUM(COUNT(T$2:T$1100)))*100</f>
        <v>45.4049135577798</v>
      </c>
      <c r="V602">
        <f>'lc1.shallow1'!Q605</f>
        <v>428.5</v>
      </c>
      <c r="W602">
        <f>(SUM(COUNT(V602:V$829))/SUM(COUNT(V$2:V$829)))*100</f>
        <v>27.536231884057973</v>
      </c>
    </row>
    <row r="603" spans="14:23">
      <c r="N603">
        <v>184.51379772575501</v>
      </c>
      <c r="O603" s="42">
        <f>(SUM(COUNT(N603:N$731))/SUM(COUNT(N$2:N$731)))*100</f>
        <v>17.671232876712327</v>
      </c>
      <c r="T603">
        <v>200.5</v>
      </c>
      <c r="U603" s="42">
        <f>(SUM(COUNT(T603:T$1100))/SUM(COUNT(T$2:T$1100)))*100</f>
        <v>45.31392174704277</v>
      </c>
      <c r="V603">
        <f>'lc1.shallow1'!Q606</f>
        <v>264</v>
      </c>
      <c r="W603">
        <f>(SUM(COUNT(V603:V$829))/SUM(COUNT(V$2:V$829)))*100</f>
        <v>27.415458937198068</v>
      </c>
    </row>
    <row r="604" spans="14:23">
      <c r="N604">
        <v>184.15345231368576</v>
      </c>
      <c r="O604" s="42">
        <f>(SUM(COUNT(N604:N$731))/SUM(COUNT(N$2:N$731)))*100</f>
        <v>17.534246575342465</v>
      </c>
      <c r="T604" s="42">
        <v>199.7</v>
      </c>
      <c r="U604" s="42">
        <f>(SUM(COUNT(T604:T$1100))/SUM(COUNT(T$2:T$1100)))*100</f>
        <v>45.222929936305732</v>
      </c>
      <c r="V604">
        <f>'lc1.shallow1'!Q607</f>
        <v>321.5</v>
      </c>
      <c r="W604">
        <f>(SUM(COUNT(V604:V$829))/SUM(COUNT(V$2:V$829)))*100</f>
        <v>27.294685990338163</v>
      </c>
    </row>
    <row r="605" spans="14:23">
      <c r="N605">
        <v>184.14729972266929</v>
      </c>
      <c r="O605" s="42">
        <f>(SUM(COUNT(N605:N$731))/SUM(COUNT(N$2:N$731)))*100</f>
        <v>17.397260273972602</v>
      </c>
      <c r="T605" s="42">
        <v>199.4</v>
      </c>
      <c r="U605" s="42">
        <f>(SUM(COUNT(T605:T$1100))/SUM(COUNT(T$2:T$1100)))*100</f>
        <v>45.131938125568702</v>
      </c>
      <c r="V605">
        <f>'lc1.shallow1'!Q608</f>
        <v>433.5</v>
      </c>
      <c r="W605">
        <f>(SUM(COUNT(V605:V$829))/SUM(COUNT(V$2:V$829)))*100</f>
        <v>27.173913043478258</v>
      </c>
    </row>
    <row r="606" spans="14:23">
      <c r="N606">
        <v>184.01257852585749</v>
      </c>
      <c r="O606" s="42">
        <f>(SUM(COUNT(N606:N$731))/SUM(COUNT(N$2:N$731)))*100</f>
        <v>17.260273972602739</v>
      </c>
      <c r="T606" s="42">
        <v>199.3</v>
      </c>
      <c r="U606" s="42">
        <f>(SUM(COUNT(T606:T$1100))/SUM(COUNT(T$2:T$1100)))*100</f>
        <v>45.040946314831665</v>
      </c>
      <c r="V606">
        <f>'lc1.shallow1'!Q609</f>
        <v>205.2</v>
      </c>
      <c r="W606">
        <f>(SUM(COUNT(V606:V$829))/SUM(COUNT(V$2:V$829)))*100</f>
        <v>27.053140096618357</v>
      </c>
    </row>
    <row r="607" spans="14:23">
      <c r="N607">
        <v>183.70433274133381</v>
      </c>
      <c r="O607" s="42">
        <f>(SUM(COUNT(N607:N$731))/SUM(COUNT(N$2:N$731)))*100</f>
        <v>17.123287671232877</v>
      </c>
      <c r="T607" s="42">
        <v>199.2</v>
      </c>
      <c r="U607" s="42">
        <f>(SUM(COUNT(T607:T$1100))/SUM(COUNT(T$2:T$1100)))*100</f>
        <v>44.949954504094627</v>
      </c>
      <c r="V607">
        <f>'lc1.shallow1'!Q610</f>
        <v>259</v>
      </c>
      <c r="W607">
        <f>(SUM(COUNT(V607:V$829))/SUM(COUNT(V$2:V$829)))*100</f>
        <v>26.932367149758452</v>
      </c>
    </row>
    <row r="608" spans="14:23">
      <c r="N608">
        <v>183.69560816947691</v>
      </c>
      <c r="O608" s="42">
        <f>(SUM(COUNT(N608:N$731))/SUM(COUNT(N$2:N$731)))*100</f>
        <v>16.986301369863014</v>
      </c>
      <c r="T608">
        <v>198.8</v>
      </c>
      <c r="U608" s="42">
        <f>(SUM(COUNT(T608:T$1100))/SUM(COUNT(T$2:T$1100)))*100</f>
        <v>44.858962693357597</v>
      </c>
      <c r="V608">
        <f>'lc1.shallow1'!Q611</f>
        <v>277.8</v>
      </c>
      <c r="W608">
        <f>(SUM(COUNT(V608:V$829))/SUM(COUNT(V$2:V$829)))*100</f>
        <v>26.811594202898554</v>
      </c>
    </row>
    <row r="609" spans="14:23">
      <c r="N609">
        <v>183.60630580888002</v>
      </c>
      <c r="O609" s="42">
        <f>(SUM(COUNT(N609:N$731))/SUM(COUNT(N$2:N$731)))*100</f>
        <v>16.849315068493151</v>
      </c>
      <c r="T609" s="42">
        <v>198.4</v>
      </c>
      <c r="U609" s="42">
        <f>(SUM(COUNT(T609:T$1100))/SUM(COUNT(T$2:T$1100)))*100</f>
        <v>44.767970882620567</v>
      </c>
      <c r="V609">
        <f>'lc1.shallow1'!Q612</f>
        <v>700.1</v>
      </c>
      <c r="W609">
        <f>(SUM(COUNT(V609:V$829))/SUM(COUNT(V$2:V$829)))*100</f>
        <v>26.69082125603865</v>
      </c>
    </row>
    <row r="610" spans="14:23">
      <c r="N610">
        <v>183.38041166185278</v>
      </c>
      <c r="O610" s="42">
        <f>(SUM(COUNT(N610:N$731))/SUM(COUNT(N$2:N$731)))*100</f>
        <v>16.712328767123289</v>
      </c>
      <c r="T610" s="42">
        <v>197.99049360255478</v>
      </c>
      <c r="U610" s="42">
        <f>(SUM(COUNT(T610:T$1100))/SUM(COUNT(T$2:T$1100)))*100</f>
        <v>44.67697907188353</v>
      </c>
      <c r="V610">
        <f>'lc1.shallow1'!Q613</f>
        <v>313.8</v>
      </c>
      <c r="W610">
        <f>(SUM(COUNT(V610:V$829))/SUM(COUNT(V$2:V$829)))*100</f>
        <v>26.570048309178745</v>
      </c>
    </row>
    <row r="611" spans="14:23">
      <c r="N611">
        <v>183.26986553516977</v>
      </c>
      <c r="O611" s="42">
        <f>(SUM(COUNT(N611:N$731))/SUM(COUNT(N$2:N$731)))*100</f>
        <v>16.575342465753426</v>
      </c>
      <c r="T611">
        <v>197.9</v>
      </c>
      <c r="U611" s="42">
        <f>(SUM(COUNT(T611:T$1100))/SUM(COUNT(T$2:T$1100)))*100</f>
        <v>44.585987261146499</v>
      </c>
      <c r="V611">
        <f>'lc1.shallow1'!Q614</f>
        <v>277.39999999999998</v>
      </c>
      <c r="W611">
        <f>(SUM(COUNT(V611:V$829))/SUM(COUNT(V$2:V$829)))*100</f>
        <v>26.44927536231884</v>
      </c>
    </row>
    <row r="612" spans="14:23">
      <c r="N612">
        <v>183.24208349278024</v>
      </c>
      <c r="O612" s="42">
        <f>(SUM(COUNT(N612:N$731))/SUM(COUNT(N$2:N$731)))*100</f>
        <v>16.43835616438356</v>
      </c>
      <c r="T612">
        <v>197.9</v>
      </c>
      <c r="U612" s="42">
        <f>(SUM(COUNT(T612:T$1100))/SUM(COUNT(T$2:T$1100)))*100</f>
        <v>44.494995450409462</v>
      </c>
      <c r="V612">
        <f>'lc1.shallow1'!Q615</f>
        <v>368.3</v>
      </c>
      <c r="W612">
        <f>(SUM(COUNT(V612:V$829))/SUM(COUNT(V$2:V$829)))*100</f>
        <v>26.328502415458939</v>
      </c>
    </row>
    <row r="613" spans="14:23">
      <c r="N613">
        <v>183.14325555237869</v>
      </c>
      <c r="O613" s="42">
        <f>(SUM(COUNT(N613:N$731))/SUM(COUNT(N$2:N$731)))*100</f>
        <v>16.301369863013697</v>
      </c>
      <c r="T613" s="42">
        <v>197.7</v>
      </c>
      <c r="U613" s="42">
        <f>(SUM(COUNT(T613:T$1100))/SUM(COUNT(T$2:T$1100)))*100</f>
        <v>44.404003639672432</v>
      </c>
      <c r="V613">
        <f>'lc1.shallow1'!Q616</f>
        <v>197.9</v>
      </c>
      <c r="W613">
        <f>(SUM(COUNT(V613:V$829))/SUM(COUNT(V$2:V$829)))*100</f>
        <v>26.207729468599034</v>
      </c>
    </row>
    <row r="614" spans="14:23">
      <c r="N614">
        <v>182.52641808082672</v>
      </c>
      <c r="O614" s="42">
        <f>(SUM(COUNT(N614:N$731))/SUM(COUNT(N$2:N$731)))*100</f>
        <v>16.164383561643834</v>
      </c>
      <c r="T614" s="42">
        <v>197.4</v>
      </c>
      <c r="U614" s="42">
        <f>(SUM(COUNT(T614:T$1100))/SUM(COUNT(T$2:T$1100)))*100</f>
        <v>44.313011828935394</v>
      </c>
      <c r="V614">
        <f>'lc1.shallow1'!Q617</f>
        <v>250</v>
      </c>
      <c r="W614">
        <f>(SUM(COUNT(V614:V$829))/SUM(COUNT(V$2:V$829)))*100</f>
        <v>26.086956521739129</v>
      </c>
    </row>
    <row r="615" spans="14:23">
      <c r="N615">
        <v>182.2026700324831</v>
      </c>
      <c r="O615" s="42">
        <f>(SUM(COUNT(N615:N$731))/SUM(COUNT(N$2:N$731)))*100</f>
        <v>16.027397260273972</v>
      </c>
      <c r="T615" s="42">
        <v>197.3</v>
      </c>
      <c r="U615" s="42">
        <f>(SUM(COUNT(T615:T$1100))/SUM(COUNT(T$2:T$1100)))*100</f>
        <v>44.222020018198357</v>
      </c>
      <c r="V615">
        <f>'lc1.shallow1'!Q618</f>
        <v>197.3</v>
      </c>
      <c r="W615">
        <f>(SUM(COUNT(V615:V$829))/SUM(COUNT(V$2:V$829)))*100</f>
        <v>25.966183574879224</v>
      </c>
    </row>
    <row r="616" spans="14:23">
      <c r="N616">
        <v>181.89242799907072</v>
      </c>
      <c r="O616" s="42">
        <f>(SUM(COUNT(N616:N$731))/SUM(COUNT(N$2:N$731)))*100</f>
        <v>15.890410958904111</v>
      </c>
      <c r="T616">
        <v>197.3</v>
      </c>
      <c r="U616" s="42">
        <f>(SUM(COUNT(T616:T$1100))/SUM(COUNT(T$2:T$1100)))*100</f>
        <v>44.131028207461327</v>
      </c>
      <c r="V616">
        <f>'lc1.shallow1'!Q619</f>
        <v>184.9</v>
      </c>
      <c r="W616">
        <f>(SUM(COUNT(V616:V$829))/SUM(COUNT(V$2:V$829)))*100</f>
        <v>25.845410628019323</v>
      </c>
    </row>
    <row r="617" spans="14:23">
      <c r="N617">
        <v>181.89180841019638</v>
      </c>
      <c r="O617" s="42">
        <f>(SUM(COUNT(N617:N$731))/SUM(COUNT(N$2:N$731)))*100</f>
        <v>15.753424657534246</v>
      </c>
      <c r="T617" s="42">
        <v>197.2</v>
      </c>
      <c r="U617" s="42">
        <f>(SUM(COUNT(T617:T$1100))/SUM(COUNT(T$2:T$1100)))*100</f>
        <v>44.040036396724297</v>
      </c>
      <c r="V617">
        <f>'lc1.shallow1'!Q620</f>
        <v>144.4</v>
      </c>
      <c r="W617">
        <f>(SUM(COUNT(V617:V$829))/SUM(COUNT(V$2:V$829)))*100</f>
        <v>25.724637681159418</v>
      </c>
    </row>
    <row r="618" spans="14:23">
      <c r="N618">
        <v>181.81317686226933</v>
      </c>
      <c r="O618" s="42">
        <f>(SUM(COUNT(N618:N$731))/SUM(COUNT(N$2:N$731)))*100</f>
        <v>15.616438356164384</v>
      </c>
      <c r="T618">
        <v>197.1</v>
      </c>
      <c r="U618" s="42">
        <f>(SUM(COUNT(T618:T$1100))/SUM(COUNT(T$2:T$1100)))*100</f>
        <v>43.949044585987259</v>
      </c>
      <c r="V618">
        <f>'lc1.shallow1'!Q621</f>
        <v>171.1</v>
      </c>
      <c r="W618">
        <f>(SUM(COUNT(V618:V$829))/SUM(COUNT(V$2:V$829)))*100</f>
        <v>25.60386473429952</v>
      </c>
    </row>
    <row r="619" spans="14:23">
      <c r="N619">
        <v>181.77833920763652</v>
      </c>
      <c r="O619" s="42">
        <f>(SUM(COUNT(N619:N$731))/SUM(COUNT(N$2:N$731)))*100</f>
        <v>15.479452054794521</v>
      </c>
      <c r="T619" s="42">
        <v>196.8822320717409</v>
      </c>
      <c r="U619" s="42">
        <f>(SUM(COUNT(T619:T$1100))/SUM(COUNT(T$2:T$1100)))*100</f>
        <v>43.858052775250229</v>
      </c>
      <c r="V619">
        <f>'lc1.shallow1'!Q622</f>
        <v>139.6</v>
      </c>
      <c r="W619">
        <f>(SUM(COUNT(V619:V$829))/SUM(COUNT(V$2:V$829)))*100</f>
        <v>25.483091787439616</v>
      </c>
    </row>
    <row r="620" spans="14:23">
      <c r="N620">
        <v>181.64537045037298</v>
      </c>
      <c r="O620" s="42">
        <f>(SUM(COUNT(N620:N$731))/SUM(COUNT(N$2:N$731)))*100</f>
        <v>15.342465753424658</v>
      </c>
      <c r="T620" s="42">
        <v>196.6</v>
      </c>
      <c r="U620" s="42">
        <f>(SUM(COUNT(T620:T$1100))/SUM(COUNT(T$2:T$1100)))*100</f>
        <v>43.767060964513192</v>
      </c>
      <c r="V620">
        <f>'lc1.shallow1'!Q623</f>
        <v>192.4</v>
      </c>
      <c r="W620">
        <f>(SUM(COUNT(V620:V$829))/SUM(COUNT(V$2:V$829)))*100</f>
        <v>25.362318840579711</v>
      </c>
    </row>
    <row r="621" spans="14:23">
      <c r="N621">
        <v>181.54502093837658</v>
      </c>
      <c r="O621" s="42">
        <f>(SUM(COUNT(N621:N$731))/SUM(COUNT(N$2:N$731)))*100</f>
        <v>15.205479452054796</v>
      </c>
      <c r="T621" s="42">
        <v>196.4</v>
      </c>
      <c r="U621" s="42">
        <f>(SUM(COUNT(T621:T$1100))/SUM(COUNT(T$2:T$1100)))*100</f>
        <v>43.676069153776162</v>
      </c>
      <c r="V621">
        <f>'lc1.shallow1'!Q624</f>
        <v>174.8</v>
      </c>
      <c r="W621">
        <f>(SUM(COUNT(V621:V$829))/SUM(COUNT(V$2:V$829)))*100</f>
        <v>25.24154589371981</v>
      </c>
    </row>
    <row r="622" spans="14:23">
      <c r="N622">
        <v>181.16551316663183</v>
      </c>
      <c r="O622" s="42">
        <f>(SUM(COUNT(N622:N$731))/SUM(COUNT(N$2:N$731)))*100</f>
        <v>15.068493150684931</v>
      </c>
      <c r="T622" s="42">
        <v>196.3</v>
      </c>
      <c r="U622" s="42">
        <f>(SUM(COUNT(T622:T$1100))/SUM(COUNT(T$2:T$1100)))*100</f>
        <v>43.585077343039124</v>
      </c>
      <c r="V622">
        <f>'lc1.shallow1'!Q625</f>
        <v>135</v>
      </c>
      <c r="W622">
        <f>(SUM(COUNT(V622:V$829))/SUM(COUNT(V$2:V$829)))*100</f>
        <v>25.120772946859905</v>
      </c>
    </row>
    <row r="623" spans="14:23">
      <c r="N623">
        <v>181.09058876688718</v>
      </c>
      <c r="O623" s="42">
        <f>(SUM(COUNT(N623:N$731))/SUM(COUNT(N$2:N$731)))*100</f>
        <v>14.931506849315069</v>
      </c>
      <c r="T623" s="42">
        <v>195.9</v>
      </c>
      <c r="U623" s="42">
        <f>(SUM(COUNT(T623:T$1100))/SUM(COUNT(T$2:T$1100)))*100</f>
        <v>43.494085532302087</v>
      </c>
      <c r="V623">
        <f>'lc1.shallow1'!Q626</f>
        <v>178.8</v>
      </c>
      <c r="W623">
        <f>(SUM(COUNT(V623:V$829))/SUM(COUNT(V$2:V$829)))*100</f>
        <v>25</v>
      </c>
    </row>
    <row r="624" spans="14:23">
      <c r="N624">
        <v>181.08439455573102</v>
      </c>
      <c r="O624" s="42">
        <f>(SUM(COUNT(N624:N$731))/SUM(COUNT(N$2:N$731)))*100</f>
        <v>14.794520547945206</v>
      </c>
      <c r="T624">
        <v>195.9</v>
      </c>
      <c r="U624" s="42">
        <f>(SUM(COUNT(T624:T$1100))/SUM(COUNT(T$2:T$1100)))*100</f>
        <v>43.403093721565064</v>
      </c>
      <c r="V624">
        <f>'lc1.shallow1'!Q627</f>
        <v>165.9</v>
      </c>
      <c r="W624">
        <f>(SUM(COUNT(V624:V$829))/SUM(COUNT(V$2:V$829)))*100</f>
        <v>24.879227053140095</v>
      </c>
    </row>
    <row r="625" spans="14:23">
      <c r="N625">
        <v>181.06043006273899</v>
      </c>
      <c r="O625" s="42">
        <f>(SUM(COUNT(N625:N$731))/SUM(COUNT(N$2:N$731)))*100</f>
        <v>14.657534246575343</v>
      </c>
      <c r="T625" s="42">
        <v>195.65944013670608</v>
      </c>
      <c r="U625" s="42">
        <f>(SUM(COUNT(T625:T$1100))/SUM(COUNT(T$2:T$1100)))*100</f>
        <v>43.312101910828027</v>
      </c>
      <c r="V625">
        <f>'lc1.shallow1'!Q628</f>
        <v>146.1</v>
      </c>
      <c r="W625">
        <f>(SUM(COUNT(V625:V$829))/SUM(COUNT(V$2:V$829)))*100</f>
        <v>24.75845410628019</v>
      </c>
    </row>
    <row r="626" spans="14:23">
      <c r="N626">
        <v>180.56099246045301</v>
      </c>
      <c r="O626" s="42">
        <f>(SUM(COUNT(N626:N$731))/SUM(COUNT(N$2:N$731)))*100</f>
        <v>14.520547945205479</v>
      </c>
      <c r="T626" s="42">
        <v>195.5</v>
      </c>
      <c r="U626" s="42">
        <f>(SUM(COUNT(T626:T$1100))/SUM(COUNT(T$2:T$1100)))*100</f>
        <v>43.221110100090989</v>
      </c>
      <c r="V626">
        <f>'lc1.shallow1'!Q629</f>
        <v>164.4</v>
      </c>
      <c r="W626">
        <f>(SUM(COUNT(V626:V$829))/SUM(COUNT(V$2:V$829)))*100</f>
        <v>24.637681159420293</v>
      </c>
    </row>
    <row r="627" spans="14:23">
      <c r="N627">
        <v>180.4819452703247</v>
      </c>
      <c r="O627" s="42">
        <f>(SUM(COUNT(N627:N$731))/SUM(COUNT(N$2:N$731)))*100</f>
        <v>14.383561643835616</v>
      </c>
      <c r="T627" s="42">
        <v>194.59572255405538</v>
      </c>
      <c r="U627" s="42">
        <f>(SUM(COUNT(T627:T$1100))/SUM(COUNT(T$2:T$1100)))*100</f>
        <v>43.130118289353959</v>
      </c>
      <c r="V627">
        <f>'lc1.shallow1'!Q630</f>
        <v>148.4</v>
      </c>
      <c r="W627">
        <f>(SUM(COUNT(V627:V$829))/SUM(COUNT(V$2:V$829)))*100</f>
        <v>24.516908212560388</v>
      </c>
    </row>
    <row r="628" spans="14:23">
      <c r="N628">
        <v>180.37041184362909</v>
      </c>
      <c r="O628" s="42">
        <f>(SUM(COUNT(N628:N$731))/SUM(COUNT(N$2:N$731)))*100</f>
        <v>14.246575342465754</v>
      </c>
      <c r="T628" s="42">
        <v>194.5</v>
      </c>
      <c r="U628" s="42">
        <f>(SUM(COUNT(T628:T$1100))/SUM(COUNT(T$2:T$1100)))*100</f>
        <v>43.039126478616922</v>
      </c>
      <c r="V628">
        <f>'lc1.shallow1'!Q631</f>
        <v>140.80000000000001</v>
      </c>
      <c r="W628">
        <f>(SUM(COUNT(V628:V$829))/SUM(COUNT(V$2:V$829)))*100</f>
        <v>24.396135265700483</v>
      </c>
    </row>
    <row r="629" spans="14:23">
      <c r="N629">
        <v>180.20563523410982</v>
      </c>
      <c r="O629" s="42">
        <f>(SUM(COUNT(N629:N$731))/SUM(COUNT(N$2:N$731)))*100</f>
        <v>14.109589041095891</v>
      </c>
      <c r="T629" s="42">
        <v>194.34518820281892</v>
      </c>
      <c r="U629" s="42">
        <f>(SUM(COUNT(T629:T$1100))/SUM(COUNT(T$2:T$1100)))*100</f>
        <v>42.948134667879891</v>
      </c>
      <c r="V629">
        <f>'lc1.shallow1'!Q632</f>
        <v>143.9</v>
      </c>
      <c r="W629">
        <f>(SUM(COUNT(V629:V$829))/SUM(COUNT(V$2:V$829)))*100</f>
        <v>24.275362318840578</v>
      </c>
    </row>
    <row r="630" spans="14:23">
      <c r="N630">
        <v>180.17365195416357</v>
      </c>
      <c r="O630" s="42">
        <f>(SUM(COUNT(N630:N$731))/SUM(COUNT(N$2:N$731)))*100</f>
        <v>13.972602739726028</v>
      </c>
      <c r="T630" s="42">
        <v>194.3</v>
      </c>
      <c r="U630" s="42">
        <f>(SUM(COUNT(T630:T$1100))/SUM(COUNT(T$2:T$1100)))*100</f>
        <v>42.857142857142854</v>
      </c>
      <c r="V630">
        <f>'lc1.shallow1'!Q633</f>
        <v>117.9</v>
      </c>
      <c r="W630">
        <f>(SUM(COUNT(V630:V$829))/SUM(COUNT(V$2:V$829)))*100</f>
        <v>24.154589371980677</v>
      </c>
    </row>
    <row r="631" spans="14:23">
      <c r="N631">
        <v>180.10298567017043</v>
      </c>
      <c r="O631" s="42">
        <f>(SUM(COUNT(N631:N$731))/SUM(COUNT(N$2:N$731)))*100</f>
        <v>13.835616438356164</v>
      </c>
      <c r="T631">
        <v>193.3</v>
      </c>
      <c r="U631" s="42">
        <f>(SUM(COUNT(T631:T$1100))/SUM(COUNT(T$2:T$1100)))*100</f>
        <v>42.766151046405824</v>
      </c>
      <c r="V631">
        <f>'lc1.shallow1'!Q634</f>
        <v>558.20000000000005</v>
      </c>
      <c r="W631">
        <f>(SUM(COUNT(V631:V$829))/SUM(COUNT(V$2:V$829)))*100</f>
        <v>24.033816425120776</v>
      </c>
    </row>
    <row r="632" spans="14:23">
      <c r="N632">
        <v>178.79881395926614</v>
      </c>
      <c r="O632" s="42">
        <f>(SUM(COUNT(N632:N$731))/SUM(COUNT(N$2:N$731)))*100</f>
        <v>13.698630136986301</v>
      </c>
      <c r="T632" s="42">
        <v>193.04489516536893</v>
      </c>
      <c r="U632" s="42">
        <f>(SUM(COUNT(T632:T$1100))/SUM(COUNT(T$2:T$1100)))*100</f>
        <v>42.675159235668794</v>
      </c>
      <c r="V632">
        <f>'lc1.shallow1'!Q635</f>
        <v>432.3</v>
      </c>
      <c r="W632">
        <f>(SUM(COUNT(V632:V$829))/SUM(COUNT(V$2:V$829)))*100</f>
        <v>23.913043478260871</v>
      </c>
    </row>
    <row r="633" spans="14:23">
      <c r="N633">
        <v>178.64184555956439</v>
      </c>
      <c r="O633" s="42">
        <f>(SUM(COUNT(N633:N$731))/SUM(COUNT(N$2:N$731)))*100</f>
        <v>13.561643835616438</v>
      </c>
      <c r="T633" s="42">
        <v>192.7</v>
      </c>
      <c r="U633" s="42">
        <f>(SUM(COUNT(T633:T$1100))/SUM(COUNT(T$2:T$1100)))*100</f>
        <v>42.584167424931756</v>
      </c>
      <c r="V633">
        <f>'lc1.shallow1'!Q636</f>
        <v>136.9</v>
      </c>
      <c r="W633">
        <f>(SUM(COUNT(V633:V$829))/SUM(COUNT(V$2:V$829)))*100</f>
        <v>23.792270531400966</v>
      </c>
    </row>
    <row r="634" spans="14:23">
      <c r="N634">
        <v>178.51173620974905</v>
      </c>
      <c r="O634" s="42">
        <f>(SUM(COUNT(N634:N$731))/SUM(COUNT(N$2:N$731)))*100</f>
        <v>13.424657534246576</v>
      </c>
      <c r="T634" s="42">
        <v>192.7</v>
      </c>
      <c r="U634" s="42">
        <f>(SUM(COUNT(T634:T$1100))/SUM(COUNT(T$2:T$1100)))*100</f>
        <v>42.493175614194726</v>
      </c>
      <c r="V634">
        <f>'lc1.shallow1'!Q637</f>
        <v>393.5</v>
      </c>
      <c r="W634">
        <f>(SUM(COUNT(V634:V$829))/SUM(COUNT(V$2:V$829)))*100</f>
        <v>23.671497584541061</v>
      </c>
    </row>
    <row r="635" spans="14:23">
      <c r="N635">
        <v>178.46115759460255</v>
      </c>
      <c r="O635" s="42">
        <f>(SUM(COUNT(N635:N$731))/SUM(COUNT(N$2:N$731)))*100</f>
        <v>13.287671232876713</v>
      </c>
      <c r="T635" s="42">
        <v>192.6</v>
      </c>
      <c r="U635" s="42">
        <f>(SUM(COUNT(T635:T$1100))/SUM(COUNT(T$2:T$1100)))*100</f>
        <v>42.402183803457689</v>
      </c>
      <c r="V635">
        <f>'lc1.shallow1'!Q638</f>
        <v>184.5</v>
      </c>
      <c r="W635">
        <f>(SUM(COUNT(V635:V$829))/SUM(COUNT(V$2:V$829)))*100</f>
        <v>23.55072463768116</v>
      </c>
    </row>
    <row r="636" spans="14:23">
      <c r="N636">
        <v>178.45470056145095</v>
      </c>
      <c r="O636" s="42">
        <f>(SUM(COUNT(N636:N$731))/SUM(COUNT(N$2:N$731)))*100</f>
        <v>13.150684931506849</v>
      </c>
      <c r="T636" s="42">
        <v>192.59852222387084</v>
      </c>
      <c r="U636" s="42">
        <f>(SUM(COUNT(T636:T$1100))/SUM(COUNT(T$2:T$1100)))*100</f>
        <v>42.311191992720651</v>
      </c>
      <c r="V636">
        <f>'lc1.shallow1'!Q639</f>
        <v>423.1</v>
      </c>
      <c r="W636">
        <f>(SUM(COUNT(V636:V$829))/SUM(COUNT(V$2:V$829)))*100</f>
        <v>23.429951690821259</v>
      </c>
    </row>
    <row r="637" spans="14:23">
      <c r="N637">
        <v>177.82314138343992</v>
      </c>
      <c r="O637" s="42">
        <f>(SUM(COUNT(N637:N$731))/SUM(COUNT(N$2:N$731)))*100</f>
        <v>13.013698630136986</v>
      </c>
      <c r="T637" s="42">
        <v>192.4</v>
      </c>
      <c r="U637" s="42">
        <f>(SUM(COUNT(T637:T$1100))/SUM(COUNT(T$2:T$1100)))*100</f>
        <v>42.220200181983621</v>
      </c>
      <c r="V637">
        <f>'lc1.shallow1'!Q640</f>
        <v>178.6</v>
      </c>
      <c r="W637">
        <f>(SUM(COUNT(V637:V$829))/SUM(COUNT(V$2:V$829)))*100</f>
        <v>23.309178743961354</v>
      </c>
    </row>
    <row r="638" spans="14:23">
      <c r="N638">
        <v>177.78484478364592</v>
      </c>
      <c r="O638" s="42">
        <f>(SUM(COUNT(N638:N$731))/SUM(COUNT(N$2:N$731)))*100</f>
        <v>12.876712328767123</v>
      </c>
      <c r="T638">
        <v>192.4</v>
      </c>
      <c r="U638" s="42">
        <f>(SUM(COUNT(T638:T$1100))/SUM(COUNT(T$2:T$1100)))*100</f>
        <v>42.129208371246591</v>
      </c>
      <c r="V638">
        <f>'lc1.shallow1'!Q641</f>
        <v>209.2</v>
      </c>
      <c r="W638">
        <f>(SUM(COUNT(V638:V$829))/SUM(COUNT(V$2:V$829)))*100</f>
        <v>23.188405797101449</v>
      </c>
    </row>
    <row r="639" spans="14:23">
      <c r="N639">
        <v>177.47211656599589</v>
      </c>
      <c r="O639" s="42">
        <f>(SUM(COUNT(N639:N$731))/SUM(COUNT(N$2:N$731)))*100</f>
        <v>12.739726027397261</v>
      </c>
      <c r="T639" s="42">
        <v>191.8</v>
      </c>
      <c r="U639" s="42">
        <f>(SUM(COUNT(T639:T$1100))/SUM(COUNT(T$2:T$1100)))*100</f>
        <v>42.038216560509554</v>
      </c>
      <c r="V639">
        <f>'lc1.shallow1'!Q642</f>
        <v>760</v>
      </c>
      <c r="W639">
        <f>(SUM(COUNT(V639:V$829))/SUM(COUNT(V$2:V$829)))*100</f>
        <v>23.067632850241544</v>
      </c>
    </row>
    <row r="640" spans="14:23">
      <c r="N640">
        <v>177.37926562915004</v>
      </c>
      <c r="O640" s="42">
        <f>(SUM(COUNT(N640:N$731))/SUM(COUNT(N$2:N$731)))*100</f>
        <v>12.602739726027398</v>
      </c>
      <c r="T640" s="42">
        <v>191.5</v>
      </c>
      <c r="U640" s="42">
        <f>(SUM(COUNT(T640:T$1100))/SUM(COUNT(T$2:T$1100)))*100</f>
        <v>41.947224749772523</v>
      </c>
      <c r="V640">
        <f>'lc1.shallow1'!Q643</f>
        <v>154.30000000000001</v>
      </c>
      <c r="W640">
        <f>(SUM(COUNT(V640:V$829))/SUM(COUNT(V$2:V$829)))*100</f>
        <v>22.946859903381643</v>
      </c>
    </row>
    <row r="641" spans="14:23">
      <c r="N641">
        <v>176.98317107339994</v>
      </c>
      <c r="O641" s="42">
        <f>(SUM(COUNT(N641:N$731))/SUM(COUNT(N$2:N$731)))*100</f>
        <v>12.465753424657535</v>
      </c>
      <c r="T641" s="42">
        <v>191.45886351472728</v>
      </c>
      <c r="U641" s="42">
        <f>(SUM(COUNT(T641:T$1100))/SUM(COUNT(T$2:T$1100)))*100</f>
        <v>41.856232939035486</v>
      </c>
      <c r="V641">
        <f>'lc1.shallow1'!Q644</f>
        <v>360.3</v>
      </c>
      <c r="W641">
        <f>(SUM(COUNT(V641:V$829))/SUM(COUNT(V$2:V$829)))*100</f>
        <v>22.826086956521738</v>
      </c>
    </row>
    <row r="642" spans="14:23">
      <c r="N642">
        <v>176.8413077487761</v>
      </c>
      <c r="O642" s="42">
        <f>(SUM(COUNT(N642:N$731))/SUM(COUNT(N$2:N$731)))*100</f>
        <v>12.328767123287671</v>
      </c>
      <c r="T642" s="42">
        <v>191.25296804660056</v>
      </c>
      <c r="U642" s="42">
        <f>(SUM(COUNT(T642:T$1100))/SUM(COUNT(T$2:T$1100)))*100</f>
        <v>41.765241128298456</v>
      </c>
      <c r="V642">
        <f>'lc1.shallow1'!Q645</f>
        <v>223.8</v>
      </c>
      <c r="W642">
        <f>(SUM(COUNT(V642:V$829))/SUM(COUNT(V$2:V$829)))*100</f>
        <v>22.705314009661837</v>
      </c>
    </row>
    <row r="643" spans="14:23">
      <c r="N643">
        <v>176.44778349627921</v>
      </c>
      <c r="O643" s="42">
        <f>(SUM(COUNT(N643:N$731))/SUM(COUNT(N$2:N$731)))*100</f>
        <v>12.191780821917808</v>
      </c>
      <c r="T643" s="42">
        <v>190.7</v>
      </c>
      <c r="U643" s="42">
        <f>(SUM(COUNT(T643:T$1100))/SUM(COUNT(T$2:T$1100)))*100</f>
        <v>41.674249317561419</v>
      </c>
      <c r="V643">
        <f>'lc1.shallow1'!Q646</f>
        <v>376.3</v>
      </c>
      <c r="W643">
        <f>(SUM(COUNT(V643:V$829))/SUM(COUNT(V$2:V$829)))*100</f>
        <v>22.584541062801932</v>
      </c>
    </row>
    <row r="644" spans="14:23">
      <c r="N644">
        <v>176.38317681704035</v>
      </c>
      <c r="O644" s="42">
        <f>(SUM(COUNT(N644:N$731))/SUM(COUNT(N$2:N$731)))*100</f>
        <v>12.054794520547945</v>
      </c>
      <c r="T644" s="42">
        <v>190.7</v>
      </c>
      <c r="U644" s="42">
        <f>(SUM(COUNT(T644:T$1100))/SUM(COUNT(T$2:T$1100)))*100</f>
        <v>41.583257506824381</v>
      </c>
      <c r="V644">
        <f>'lc1.shallow1'!Q647</f>
        <v>214.7</v>
      </c>
      <c r="W644">
        <f>(SUM(COUNT(V644:V$829))/SUM(COUNT(V$2:V$829)))*100</f>
        <v>22.463768115942027</v>
      </c>
    </row>
    <row r="645" spans="14:23">
      <c r="N645">
        <v>175.81541596089076</v>
      </c>
      <c r="O645" s="42">
        <f>(SUM(COUNT(N645:N$731))/SUM(COUNT(N$2:N$731)))*100</f>
        <v>11.917808219178081</v>
      </c>
      <c r="T645" s="42">
        <v>190.4</v>
      </c>
      <c r="U645" s="42">
        <f>(SUM(COUNT(T645:T$1100))/SUM(COUNT(T$2:T$1100)))*100</f>
        <v>41.492265696087358</v>
      </c>
      <c r="V645">
        <f>'lc1.shallow1'!Q648</f>
        <v>601.4</v>
      </c>
      <c r="W645">
        <f>(SUM(COUNT(V645:V$829))/SUM(COUNT(V$2:V$829)))*100</f>
        <v>22.342995169082126</v>
      </c>
    </row>
    <row r="646" spans="14:23">
      <c r="N646">
        <v>175.53661207146817</v>
      </c>
      <c r="O646" s="42">
        <f>(SUM(COUNT(N646:N$731))/SUM(COUNT(N$2:N$731)))*100</f>
        <v>11.78082191780822</v>
      </c>
      <c r="T646" s="42">
        <v>190.3</v>
      </c>
      <c r="U646" s="42">
        <f>(SUM(COUNT(T646:T$1100))/SUM(COUNT(T$2:T$1100)))*100</f>
        <v>41.401273885350321</v>
      </c>
      <c r="V646">
        <f>'lc1.shallow1'!Q649</f>
        <v>302</v>
      </c>
      <c r="W646">
        <f>(SUM(COUNT(V646:V$829))/SUM(COUNT(V$2:V$829)))*100</f>
        <v>22.222222222222221</v>
      </c>
    </row>
    <row r="647" spans="14:23">
      <c r="N647">
        <v>175.52330672792067</v>
      </c>
      <c r="O647" s="42">
        <f>(SUM(COUNT(N647:N$731))/SUM(COUNT(N$2:N$731)))*100</f>
        <v>11.643835616438356</v>
      </c>
      <c r="T647" s="42">
        <v>189.67951572703467</v>
      </c>
      <c r="U647" s="42">
        <f>(SUM(COUNT(T647:T$1100))/SUM(COUNT(T$2:T$1100)))*100</f>
        <v>41.310282074613283</v>
      </c>
      <c r="V647">
        <f>'lc1.shallow1'!Q650</f>
        <v>146.1</v>
      </c>
      <c r="W647">
        <f>(SUM(COUNT(V647:V$829))/SUM(COUNT(V$2:V$829)))*100</f>
        <v>22.10144927536232</v>
      </c>
    </row>
    <row r="648" spans="14:23">
      <c r="N648">
        <v>175.31573167340059</v>
      </c>
      <c r="O648" s="42">
        <f>(SUM(COUNT(N648:N$731))/SUM(COUNT(N$2:N$731)))*100</f>
        <v>11.506849315068493</v>
      </c>
      <c r="T648" s="42">
        <v>189.6</v>
      </c>
      <c r="U648" s="42">
        <f>(SUM(COUNT(T648:T$1100))/SUM(COUNT(T$2:T$1100)))*100</f>
        <v>41.219290263876253</v>
      </c>
      <c r="V648">
        <f>'lc1.shallow1'!Q651</f>
        <v>347.1</v>
      </c>
      <c r="W648">
        <f>(SUM(COUNT(V648:V$829))/SUM(COUNT(V$2:V$829)))*100</f>
        <v>21.980676328502415</v>
      </c>
    </row>
    <row r="649" spans="14:23">
      <c r="N649">
        <v>175.25836562030821</v>
      </c>
      <c r="O649" s="42">
        <f>(SUM(COUNT(N649:N$731))/SUM(COUNT(N$2:N$731)))*100</f>
        <v>11.36986301369863</v>
      </c>
      <c r="T649">
        <v>188.9</v>
      </c>
      <c r="U649" s="42">
        <f>(SUM(COUNT(T649:T$1100))/SUM(COUNT(T$2:T$1100)))*100</f>
        <v>41.128298453139216</v>
      </c>
      <c r="V649">
        <f>'lc1.shallow1'!Q652</f>
        <v>180.8</v>
      </c>
      <c r="W649">
        <f>(SUM(COUNT(V649:V$829))/SUM(COUNT(V$2:V$829)))*100</f>
        <v>21.859903381642511</v>
      </c>
    </row>
    <row r="650" spans="14:23">
      <c r="N650">
        <v>175.22415210800071</v>
      </c>
      <c r="O650" s="42">
        <f>(SUM(COUNT(N650:N$731))/SUM(COUNT(N$2:N$731)))*100</f>
        <v>11.232876712328768</v>
      </c>
      <c r="T650" s="42">
        <v>188.8</v>
      </c>
      <c r="U650" s="42">
        <f>(SUM(COUNT(T650:T$1100))/SUM(COUNT(T$2:T$1100)))*100</f>
        <v>41.037306642402186</v>
      </c>
      <c r="V650">
        <f>'lc1.shallow1'!Q653</f>
        <v>158.6</v>
      </c>
      <c r="W650">
        <f>(SUM(COUNT(V650:V$829))/SUM(COUNT(V$2:V$829)))*100</f>
        <v>21.739130434782609</v>
      </c>
    </row>
    <row r="651" spans="14:23">
      <c r="N651">
        <v>174.59599627511778</v>
      </c>
      <c r="O651" s="42">
        <f>(SUM(COUNT(N651:N$731))/SUM(COUNT(N$2:N$731)))*100</f>
        <v>11.095890410958905</v>
      </c>
      <c r="T651">
        <v>188.7</v>
      </c>
      <c r="U651" s="42">
        <f>(SUM(COUNT(T651:T$1100))/SUM(COUNT(T$2:T$1100)))*100</f>
        <v>40.946314831665148</v>
      </c>
      <c r="V651">
        <f>'lc1.shallow1'!Q654</f>
        <v>181.4</v>
      </c>
      <c r="W651">
        <f>(SUM(COUNT(V651:V$829))/SUM(COUNT(V$2:V$829)))*100</f>
        <v>21.618357487922705</v>
      </c>
    </row>
    <row r="652" spans="14:23">
      <c r="N652">
        <v>174.4103721296332</v>
      </c>
      <c r="O652" s="42">
        <f>(SUM(COUNT(N652:N$731))/SUM(COUNT(N$2:N$731)))*100</f>
        <v>10.95890410958904</v>
      </c>
      <c r="T652">
        <v>187.6</v>
      </c>
      <c r="U652" s="42">
        <f>(SUM(COUNT(T652:T$1100))/SUM(COUNT(T$2:T$1100)))*100</f>
        <v>40.855323020928111</v>
      </c>
      <c r="V652">
        <f>'lc1.shallow1'!Q655</f>
        <v>808.1</v>
      </c>
      <c r="W652">
        <f>(SUM(COUNT(V652:V$829))/SUM(COUNT(V$2:V$829)))*100</f>
        <v>21.497584541062803</v>
      </c>
    </row>
    <row r="653" spans="14:23">
      <c r="N653">
        <v>174.06573420621859</v>
      </c>
      <c r="O653" s="42">
        <f>(SUM(COUNT(N653:N$731))/SUM(COUNT(N$2:N$731)))*100</f>
        <v>10.821917808219178</v>
      </c>
      <c r="T653">
        <v>187.6</v>
      </c>
      <c r="U653" s="42">
        <f>(SUM(COUNT(T653:T$1100))/SUM(COUNT(T$2:T$1100)))*100</f>
        <v>40.764331210191088</v>
      </c>
      <c r="V653">
        <f>'lc1.shallow1'!Q656</f>
        <v>280.2</v>
      </c>
      <c r="W653">
        <f>(SUM(COUNT(V653:V$829))/SUM(COUNT(V$2:V$829)))*100</f>
        <v>21.376811594202898</v>
      </c>
    </row>
    <row r="654" spans="14:23">
      <c r="N654">
        <v>173.93683671344601</v>
      </c>
      <c r="O654" s="42">
        <f>(SUM(COUNT(N654:N$731))/SUM(COUNT(N$2:N$731)))*100</f>
        <v>10.684931506849315</v>
      </c>
      <c r="T654" s="42">
        <v>187.3</v>
      </c>
      <c r="U654" s="42">
        <f>(SUM(COUNT(T654:T$1100))/SUM(COUNT(T$2:T$1100)))*100</f>
        <v>40.673339399454051</v>
      </c>
      <c r="V654">
        <f>'lc1.shallow1'!Q657</f>
        <v>327</v>
      </c>
      <c r="W654">
        <f>(SUM(COUNT(V654:V$829))/SUM(COUNT(V$2:V$829)))*100</f>
        <v>21.256038647342994</v>
      </c>
    </row>
    <row r="655" spans="14:23">
      <c r="N655">
        <v>173.22878451176868</v>
      </c>
      <c r="O655" s="42">
        <f>(SUM(COUNT(N655:N$731))/SUM(COUNT(N$2:N$731)))*100</f>
        <v>10.547945205479452</v>
      </c>
      <c r="T655" s="42">
        <v>187.1</v>
      </c>
      <c r="U655" s="42">
        <f>(SUM(COUNT(T655:T$1100))/SUM(COUNT(T$2:T$1100)))*100</f>
        <v>40.582347588717013</v>
      </c>
      <c r="V655">
        <f>'lc1.shallow1'!Q658</f>
        <v>252.3</v>
      </c>
      <c r="W655">
        <f>(SUM(COUNT(V655:V$829))/SUM(COUNT(V$2:V$829)))*100</f>
        <v>21.135265700483092</v>
      </c>
    </row>
    <row r="656" spans="14:23">
      <c r="N656">
        <v>172.53228185891612</v>
      </c>
      <c r="O656" s="42">
        <f>(SUM(COUNT(N656:N$731))/SUM(COUNT(N$2:N$731)))*100</f>
        <v>10.41095890410959</v>
      </c>
      <c r="T656" s="42">
        <v>186.92547886736065</v>
      </c>
      <c r="U656" s="42">
        <f>(SUM(COUNT(T656:T$1100))/SUM(COUNT(T$2:T$1100)))*100</f>
        <v>40.491355777979983</v>
      </c>
      <c r="V656">
        <f>'lc1.shallow1'!Q659</f>
        <v>359.4</v>
      </c>
      <c r="W656">
        <f>(SUM(COUNT(V656:V$829))/SUM(COUNT(V$2:V$829)))*100</f>
        <v>21.014492753623188</v>
      </c>
    </row>
    <row r="657" spans="14:23">
      <c r="N657">
        <v>172.19757940577992</v>
      </c>
      <c r="O657" s="42">
        <f>(SUM(COUNT(N657:N$731))/SUM(COUNT(N$2:N$731)))*100</f>
        <v>10.273972602739725</v>
      </c>
      <c r="T657" s="42">
        <v>186.9</v>
      </c>
      <c r="U657" s="42">
        <f>(SUM(COUNT(T657:T$1100))/SUM(COUNT(T$2:T$1100)))*100</f>
        <v>40.400363967242946</v>
      </c>
      <c r="V657">
        <f>'lc1.shallow1'!Q660</f>
        <v>333.3</v>
      </c>
      <c r="W657">
        <f>(SUM(COUNT(V657:V$829))/SUM(COUNT(V$2:V$829)))*100</f>
        <v>20.893719806763286</v>
      </c>
    </row>
    <row r="658" spans="14:23">
      <c r="N658">
        <v>171.9946102068734</v>
      </c>
      <c r="O658" s="42">
        <f>(SUM(COUNT(N658:N$731))/SUM(COUNT(N$2:N$731)))*100</f>
        <v>10.136986301369863</v>
      </c>
      <c r="T658">
        <v>186.9</v>
      </c>
      <c r="U658" s="42">
        <f>(SUM(COUNT(T658:T$1100))/SUM(COUNT(T$2:T$1100)))*100</f>
        <v>40.309372156505916</v>
      </c>
      <c r="V658">
        <f>'lc1.shallow1'!Q661</f>
        <v>292.60000000000002</v>
      </c>
      <c r="W658">
        <f>(SUM(COUNT(V658:V$829))/SUM(COUNT(V$2:V$829)))*100</f>
        <v>20.772946859903382</v>
      </c>
    </row>
    <row r="659" spans="14:23">
      <c r="N659">
        <v>171.4960802591504</v>
      </c>
      <c r="O659" s="42">
        <f>(SUM(COUNT(N659:N$731))/SUM(COUNT(N$2:N$731)))*100</f>
        <v>10</v>
      </c>
      <c r="T659" s="42">
        <v>186.23744778041012</v>
      </c>
      <c r="U659" s="42">
        <f>(SUM(COUNT(T659:T$1100))/SUM(COUNT(T$2:T$1100)))*100</f>
        <v>40.218380345768878</v>
      </c>
      <c r="V659">
        <f>'lc1.shallow1'!Q662</f>
        <v>174.6</v>
      </c>
      <c r="W659">
        <f>(SUM(COUNT(V659:V$829))/SUM(COUNT(V$2:V$829)))*100</f>
        <v>20.652173913043477</v>
      </c>
    </row>
    <row r="660" spans="14:23">
      <c r="N660">
        <v>171.39444715328693</v>
      </c>
      <c r="O660" s="42">
        <f>(SUM(COUNT(N660:N$731))/SUM(COUNT(N$2:N$731)))*100</f>
        <v>9.8630136986301373</v>
      </c>
      <c r="T660" s="42">
        <v>186.1</v>
      </c>
      <c r="U660" s="42">
        <f>(SUM(COUNT(T660:T$1100))/SUM(COUNT(T$2:T$1100)))*100</f>
        <v>40.127388535031848</v>
      </c>
      <c r="V660">
        <f>'lc1.shallow1'!Q663</f>
        <v>198.8</v>
      </c>
      <c r="W660">
        <f>(SUM(COUNT(V660:V$829))/SUM(COUNT(V$2:V$829)))*100</f>
        <v>20.531400966183575</v>
      </c>
    </row>
    <row r="661" spans="14:23">
      <c r="N661">
        <v>171.28564819373528</v>
      </c>
      <c r="O661" s="42">
        <f>(SUM(COUNT(N661:N$731))/SUM(COUNT(N$2:N$731)))*100</f>
        <v>9.7260273972602747</v>
      </c>
      <c r="T661" s="42">
        <v>185.88684960618036</v>
      </c>
      <c r="U661" s="42">
        <f>(SUM(COUNT(T661:T$1100))/SUM(COUNT(T$2:T$1100)))*100</f>
        <v>40.036396724294818</v>
      </c>
      <c r="V661">
        <f>'lc1.shallow1'!Q664</f>
        <v>385.6</v>
      </c>
      <c r="W661">
        <f>(SUM(COUNT(V661:V$829))/SUM(COUNT(V$2:V$829)))*100</f>
        <v>20.410628019323671</v>
      </c>
    </row>
    <row r="662" spans="14:23">
      <c r="N662">
        <v>171.25392166451644</v>
      </c>
      <c r="O662" s="42">
        <f>(SUM(COUNT(N662:N$731))/SUM(COUNT(N$2:N$731)))*100</f>
        <v>9.5890410958904102</v>
      </c>
      <c r="T662" s="42">
        <v>185.5</v>
      </c>
      <c r="U662" s="42">
        <f>(SUM(COUNT(T662:T$1100))/SUM(COUNT(T$2:T$1100)))*100</f>
        <v>39.94540491355778</v>
      </c>
      <c r="V662">
        <f>'lc1.shallow1'!Q665</f>
        <v>135.6</v>
      </c>
      <c r="W662">
        <f>(SUM(COUNT(V662:V$829))/SUM(COUNT(V$2:V$829)))*100</f>
        <v>20.289855072463769</v>
      </c>
    </row>
    <row r="663" spans="14:23">
      <c r="N663">
        <v>171.13616095423117</v>
      </c>
      <c r="O663" s="42">
        <f>(SUM(COUNT(N663:N$731))/SUM(COUNT(N$2:N$731)))*100</f>
        <v>9.4520547945205475</v>
      </c>
      <c r="T663" s="42">
        <v>185.4</v>
      </c>
      <c r="U663" s="42">
        <f>(SUM(COUNT(T663:T$1100))/SUM(COUNT(T$2:T$1100)))*100</f>
        <v>39.854413102820743</v>
      </c>
      <c r="V663">
        <f>'lc1.shallow1'!Q666</f>
        <v>276.60000000000002</v>
      </c>
      <c r="W663">
        <f>(SUM(COUNT(V663:V$829))/SUM(COUNT(V$2:V$829)))*100</f>
        <v>20.169082125603865</v>
      </c>
    </row>
    <row r="664" spans="14:23">
      <c r="N664">
        <v>170.90943160843119</v>
      </c>
      <c r="O664" s="42">
        <f>(SUM(COUNT(N664:N$731))/SUM(COUNT(N$2:N$731)))*100</f>
        <v>9.3150684931506849</v>
      </c>
      <c r="T664" s="42">
        <v>185.3</v>
      </c>
      <c r="U664" s="42">
        <f>(SUM(COUNT(T664:T$1100))/SUM(COUNT(T$2:T$1100)))*100</f>
        <v>39.763421292083713</v>
      </c>
      <c r="V664">
        <f>'lc1.shallow1'!Q667</f>
        <v>160</v>
      </c>
      <c r="W664">
        <f>(SUM(COUNT(V664:V$829))/SUM(COUNT(V$2:V$829)))*100</f>
        <v>20.048309178743963</v>
      </c>
    </row>
    <row r="665" spans="14:23">
      <c r="N665">
        <v>170.84318776385058</v>
      </c>
      <c r="O665" s="42">
        <f>(SUM(COUNT(N665:N$731))/SUM(COUNT(N$2:N$731)))*100</f>
        <v>9.1780821917808222</v>
      </c>
      <c r="T665" s="42">
        <v>185.1</v>
      </c>
      <c r="U665" s="42">
        <f>(SUM(COUNT(T665:T$1100))/SUM(COUNT(T$2:T$1100)))*100</f>
        <v>39.672429481346676</v>
      </c>
      <c r="V665">
        <f>'lc1.shallow1'!Q668</f>
        <v>185.1</v>
      </c>
      <c r="W665">
        <f>(SUM(COUNT(V665:V$829))/SUM(COUNT(V$2:V$829)))*100</f>
        <v>19.927536231884059</v>
      </c>
    </row>
    <row r="666" spans="14:23">
      <c r="N666">
        <v>170.41623822537713</v>
      </c>
      <c r="O666" s="42">
        <f>(SUM(COUNT(N666:N$731))/SUM(COUNT(N$2:N$731)))*100</f>
        <v>9.0410958904109595</v>
      </c>
      <c r="T666">
        <v>185.1</v>
      </c>
      <c r="U666" s="42">
        <f>(SUM(COUNT(T666:T$1100))/SUM(COUNT(T$2:T$1100)))*100</f>
        <v>39.581437670609645</v>
      </c>
      <c r="V666">
        <f>'lc1.shallow1'!Q669</f>
        <v>182.2</v>
      </c>
      <c r="W666">
        <f>(SUM(COUNT(V666:V$829))/SUM(COUNT(V$2:V$829)))*100</f>
        <v>19.806763285024154</v>
      </c>
    </row>
    <row r="667" spans="14:23">
      <c r="N667">
        <v>170.38864199574186</v>
      </c>
      <c r="O667" s="42">
        <f>(SUM(COUNT(N667:N$731))/SUM(COUNT(N$2:N$731)))*100</f>
        <v>8.9041095890410951</v>
      </c>
      <c r="T667" s="42">
        <v>185.01087491742865</v>
      </c>
      <c r="U667" s="42">
        <f>(SUM(COUNT(T667:T$1100))/SUM(COUNT(T$2:T$1100)))*100</f>
        <v>39.490445859872615</v>
      </c>
      <c r="V667">
        <f>'lc1.shallow1'!Q670</f>
        <v>162.5</v>
      </c>
      <c r="W667">
        <f>(SUM(COUNT(V667:V$829))/SUM(COUNT(V$2:V$829)))*100</f>
        <v>19.685990338164252</v>
      </c>
    </row>
    <row r="668" spans="14:23">
      <c r="N668">
        <v>170.34594780080303</v>
      </c>
      <c r="O668" s="42">
        <f>(SUM(COUNT(N668:N$731))/SUM(COUNT(N$2:N$731)))*100</f>
        <v>8.7671232876712324</v>
      </c>
      <c r="T668">
        <v>185</v>
      </c>
      <c r="U668" s="42">
        <f>(SUM(COUNT(T668:T$1100))/SUM(COUNT(T$2:T$1100)))*100</f>
        <v>39.399454049135578</v>
      </c>
      <c r="V668">
        <f>'lc1.shallow1'!Q671</f>
        <v>178.1</v>
      </c>
      <c r="W668">
        <f>(SUM(COUNT(V668:V$829))/SUM(COUNT(V$2:V$829)))*100</f>
        <v>19.565217391304348</v>
      </c>
    </row>
    <row r="669" spans="14:23">
      <c r="N669">
        <v>170.27379900903139</v>
      </c>
      <c r="O669" s="42">
        <f>(SUM(COUNT(N669:N$731))/SUM(COUNT(N$2:N$731)))*100</f>
        <v>8.6301369863013697</v>
      </c>
      <c r="T669">
        <v>184.9</v>
      </c>
      <c r="U669" s="42">
        <f>(SUM(COUNT(T669:T$1100))/SUM(COUNT(T$2:T$1100)))*100</f>
        <v>39.308462238398548</v>
      </c>
      <c r="V669">
        <f>'lc1.shallow1'!Q672</f>
        <v>405.9</v>
      </c>
      <c r="W669">
        <f>(SUM(COUNT(V669:V$829))/SUM(COUNT(V$2:V$829)))*100</f>
        <v>19.444444444444446</v>
      </c>
    </row>
    <row r="670" spans="14:23">
      <c r="N670">
        <v>170.26878174512709</v>
      </c>
      <c r="O670" s="42">
        <f>(SUM(COUNT(N670:N$731))/SUM(COUNT(N$2:N$731)))*100</f>
        <v>8.493150684931507</v>
      </c>
      <c r="T670">
        <v>184.7</v>
      </c>
      <c r="U670" s="42">
        <f>(SUM(COUNT(T670:T$1100))/SUM(COUNT(T$2:T$1100)))*100</f>
        <v>39.21747042766151</v>
      </c>
      <c r="V670">
        <f>'lc1.shallow1'!Q673</f>
        <v>666.4</v>
      </c>
      <c r="W670">
        <f>(SUM(COUNT(V670:V$829))/SUM(COUNT(V$2:V$829)))*100</f>
        <v>19.323671497584542</v>
      </c>
    </row>
    <row r="671" spans="14:23">
      <c r="N671">
        <v>169.8940154739042</v>
      </c>
      <c r="O671" s="42">
        <f>(SUM(COUNT(N671:N$731))/SUM(COUNT(N$2:N$731)))*100</f>
        <v>8.3561643835616444</v>
      </c>
      <c r="T671" s="42">
        <v>184.6</v>
      </c>
      <c r="U671" s="42">
        <f>(SUM(COUNT(T671:T$1100))/SUM(COUNT(T$2:T$1100)))*100</f>
        <v>39.126478616924473</v>
      </c>
      <c r="V671">
        <f>'lc1.shallow1'!Q674</f>
        <v>264.10000000000002</v>
      </c>
      <c r="W671">
        <f>(SUM(COUNT(V671:V$829))/SUM(COUNT(V$2:V$829)))*100</f>
        <v>19.202898550724637</v>
      </c>
    </row>
    <row r="672" spans="14:23">
      <c r="N672">
        <v>169.82686685062441</v>
      </c>
      <c r="O672" s="42">
        <f>(SUM(COUNT(N672:N$731))/SUM(COUNT(N$2:N$731)))*100</f>
        <v>8.2191780821917799</v>
      </c>
      <c r="T672">
        <v>184.5</v>
      </c>
      <c r="U672" s="42">
        <f>(SUM(COUNT(T672:T$1100))/SUM(COUNT(T$2:T$1100)))*100</f>
        <v>39.035486806187443</v>
      </c>
      <c r="V672">
        <f>'lc1.shallow1'!Q675</f>
        <v>633.5</v>
      </c>
      <c r="W672">
        <f>(SUM(COUNT(V672:V$829))/SUM(COUNT(V$2:V$829)))*100</f>
        <v>19.082125603864732</v>
      </c>
    </row>
    <row r="673" spans="14:23">
      <c r="N673">
        <v>169.80406891982062</v>
      </c>
      <c r="O673" s="42">
        <f>(SUM(COUNT(N673:N$731))/SUM(COUNT(N$2:N$731)))*100</f>
        <v>8.0821917808219172</v>
      </c>
      <c r="T673">
        <v>184.5</v>
      </c>
      <c r="U673" s="42">
        <f>(SUM(COUNT(T673:T$1100))/SUM(COUNT(T$2:T$1100)))*100</f>
        <v>38.944494995450405</v>
      </c>
      <c r="V673">
        <f>'lc1.shallow1'!Q676</f>
        <v>203.4</v>
      </c>
      <c r="W673">
        <f>(SUM(COUNT(V673:V$829))/SUM(COUNT(V$2:V$829)))*100</f>
        <v>18.961352657004831</v>
      </c>
    </row>
    <row r="674" spans="14:23">
      <c r="N674">
        <v>169.74999061810942</v>
      </c>
      <c r="O674" s="42">
        <f>(SUM(COUNT(N674:N$731))/SUM(COUNT(N$2:N$731)))*100</f>
        <v>7.9452054794520555</v>
      </c>
      <c r="T674" s="42">
        <v>184.4</v>
      </c>
      <c r="U674" s="42">
        <f>(SUM(COUNT(T674:T$1100))/SUM(COUNT(T$2:T$1100)))*100</f>
        <v>38.853503184713375</v>
      </c>
      <c r="V674">
        <f>'lc1.shallow1'!Q677</f>
        <v>118.8</v>
      </c>
      <c r="W674">
        <f>(SUM(COUNT(V674:V$829))/SUM(COUNT(V$2:V$829)))*100</f>
        <v>18.840579710144929</v>
      </c>
    </row>
    <row r="675" spans="14:23">
      <c r="N675">
        <v>169.65491352304267</v>
      </c>
      <c r="O675" s="42">
        <f>(SUM(COUNT(N675:N$731))/SUM(COUNT(N$2:N$731)))*100</f>
        <v>7.8082191780821919</v>
      </c>
      <c r="T675" s="42">
        <v>183.92867968900256</v>
      </c>
      <c r="U675" s="42">
        <f>(SUM(COUNT(T675:T$1100))/SUM(COUNT(T$2:T$1100)))*100</f>
        <v>38.762511373976345</v>
      </c>
      <c r="V675">
        <f>'lc1.shallow1'!Q678</f>
        <v>197.9</v>
      </c>
      <c r="W675">
        <f>(SUM(COUNT(V675:V$829))/SUM(COUNT(V$2:V$829)))*100</f>
        <v>18.719806763285025</v>
      </c>
    </row>
    <row r="676" spans="14:23">
      <c r="N676">
        <v>169.28937382167643</v>
      </c>
      <c r="O676" s="42">
        <f>(SUM(COUNT(N676:N$731))/SUM(COUNT(N$2:N$731)))*100</f>
        <v>7.6712328767123292</v>
      </c>
      <c r="T676" s="42">
        <v>183.3</v>
      </c>
      <c r="U676" s="42">
        <f>(SUM(COUNT(T676:T$1100))/SUM(COUNT(T$2:T$1100)))*100</f>
        <v>38.671519563239308</v>
      </c>
      <c r="V676">
        <f>'lc1.shallow1'!Q679</f>
        <v>469.5</v>
      </c>
      <c r="W676">
        <f>(SUM(COUNT(V676:V$829))/SUM(COUNT(V$2:V$829)))*100</f>
        <v>18.59903381642512</v>
      </c>
    </row>
    <row r="677" spans="14:23">
      <c r="N677">
        <v>169.00350896770848</v>
      </c>
      <c r="O677" s="42">
        <f>(SUM(COUNT(N677:N$731))/SUM(COUNT(N$2:N$731)))*100</f>
        <v>7.5342465753424657</v>
      </c>
      <c r="T677" s="42">
        <v>183.3</v>
      </c>
      <c r="U677" s="42">
        <f>(SUM(COUNT(T677:T$1100))/SUM(COUNT(T$2:T$1100)))*100</f>
        <v>38.580527752502277</v>
      </c>
      <c r="V677">
        <f>'lc1.shallow1'!Q680</f>
        <v>254.4</v>
      </c>
      <c r="W677">
        <f>(SUM(COUNT(V677:V$829))/SUM(COUNT(V$2:V$829)))*100</f>
        <v>18.478260869565215</v>
      </c>
    </row>
    <row r="678" spans="14:23">
      <c r="N678">
        <v>168.76989911781533</v>
      </c>
      <c r="O678" s="42">
        <f>(SUM(COUNT(N678:N$731))/SUM(COUNT(N$2:N$731)))*100</f>
        <v>7.397260273972603</v>
      </c>
      <c r="T678" s="42">
        <v>183.2</v>
      </c>
      <c r="U678" s="42">
        <f>(SUM(COUNT(T678:T$1100))/SUM(COUNT(T$2:T$1100)))*100</f>
        <v>38.48953594176524</v>
      </c>
      <c r="V678">
        <f>'lc1.shallow1'!Q681</f>
        <v>178.7</v>
      </c>
      <c r="W678">
        <f>(SUM(COUNT(V678:V$829))/SUM(COUNT(V$2:V$829)))*100</f>
        <v>18.357487922705314</v>
      </c>
    </row>
    <row r="679" spans="14:23">
      <c r="N679">
        <v>168.72790008306012</v>
      </c>
      <c r="O679" s="42">
        <f>(SUM(COUNT(N679:N$731))/SUM(COUNT(N$2:N$731)))*100</f>
        <v>7.2602739726027394</v>
      </c>
      <c r="T679" s="42">
        <v>183.16938167849563</v>
      </c>
      <c r="U679" s="42">
        <f>(SUM(COUNT(T679:T$1100))/SUM(COUNT(T$2:T$1100)))*100</f>
        <v>38.398544131028203</v>
      </c>
      <c r="V679">
        <f>'lc1.shallow1'!Q682</f>
        <v>182.3</v>
      </c>
      <c r="W679">
        <f>(SUM(COUNT(V679:V$829))/SUM(COUNT(V$2:V$829)))*100</f>
        <v>18.236714975845413</v>
      </c>
    </row>
    <row r="680" spans="14:23">
      <c r="N680">
        <v>168.72748867476943</v>
      </c>
      <c r="O680" s="42">
        <f>(SUM(COUNT(N680:N$731))/SUM(COUNT(N$2:N$731)))*100</f>
        <v>7.1232876712328768</v>
      </c>
      <c r="T680" s="42">
        <v>182.95489902030391</v>
      </c>
      <c r="U680" s="42">
        <f>(SUM(COUNT(T680:T$1100))/SUM(COUNT(T$2:T$1100)))*100</f>
        <v>38.307552320291173</v>
      </c>
      <c r="V680">
        <f>'lc1.shallow1'!Q683</f>
        <v>168.7</v>
      </c>
      <c r="W680">
        <f>(SUM(COUNT(V680:V$829))/SUM(COUNT(V$2:V$829)))*100</f>
        <v>18.115942028985508</v>
      </c>
    </row>
    <row r="681" spans="14:23">
      <c r="N681">
        <v>168.47879915326175</v>
      </c>
      <c r="O681" s="42">
        <f>(SUM(COUNT(N681:N$731))/SUM(COUNT(N$2:N$731)))*100</f>
        <v>6.9863013698630141</v>
      </c>
      <c r="T681" s="42">
        <v>182.59180960660564</v>
      </c>
      <c r="U681" s="42">
        <f>(SUM(COUNT(T681:T$1100))/SUM(COUNT(T$2:T$1100)))*100</f>
        <v>38.216560509554142</v>
      </c>
      <c r="V681">
        <f>'lc1.shallow1'!Q684</f>
        <v>162.30000000000001</v>
      </c>
      <c r="W681">
        <f>(SUM(COUNT(V681:V$829))/SUM(COUNT(V$2:V$829)))*100</f>
        <v>17.995169082125603</v>
      </c>
    </row>
    <row r="682" spans="14:23">
      <c r="N682">
        <v>168.37752089703469</v>
      </c>
      <c r="O682" s="42">
        <f>(SUM(COUNT(N682:N$731))/SUM(COUNT(N$2:N$731)))*100</f>
        <v>6.8493150684931505</v>
      </c>
      <c r="T682">
        <v>182.5</v>
      </c>
      <c r="U682" s="42">
        <f>(SUM(COUNT(T682:T$1100))/SUM(COUNT(T$2:T$1100)))*100</f>
        <v>38.125568698817105</v>
      </c>
      <c r="V682">
        <f>'lc1.shallow1'!Q685</f>
        <v>161.1</v>
      </c>
      <c r="W682">
        <f>(SUM(COUNT(V682:V$829))/SUM(COUNT(V$2:V$829)))*100</f>
        <v>17.874396135265698</v>
      </c>
    </row>
    <row r="683" spans="14:23">
      <c r="N683">
        <v>168.32461035578828</v>
      </c>
      <c r="O683" s="42">
        <f>(SUM(COUNT(N683:N$731))/SUM(COUNT(N$2:N$731)))*100</f>
        <v>6.7123287671232879</v>
      </c>
      <c r="T683">
        <v>182.3</v>
      </c>
      <c r="U683" s="42">
        <f>(SUM(COUNT(T683:T$1100))/SUM(COUNT(T$2:T$1100)))*100</f>
        <v>38.034576888080075</v>
      </c>
      <c r="V683">
        <f>'lc1.shallow1'!Q686</f>
        <v>212.6</v>
      </c>
      <c r="W683">
        <f>(SUM(COUNT(V683:V$829))/SUM(COUNT(V$2:V$829)))*100</f>
        <v>17.753623188405797</v>
      </c>
    </row>
    <row r="684" spans="14:23">
      <c r="N684">
        <v>168.28146233356796</v>
      </c>
      <c r="O684" s="42">
        <f>(SUM(COUNT(N684:N$731))/SUM(COUNT(N$2:N$731)))*100</f>
        <v>6.5753424657534243</v>
      </c>
      <c r="T684">
        <v>182.2</v>
      </c>
      <c r="U684" s="42">
        <f>(SUM(COUNT(T684:T$1100))/SUM(COUNT(T$2:T$1100)))*100</f>
        <v>37.943585077343037</v>
      </c>
      <c r="V684">
        <f>'lc1.shallow1'!Q687</f>
        <v>306.3</v>
      </c>
      <c r="W684">
        <f>(SUM(COUNT(V684:V$829))/SUM(COUNT(V$2:V$829)))*100</f>
        <v>17.632850241545896</v>
      </c>
    </row>
    <row r="685" spans="14:23">
      <c r="N685">
        <v>168.21472703582143</v>
      </c>
      <c r="O685" s="42">
        <f>(SUM(COUNT(N685:N$731))/SUM(COUNT(N$2:N$731)))*100</f>
        <v>6.4383561643835616</v>
      </c>
      <c r="T685" s="42">
        <v>181.76187004101419</v>
      </c>
      <c r="U685" s="42">
        <f>(SUM(COUNT(T685:T$1100))/SUM(COUNT(T$2:T$1100)))*100</f>
        <v>37.852593266606007</v>
      </c>
      <c r="V685">
        <f>'lc1.shallow1'!Q688</f>
        <v>243.6</v>
      </c>
      <c r="W685">
        <f>(SUM(COUNT(V685:V$829))/SUM(COUNT(V$2:V$829)))*100</f>
        <v>17.512077294685991</v>
      </c>
    </row>
    <row r="686" spans="14:23">
      <c r="N686">
        <v>168.04733986095607</v>
      </c>
      <c r="O686" s="42">
        <f>(SUM(COUNT(N686:N$731))/SUM(COUNT(N$2:N$731)))*100</f>
        <v>6.3013698630136989</v>
      </c>
      <c r="T686" s="42">
        <v>181.4</v>
      </c>
      <c r="U686" s="42">
        <f>(SUM(COUNT(T686:T$1100))/SUM(COUNT(T$2:T$1100)))*100</f>
        <v>37.76160145586897</v>
      </c>
      <c r="V686">
        <f>'lc1.shallow1'!Q689</f>
        <v>308.89999999999998</v>
      </c>
      <c r="W686">
        <f>(SUM(COUNT(V686:V$829))/SUM(COUNT(V$2:V$829)))*100</f>
        <v>17.391304347826086</v>
      </c>
    </row>
    <row r="687" spans="14:23">
      <c r="N687">
        <v>168.03035596809377</v>
      </c>
      <c r="O687" s="42">
        <f>(SUM(COUNT(N687:N$731))/SUM(COUNT(N$2:N$731)))*100</f>
        <v>6.1643835616438354</v>
      </c>
      <c r="T687">
        <v>181.4</v>
      </c>
      <c r="U687" s="42">
        <f>(SUM(COUNT(T687:T$1100))/SUM(COUNT(T$2:T$1100)))*100</f>
        <v>37.670609645131933</v>
      </c>
      <c r="V687">
        <f>'lc1.shallow1'!Q690</f>
        <v>383.1</v>
      </c>
      <c r="W687">
        <f>(SUM(COUNT(V687:V$829))/SUM(COUNT(V$2:V$829)))*100</f>
        <v>17.270531400966181</v>
      </c>
    </row>
    <row r="688" spans="14:23">
      <c r="N688">
        <v>167.88769475104127</v>
      </c>
      <c r="O688" s="42">
        <f>(SUM(COUNT(N688:N$731))/SUM(COUNT(N$2:N$731)))*100</f>
        <v>6.0273972602739727</v>
      </c>
      <c r="T688" s="42">
        <v>181.2</v>
      </c>
      <c r="U688" s="42">
        <f>(SUM(COUNT(T688:T$1100))/SUM(COUNT(T$2:T$1100)))*100</f>
        <v>37.579617834394909</v>
      </c>
      <c r="V688">
        <f>'lc1.shallow1'!Q691</f>
        <v>263.10000000000002</v>
      </c>
      <c r="W688">
        <f>(SUM(COUNT(V688:V$829))/SUM(COUNT(V$2:V$829)))*100</f>
        <v>17.14975845410628</v>
      </c>
    </row>
    <row r="689" spans="14:23">
      <c r="N689">
        <v>167.86813528250886</v>
      </c>
      <c r="O689" s="42">
        <f>(SUM(COUNT(N689:N$731))/SUM(COUNT(N$2:N$731)))*100</f>
        <v>5.89041095890411</v>
      </c>
      <c r="T689" s="42">
        <v>180.9</v>
      </c>
      <c r="U689" s="42">
        <f>(SUM(COUNT(T689:T$1100))/SUM(COUNT(T$2:T$1100)))*100</f>
        <v>37.488626023657872</v>
      </c>
      <c r="V689">
        <f>'lc1.shallow1'!Q692</f>
        <v>411.3</v>
      </c>
      <c r="W689">
        <f>(SUM(COUNT(V689:V$829))/SUM(COUNT(V$2:V$829)))*100</f>
        <v>17.028985507246379</v>
      </c>
    </row>
    <row r="690" spans="14:23">
      <c r="N690">
        <v>167.83146242735896</v>
      </c>
      <c r="O690" s="42">
        <f>(SUM(COUNT(N690:N$731))/SUM(COUNT(N$2:N$731)))*100</f>
        <v>5.7534246575342465</v>
      </c>
      <c r="T690" s="42">
        <v>180.8</v>
      </c>
      <c r="U690" s="42">
        <f>(SUM(COUNT(T690:T$1100))/SUM(COUNT(T$2:T$1100)))*100</f>
        <v>37.397634212920835</v>
      </c>
      <c r="V690">
        <f>'lc1.shallow1'!Q693</f>
        <v>238</v>
      </c>
      <c r="W690">
        <f>(SUM(COUNT(V690:V$829))/SUM(COUNT(V$2:V$829)))*100</f>
        <v>16.908212560386474</v>
      </c>
    </row>
    <row r="691" spans="14:23">
      <c r="N691">
        <v>167.67483569625131</v>
      </c>
      <c r="O691" s="42">
        <f>(SUM(COUNT(N691:N$731))/SUM(COUNT(N$2:N$731)))*100</f>
        <v>5.6164383561643838</v>
      </c>
      <c r="T691">
        <v>180.8</v>
      </c>
      <c r="U691" s="42">
        <f>(SUM(COUNT(T691:T$1100))/SUM(COUNT(T$2:T$1100)))*100</f>
        <v>37.306642402183805</v>
      </c>
      <c r="V691">
        <f>'lc1.shallow1'!Q694</f>
        <v>146.1</v>
      </c>
      <c r="W691">
        <f>(SUM(COUNT(V691:V$829))/SUM(COUNT(V$2:V$829)))*100</f>
        <v>16.787439613526569</v>
      </c>
    </row>
    <row r="692" spans="14:23">
      <c r="N692">
        <v>167.37762955392725</v>
      </c>
      <c r="O692" s="42">
        <f>(SUM(COUNT(N692:N$731))/SUM(COUNT(N$2:N$731)))*100</f>
        <v>5.4794520547945202</v>
      </c>
      <c r="T692" s="42">
        <v>180.71209765270953</v>
      </c>
      <c r="U692" s="42">
        <f>(SUM(COUNT(T692:T$1100))/SUM(COUNT(T$2:T$1100)))*100</f>
        <v>37.215650591446767</v>
      </c>
      <c r="V692">
        <f>'lc1.shallow1'!Q695</f>
        <v>1150.0999999999999</v>
      </c>
      <c r="W692">
        <f>(SUM(COUNT(V692:V$829))/SUM(COUNT(V$2:V$829)))*100</f>
        <v>16.666666666666664</v>
      </c>
    </row>
    <row r="693" spans="14:23">
      <c r="N693">
        <v>166.88363875775514</v>
      </c>
      <c r="O693" s="42">
        <f>(SUM(COUNT(N693:N$731))/SUM(COUNT(N$2:N$731)))*100</f>
        <v>5.3424657534246576</v>
      </c>
      <c r="T693">
        <v>179.8</v>
      </c>
      <c r="U693" s="42">
        <f>(SUM(COUNT(T693:T$1100))/SUM(COUNT(T$2:T$1100)))*100</f>
        <v>37.124658780709737</v>
      </c>
      <c r="V693">
        <f>'lc1.shallow1'!Q696</f>
        <v>210.6</v>
      </c>
      <c r="W693">
        <f>(SUM(COUNT(V693:V$829))/SUM(COUNT(V$2:V$829)))*100</f>
        <v>16.545893719806763</v>
      </c>
    </row>
    <row r="694" spans="14:23">
      <c r="N694">
        <v>166.87071766156268</v>
      </c>
      <c r="O694" s="42">
        <f>(SUM(COUNT(N694:N$731))/SUM(COUNT(N$2:N$731)))*100</f>
        <v>5.2054794520547949</v>
      </c>
      <c r="T694" s="42">
        <v>179.4</v>
      </c>
      <c r="U694" s="42">
        <f>(SUM(COUNT(T694:T$1100))/SUM(COUNT(T$2:T$1100)))*100</f>
        <v>37.0336669699727</v>
      </c>
      <c r="V694">
        <f>'lc1.shallow1'!Q697</f>
        <v>403.9</v>
      </c>
      <c r="W694">
        <f>(SUM(COUNT(V694:V$829))/SUM(COUNT(V$2:V$829)))*100</f>
        <v>16.425120772946862</v>
      </c>
    </row>
    <row r="695" spans="14:23">
      <c r="N695">
        <v>166.81373042363822</v>
      </c>
      <c r="O695" s="42">
        <f>(SUM(COUNT(N695:N$731))/SUM(COUNT(N$2:N$731)))*100</f>
        <v>5.0684931506849313</v>
      </c>
      <c r="T695" s="42">
        <v>179.22161311283716</v>
      </c>
      <c r="U695" s="42">
        <f>(SUM(COUNT(T695:T$1100))/SUM(COUNT(T$2:T$1100)))*100</f>
        <v>36.942675159235669</v>
      </c>
      <c r="V695">
        <f>'lc1.shallow1'!Q698</f>
        <v>263.10000000000002</v>
      </c>
      <c r="W695">
        <f>(SUM(COUNT(V695:V$829))/SUM(COUNT(V$2:V$829)))*100</f>
        <v>16.304347826086957</v>
      </c>
    </row>
    <row r="696" spans="14:23">
      <c r="N696">
        <v>166.52935366940608</v>
      </c>
      <c r="O696" s="42">
        <f>(SUM(COUNT(N696:N$731))/SUM(COUNT(N$2:N$731)))*100</f>
        <v>4.9315068493150687</v>
      </c>
      <c r="T696" s="42">
        <v>178.8</v>
      </c>
      <c r="U696" s="42">
        <f>(SUM(COUNT(T696:T$1100))/SUM(COUNT(T$2:T$1100)))*100</f>
        <v>36.851683348498639</v>
      </c>
      <c r="V696">
        <f>'lc1.shallow1'!Q699</f>
        <v>293.7</v>
      </c>
      <c r="W696">
        <f>(SUM(COUNT(V696:V$829))/SUM(COUNT(V$2:V$829)))*100</f>
        <v>16.183574879227052</v>
      </c>
    </row>
    <row r="697" spans="14:23">
      <c r="N697">
        <v>166.17870119643644</v>
      </c>
      <c r="O697" s="42">
        <f>(SUM(COUNT(N697:N$731))/SUM(COUNT(N$2:N$731)))*100</f>
        <v>4.7945205479452051</v>
      </c>
      <c r="T697">
        <v>178.8</v>
      </c>
      <c r="U697" s="42">
        <f>(SUM(COUNT(T697:T$1100))/SUM(COUNT(T$2:T$1100)))*100</f>
        <v>36.760691537761602</v>
      </c>
      <c r="V697">
        <f>'lc1.shallow1'!Q700</f>
        <v>195.9</v>
      </c>
      <c r="W697">
        <f>(SUM(COUNT(V697:V$829))/SUM(COUNT(V$2:V$829)))*100</f>
        <v>16.062801932367147</v>
      </c>
    </row>
    <row r="698" spans="14:23">
      <c r="N698">
        <v>166.07526923777871</v>
      </c>
      <c r="O698" s="42">
        <f>(SUM(COUNT(N698:N$731))/SUM(COUNT(N$2:N$731)))*100</f>
        <v>4.6575342465753424</v>
      </c>
      <c r="T698" s="42">
        <v>178.79992918379926</v>
      </c>
      <c r="U698" s="42">
        <f>(SUM(COUNT(T698:T$1100))/SUM(COUNT(T$2:T$1100)))*100</f>
        <v>36.669699727024572</v>
      </c>
      <c r="V698">
        <f>'lc1.shallow1'!Q701</f>
        <v>241.3</v>
      </c>
      <c r="W698">
        <f>(SUM(COUNT(V698:V$829))/SUM(COUNT(V$2:V$829)))*100</f>
        <v>15.942028985507244</v>
      </c>
    </row>
    <row r="699" spans="14:23">
      <c r="N699">
        <v>166.04618331070549</v>
      </c>
      <c r="O699" s="42">
        <f>(SUM(COUNT(N699:N$731))/SUM(COUNT(N$2:N$731)))*100</f>
        <v>4.5205479452054798</v>
      </c>
      <c r="T699">
        <v>178.7</v>
      </c>
      <c r="U699" s="42">
        <f>(SUM(COUNT(T699:T$1100))/SUM(COUNT(T$2:T$1100)))*100</f>
        <v>36.578707916287534</v>
      </c>
      <c r="V699">
        <f>'lc1.shallow1'!Q702</f>
        <v>169.8</v>
      </c>
      <c r="W699">
        <f>(SUM(COUNT(V699:V$829))/SUM(COUNT(V$2:V$829)))*100</f>
        <v>15.821256038647343</v>
      </c>
    </row>
    <row r="700" spans="14:23">
      <c r="N700">
        <v>165.95544972856749</v>
      </c>
      <c r="O700" s="42">
        <f>(SUM(COUNT(N700:N$731))/SUM(COUNT(N$2:N$731)))*100</f>
        <v>4.3835616438356162</v>
      </c>
      <c r="T700">
        <v>178.6</v>
      </c>
      <c r="U700" s="42">
        <f>(SUM(COUNT(T700:T$1100))/SUM(COUNT(T$2:T$1100)))*100</f>
        <v>36.487716105550497</v>
      </c>
      <c r="V700">
        <f>'lc1.shallow1'!Q703</f>
        <v>234.4</v>
      </c>
      <c r="W700">
        <f>(SUM(COUNT(V700:V$829))/SUM(COUNT(V$2:V$829)))*100</f>
        <v>15.70048309178744</v>
      </c>
    </row>
    <row r="701" spans="14:23">
      <c r="N701">
        <v>165.93887021410674</v>
      </c>
      <c r="O701" s="42">
        <f>(SUM(COUNT(N701:N$731))/SUM(COUNT(N$2:N$731)))*100</f>
        <v>4.2465753424657535</v>
      </c>
      <c r="T701">
        <v>178.4</v>
      </c>
      <c r="U701" s="42">
        <f>(SUM(COUNT(T701:T$1100))/SUM(COUNT(T$2:T$1100)))*100</f>
        <v>36.396724294813467</v>
      </c>
      <c r="V701">
        <f>'lc1.shallow1'!Q704</f>
        <v>248</v>
      </c>
      <c r="W701">
        <f>(SUM(COUNT(V701:V$829))/SUM(COUNT(V$2:V$829)))*100</f>
        <v>15.579710144927535</v>
      </c>
    </row>
    <row r="702" spans="14:23">
      <c r="N702">
        <v>165.49995133058175</v>
      </c>
      <c r="O702" s="42">
        <f>(SUM(COUNT(N702:N$731))/SUM(COUNT(N$2:N$731)))*100</f>
        <v>4.10958904109589</v>
      </c>
      <c r="T702">
        <v>178.1</v>
      </c>
      <c r="U702" s="42">
        <f>(SUM(COUNT(T702:T$1100))/SUM(COUNT(T$2:T$1100)))*100</f>
        <v>36.30573248407643</v>
      </c>
      <c r="V702">
        <f>'lc1.shallow1'!Q705</f>
        <v>123.1</v>
      </c>
      <c r="W702">
        <f>(SUM(COUNT(V702:V$829))/SUM(COUNT(V$2:V$829)))*100</f>
        <v>15.458937198067632</v>
      </c>
    </row>
    <row r="703" spans="14:23">
      <c r="N703">
        <v>165.29020955235887</v>
      </c>
      <c r="O703" s="42">
        <f>(SUM(COUNT(N703:N$731))/SUM(COUNT(N$2:N$731)))*100</f>
        <v>3.9726027397260277</v>
      </c>
      <c r="T703" s="42">
        <v>177.9</v>
      </c>
      <c r="U703" s="42">
        <f>(SUM(COUNT(T703:T$1100))/SUM(COUNT(T$2:T$1100)))*100</f>
        <v>36.214740673339399</v>
      </c>
      <c r="V703">
        <f>'lc1.shallow1'!Q706</f>
        <v>184.7</v>
      </c>
      <c r="W703">
        <f>(SUM(COUNT(V703:V$829))/SUM(COUNT(V$2:V$829)))*100</f>
        <v>15.338164251207727</v>
      </c>
    </row>
    <row r="704" spans="14:23">
      <c r="N704">
        <v>165.19402852502623</v>
      </c>
      <c r="O704" s="42">
        <f>(SUM(COUNT(N704:N$731))/SUM(COUNT(N$2:N$731)))*100</f>
        <v>3.8356164383561646</v>
      </c>
      <c r="T704" s="42">
        <v>177.5</v>
      </c>
      <c r="U704" s="42">
        <f>(SUM(COUNT(T704:T$1100))/SUM(COUNT(T$2:T$1100)))*100</f>
        <v>36.123748862602369</v>
      </c>
      <c r="V704">
        <f>'lc1.shallow1'!Q707</f>
        <v>269.3</v>
      </c>
      <c r="W704">
        <f>(SUM(COUNT(V704:V$829))/SUM(COUNT(V$2:V$829)))*100</f>
        <v>15.217391304347828</v>
      </c>
    </row>
    <row r="705" spans="14:23">
      <c r="N705">
        <v>165.17622373282501</v>
      </c>
      <c r="O705" s="42">
        <f>(SUM(COUNT(N705:N$731))/SUM(COUNT(N$2:N$731)))*100</f>
        <v>3.6986301369863015</v>
      </c>
      <c r="T705" s="42">
        <v>177.5</v>
      </c>
      <c r="U705" s="42">
        <f>(SUM(COUNT(T705:T$1100))/SUM(COUNT(T$2:T$1100)))*100</f>
        <v>36.032757051865332</v>
      </c>
      <c r="V705">
        <f>'lc1.shallow1'!Q708</f>
        <v>202</v>
      </c>
      <c r="W705">
        <f>(SUM(COUNT(V705:V$829))/SUM(COUNT(V$2:V$829)))*100</f>
        <v>15.096618357487923</v>
      </c>
    </row>
    <row r="706" spans="14:23">
      <c r="N706">
        <v>164.94802162522936</v>
      </c>
      <c r="O706" s="42">
        <f>(SUM(COUNT(N706:N$731))/SUM(COUNT(N$2:N$731)))*100</f>
        <v>3.5616438356164384</v>
      </c>
      <c r="T706" s="42">
        <v>177.4</v>
      </c>
      <c r="U706" s="42">
        <f>(SUM(COUNT(T706:T$1100))/SUM(COUNT(T$2:T$1100)))*100</f>
        <v>35.941765241128302</v>
      </c>
      <c r="V706">
        <f>'lc1.shallow1'!Q709</f>
        <v>113.8</v>
      </c>
      <c r="W706">
        <f>(SUM(COUNT(V706:V$829))/SUM(COUNT(V$2:V$829)))*100</f>
        <v>14.975845410628018</v>
      </c>
    </row>
    <row r="707" spans="14:23">
      <c r="N707">
        <v>164.72492705170666</v>
      </c>
      <c r="O707" s="42">
        <f>(SUM(COUNT(N707:N$731))/SUM(COUNT(N$2:N$731)))*100</f>
        <v>3.4246575342465753</v>
      </c>
      <c r="T707">
        <v>177.2</v>
      </c>
      <c r="U707" s="42">
        <f>(SUM(COUNT(T707:T$1100))/SUM(COUNT(T$2:T$1100)))*100</f>
        <v>35.850773430391264</v>
      </c>
      <c r="V707">
        <f>'lc1.shallow1'!Q710</f>
        <v>218.9</v>
      </c>
      <c r="W707">
        <f>(SUM(COUNT(V707:V$829))/SUM(COUNT(V$2:V$829)))*100</f>
        <v>14.855072463768115</v>
      </c>
    </row>
    <row r="708" spans="14:23">
      <c r="N708">
        <v>164.72141426398471</v>
      </c>
      <c r="O708" s="42">
        <f>(SUM(COUNT(N708:N$731))/SUM(COUNT(N$2:N$731)))*100</f>
        <v>3.2876712328767121</v>
      </c>
      <c r="T708" s="42">
        <v>176.941530867061</v>
      </c>
      <c r="U708" s="42">
        <f>(SUM(COUNT(T708:T$1100))/SUM(COUNT(T$2:T$1100)))*100</f>
        <v>35.759781619654227</v>
      </c>
      <c r="V708">
        <f>'lc1.shallow1'!Q711</f>
        <v>256</v>
      </c>
      <c r="W708">
        <f>(SUM(COUNT(V708:V$829))/SUM(COUNT(V$2:V$829)))*100</f>
        <v>14.734299516908212</v>
      </c>
    </row>
    <row r="709" spans="14:23">
      <c r="N709">
        <v>163.99427870900072</v>
      </c>
      <c r="O709" s="42">
        <f>(SUM(COUNT(N709:N$731))/SUM(COUNT(N$2:N$731)))*100</f>
        <v>3.1506849315068495</v>
      </c>
      <c r="T709">
        <v>176.5</v>
      </c>
      <c r="U709" s="42">
        <f>(SUM(COUNT(T709:T$1100))/SUM(COUNT(T$2:T$1100)))*100</f>
        <v>35.668789808917197</v>
      </c>
      <c r="V709">
        <f>'lc1.shallow1'!Q712</f>
        <v>221.9</v>
      </c>
      <c r="W709">
        <f>(SUM(COUNT(V709:V$829))/SUM(COUNT(V$2:V$829)))*100</f>
        <v>14.613526570048311</v>
      </c>
    </row>
    <row r="710" spans="14:23">
      <c r="N710">
        <v>163.96223120143006</v>
      </c>
      <c r="O710" s="42">
        <f>(SUM(COUNT(N710:N$731))/SUM(COUNT(N$2:N$731)))*100</f>
        <v>3.0136986301369864</v>
      </c>
      <c r="T710" s="42">
        <v>176.44550229965972</v>
      </c>
      <c r="U710" s="42">
        <f>(SUM(COUNT(T710:T$1100))/SUM(COUNT(T$2:T$1100)))*100</f>
        <v>35.577797998180166</v>
      </c>
      <c r="V710">
        <f>'lc1.shallow1'!Q713</f>
        <v>420.3</v>
      </c>
      <c r="W710">
        <f>(SUM(COUNT(V710:V$829))/SUM(COUNT(V$2:V$829)))*100</f>
        <v>14.492753623188406</v>
      </c>
    </row>
    <row r="711" spans="14:23">
      <c r="N711">
        <v>163.81497363509143</v>
      </c>
      <c r="O711" s="42">
        <f>(SUM(COUNT(N711:N$731))/SUM(COUNT(N$2:N$731)))*100</f>
        <v>2.8767123287671232</v>
      </c>
      <c r="T711" s="42">
        <v>176.4</v>
      </c>
      <c r="U711" s="42">
        <f>(SUM(COUNT(T711:T$1100))/SUM(COUNT(T$2:T$1100)))*100</f>
        <v>35.486806187443129</v>
      </c>
      <c r="V711">
        <f>'lc1.shallow1'!Q714</f>
        <v>178.4</v>
      </c>
      <c r="W711">
        <f>(SUM(COUNT(V711:V$829))/SUM(COUNT(V$2:V$829)))*100</f>
        <v>14.371980676328503</v>
      </c>
    </row>
    <row r="712" spans="14:23">
      <c r="N712">
        <v>163.47350723023024</v>
      </c>
      <c r="O712" s="42">
        <f>(SUM(COUNT(N712:N$731))/SUM(COUNT(N$2:N$731)))*100</f>
        <v>2.7397260273972601</v>
      </c>
      <c r="T712">
        <v>176.1</v>
      </c>
      <c r="U712" s="42">
        <f>(SUM(COUNT(T712:T$1100))/SUM(COUNT(T$2:T$1100)))*100</f>
        <v>35.395814376706099</v>
      </c>
      <c r="V712">
        <f>'lc1.shallow1'!Q715</f>
        <v>122.7</v>
      </c>
      <c r="W712">
        <f>(SUM(COUNT(V712:V$829))/SUM(COUNT(V$2:V$829)))*100</f>
        <v>14.251207729468598</v>
      </c>
    </row>
    <row r="713" spans="14:23">
      <c r="N713">
        <v>163.37138786373268</v>
      </c>
      <c r="O713" s="42">
        <f>(SUM(COUNT(N713:N$731))/SUM(COUNT(N$2:N$731)))*100</f>
        <v>2.6027397260273974</v>
      </c>
      <c r="T713" s="42">
        <v>175.9</v>
      </c>
      <c r="U713" s="42">
        <f>(SUM(COUNT(T713:T$1100))/SUM(COUNT(T$2:T$1100)))*100</f>
        <v>35.304822565969062</v>
      </c>
      <c r="V713">
        <f>'lc1.shallow1'!Q716</f>
        <v>313.3</v>
      </c>
      <c r="W713">
        <f>(SUM(COUNT(V713:V$829))/SUM(COUNT(V$2:V$829)))*100</f>
        <v>14.130434782608695</v>
      </c>
    </row>
    <row r="714" spans="14:23">
      <c r="N714">
        <v>162.72714692530377</v>
      </c>
      <c r="O714" s="42">
        <f>(SUM(COUNT(N714:N$731))/SUM(COUNT(N$2:N$731)))*100</f>
        <v>2.4657534246575343</v>
      </c>
      <c r="T714" s="42">
        <v>175.4</v>
      </c>
      <c r="U714" s="42">
        <f>(SUM(COUNT(T714:T$1100))/SUM(COUNT(T$2:T$1100)))*100</f>
        <v>35.213830755232031</v>
      </c>
      <c r="V714">
        <f>'lc1.shallow1'!Q717</f>
        <v>133.19999999999999</v>
      </c>
      <c r="W714">
        <f>(SUM(COUNT(V714:V$829))/SUM(COUNT(V$2:V$829)))*100</f>
        <v>14.009661835748794</v>
      </c>
    </row>
    <row r="715" spans="14:23">
      <c r="N715">
        <v>162.70928062157174</v>
      </c>
      <c r="O715" s="42">
        <f>(SUM(COUNT(N715:N$731))/SUM(COUNT(N$2:N$731)))*100</f>
        <v>2.3287671232876712</v>
      </c>
      <c r="T715">
        <v>174.8</v>
      </c>
      <c r="U715" s="42">
        <f>(SUM(COUNT(T715:T$1100))/SUM(COUNT(T$2:T$1100)))*100</f>
        <v>35.122838944494994</v>
      </c>
      <c r="V715">
        <f>'lc1.shallow1'!Q718</f>
        <v>1031</v>
      </c>
      <c r="W715">
        <f>(SUM(COUNT(V715:V$829))/SUM(COUNT(V$2:V$829)))*100</f>
        <v>13.888888888888889</v>
      </c>
    </row>
    <row r="716" spans="14:23">
      <c r="N716">
        <v>162.63346598221702</v>
      </c>
      <c r="O716" s="42">
        <f>(SUM(COUNT(N716:N$731))/SUM(COUNT(N$2:N$731)))*100</f>
        <v>2.1917808219178081</v>
      </c>
      <c r="T716">
        <v>174.6</v>
      </c>
      <c r="U716" s="42">
        <f>(SUM(COUNT(T716:T$1100))/SUM(COUNT(T$2:T$1100)))*100</f>
        <v>35.031847133757957</v>
      </c>
      <c r="V716">
        <f>'lc1.shallow1'!Q719</f>
        <v>125.4</v>
      </c>
      <c r="W716">
        <f>(SUM(COUNT(V716:V$829))/SUM(COUNT(V$2:V$829)))*100</f>
        <v>13.768115942028986</v>
      </c>
    </row>
    <row r="717" spans="14:23">
      <c r="N717">
        <v>162.52456964272235</v>
      </c>
      <c r="O717" s="42">
        <f>(SUM(COUNT(N717:N$731))/SUM(COUNT(N$2:N$731)))*100</f>
        <v>2.054794520547945</v>
      </c>
      <c r="T717" s="42">
        <v>174</v>
      </c>
      <c r="U717" s="42">
        <f>(SUM(COUNT(T717:T$1100))/SUM(COUNT(T$2:T$1100)))*100</f>
        <v>34.940855323020934</v>
      </c>
      <c r="V717">
        <f>'lc1.shallow1'!Q720</f>
        <v>167.8</v>
      </c>
      <c r="W717">
        <f>(SUM(COUNT(V717:V$829))/SUM(COUNT(V$2:V$829)))*100</f>
        <v>13.647342995169081</v>
      </c>
    </row>
    <row r="718" spans="14:23">
      <c r="N718">
        <v>161.62089823099373</v>
      </c>
      <c r="O718" s="42">
        <f>(SUM(COUNT(N718:N$731))/SUM(COUNT(N$2:N$731)))*100</f>
        <v>1.9178082191780823</v>
      </c>
      <c r="T718">
        <v>174</v>
      </c>
      <c r="U718" s="42">
        <f>(SUM(COUNT(T718:T$1100))/SUM(COUNT(T$2:T$1100)))*100</f>
        <v>34.849863512283896</v>
      </c>
      <c r="V718">
        <f>'lc1.shallow1'!Q721</f>
        <v>131.5</v>
      </c>
      <c r="W718">
        <f>(SUM(COUNT(V718:V$829))/SUM(COUNT(V$2:V$829)))*100</f>
        <v>13.526570048309178</v>
      </c>
    </row>
    <row r="719" spans="14:23">
      <c r="N719">
        <v>161.37680098463176</v>
      </c>
      <c r="O719" s="42">
        <f>(SUM(COUNT(N719:N$731))/SUM(COUNT(N$2:N$731)))*100</f>
        <v>1.7808219178082192</v>
      </c>
      <c r="T719" s="42">
        <v>173.9</v>
      </c>
      <c r="U719" s="42">
        <f>(SUM(COUNT(T719:T$1100))/SUM(COUNT(T$2:T$1100)))*100</f>
        <v>34.758871701546859</v>
      </c>
      <c r="V719">
        <f>'lc1.shallow1'!Q722</f>
        <v>239.7</v>
      </c>
      <c r="W719">
        <f>(SUM(COUNT(V719:V$829))/SUM(COUNT(V$2:V$829)))*100</f>
        <v>13.405797101449277</v>
      </c>
    </row>
    <row r="720" spans="14:23">
      <c r="N720">
        <v>161.32285161748001</v>
      </c>
      <c r="O720" s="42">
        <f>(SUM(COUNT(N720:N$731))/SUM(COUNT(N$2:N$731)))*100</f>
        <v>1.6438356164383561</v>
      </c>
      <c r="T720" s="42">
        <v>173.87490887725744</v>
      </c>
      <c r="U720" s="42">
        <f>(SUM(COUNT(T720:T$1100))/SUM(COUNT(T$2:T$1100)))*100</f>
        <v>34.667879890809829</v>
      </c>
      <c r="V720">
        <f>'lc1.shallow1'!Q723</f>
        <v>166.3</v>
      </c>
      <c r="W720">
        <f>(SUM(COUNT(V720:V$829))/SUM(COUNT(V$2:V$829)))*100</f>
        <v>13.285024154589372</v>
      </c>
    </row>
    <row r="721" spans="14:23">
      <c r="N721">
        <v>161.04305060217689</v>
      </c>
      <c r="O721" s="42">
        <f>(SUM(COUNT(N721:N$731))/SUM(COUNT(N$2:N$731)))*100</f>
        <v>1.5068493150684932</v>
      </c>
      <c r="T721" s="42">
        <v>173.6</v>
      </c>
      <c r="U721" s="42">
        <f>(SUM(COUNT(T721:T$1100))/SUM(COUNT(T$2:T$1100)))*100</f>
        <v>34.576888080072791</v>
      </c>
      <c r="V721">
        <f>'lc1.shallow1'!Q724</f>
        <v>193.3</v>
      </c>
      <c r="W721">
        <f>(SUM(COUNT(V721:V$829))/SUM(COUNT(V$2:V$829)))*100</f>
        <v>13.164251207729469</v>
      </c>
    </row>
    <row r="722" spans="14:23">
      <c r="N722">
        <v>160.97242529924262</v>
      </c>
      <c r="O722" s="42">
        <f>(SUM(COUNT(N722:N$731))/SUM(COUNT(N$2:N$731)))*100</f>
        <v>1.3698630136986301</v>
      </c>
      <c r="T722" s="42">
        <v>173.2</v>
      </c>
      <c r="U722" s="42">
        <f>(SUM(COUNT(T722:T$1100))/SUM(COUNT(T$2:T$1100)))*100</f>
        <v>34.485896269335761</v>
      </c>
      <c r="V722">
        <f>'lc1.shallow1'!Q725</f>
        <v>113.6</v>
      </c>
      <c r="W722">
        <f>(SUM(COUNT(V722:V$829))/SUM(COUNT(V$2:V$829)))*100</f>
        <v>13.043478260869565</v>
      </c>
    </row>
    <row r="723" spans="14:23">
      <c r="N723">
        <v>160.92518811826784</v>
      </c>
      <c r="O723" s="42">
        <f>(SUM(COUNT(N723:N$731))/SUM(COUNT(N$2:N$731)))*100</f>
        <v>1.2328767123287672</v>
      </c>
      <c r="T723" s="42">
        <v>173</v>
      </c>
      <c r="U723" s="42">
        <f>(SUM(COUNT(T723:T$1100))/SUM(COUNT(T$2:T$1100)))*100</f>
        <v>34.394904458598724</v>
      </c>
      <c r="V723">
        <f>'lc1.shallow1'!Q726</f>
        <v>218.4</v>
      </c>
      <c r="W723">
        <f>(SUM(COUNT(V723:V$829))/SUM(COUNT(V$2:V$829)))*100</f>
        <v>12.922705314009661</v>
      </c>
    </row>
    <row r="724" spans="14:23">
      <c r="N724">
        <v>160.83953538857773</v>
      </c>
      <c r="O724" s="42">
        <f>(SUM(COUNT(N724:N$731))/SUM(COUNT(N$2:N$731)))*100</f>
        <v>1.095890410958904</v>
      </c>
      <c r="T724" s="42">
        <v>172.91994958006364</v>
      </c>
      <c r="U724" s="42">
        <f>(SUM(COUNT(T724:T$1100))/SUM(COUNT(T$2:T$1100)))*100</f>
        <v>34.303912647861694</v>
      </c>
      <c r="V724">
        <f>'lc1.shallow1'!Q727</f>
        <v>243.7</v>
      </c>
      <c r="W724">
        <f>(SUM(COUNT(V724:V$829))/SUM(COUNT(V$2:V$829)))*100</f>
        <v>12.80193236714976</v>
      </c>
    </row>
    <row r="725" spans="14:23">
      <c r="N725">
        <v>160.79241340192434</v>
      </c>
      <c r="O725" s="42">
        <f>(SUM(COUNT(N725:N$731))/SUM(COUNT(N$2:N$731)))*100</f>
        <v>0.95890410958904115</v>
      </c>
      <c r="T725" s="42">
        <v>172.6408567584254</v>
      </c>
      <c r="U725" s="42">
        <f>(SUM(COUNT(T725:T$1100))/SUM(COUNT(T$2:T$1100)))*100</f>
        <v>34.212920837124663</v>
      </c>
      <c r="V725">
        <f>'lc1.shallow1'!Q728</f>
        <v>249.8</v>
      </c>
      <c r="W725">
        <f>(SUM(COUNT(V725:V$829))/SUM(COUNT(V$2:V$829)))*100</f>
        <v>12.681159420289855</v>
      </c>
    </row>
    <row r="726" spans="14:23">
      <c r="N726">
        <v>160.73387231882259</v>
      </c>
      <c r="O726" s="42">
        <f>(SUM(COUNT(N726:N$731))/SUM(COUNT(N$2:N$731)))*100</f>
        <v>0.82191780821917804</v>
      </c>
      <c r="T726" s="42">
        <v>172.6</v>
      </c>
      <c r="U726" s="42">
        <f>(SUM(COUNT(T726:T$1100))/SUM(COUNT(T$2:T$1100)))*100</f>
        <v>34.121929026387626</v>
      </c>
      <c r="V726">
        <f>'lc1.shallow1'!Q729</f>
        <v>520.29999999999995</v>
      </c>
      <c r="W726">
        <f>(SUM(COUNT(V726:V$829))/SUM(COUNT(V$2:V$829)))*100</f>
        <v>12.560386473429952</v>
      </c>
    </row>
    <row r="727" spans="14:23">
      <c r="N727">
        <v>160.72403462791274</v>
      </c>
      <c r="O727" s="42">
        <f>(SUM(COUNT(N727:N$731))/SUM(COUNT(N$2:N$731)))*100</f>
        <v>0.68493150684931503</v>
      </c>
      <c r="T727">
        <v>172.6</v>
      </c>
      <c r="U727" s="42">
        <f>(SUM(COUNT(T727:T$1100))/SUM(COUNT(T$2:T$1100)))*100</f>
        <v>34.030937215650589</v>
      </c>
      <c r="V727">
        <f>'lc1.shallow1'!Q730</f>
        <v>421.9</v>
      </c>
      <c r="W727">
        <f>(SUM(COUNT(V727:V$829))/SUM(COUNT(V$2:V$829)))*100</f>
        <v>12.439613526570048</v>
      </c>
    </row>
    <row r="728" spans="14:23">
      <c r="N728">
        <v>160.3551682711192</v>
      </c>
      <c r="O728" s="42">
        <f>(SUM(COUNT(N728:N$731))/SUM(COUNT(N$2:N$731)))*100</f>
        <v>0.54794520547945202</v>
      </c>
      <c r="T728" s="42">
        <v>172.56720300957573</v>
      </c>
      <c r="U728" s="42">
        <f>(SUM(COUNT(T728:T$1100))/SUM(COUNT(T$2:T$1100)))*100</f>
        <v>33.939945404913558</v>
      </c>
      <c r="V728">
        <f>'lc1.shallow1'!Q731</f>
        <v>227.3</v>
      </c>
      <c r="W728">
        <f>(SUM(COUNT(V728:V$829))/SUM(COUNT(V$2:V$829)))*100</f>
        <v>12.318840579710146</v>
      </c>
    </row>
    <row r="729" spans="14:23">
      <c r="N729">
        <v>159.99601146952716</v>
      </c>
      <c r="O729" s="42">
        <f>(SUM(COUNT(N729:N$731))/SUM(COUNT(N$2:N$731)))*100</f>
        <v>0.41095890410958902</v>
      </c>
      <c r="T729" s="42">
        <v>172.51462855748298</v>
      </c>
      <c r="U729" s="42">
        <f>(SUM(COUNT(T729:T$1100))/SUM(COUNT(T$2:T$1100)))*100</f>
        <v>33.848953594176521</v>
      </c>
      <c r="V729">
        <f>'lc1.shallow1'!Q732</f>
        <v>182.5</v>
      </c>
      <c r="W729">
        <f>(SUM(COUNT(V729:V$829))/SUM(COUNT(V$2:V$829)))*100</f>
        <v>12.198067632850242</v>
      </c>
    </row>
    <row r="730" spans="14:23">
      <c r="N730">
        <v>159.88406272017065</v>
      </c>
      <c r="O730" s="42">
        <f>(SUM(COUNT(N730:N$731))/SUM(COUNT(N$2:N$731)))*100</f>
        <v>0.27397260273972601</v>
      </c>
      <c r="T730" s="42">
        <v>172.4</v>
      </c>
      <c r="U730" s="42">
        <f>(SUM(COUNT(T730:T$1100))/SUM(COUNT(T$2:T$1100)))*100</f>
        <v>33.757961783439491</v>
      </c>
      <c r="V730">
        <f>'lc1.shallow1'!Q733</f>
        <v>289.89999999999998</v>
      </c>
      <c r="W730">
        <f>(SUM(COUNT(V730:V$829))/SUM(COUNT(V$2:V$829)))*100</f>
        <v>12.077294685990339</v>
      </c>
    </row>
    <row r="731" spans="14:23">
      <c r="N731">
        <v>159.82468651818132</v>
      </c>
      <c r="O731" s="42">
        <f>(SUM(COUNT(N731:N$731))/SUM(COUNT(N$2:N$731)))*100</f>
        <v>0.13698630136986301</v>
      </c>
      <c r="T731" s="42">
        <v>172.29642859109282</v>
      </c>
      <c r="U731" s="42">
        <f>(SUM(COUNT(T731:T$1100))/SUM(COUNT(T$2:T$1100)))*100</f>
        <v>33.666969972702454</v>
      </c>
      <c r="V731">
        <f>'lc1.shallow1'!Q734</f>
        <v>217.2</v>
      </c>
      <c r="W731">
        <f>(SUM(COUNT(V731:V$829))/SUM(COUNT(V$2:V$829)))*100</f>
        <v>11.956521739130435</v>
      </c>
    </row>
    <row r="732" spans="14:23">
      <c r="T732" s="42">
        <v>172.13288706599511</v>
      </c>
      <c r="U732" s="42">
        <f>(SUM(COUNT(T732:T$1100))/SUM(COUNT(T$2:T$1100)))*100</f>
        <v>33.575978161965423</v>
      </c>
      <c r="V732">
        <f>'lc1.shallow1'!Q735</f>
        <v>121.5</v>
      </c>
      <c r="W732">
        <f>(SUM(COUNT(V732:V$829))/SUM(COUNT(V$2:V$829)))*100</f>
        <v>11.835748792270531</v>
      </c>
    </row>
    <row r="733" spans="14:23">
      <c r="T733" s="42">
        <v>172.1</v>
      </c>
      <c r="U733" s="42">
        <f>(SUM(COUNT(T733:T$1100))/SUM(COUNT(T$2:T$1100)))*100</f>
        <v>33.484986351228393</v>
      </c>
      <c r="V733">
        <f>'lc1.shallow1'!Q736</f>
        <v>233.3</v>
      </c>
      <c r="W733">
        <f>(SUM(COUNT(V733:V$829))/SUM(COUNT(V$2:V$829)))*100</f>
        <v>11.714975845410629</v>
      </c>
    </row>
    <row r="734" spans="14:23">
      <c r="T734" s="42">
        <v>171.9</v>
      </c>
      <c r="U734" s="42">
        <f>(SUM(COUNT(T734:T$1100))/SUM(COUNT(T$2:T$1100)))*100</f>
        <v>33.393994540491356</v>
      </c>
      <c r="V734">
        <f>'lc1.shallow1'!Q737</f>
        <v>130.80000000000001</v>
      </c>
      <c r="W734">
        <f>(SUM(COUNT(V734:V$829))/SUM(COUNT(V$2:V$829)))*100</f>
        <v>11.594202898550725</v>
      </c>
    </row>
    <row r="735" spans="14:23">
      <c r="T735" s="42">
        <v>171.8</v>
      </c>
      <c r="U735" s="42">
        <f>(SUM(COUNT(T735:T$1100))/SUM(COUNT(T$2:T$1100)))*100</f>
        <v>33.303002729754319</v>
      </c>
      <c r="V735">
        <f>'lc1.shallow1'!Q738</f>
        <v>266.8</v>
      </c>
      <c r="W735">
        <f>(SUM(COUNT(V735:V$829))/SUM(COUNT(V$2:V$829)))*100</f>
        <v>11.473429951690822</v>
      </c>
    </row>
    <row r="736" spans="14:23">
      <c r="T736" s="42">
        <v>171.1</v>
      </c>
      <c r="U736" s="42">
        <f>(SUM(COUNT(T736:T$1100))/SUM(COUNT(T$2:T$1100)))*100</f>
        <v>33.212010919017288</v>
      </c>
      <c r="V736">
        <f>'lc1.shallow1'!Q739</f>
        <v>218</v>
      </c>
      <c r="W736">
        <f>(SUM(COUNT(V736:V$829))/SUM(COUNT(V$2:V$829)))*100</f>
        <v>11.352657004830919</v>
      </c>
    </row>
    <row r="737" spans="20:23">
      <c r="T737">
        <v>171.1</v>
      </c>
      <c r="U737" s="42">
        <f>(SUM(COUNT(T737:T$1100))/SUM(COUNT(T$2:T$1100)))*100</f>
        <v>33.121019108280251</v>
      </c>
      <c r="V737">
        <f>'lc1.shallow1'!Q740</f>
        <v>354.8</v>
      </c>
      <c r="W737">
        <f>(SUM(COUNT(V737:V$829))/SUM(COUNT(V$2:V$829)))*100</f>
        <v>11.231884057971014</v>
      </c>
    </row>
    <row r="738" spans="20:23">
      <c r="T738" s="42">
        <v>170.2</v>
      </c>
      <c r="U738" s="42">
        <f>(SUM(COUNT(T738:T$1100))/SUM(COUNT(T$2:T$1100)))*100</f>
        <v>33.030027297543221</v>
      </c>
      <c r="V738">
        <f>'lc1.shallow1'!Q741</f>
        <v>280.8</v>
      </c>
      <c r="W738">
        <f>(SUM(COUNT(V738:V$829))/SUM(COUNT(V$2:V$829)))*100</f>
        <v>11.111111111111111</v>
      </c>
    </row>
    <row r="739" spans="20:23">
      <c r="T739">
        <v>170.2</v>
      </c>
      <c r="U739" s="42">
        <f>(SUM(COUNT(T739:T$1100))/SUM(COUNT(T$2:T$1100)))*100</f>
        <v>32.939035486806191</v>
      </c>
      <c r="V739">
        <f>'lc1.shallow1'!Q742</f>
        <v>430.7</v>
      </c>
      <c r="W739">
        <f>(SUM(COUNT(V739:V$829))/SUM(COUNT(V$2:V$829)))*100</f>
        <v>10.990338164251208</v>
      </c>
    </row>
    <row r="740" spans="20:23">
      <c r="T740">
        <v>170.2</v>
      </c>
      <c r="U740" s="42">
        <f>(SUM(COUNT(T740:T$1100))/SUM(COUNT(T$2:T$1100)))*100</f>
        <v>32.848043676069153</v>
      </c>
      <c r="V740">
        <f>'lc1.shallow1'!Q743</f>
        <v>493.6</v>
      </c>
      <c r="W740">
        <f>(SUM(COUNT(V740:V$829))/SUM(COUNT(V$2:V$829)))*100</f>
        <v>10.869565217391305</v>
      </c>
    </row>
    <row r="741" spans="20:23">
      <c r="T741" s="42">
        <v>170.1</v>
      </c>
      <c r="U741" s="42">
        <f>(SUM(COUNT(T741:T$1100))/SUM(COUNT(T$2:T$1100)))*100</f>
        <v>32.757051865332123</v>
      </c>
      <c r="V741">
        <f>'lc1.shallow1'!Q744</f>
        <v>176.5</v>
      </c>
      <c r="W741">
        <f>(SUM(COUNT(V741:V$829))/SUM(COUNT(V$2:V$829)))*100</f>
        <v>10.748792270531402</v>
      </c>
    </row>
    <row r="742" spans="20:23">
      <c r="T742" s="42">
        <v>169.9</v>
      </c>
      <c r="U742" s="42">
        <f>(SUM(COUNT(T742:T$1100))/SUM(COUNT(T$2:T$1100)))*100</f>
        <v>32.666060054595086</v>
      </c>
      <c r="V742">
        <f>'lc1.shallow1'!Q745</f>
        <v>127.2</v>
      </c>
      <c r="W742">
        <f>(SUM(COUNT(V742:V$829))/SUM(COUNT(V$2:V$829)))*100</f>
        <v>10.628019323671497</v>
      </c>
    </row>
    <row r="743" spans="20:23">
      <c r="T743">
        <v>169.8</v>
      </c>
      <c r="U743" s="42">
        <f>(SUM(COUNT(T743:T$1100))/SUM(COUNT(T$2:T$1100)))*100</f>
        <v>32.575068243858055</v>
      </c>
      <c r="V743">
        <f>'lc1.shallow1'!Q746</f>
        <v>120</v>
      </c>
      <c r="W743">
        <f>(SUM(COUNT(V743:V$829))/SUM(COUNT(V$2:V$829)))*100</f>
        <v>10.507246376811594</v>
      </c>
    </row>
    <row r="744" spans="20:23">
      <c r="T744" s="42">
        <v>169.53195885797516</v>
      </c>
      <c r="U744" s="42">
        <f>(SUM(COUNT(T744:T$1100))/SUM(COUNT(T$2:T$1100)))*100</f>
        <v>32.484076433121018</v>
      </c>
      <c r="V744">
        <f>'lc1.shallow1'!Q747</f>
        <v>140.80000000000001</v>
      </c>
      <c r="W744">
        <f>(SUM(COUNT(V744:V$829))/SUM(COUNT(V$2:V$829)))*100</f>
        <v>10.386473429951691</v>
      </c>
    </row>
    <row r="745" spans="20:23">
      <c r="T745" s="42">
        <v>169.4</v>
      </c>
      <c r="U745" s="42">
        <f>(SUM(COUNT(T745:T$1100))/SUM(COUNT(T$2:T$1100)))*100</f>
        <v>32.393084622383981</v>
      </c>
      <c r="V745">
        <f>'lc1.shallow1'!Q748</f>
        <v>130.19999999999999</v>
      </c>
      <c r="W745">
        <f>(SUM(COUNT(V745:V$829))/SUM(COUNT(V$2:V$829)))*100</f>
        <v>10.265700483091788</v>
      </c>
    </row>
    <row r="746" spans="20:23">
      <c r="T746" s="42">
        <v>168.8</v>
      </c>
      <c r="U746" s="42">
        <f>(SUM(COUNT(T746:T$1100))/SUM(COUNT(T$2:T$1100)))*100</f>
        <v>32.302092811646958</v>
      </c>
      <c r="V746">
        <f>'lc1.shallow1'!Q749</f>
        <v>148.19999999999999</v>
      </c>
      <c r="W746">
        <f>(SUM(COUNT(V746:V$829))/SUM(COUNT(V$2:V$829)))*100</f>
        <v>10.144927536231885</v>
      </c>
    </row>
    <row r="747" spans="20:23">
      <c r="T747" s="42">
        <v>168.8</v>
      </c>
      <c r="U747" s="42">
        <f>(SUM(COUNT(T747:T$1100))/SUM(COUNT(T$2:T$1100)))*100</f>
        <v>32.21110100090992</v>
      </c>
      <c r="V747">
        <f>'lc1.shallow1'!Q750</f>
        <v>118.3</v>
      </c>
      <c r="W747">
        <f>(SUM(COUNT(V747:V$829))/SUM(COUNT(V$2:V$829)))*100</f>
        <v>10.024154589371982</v>
      </c>
    </row>
    <row r="748" spans="20:23">
      <c r="T748">
        <v>168.8</v>
      </c>
      <c r="U748" s="42">
        <f>(SUM(COUNT(T748:T$1100))/SUM(COUNT(T$2:T$1100)))*100</f>
        <v>32.120109190172883</v>
      </c>
      <c r="V748">
        <f>'lc1.shallow1'!Q751</f>
        <v>167.2</v>
      </c>
      <c r="W748">
        <f>(SUM(COUNT(V748:V$829))/SUM(COUNT(V$2:V$829)))*100</f>
        <v>9.9033816425120769</v>
      </c>
    </row>
    <row r="749" spans="20:23">
      <c r="T749">
        <v>168.7</v>
      </c>
      <c r="U749" s="42">
        <f>(SUM(COUNT(T749:T$1100))/SUM(COUNT(T$2:T$1100)))*100</f>
        <v>32.029117379435853</v>
      </c>
      <c r="V749">
        <f>'lc1.shallow1'!Q752</f>
        <v>130.5</v>
      </c>
      <c r="W749">
        <f>(SUM(COUNT(V749:V$829))/SUM(COUNT(V$2:V$829)))*100</f>
        <v>9.7826086956521738</v>
      </c>
    </row>
    <row r="750" spans="20:23">
      <c r="T750" s="42">
        <v>168.5</v>
      </c>
      <c r="U750" s="42">
        <f>(SUM(COUNT(T750:T$1100))/SUM(COUNT(T$2:T$1100)))*100</f>
        <v>31.938125568698815</v>
      </c>
      <c r="V750">
        <f>'lc1.shallow1'!Q753</f>
        <v>156.5</v>
      </c>
      <c r="W750">
        <f>(SUM(COUNT(V750:V$829))/SUM(COUNT(V$2:V$829)))*100</f>
        <v>9.6618357487922708</v>
      </c>
    </row>
    <row r="751" spans="20:23">
      <c r="T751" s="42">
        <v>168.4</v>
      </c>
      <c r="U751" s="42">
        <f>(SUM(COUNT(T751:T$1100))/SUM(COUNT(T$2:T$1100)))*100</f>
        <v>31.847133757961782</v>
      </c>
      <c r="V751">
        <f>'lc1.shallow1'!Q754</f>
        <v>200.5</v>
      </c>
      <c r="W751">
        <f>(SUM(COUNT(V751:V$829))/SUM(COUNT(V$2:V$829)))*100</f>
        <v>9.541062801932366</v>
      </c>
    </row>
    <row r="752" spans="20:23">
      <c r="T752" s="42">
        <v>168.4</v>
      </c>
      <c r="U752" s="42">
        <f>(SUM(COUNT(T752:T$1100))/SUM(COUNT(T$2:T$1100)))*100</f>
        <v>31.756141947224748</v>
      </c>
      <c r="V752">
        <f>'lc1.shallow1'!Q755</f>
        <v>953.8</v>
      </c>
      <c r="W752">
        <f>(SUM(COUNT(V752:V$829))/SUM(COUNT(V$2:V$829)))*100</f>
        <v>9.4202898550724647</v>
      </c>
    </row>
    <row r="753" spans="20:23">
      <c r="T753" s="42">
        <v>168.1</v>
      </c>
      <c r="U753" s="42">
        <f>(SUM(COUNT(T753:T$1100))/SUM(COUNT(T$2:T$1100)))*100</f>
        <v>31.665150136487718</v>
      </c>
      <c r="V753">
        <f>'lc1.shallow1'!Q756</f>
        <v>347.4</v>
      </c>
      <c r="W753">
        <f>(SUM(COUNT(V753:V$829))/SUM(COUNT(V$2:V$829)))*100</f>
        <v>9.2995169082125599</v>
      </c>
    </row>
    <row r="754" spans="20:23">
      <c r="T754" s="42">
        <v>167.9</v>
      </c>
      <c r="U754" s="42">
        <f>(SUM(COUNT(T754:T$1100))/SUM(COUNT(T$2:T$1100)))*100</f>
        <v>31.574158325750684</v>
      </c>
      <c r="V754">
        <f>'lc1.shallow1'!Q757</f>
        <v>289.2</v>
      </c>
      <c r="W754">
        <f>(SUM(COUNT(V754:V$829))/SUM(COUNT(V$2:V$829)))*100</f>
        <v>9.1787439613526569</v>
      </c>
    </row>
    <row r="755" spans="20:23">
      <c r="T755">
        <v>167.8</v>
      </c>
      <c r="U755" s="42">
        <f>(SUM(COUNT(T755:T$1100))/SUM(COUNT(T$2:T$1100)))*100</f>
        <v>31.48316651501365</v>
      </c>
      <c r="V755">
        <f>'lc1.shallow1'!Q758</f>
        <v>206.1</v>
      </c>
      <c r="W755">
        <f>(SUM(COUNT(V755:V$829))/SUM(COUNT(V$2:V$829)))*100</f>
        <v>9.0579710144927539</v>
      </c>
    </row>
    <row r="756" spans="20:23">
      <c r="T756" s="42">
        <v>167.5</v>
      </c>
      <c r="U756" s="42">
        <f>(SUM(COUNT(T756:T$1100))/SUM(COUNT(T$2:T$1100)))*100</f>
        <v>31.392174704276616</v>
      </c>
      <c r="V756">
        <f>'lc1.shallow1'!Q759</f>
        <v>249.5</v>
      </c>
      <c r="W756">
        <f>(SUM(COUNT(V756:V$829))/SUM(COUNT(V$2:V$829)))*100</f>
        <v>8.9371980676328491</v>
      </c>
    </row>
    <row r="757" spans="20:23">
      <c r="T757" s="42">
        <v>167.4</v>
      </c>
      <c r="U757" s="42">
        <f>(SUM(COUNT(T757:T$1100))/SUM(COUNT(T$2:T$1100)))*100</f>
        <v>31.301182893539583</v>
      </c>
      <c r="V757">
        <f>'lc1.shallow1'!Q760</f>
        <v>1606.8</v>
      </c>
      <c r="W757">
        <f>(SUM(COUNT(V757:V$829))/SUM(COUNT(V$2:V$829)))*100</f>
        <v>8.8164251207729478</v>
      </c>
    </row>
    <row r="758" spans="20:23">
      <c r="T758">
        <v>167.2</v>
      </c>
      <c r="U758" s="42">
        <f>(SUM(COUNT(T758:T$1100))/SUM(COUNT(T$2:T$1100)))*100</f>
        <v>31.210191082802545</v>
      </c>
      <c r="V758">
        <f>'lc1.shallow1'!Q761</f>
        <v>245.2</v>
      </c>
      <c r="W758">
        <f>(SUM(COUNT(V758:V$829))/SUM(COUNT(V$2:V$829)))*100</f>
        <v>8.695652173913043</v>
      </c>
    </row>
    <row r="759" spans="20:23">
      <c r="T759" s="42">
        <v>166.93156071040653</v>
      </c>
      <c r="U759" s="42">
        <f>(SUM(COUNT(T759:T$1100))/SUM(COUNT(T$2:T$1100)))*100</f>
        <v>31.119199272065512</v>
      </c>
      <c r="V759">
        <f>'lc1.shallow1'!Q762</f>
        <v>170.2</v>
      </c>
      <c r="W759">
        <f>(SUM(COUNT(V759:V$829))/SUM(COUNT(V$2:V$829)))*100</f>
        <v>8.57487922705314</v>
      </c>
    </row>
    <row r="760" spans="20:23">
      <c r="T760" s="42">
        <v>166.9</v>
      </c>
      <c r="U760" s="42">
        <f>(SUM(COUNT(T760:T$1100))/SUM(COUNT(T$2:T$1100)))*100</f>
        <v>31.028207461328485</v>
      </c>
      <c r="V760">
        <f>'lc1.shallow1'!Q763</f>
        <v>223.7</v>
      </c>
      <c r="W760">
        <f>(SUM(COUNT(V760:V$829))/SUM(COUNT(V$2:V$829)))*100</f>
        <v>8.454106280193237</v>
      </c>
    </row>
    <row r="761" spans="20:23">
      <c r="T761">
        <v>166.3</v>
      </c>
      <c r="U761" s="42">
        <f>(SUM(COUNT(T761:T$1100))/SUM(COUNT(T$2:T$1100)))*100</f>
        <v>30.937215650591448</v>
      </c>
      <c r="V761">
        <f>'lc1.shallow1'!Q764</f>
        <v>257</v>
      </c>
      <c r="W761">
        <f>(SUM(COUNT(V761:V$829))/SUM(COUNT(V$2:V$829)))*100</f>
        <v>8.3333333333333321</v>
      </c>
    </row>
    <row r="762" spans="20:23">
      <c r="T762" s="42">
        <v>166</v>
      </c>
      <c r="U762" s="42">
        <f>(SUM(COUNT(T762:T$1100))/SUM(COUNT(T$2:T$1100)))*100</f>
        <v>30.846223839854414</v>
      </c>
      <c r="V762">
        <f>'lc1.shallow1'!Q765</f>
        <v>259.3</v>
      </c>
      <c r="W762">
        <f>(SUM(COUNT(V762:V$829))/SUM(COUNT(V$2:V$829)))*100</f>
        <v>8.2125603864734309</v>
      </c>
    </row>
    <row r="763" spans="20:23">
      <c r="T763">
        <v>165.9</v>
      </c>
      <c r="U763" s="42">
        <f>(SUM(COUNT(T763:T$1100))/SUM(COUNT(T$2:T$1100)))*100</f>
        <v>30.75523202911738</v>
      </c>
      <c r="V763">
        <f>'lc1.shallow1'!Q766</f>
        <v>200.7</v>
      </c>
      <c r="W763">
        <f>(SUM(COUNT(V763:V$829))/SUM(COUNT(V$2:V$829)))*100</f>
        <v>8.0917874396135261</v>
      </c>
    </row>
    <row r="764" spans="20:23">
      <c r="T764" s="42">
        <v>165.81630734886997</v>
      </c>
      <c r="U764" s="42">
        <f>(SUM(COUNT(T764:T$1100))/SUM(COUNT(T$2:T$1100)))*100</f>
        <v>30.664240218380346</v>
      </c>
      <c r="V764">
        <f>'lc1.shallow1'!Q767</f>
        <v>129.9</v>
      </c>
      <c r="W764">
        <f>(SUM(COUNT(V764:V$829))/SUM(COUNT(V$2:V$829)))*100</f>
        <v>7.9710144927536222</v>
      </c>
    </row>
    <row r="765" spans="20:23">
      <c r="T765" s="42">
        <v>165.8</v>
      </c>
      <c r="U765" s="42">
        <f>(SUM(COUNT(T765:T$1100))/SUM(COUNT(T$2:T$1100)))*100</f>
        <v>30.573248407643312</v>
      </c>
      <c r="V765">
        <f>'lc1.shallow1'!Q768</f>
        <v>353.3</v>
      </c>
      <c r="W765">
        <f>(SUM(COUNT(V765:V$829))/SUM(COUNT(V$2:V$829)))*100</f>
        <v>7.85024154589372</v>
      </c>
    </row>
    <row r="766" spans="20:23">
      <c r="T766">
        <v>165.2</v>
      </c>
      <c r="U766" s="42">
        <f>(SUM(COUNT(T766:T$1100))/SUM(COUNT(T$2:T$1100)))*100</f>
        <v>30.482256596906275</v>
      </c>
      <c r="V766">
        <f>'lc1.shallow1'!Q769</f>
        <v>188.7</v>
      </c>
      <c r="W766">
        <f>(SUM(COUNT(V766:V$829))/SUM(COUNT(V$2:V$829)))*100</f>
        <v>7.7294685990338161</v>
      </c>
    </row>
    <row r="767" spans="20:23">
      <c r="T767">
        <v>164.4</v>
      </c>
      <c r="U767" s="42">
        <f>(SUM(COUNT(T767:T$1100))/SUM(COUNT(T$2:T$1100)))*100</f>
        <v>30.391264786169248</v>
      </c>
      <c r="V767">
        <f>'lc1.shallow1'!Q770</f>
        <v>170.2</v>
      </c>
      <c r="W767">
        <f>(SUM(COUNT(V767:V$829))/SUM(COUNT(V$2:V$829)))*100</f>
        <v>7.608695652173914</v>
      </c>
    </row>
    <row r="768" spans="20:23">
      <c r="T768" s="42">
        <v>164.37035574753898</v>
      </c>
      <c r="U768" s="42">
        <f>(SUM(COUNT(T768:T$1100))/SUM(COUNT(T$2:T$1100)))*100</f>
        <v>30.300272975432215</v>
      </c>
      <c r="V768">
        <f>'lc1.shallow1'!Q771</f>
        <v>128.5</v>
      </c>
      <c r="W768">
        <f>(SUM(COUNT(V768:V$829))/SUM(COUNT(V$2:V$829)))*100</f>
        <v>7.4879227053140092</v>
      </c>
    </row>
    <row r="769" spans="20:23">
      <c r="T769">
        <v>164.3</v>
      </c>
      <c r="U769" s="42">
        <f>(SUM(COUNT(T769:T$1100))/SUM(COUNT(T$2:T$1100)))*100</f>
        <v>30.209281164695177</v>
      </c>
      <c r="V769">
        <f>'lc1.shallow1'!Q772</f>
        <v>129.9</v>
      </c>
      <c r="W769">
        <f>(SUM(COUNT(V769:V$829))/SUM(COUNT(V$2:V$829)))*100</f>
        <v>7.3671497584541061</v>
      </c>
    </row>
    <row r="770" spans="20:23">
      <c r="T770" s="42">
        <v>164.11170940876193</v>
      </c>
      <c r="U770" s="42">
        <f>(SUM(COUNT(T770:T$1100))/SUM(COUNT(T$2:T$1100)))*100</f>
        <v>30.118289353958144</v>
      </c>
      <c r="V770">
        <f>'lc1.shallow1'!Q773</f>
        <v>119.5</v>
      </c>
      <c r="W770">
        <f>(SUM(COUNT(V770:V$829))/SUM(COUNT(V$2:V$829)))*100</f>
        <v>7.2463768115942031</v>
      </c>
    </row>
    <row r="771" spans="20:23">
      <c r="T771" s="42">
        <v>163.9</v>
      </c>
      <c r="U771" s="42">
        <f>(SUM(COUNT(T771:T$1100))/SUM(COUNT(T$2:T$1100)))*100</f>
        <v>30.02729754322111</v>
      </c>
      <c r="V771">
        <f>'lc1.shallow1'!Q774</f>
        <v>295.10000000000002</v>
      </c>
      <c r="W771">
        <f>(SUM(COUNT(V771:V$829))/SUM(COUNT(V$2:V$829)))*100</f>
        <v>7.1256038647342992</v>
      </c>
    </row>
    <row r="772" spans="20:23">
      <c r="T772" s="42">
        <v>163.9</v>
      </c>
      <c r="U772" s="42">
        <f>(SUM(COUNT(T772:T$1100))/SUM(COUNT(T$2:T$1100)))*100</f>
        <v>29.936305732484076</v>
      </c>
      <c r="V772">
        <f>'lc1.shallow1'!Q775</f>
        <v>116.2</v>
      </c>
      <c r="W772">
        <f>(SUM(COUNT(V772:V$829))/SUM(COUNT(V$2:V$829)))*100</f>
        <v>7.004830917874397</v>
      </c>
    </row>
    <row r="773" spans="20:23">
      <c r="T773" s="42">
        <v>163.69293407745292</v>
      </c>
      <c r="U773" s="42">
        <f>(SUM(COUNT(T773:T$1100))/SUM(COUNT(T$2:T$1100)))*100</f>
        <v>29.845313921747042</v>
      </c>
      <c r="V773">
        <f>'lc1.shallow1'!Q776</f>
        <v>252.3</v>
      </c>
      <c r="W773">
        <f>(SUM(COUNT(V773:V$829))/SUM(COUNT(V$2:V$829)))*100</f>
        <v>6.8840579710144931</v>
      </c>
    </row>
    <row r="774" spans="20:23">
      <c r="T774" s="42">
        <v>163.3643070717238</v>
      </c>
      <c r="U774" s="42">
        <f>(SUM(COUNT(T774:T$1100))/SUM(COUNT(T$2:T$1100)))*100</f>
        <v>29.754322111010005</v>
      </c>
      <c r="V774">
        <f>'lc1.shallow1'!Q777</f>
        <v>345.5</v>
      </c>
      <c r="W774">
        <f>(SUM(COUNT(V774:V$829))/SUM(COUNT(V$2:V$829)))*100</f>
        <v>6.7632850241545892</v>
      </c>
    </row>
    <row r="775" spans="20:23">
      <c r="T775" s="42">
        <v>163.1473062224286</v>
      </c>
      <c r="U775" s="42">
        <f>(SUM(COUNT(T775:T$1100))/SUM(COUNT(T$2:T$1100)))*100</f>
        <v>29.663330300272978</v>
      </c>
      <c r="V775">
        <f>'lc1.shallow1'!Q778</f>
        <v>149.6</v>
      </c>
      <c r="W775">
        <f>(SUM(COUNT(V775:V$829))/SUM(COUNT(V$2:V$829)))*100</f>
        <v>6.6425120772946862</v>
      </c>
    </row>
    <row r="776" spans="20:23">
      <c r="T776" s="42">
        <v>162.5</v>
      </c>
      <c r="U776" s="42">
        <f>(SUM(COUNT(T776:T$1100))/SUM(COUNT(T$2:T$1100)))*100</f>
        <v>29.572338489535944</v>
      </c>
      <c r="V776">
        <f>'lc1.shallow1'!Q779</f>
        <v>208.4</v>
      </c>
      <c r="W776">
        <f>(SUM(COUNT(V776:V$829))/SUM(COUNT(V$2:V$829)))*100</f>
        <v>6.5217391304347823</v>
      </c>
    </row>
    <row r="777" spans="20:23">
      <c r="T777">
        <v>162.5</v>
      </c>
      <c r="U777" s="42">
        <f>(SUM(COUNT(T777:T$1100))/SUM(COUNT(T$2:T$1100)))*100</f>
        <v>29.481346678798907</v>
      </c>
      <c r="V777">
        <f>'lc1.shallow1'!Q780</f>
        <v>252.9</v>
      </c>
      <c r="W777">
        <f>(SUM(COUNT(V777:V$829))/SUM(COUNT(V$2:V$829)))*100</f>
        <v>6.4009661835748801</v>
      </c>
    </row>
    <row r="778" spans="20:23">
      <c r="T778" s="42">
        <v>162.4</v>
      </c>
      <c r="U778" s="42">
        <f>(SUM(COUNT(T778:T$1100))/SUM(COUNT(T$2:T$1100)))*100</f>
        <v>29.390354868061873</v>
      </c>
      <c r="V778">
        <f>'lc1.shallow1'!Q781</f>
        <v>177.2</v>
      </c>
      <c r="W778">
        <f>(SUM(COUNT(V778:V$829))/SUM(COUNT(V$2:V$829)))*100</f>
        <v>6.2801932367149762</v>
      </c>
    </row>
    <row r="779" spans="20:23">
      <c r="T779">
        <v>162.30000000000001</v>
      </c>
      <c r="U779" s="42">
        <f>(SUM(COUNT(T779:T$1100))/SUM(COUNT(T$2:T$1100)))*100</f>
        <v>29.29936305732484</v>
      </c>
      <c r="V779">
        <f>'lc1.shallow1'!Q782</f>
        <v>434.5</v>
      </c>
      <c r="W779">
        <f>(SUM(COUNT(V779:V$829))/SUM(COUNT(V$2:V$829)))*100</f>
        <v>6.1594202898550732</v>
      </c>
    </row>
    <row r="780" spans="20:23">
      <c r="T780" s="42">
        <v>161.35318966451345</v>
      </c>
      <c r="U780" s="42">
        <f>(SUM(COUNT(T780:T$1100))/SUM(COUNT(T$2:T$1100)))*100</f>
        <v>29.208371246587806</v>
      </c>
      <c r="V780">
        <f>'lc1.shallow1'!Q783</f>
        <v>176.1</v>
      </c>
      <c r="W780">
        <f>(SUM(COUNT(V780:V$829))/SUM(COUNT(V$2:V$829)))*100</f>
        <v>6.0386473429951693</v>
      </c>
    </row>
    <row r="781" spans="20:23">
      <c r="T781">
        <v>161.1</v>
      </c>
      <c r="U781" s="42">
        <f>(SUM(COUNT(T781:T$1100))/SUM(COUNT(T$2:T$1100)))*100</f>
        <v>29.117379435850772</v>
      </c>
      <c r="V781">
        <f>'lc1.shallow1'!Q784</f>
        <v>247.3</v>
      </c>
      <c r="W781">
        <f>(SUM(COUNT(V781:V$829))/SUM(COUNT(V$2:V$829)))*100</f>
        <v>5.9178743961352653</v>
      </c>
    </row>
    <row r="782" spans="20:23">
      <c r="T782" s="42">
        <v>160.9</v>
      </c>
      <c r="U782" s="42">
        <f>(SUM(COUNT(T782:T$1100))/SUM(COUNT(T$2:T$1100)))*100</f>
        <v>29.026387625113742</v>
      </c>
      <c r="V782">
        <f>'lc1.shallow1'!Q785</f>
        <v>197.1</v>
      </c>
      <c r="W782">
        <f>(SUM(COUNT(V782:V$829))/SUM(COUNT(V$2:V$829)))*100</f>
        <v>5.7971014492753623</v>
      </c>
    </row>
    <row r="783" spans="20:23">
      <c r="T783" s="42">
        <v>160.73900910318784</v>
      </c>
      <c r="U783" s="42">
        <f>(SUM(COUNT(T783:T$1100))/SUM(COUNT(T$2:T$1100)))*100</f>
        <v>28.935395814376708</v>
      </c>
      <c r="V783">
        <f>'lc1.shallow1'!Q786</f>
        <v>136.69999999999999</v>
      </c>
      <c r="W783">
        <f>(SUM(COUNT(V783:V$829))/SUM(COUNT(V$2:V$829)))*100</f>
        <v>5.6763285024154593</v>
      </c>
    </row>
    <row r="784" spans="20:23">
      <c r="T784">
        <v>160.6</v>
      </c>
      <c r="U784" s="42">
        <f>(SUM(COUNT(T784:T$1100))/SUM(COUNT(T$2:T$1100)))*100</f>
        <v>28.844404003639674</v>
      </c>
      <c r="V784">
        <f>'lc1.shallow1'!Q787</f>
        <v>284.89999999999998</v>
      </c>
      <c r="W784">
        <f>(SUM(COUNT(V784:V$829))/SUM(COUNT(V$2:V$829)))*100</f>
        <v>5.5555555555555554</v>
      </c>
    </row>
    <row r="785" spans="20:23">
      <c r="T785" s="42">
        <v>160.53788299819118</v>
      </c>
      <c r="U785" s="42">
        <f>(SUM(COUNT(T785:T$1100))/SUM(COUNT(T$2:T$1100)))*100</f>
        <v>28.753412192902637</v>
      </c>
      <c r="V785">
        <f>'lc1.shallow1'!Q788</f>
        <v>379.3</v>
      </c>
      <c r="W785">
        <f>(SUM(COUNT(V785:V$829))/SUM(COUNT(V$2:V$829)))*100</f>
        <v>5.4347826086956523</v>
      </c>
    </row>
    <row r="786" spans="20:23">
      <c r="T786" s="42">
        <v>160.5</v>
      </c>
      <c r="U786" s="42">
        <f>(SUM(COUNT(T786:T$1100))/SUM(COUNT(T$2:T$1100)))*100</f>
        <v>28.662420382165603</v>
      </c>
      <c r="V786">
        <f>'lc1.shallow1'!Q789</f>
        <v>323.7</v>
      </c>
      <c r="W786">
        <f>(SUM(COUNT(V786:V$829))/SUM(COUNT(V$2:V$829)))*100</f>
        <v>5.3140096618357484</v>
      </c>
    </row>
    <row r="787" spans="20:23">
      <c r="T787">
        <v>160</v>
      </c>
      <c r="U787" s="42">
        <f>(SUM(COUNT(T787:T$1100))/SUM(COUNT(T$2:T$1100)))*100</f>
        <v>28.571428571428569</v>
      </c>
      <c r="V787">
        <f>'lc1.shallow1'!Q790</f>
        <v>480.8</v>
      </c>
      <c r="W787">
        <f>(SUM(COUNT(V787:V$829))/SUM(COUNT(V$2:V$829)))*100</f>
        <v>5.1932367149758454</v>
      </c>
    </row>
    <row r="788" spans="20:23">
      <c r="T788" s="42">
        <v>159.97111918309622</v>
      </c>
      <c r="U788" s="42">
        <f>(SUM(COUNT(T788:T$1100))/SUM(COUNT(T$2:T$1100)))*100</f>
        <v>28.480436760691536</v>
      </c>
      <c r="V788">
        <f>'lc1.shallow1'!Q791</f>
        <v>254.6</v>
      </c>
      <c r="W788">
        <f>(SUM(COUNT(V788:V$829))/SUM(COUNT(V$2:V$829)))*100</f>
        <v>5.0724637681159424</v>
      </c>
    </row>
    <row r="789" spans="20:23">
      <c r="T789">
        <v>159.5</v>
      </c>
      <c r="U789" s="42">
        <f>(SUM(COUNT(T789:T$1100))/SUM(COUNT(T$2:T$1100)))*100</f>
        <v>28.389444949954505</v>
      </c>
      <c r="V789">
        <f>'lc1.shallow1'!Q792</f>
        <v>927.1</v>
      </c>
      <c r="W789">
        <f>(SUM(COUNT(V789:V$829))/SUM(COUNT(V$2:V$829)))*100</f>
        <v>4.9516908212560384</v>
      </c>
    </row>
    <row r="790" spans="20:23">
      <c r="T790">
        <v>159.30000000000001</v>
      </c>
      <c r="U790" s="42">
        <f>(SUM(COUNT(T790:T$1100))/SUM(COUNT(T$2:T$1100)))*100</f>
        <v>28.298453139217472</v>
      </c>
      <c r="V790">
        <f>'lc1.shallow1'!Q793</f>
        <v>248.7</v>
      </c>
      <c r="W790">
        <f>(SUM(COUNT(V790:V$829))/SUM(COUNT(V$2:V$829)))*100</f>
        <v>4.8309178743961354</v>
      </c>
    </row>
    <row r="791" spans="20:23">
      <c r="T791" s="42">
        <v>159.08251103602939</v>
      </c>
      <c r="U791" s="42">
        <f>(SUM(COUNT(T791:T$1100))/SUM(COUNT(T$2:T$1100)))*100</f>
        <v>28.207461328480438</v>
      </c>
      <c r="V791">
        <f>'lc1.shallow1'!Q794</f>
        <v>205.1</v>
      </c>
      <c r="W791">
        <f>(SUM(COUNT(V791:V$829))/SUM(COUNT(V$2:V$829)))*100</f>
        <v>4.7101449275362324</v>
      </c>
    </row>
    <row r="792" spans="20:23">
      <c r="T792">
        <v>158.6</v>
      </c>
      <c r="U792" s="42">
        <f>(SUM(COUNT(T792:T$1100))/SUM(COUNT(T$2:T$1100)))*100</f>
        <v>28.116469517743404</v>
      </c>
      <c r="V792">
        <f>'lc1.shallow1'!Q795</f>
        <v>211.6</v>
      </c>
      <c r="W792">
        <f>(SUM(COUNT(V792:V$829))/SUM(COUNT(V$2:V$829)))*100</f>
        <v>4.5893719806763285</v>
      </c>
    </row>
    <row r="793" spans="20:23">
      <c r="T793" s="42">
        <v>157.9</v>
      </c>
      <c r="U793" s="42">
        <f>(SUM(COUNT(T793:T$1100))/SUM(COUNT(T$2:T$1100)))*100</f>
        <v>28.02547770700637</v>
      </c>
      <c r="V793">
        <f>'lc1.shallow1'!Q796</f>
        <v>241.8</v>
      </c>
      <c r="W793">
        <f>(SUM(COUNT(V793:V$829))/SUM(COUNT(V$2:V$829)))*100</f>
        <v>4.4685990338164245</v>
      </c>
    </row>
    <row r="794" spans="20:23">
      <c r="T794" s="42">
        <v>157.32230295065821</v>
      </c>
      <c r="U794" s="42">
        <f>(SUM(COUNT(T794:T$1100))/SUM(COUNT(T$2:T$1100)))*100</f>
        <v>27.934485896269333</v>
      </c>
      <c r="V794">
        <f>'lc1.shallow1'!Q797</f>
        <v>227.9</v>
      </c>
      <c r="W794">
        <f>(SUM(COUNT(V794:V$829))/SUM(COUNT(V$2:V$829)))*100</f>
        <v>4.3478260869565215</v>
      </c>
    </row>
    <row r="795" spans="20:23">
      <c r="T795" s="42">
        <v>156.87029741276234</v>
      </c>
      <c r="U795" s="42">
        <f>(SUM(COUNT(T795:T$1100))/SUM(COUNT(T$2:T$1100)))*100</f>
        <v>27.843494085532299</v>
      </c>
      <c r="V795">
        <f>'lc1.shallow1'!Q798</f>
        <v>139.1</v>
      </c>
      <c r="W795">
        <f>(SUM(COUNT(V795:V$829))/SUM(COUNT(V$2:V$829)))*100</f>
        <v>4.2270531400966185</v>
      </c>
    </row>
    <row r="796" spans="20:23">
      <c r="T796" s="42">
        <v>156.69999999999999</v>
      </c>
      <c r="U796" s="42">
        <f>(SUM(COUNT(T796:T$1100))/SUM(COUNT(T$2:T$1100)))*100</f>
        <v>27.752502274795273</v>
      </c>
      <c r="V796">
        <f>'lc1.shallow1'!Q799</f>
        <v>315.10000000000002</v>
      </c>
      <c r="W796">
        <f>(SUM(COUNT(V796:V$829))/SUM(COUNT(V$2:V$829)))*100</f>
        <v>4.1062801932367154</v>
      </c>
    </row>
    <row r="797" spans="20:23">
      <c r="T797">
        <v>156.69999999999999</v>
      </c>
      <c r="U797" s="42">
        <f>(SUM(COUNT(T797:T$1100))/SUM(COUNT(T$2:T$1100)))*100</f>
        <v>27.661510464058235</v>
      </c>
      <c r="V797">
        <f>'lc1.shallow1'!Q800</f>
        <v>775.8</v>
      </c>
      <c r="W797">
        <f>(SUM(COUNT(V797:V$829))/SUM(COUNT(V$2:V$829)))*100</f>
        <v>3.9855072463768111</v>
      </c>
    </row>
    <row r="798" spans="20:23">
      <c r="T798">
        <v>156.5</v>
      </c>
      <c r="U798" s="42">
        <f>(SUM(COUNT(T798:T$1100))/SUM(COUNT(T$2:T$1100)))*100</f>
        <v>27.570518653321201</v>
      </c>
      <c r="V798">
        <f>'lc1.shallow1'!Q801</f>
        <v>259.89999999999998</v>
      </c>
      <c r="W798">
        <f>(SUM(COUNT(V798:V$829))/SUM(COUNT(V$2:V$829)))*100</f>
        <v>3.8647342995169081</v>
      </c>
    </row>
    <row r="799" spans="20:23">
      <c r="T799" s="42">
        <v>156.4</v>
      </c>
      <c r="U799" s="42">
        <f>(SUM(COUNT(T799:T$1100))/SUM(COUNT(T$2:T$1100)))*100</f>
        <v>27.479526842584168</v>
      </c>
      <c r="V799">
        <f>'lc1.shallow1'!Q802</f>
        <v>217.9</v>
      </c>
      <c r="W799">
        <f>(SUM(COUNT(V799:V$829))/SUM(COUNT(V$2:V$829)))*100</f>
        <v>3.7439613526570046</v>
      </c>
    </row>
    <row r="800" spans="20:23">
      <c r="T800" s="42">
        <v>156.1</v>
      </c>
      <c r="U800" s="42">
        <f>(SUM(COUNT(T800:T$1100))/SUM(COUNT(T$2:T$1100)))*100</f>
        <v>27.388535031847134</v>
      </c>
      <c r="V800">
        <f>'lc1.shallow1'!Q803</f>
        <v>206.2</v>
      </c>
      <c r="W800">
        <f>(SUM(COUNT(V800:V$829))/SUM(COUNT(V$2:V$829)))*100</f>
        <v>3.6231884057971016</v>
      </c>
    </row>
    <row r="801" spans="20:23">
      <c r="T801" s="42">
        <v>155.69999999999999</v>
      </c>
      <c r="U801" s="42">
        <f>(SUM(COUNT(T801:T$1100))/SUM(COUNT(T$2:T$1100)))*100</f>
        <v>27.2975432211101</v>
      </c>
      <c r="V801">
        <f>'lc1.shallow1'!Q804</f>
        <v>206.2</v>
      </c>
      <c r="W801">
        <f>(SUM(COUNT(V801:V$829))/SUM(COUNT(V$2:V$829)))*100</f>
        <v>3.5024154589371985</v>
      </c>
    </row>
    <row r="802" spans="20:23">
      <c r="T802" s="42">
        <v>155.69999999999999</v>
      </c>
      <c r="U802" s="42">
        <f>(SUM(COUNT(T802:T$1100))/SUM(COUNT(T$2:T$1100)))*100</f>
        <v>27.206551410373063</v>
      </c>
      <c r="V802">
        <f>'lc1.shallow1'!Q805</f>
        <v>470.7</v>
      </c>
      <c r="W802">
        <f>(SUM(COUNT(V802:V$829))/SUM(COUNT(V$2:V$829)))*100</f>
        <v>3.3816425120772946</v>
      </c>
    </row>
    <row r="803" spans="20:23">
      <c r="T803" s="42">
        <v>155.20410397605505</v>
      </c>
      <c r="U803" s="42">
        <f>(SUM(COUNT(T803:T$1100))/SUM(COUNT(T$2:T$1100)))*100</f>
        <v>27.115559599636036</v>
      </c>
      <c r="V803">
        <f>'lc1.shallow1'!Q806</f>
        <v>142.5</v>
      </c>
      <c r="W803">
        <f>(SUM(COUNT(V803:V$829))/SUM(COUNT(V$2:V$829)))*100</f>
        <v>3.2608695652173911</v>
      </c>
    </row>
    <row r="804" spans="20:23">
      <c r="T804">
        <v>155</v>
      </c>
      <c r="U804" s="42">
        <f>(SUM(COUNT(T804:T$1100))/SUM(COUNT(T$2:T$1100)))*100</f>
        <v>27.024567788899002</v>
      </c>
      <c r="V804">
        <f>'lc1.shallow1'!Q807</f>
        <v>457.7</v>
      </c>
      <c r="W804">
        <f>(SUM(COUNT(V804:V$829))/SUM(COUNT(V$2:V$829)))*100</f>
        <v>3.1400966183574881</v>
      </c>
    </row>
    <row r="805" spans="20:23">
      <c r="T805" s="42">
        <v>154.9</v>
      </c>
      <c r="U805" s="42">
        <f>(SUM(COUNT(T805:T$1100))/SUM(COUNT(T$2:T$1100)))*100</f>
        <v>26.933575978161965</v>
      </c>
      <c r="V805">
        <f>'lc1.shallow1'!Q808</f>
        <v>147.4</v>
      </c>
      <c r="W805">
        <f>(SUM(COUNT(V805:V$829))/SUM(COUNT(V$2:V$829)))*100</f>
        <v>3.0193236714975846</v>
      </c>
    </row>
    <row r="806" spans="20:23">
      <c r="T806" s="42">
        <v>154.30000000000001</v>
      </c>
      <c r="U806" s="42">
        <f>(SUM(COUNT(T806:T$1100))/SUM(COUNT(T$2:T$1100)))*100</f>
        <v>26.842584167424931</v>
      </c>
      <c r="V806">
        <f>'lc1.shallow1'!Q809</f>
        <v>159.5</v>
      </c>
      <c r="W806">
        <f>(SUM(COUNT(V806:V$829))/SUM(COUNT(V$2:V$829)))*100</f>
        <v>2.8985507246376812</v>
      </c>
    </row>
    <row r="807" spans="20:23">
      <c r="T807">
        <v>154.30000000000001</v>
      </c>
      <c r="U807" s="42">
        <f>(SUM(COUNT(T807:T$1100))/SUM(COUNT(T$2:T$1100)))*100</f>
        <v>26.751592356687897</v>
      </c>
      <c r="V807">
        <f>'lc1.shallow1'!Q810</f>
        <v>155</v>
      </c>
      <c r="W807">
        <f>(SUM(COUNT(V807:V$829))/SUM(COUNT(V$2:V$829)))*100</f>
        <v>2.7777777777777777</v>
      </c>
    </row>
    <row r="808" spans="20:23">
      <c r="T808" s="42">
        <v>154.19999999999999</v>
      </c>
      <c r="U808" s="42">
        <f>(SUM(COUNT(T808:T$1100))/SUM(COUNT(T$2:T$1100)))*100</f>
        <v>26.660600545950864</v>
      </c>
      <c r="V808">
        <f>'lc1.shallow1'!Q811</f>
        <v>134.5</v>
      </c>
      <c r="W808">
        <f>(SUM(COUNT(V808:V$829))/SUM(COUNT(V$2:V$829)))*100</f>
        <v>2.6570048309178742</v>
      </c>
    </row>
    <row r="809" spans="20:23">
      <c r="T809" s="42">
        <v>154.10807257119177</v>
      </c>
      <c r="U809" s="42">
        <f>(SUM(COUNT(T809:T$1100))/SUM(COUNT(T$2:T$1100)))*100</f>
        <v>26.56960873521383</v>
      </c>
      <c r="V809">
        <f>'lc1.shallow1'!Q812</f>
        <v>217.3</v>
      </c>
      <c r="W809">
        <f>(SUM(COUNT(V809:V$829))/SUM(COUNT(V$2:V$829)))*100</f>
        <v>2.5362318840579712</v>
      </c>
    </row>
    <row r="810" spans="20:23">
      <c r="T810">
        <v>153.80000000000001</v>
      </c>
      <c r="U810" s="42">
        <f>(SUM(COUNT(T810:T$1100))/SUM(COUNT(T$2:T$1100)))*100</f>
        <v>26.478616924476796</v>
      </c>
      <c r="V810">
        <f>'lc1.shallow1'!Q813</f>
        <v>133.4</v>
      </c>
      <c r="W810">
        <f>(SUM(COUNT(V810:V$829))/SUM(COUNT(V$2:V$829)))*100</f>
        <v>2.4154589371980677</v>
      </c>
    </row>
    <row r="811" spans="20:23">
      <c r="T811" s="42">
        <v>153.77426376720246</v>
      </c>
      <c r="U811" s="42">
        <f>(SUM(COUNT(T811:T$1100))/SUM(COUNT(T$2:T$1100)))*100</f>
        <v>26.387625113739766</v>
      </c>
      <c r="V811">
        <f>'lc1.shallow1'!Q814</f>
        <v>597.6</v>
      </c>
      <c r="W811">
        <f>(SUM(COUNT(V811:V$829))/SUM(COUNT(V$2:V$829)))*100</f>
        <v>2.2946859903381642</v>
      </c>
    </row>
    <row r="812" spans="20:23">
      <c r="T812" s="42">
        <v>153.69999999999999</v>
      </c>
      <c r="U812" s="42">
        <f>(SUM(COUNT(T812:T$1100))/SUM(COUNT(T$2:T$1100)))*100</f>
        <v>26.296633303002732</v>
      </c>
      <c r="V812">
        <f>'lc1.shallow1'!Q815</f>
        <v>138.30000000000001</v>
      </c>
      <c r="W812">
        <f>(SUM(COUNT(V812:V$829))/SUM(COUNT(V$2:V$829)))*100</f>
        <v>2.1739130434782608</v>
      </c>
    </row>
    <row r="813" spans="20:23">
      <c r="T813" s="42">
        <v>153.69999999999999</v>
      </c>
      <c r="U813" s="42">
        <f>(SUM(COUNT(T813:T$1100))/SUM(COUNT(T$2:T$1100)))*100</f>
        <v>26.205641492265698</v>
      </c>
      <c r="V813">
        <f>'lc1.shallow1'!Q816</f>
        <v>168.8</v>
      </c>
      <c r="W813">
        <f>(SUM(COUNT(V813:V$829))/SUM(COUNT(V$2:V$829)))*100</f>
        <v>2.0531400966183577</v>
      </c>
    </row>
    <row r="814" spans="20:23">
      <c r="T814" s="42">
        <v>153.5</v>
      </c>
      <c r="U814" s="42">
        <f>(SUM(COUNT(T814:T$1100))/SUM(COUNT(T$2:T$1100)))*100</f>
        <v>26.114649681528661</v>
      </c>
      <c r="V814">
        <f>'lc1.shallow1'!Q817</f>
        <v>139.1</v>
      </c>
      <c r="W814">
        <f>(SUM(COUNT(V814:V$829))/SUM(COUNT(V$2:V$829)))*100</f>
        <v>1.932367149758454</v>
      </c>
    </row>
    <row r="815" spans="20:23">
      <c r="T815" s="42">
        <v>153.4</v>
      </c>
      <c r="U815" s="42">
        <f>(SUM(COUNT(T815:T$1100))/SUM(COUNT(T$2:T$1100)))*100</f>
        <v>26.023657870791627</v>
      </c>
      <c r="V815">
        <f>'lc1.shallow1'!Q818</f>
        <v>130.19999999999999</v>
      </c>
      <c r="W815">
        <f>(SUM(COUNT(V815:V$829))/SUM(COUNT(V$2:V$829)))*100</f>
        <v>1.8115942028985508</v>
      </c>
    </row>
    <row r="816" spans="20:23">
      <c r="T816">
        <v>153.30000000000001</v>
      </c>
      <c r="U816" s="42">
        <f>(SUM(COUNT(T816:T$1100))/SUM(COUNT(T$2:T$1100)))*100</f>
        <v>25.932666060054594</v>
      </c>
      <c r="V816">
        <f>'lc1.shallow1'!Q819</f>
        <v>141.6</v>
      </c>
      <c r="W816">
        <f>(SUM(COUNT(V816:V$829))/SUM(COUNT(V$2:V$829)))*100</f>
        <v>1.6908212560386473</v>
      </c>
    </row>
    <row r="817" spans="20:23">
      <c r="T817" s="42">
        <v>153.18965412048902</v>
      </c>
      <c r="U817" s="42">
        <f>(SUM(COUNT(T817:T$1100))/SUM(COUNT(T$2:T$1100)))*100</f>
        <v>25.84167424931756</v>
      </c>
      <c r="V817">
        <f>'lc1.shallow1'!Q820</f>
        <v>147</v>
      </c>
      <c r="W817">
        <f>(SUM(COUNT(V817:V$829))/SUM(COUNT(V$2:V$829)))*100</f>
        <v>1.5700483091787441</v>
      </c>
    </row>
    <row r="818" spans="20:23">
      <c r="T818" s="42">
        <v>152.19159688599635</v>
      </c>
      <c r="U818" s="42">
        <f>(SUM(COUNT(T818:T$1100))/SUM(COUNT(T$2:T$1100)))*100</f>
        <v>25.75068243858053</v>
      </c>
      <c r="V818">
        <f>'lc1.shallow1'!Q821</f>
        <v>113.4</v>
      </c>
      <c r="W818">
        <f>(SUM(COUNT(V818:V$829))/SUM(COUNT(V$2:V$829)))*100</f>
        <v>1.4492753623188406</v>
      </c>
    </row>
    <row r="819" spans="20:23">
      <c r="T819" s="42">
        <v>151.4</v>
      </c>
      <c r="U819" s="42">
        <f>(SUM(COUNT(T819:T$1100))/SUM(COUNT(T$2:T$1100)))*100</f>
        <v>25.659690627843496</v>
      </c>
      <c r="V819">
        <f>'lc1.shallow1'!Q822</f>
        <v>138.30000000000001</v>
      </c>
      <c r="W819">
        <f>(SUM(COUNT(V819:V$829))/SUM(COUNT(V$2:V$829)))*100</f>
        <v>1.3285024154589371</v>
      </c>
    </row>
    <row r="820" spans="20:23">
      <c r="T820" s="42">
        <v>151.34407688456758</v>
      </c>
      <c r="U820" s="42">
        <f>(SUM(COUNT(T820:T$1100))/SUM(COUNT(T$2:T$1100)))*100</f>
        <v>25.568698817106462</v>
      </c>
      <c r="V820">
        <f>'lc1.shallow1'!Q823</f>
        <v>142.4</v>
      </c>
      <c r="W820">
        <f>(SUM(COUNT(V820:V$829))/SUM(COUNT(V$2:V$829)))*100</f>
        <v>1.2077294685990339</v>
      </c>
    </row>
    <row r="821" spans="20:23">
      <c r="T821" s="42">
        <v>151.20211648618783</v>
      </c>
      <c r="U821" s="42">
        <f>(SUM(COUNT(T821:T$1100))/SUM(COUNT(T$2:T$1100)))*100</f>
        <v>25.477707006369428</v>
      </c>
      <c r="V821">
        <f>'lc1.shallow1'!Q824</f>
        <v>117</v>
      </c>
      <c r="W821">
        <f>(SUM(COUNT(V821:V$829))/SUM(COUNT(V$2:V$829)))*100</f>
        <v>1.0869565217391304</v>
      </c>
    </row>
    <row r="822" spans="20:23">
      <c r="T822">
        <v>151.1</v>
      </c>
      <c r="U822" s="42">
        <f>(SUM(COUNT(T822:T$1100))/SUM(COUNT(T$2:T$1100)))*100</f>
        <v>25.386715195632391</v>
      </c>
      <c r="V822">
        <f>'lc1.shallow1'!Q825</f>
        <v>153.30000000000001</v>
      </c>
      <c r="W822">
        <f>(SUM(COUNT(V822:V$829))/SUM(COUNT(V$2:V$829)))*100</f>
        <v>0.96618357487922701</v>
      </c>
    </row>
    <row r="823" spans="20:23">
      <c r="T823" s="42">
        <v>150.9</v>
      </c>
      <c r="U823" s="42">
        <f>(SUM(COUNT(T823:T$1100))/SUM(COUNT(T$2:T$1100)))*100</f>
        <v>25.295723384895357</v>
      </c>
      <c r="V823">
        <f>'lc1.shallow1'!Q826</f>
        <v>147.5</v>
      </c>
      <c r="W823">
        <f>(SUM(COUNT(V823:V$829))/SUM(COUNT(V$2:V$829)))*100</f>
        <v>0.84541062801932365</v>
      </c>
    </row>
    <row r="824" spans="20:23">
      <c r="T824" s="42">
        <v>150.84035270221611</v>
      </c>
      <c r="U824" s="42">
        <f>(SUM(COUNT(T824:T$1100))/SUM(COUNT(T$2:T$1100)))*100</f>
        <v>25.204731574158323</v>
      </c>
      <c r="V824">
        <f>'lc1.shallow1'!Q827</f>
        <v>309.7</v>
      </c>
      <c r="W824">
        <f>(SUM(COUNT(V824:V$829))/SUM(COUNT(V$2:V$829)))*100</f>
        <v>0.72463768115942029</v>
      </c>
    </row>
    <row r="825" spans="20:23">
      <c r="T825" s="42">
        <v>150.25864668271811</v>
      </c>
      <c r="U825" s="42">
        <f>(SUM(COUNT(T825:T$1100))/SUM(COUNT(T$2:T$1100)))*100</f>
        <v>25.113739763421293</v>
      </c>
      <c r="V825">
        <f>'lc1.shallow1'!Q828</f>
        <v>1022.4</v>
      </c>
      <c r="W825">
        <f>(SUM(COUNT(V825:V$829))/SUM(COUNT(V$2:V$829)))*100</f>
        <v>0.60386473429951693</v>
      </c>
    </row>
    <row r="826" spans="20:23">
      <c r="T826" s="42">
        <v>149.9</v>
      </c>
      <c r="U826" s="42">
        <f>(SUM(COUNT(T826:T$1100))/SUM(COUNT(T$2:T$1100)))*100</f>
        <v>25.022747952684259</v>
      </c>
      <c r="V826">
        <f>'lc1.shallow1'!Q829</f>
        <v>284.60000000000002</v>
      </c>
      <c r="W826">
        <f>(SUM(COUNT(V826:V$829))/SUM(COUNT(V$2:V$829)))*100</f>
        <v>0.48309178743961351</v>
      </c>
    </row>
    <row r="827" spans="20:23">
      <c r="T827" s="42">
        <v>149.69999999999999</v>
      </c>
      <c r="U827" s="42">
        <f>(SUM(COUNT(T827:T$1100))/SUM(COUNT(T$2:T$1100)))*100</f>
        <v>24.931756141947226</v>
      </c>
      <c r="V827">
        <f>'lc1.shallow1'!Q830</f>
        <v>836.5</v>
      </c>
      <c r="W827">
        <f>(SUM(COUNT(V827:V$829))/SUM(COUNT(V$2:V$829)))*100</f>
        <v>0.36231884057971014</v>
      </c>
    </row>
    <row r="828" spans="20:23">
      <c r="T828" s="42">
        <v>149.6165455028374</v>
      </c>
      <c r="U828" s="42">
        <f>(SUM(COUNT(T828:T$1100))/SUM(COUNT(T$2:T$1100)))*100</f>
        <v>24.840764331210192</v>
      </c>
      <c r="V828">
        <f>'lc1.shallow1'!Q831</f>
        <v>217.2</v>
      </c>
      <c r="W828">
        <f>(SUM(COUNT(V828:V$829))/SUM(COUNT(V$2:V$829)))*100</f>
        <v>0.24154589371980675</v>
      </c>
    </row>
    <row r="829" spans="20:23">
      <c r="T829" s="42">
        <v>149.6</v>
      </c>
      <c r="U829" s="42">
        <f>(SUM(COUNT(T829:T$1100))/SUM(COUNT(T$2:T$1100)))*100</f>
        <v>24.749772520473158</v>
      </c>
      <c r="V829">
        <f>'lc1.shallow1'!Q832</f>
        <v>116</v>
      </c>
      <c r="W829">
        <f>(SUM(COUNT(V829:V$829))/SUM(COUNT(V$2:V$829)))*100</f>
        <v>0.12077294685990338</v>
      </c>
    </row>
    <row r="830" spans="20:23">
      <c r="T830">
        <v>149.6</v>
      </c>
      <c r="U830" s="42">
        <f>(SUM(COUNT(T830:T$1100))/SUM(COUNT(T$2:T$1100)))*100</f>
        <v>24.658780709736124</v>
      </c>
    </row>
    <row r="831" spans="20:23">
      <c r="T831" s="42">
        <v>149.5</v>
      </c>
      <c r="U831" s="42">
        <f>(SUM(COUNT(T831:T$1100))/SUM(COUNT(T$2:T$1100)))*100</f>
        <v>24.56778889899909</v>
      </c>
    </row>
    <row r="832" spans="20:23">
      <c r="T832" s="42">
        <v>149.5</v>
      </c>
      <c r="U832" s="42">
        <f>(SUM(COUNT(T832:T$1100))/SUM(COUNT(T$2:T$1100)))*100</f>
        <v>24.476797088262057</v>
      </c>
    </row>
    <row r="833" spans="20:21">
      <c r="T833" s="42">
        <v>148.9</v>
      </c>
      <c r="U833" s="42">
        <f>(SUM(COUNT(T833:T$1100))/SUM(COUNT(T$2:T$1100)))*100</f>
        <v>24.385805277525023</v>
      </c>
    </row>
    <row r="834" spans="20:21">
      <c r="T834" s="42">
        <v>148.86946456513485</v>
      </c>
      <c r="U834" s="42">
        <f>(SUM(COUNT(T834:T$1100))/SUM(COUNT(T$2:T$1100)))*100</f>
        <v>24.294813466787989</v>
      </c>
    </row>
    <row r="835" spans="20:21">
      <c r="T835" s="42">
        <v>148.80000000000001</v>
      </c>
      <c r="U835" s="42">
        <f>(SUM(COUNT(T835:T$1100))/SUM(COUNT(T$2:T$1100)))*100</f>
        <v>24.203821656050955</v>
      </c>
    </row>
    <row r="836" spans="20:21">
      <c r="T836" s="42">
        <v>148.69999999999999</v>
      </c>
      <c r="U836" s="42">
        <f>(SUM(COUNT(T836:T$1100))/SUM(COUNT(T$2:T$1100)))*100</f>
        <v>24.112829845313922</v>
      </c>
    </row>
    <row r="837" spans="20:21">
      <c r="T837" s="42">
        <v>148.4</v>
      </c>
      <c r="U837" s="42">
        <f>(SUM(COUNT(T837:T$1100))/SUM(COUNT(T$2:T$1100)))*100</f>
        <v>24.021838034576888</v>
      </c>
    </row>
    <row r="838" spans="20:21">
      <c r="T838">
        <v>148.4</v>
      </c>
      <c r="U838" s="42">
        <f>(SUM(COUNT(T838:T$1100))/SUM(COUNT(T$2:T$1100)))*100</f>
        <v>23.930846223839854</v>
      </c>
    </row>
    <row r="839" spans="20:21">
      <c r="T839" s="42">
        <v>148.2612483879729</v>
      </c>
      <c r="U839" s="42">
        <f>(SUM(COUNT(T839:T$1100))/SUM(COUNT(T$2:T$1100)))*100</f>
        <v>23.83985441310282</v>
      </c>
    </row>
    <row r="840" spans="20:21">
      <c r="T840" s="42">
        <v>148.19999999999999</v>
      </c>
      <c r="U840" s="42">
        <f>(SUM(COUNT(T840:T$1100))/SUM(COUNT(T$2:T$1100)))*100</f>
        <v>23.748862602365787</v>
      </c>
    </row>
    <row r="841" spans="20:21">
      <c r="T841" s="42">
        <v>148.19999999999999</v>
      </c>
      <c r="U841" s="42">
        <f>(SUM(COUNT(T841:T$1100))/SUM(COUNT(T$2:T$1100)))*100</f>
        <v>23.657870791628753</v>
      </c>
    </row>
    <row r="842" spans="20:21">
      <c r="T842">
        <v>148.19999999999999</v>
      </c>
      <c r="U842" s="42">
        <f>(SUM(COUNT(T842:T$1100))/SUM(COUNT(T$2:T$1100)))*100</f>
        <v>23.566878980891719</v>
      </c>
    </row>
    <row r="843" spans="20:21">
      <c r="T843" s="42">
        <v>147.78594519060889</v>
      </c>
      <c r="U843" s="42">
        <f>(SUM(COUNT(T843:T$1100))/SUM(COUNT(T$2:T$1100)))*100</f>
        <v>23.475887170154685</v>
      </c>
    </row>
    <row r="844" spans="20:21">
      <c r="T844" s="42">
        <v>147.69999999999999</v>
      </c>
      <c r="U844" s="42">
        <f>(SUM(COUNT(T844:T$1100))/SUM(COUNT(T$2:T$1100)))*100</f>
        <v>23.384895359417651</v>
      </c>
    </row>
    <row r="845" spans="20:21">
      <c r="T845" s="42">
        <v>147.6</v>
      </c>
      <c r="U845" s="42">
        <f>(SUM(COUNT(T845:T$1100))/SUM(COUNT(T$2:T$1100)))*100</f>
        <v>23.293903548680621</v>
      </c>
    </row>
    <row r="846" spans="20:21">
      <c r="T846">
        <v>147.5</v>
      </c>
      <c r="U846" s="42">
        <f>(SUM(COUNT(T846:T$1100))/SUM(COUNT(T$2:T$1100)))*100</f>
        <v>23.202911737943584</v>
      </c>
    </row>
    <row r="847" spans="20:21">
      <c r="T847" s="42">
        <v>147.4</v>
      </c>
      <c r="U847" s="42">
        <f>(SUM(COUNT(T847:T$1100))/SUM(COUNT(T$2:T$1100)))*100</f>
        <v>23.11191992720655</v>
      </c>
    </row>
    <row r="848" spans="20:21">
      <c r="T848">
        <v>147.4</v>
      </c>
      <c r="U848" s="42">
        <f>(SUM(COUNT(T848:T$1100))/SUM(COUNT(T$2:T$1100)))*100</f>
        <v>23.02092811646952</v>
      </c>
    </row>
    <row r="849" spans="20:21">
      <c r="T849" s="42">
        <v>147</v>
      </c>
      <c r="U849" s="42">
        <f>(SUM(COUNT(T849:T$1100))/SUM(COUNT(T$2:T$1100)))*100</f>
        <v>22.929936305732486</v>
      </c>
    </row>
    <row r="850" spans="20:21">
      <c r="T850">
        <v>147</v>
      </c>
      <c r="U850" s="42">
        <f>(SUM(COUNT(T850:T$1100))/SUM(COUNT(T$2:T$1100)))*100</f>
        <v>22.838944494995449</v>
      </c>
    </row>
    <row r="851" spans="20:21">
      <c r="T851" s="42">
        <v>146.71913114763441</v>
      </c>
      <c r="U851" s="42">
        <f>(SUM(COUNT(T851:T$1100))/SUM(COUNT(T$2:T$1100)))*100</f>
        <v>22.747952684258415</v>
      </c>
    </row>
    <row r="852" spans="20:21">
      <c r="T852" s="42">
        <v>146.69999999999999</v>
      </c>
      <c r="U852" s="42">
        <f>(SUM(COUNT(T852:T$1100))/SUM(COUNT(T$2:T$1100)))*100</f>
        <v>22.656960873521385</v>
      </c>
    </row>
    <row r="853" spans="20:21">
      <c r="T853" s="42">
        <v>146.43383138661457</v>
      </c>
      <c r="U853" s="42">
        <f>(SUM(COUNT(T853:T$1100))/SUM(COUNT(T$2:T$1100)))*100</f>
        <v>22.565969062784351</v>
      </c>
    </row>
    <row r="854" spans="20:21">
      <c r="T854" s="42">
        <v>146.4</v>
      </c>
      <c r="U854" s="42">
        <f>(SUM(COUNT(T854:T$1100))/SUM(COUNT(T$2:T$1100)))*100</f>
        <v>22.474977252047314</v>
      </c>
    </row>
    <row r="855" spans="20:21">
      <c r="T855" s="42">
        <v>146.30000000000001</v>
      </c>
      <c r="U855" s="42">
        <f>(SUM(COUNT(T855:T$1100))/SUM(COUNT(T$2:T$1100)))*100</f>
        <v>22.383985441310283</v>
      </c>
    </row>
    <row r="856" spans="20:21">
      <c r="T856">
        <v>146.1</v>
      </c>
      <c r="U856" s="42">
        <f>(SUM(COUNT(T856:T$1100))/SUM(COUNT(T$2:T$1100)))*100</f>
        <v>22.29299363057325</v>
      </c>
    </row>
    <row r="857" spans="20:21">
      <c r="T857">
        <v>146.1</v>
      </c>
      <c r="U857" s="42">
        <f>(SUM(COUNT(T857:T$1100))/SUM(COUNT(T$2:T$1100)))*100</f>
        <v>22.202001819836216</v>
      </c>
    </row>
    <row r="858" spans="20:21">
      <c r="T858">
        <v>146.1</v>
      </c>
      <c r="U858" s="42">
        <f>(SUM(COUNT(T858:T$1100))/SUM(COUNT(T$2:T$1100)))*100</f>
        <v>22.111010009099179</v>
      </c>
    </row>
    <row r="859" spans="20:21">
      <c r="T859" s="42">
        <v>145.4</v>
      </c>
      <c r="U859" s="42">
        <f>(SUM(COUNT(T859:T$1100))/SUM(COUNT(T$2:T$1100)))*100</f>
        <v>22.020018198362148</v>
      </c>
    </row>
    <row r="860" spans="20:21">
      <c r="T860" s="42">
        <v>145.29295661891442</v>
      </c>
      <c r="U860" s="42">
        <f>(SUM(COUNT(T860:T$1100))/SUM(COUNT(T$2:T$1100)))*100</f>
        <v>21.929026387625115</v>
      </c>
    </row>
    <row r="861" spans="20:21">
      <c r="T861" s="42">
        <v>145.15876227223254</v>
      </c>
      <c r="U861" s="42">
        <f>(SUM(COUNT(T861:T$1100))/SUM(COUNT(T$2:T$1100)))*100</f>
        <v>21.838034576888081</v>
      </c>
    </row>
    <row r="862" spans="20:21">
      <c r="T862" s="42">
        <v>145.1</v>
      </c>
      <c r="U862" s="42">
        <f>(SUM(COUNT(T862:T$1100))/SUM(COUNT(T$2:T$1100)))*100</f>
        <v>21.747042766151043</v>
      </c>
    </row>
    <row r="863" spans="20:21">
      <c r="T863" s="42">
        <v>144.5</v>
      </c>
      <c r="U863" s="42">
        <f>(SUM(COUNT(T863:T$1100))/SUM(COUNT(T$2:T$1100)))*100</f>
        <v>21.656050955414013</v>
      </c>
    </row>
    <row r="864" spans="20:21">
      <c r="T864" s="42">
        <v>144.4</v>
      </c>
      <c r="U864" s="42">
        <f>(SUM(COUNT(T864:T$1100))/SUM(COUNT(T$2:T$1100)))*100</f>
        <v>21.565059144676979</v>
      </c>
    </row>
    <row r="865" spans="20:21">
      <c r="T865">
        <v>144.4</v>
      </c>
      <c r="U865" s="42">
        <f>(SUM(COUNT(T865:T$1100))/SUM(COUNT(T$2:T$1100)))*100</f>
        <v>21.474067333939946</v>
      </c>
    </row>
    <row r="866" spans="20:21">
      <c r="T866">
        <v>143.9</v>
      </c>
      <c r="U866" s="42">
        <f>(SUM(COUNT(T866:T$1100))/SUM(COUNT(T$2:T$1100)))*100</f>
        <v>21.383075523202912</v>
      </c>
    </row>
    <row r="867" spans="20:21">
      <c r="T867" s="42">
        <v>143.5</v>
      </c>
      <c r="U867" s="42">
        <f>(SUM(COUNT(T867:T$1100))/SUM(COUNT(T$2:T$1100)))*100</f>
        <v>21.292083712465878</v>
      </c>
    </row>
    <row r="868" spans="20:21">
      <c r="T868" s="42">
        <v>143.5</v>
      </c>
      <c r="U868" s="42">
        <f>(SUM(COUNT(T868:T$1100))/SUM(COUNT(T$2:T$1100)))*100</f>
        <v>21.201091901728844</v>
      </c>
    </row>
    <row r="869" spans="20:21">
      <c r="T869" s="42">
        <v>143.39845113858678</v>
      </c>
      <c r="U869" s="42">
        <f>(SUM(COUNT(T869:T$1100))/SUM(COUNT(T$2:T$1100)))*100</f>
        <v>21.110100090991811</v>
      </c>
    </row>
    <row r="870" spans="20:21">
      <c r="T870" s="42">
        <v>143.19999999999999</v>
      </c>
      <c r="U870" s="42">
        <f>(SUM(COUNT(T870:T$1100))/SUM(COUNT(T$2:T$1100)))*100</f>
        <v>21.019108280254777</v>
      </c>
    </row>
    <row r="871" spans="20:21">
      <c r="T871" s="42">
        <v>142.6</v>
      </c>
      <c r="U871" s="42">
        <f>(SUM(COUNT(T871:T$1100))/SUM(COUNT(T$2:T$1100)))*100</f>
        <v>20.928116469517743</v>
      </c>
    </row>
    <row r="872" spans="20:21">
      <c r="T872">
        <v>142.5</v>
      </c>
      <c r="U872" s="42">
        <f>(SUM(COUNT(T872:T$1100))/SUM(COUNT(T$2:T$1100)))*100</f>
        <v>20.837124658780709</v>
      </c>
    </row>
    <row r="873" spans="20:21">
      <c r="T873" s="42">
        <v>142.42592984098323</v>
      </c>
      <c r="U873" s="42">
        <f>(SUM(COUNT(T873:T$1100))/SUM(COUNT(T$2:T$1100)))*100</f>
        <v>20.746132848043679</v>
      </c>
    </row>
    <row r="874" spans="20:21">
      <c r="T874" s="42">
        <v>142.4</v>
      </c>
      <c r="U874" s="42">
        <f>(SUM(COUNT(T874:T$1100))/SUM(COUNT(T$2:T$1100)))*100</f>
        <v>20.655141037306642</v>
      </c>
    </row>
    <row r="875" spans="20:21">
      <c r="T875">
        <v>142.4</v>
      </c>
      <c r="U875" s="42">
        <f>(SUM(COUNT(T875:T$1100))/SUM(COUNT(T$2:T$1100)))*100</f>
        <v>20.564149226569608</v>
      </c>
    </row>
    <row r="876" spans="20:21">
      <c r="T876" s="42">
        <v>142.02447550041435</v>
      </c>
      <c r="U876" s="42">
        <f>(SUM(COUNT(T876:T$1100))/SUM(COUNT(T$2:T$1100)))*100</f>
        <v>20.473157415832574</v>
      </c>
    </row>
    <row r="877" spans="20:21">
      <c r="T877" s="42">
        <v>142</v>
      </c>
      <c r="U877" s="42">
        <f>(SUM(COUNT(T877:T$1100))/SUM(COUNT(T$2:T$1100)))*100</f>
        <v>20.382165605095544</v>
      </c>
    </row>
    <row r="878" spans="20:21">
      <c r="T878" s="42">
        <v>141.96803162977963</v>
      </c>
      <c r="U878" s="42">
        <f>(SUM(COUNT(T878:T$1100))/SUM(COUNT(T$2:T$1100)))*100</f>
        <v>20.291173794358507</v>
      </c>
    </row>
    <row r="879" spans="20:21">
      <c r="T879" s="42">
        <v>141.9</v>
      </c>
      <c r="U879" s="42">
        <f>(SUM(COUNT(T879:T$1100))/SUM(COUNT(T$2:T$1100)))*100</f>
        <v>20.200181983621473</v>
      </c>
    </row>
    <row r="880" spans="20:21">
      <c r="T880" s="42">
        <v>141.83232981840419</v>
      </c>
      <c r="U880" s="42">
        <f>(SUM(COUNT(T880:T$1100))/SUM(COUNT(T$2:T$1100)))*100</f>
        <v>20.109190172884439</v>
      </c>
    </row>
    <row r="881" spans="20:21">
      <c r="T881" s="42">
        <v>141.6</v>
      </c>
      <c r="U881" s="42">
        <f>(SUM(COUNT(T881:T$1100))/SUM(COUNT(T$2:T$1100)))*100</f>
        <v>20.018198362147409</v>
      </c>
    </row>
    <row r="882" spans="20:21">
      <c r="T882">
        <v>141.6</v>
      </c>
      <c r="U882" s="42">
        <f>(SUM(COUNT(T882:T$1100))/SUM(COUNT(T$2:T$1100)))*100</f>
        <v>19.927206551410372</v>
      </c>
    </row>
    <row r="883" spans="20:21">
      <c r="T883" s="42">
        <v>141.57964118891539</v>
      </c>
      <c r="U883" s="42">
        <f>(SUM(COUNT(T883:T$1100))/SUM(COUNT(T$2:T$1100)))*100</f>
        <v>19.836214740673338</v>
      </c>
    </row>
    <row r="884" spans="20:21">
      <c r="T884" s="42">
        <v>141.4</v>
      </c>
      <c r="U884" s="42">
        <f>(SUM(COUNT(T884:T$1100))/SUM(COUNT(T$2:T$1100)))*100</f>
        <v>19.745222929936308</v>
      </c>
    </row>
    <row r="885" spans="20:21">
      <c r="T885" s="42">
        <v>141.22292167063009</v>
      </c>
      <c r="U885" s="42">
        <f>(SUM(COUNT(T885:T$1100))/SUM(COUNT(T$2:T$1100)))*100</f>
        <v>19.654231119199274</v>
      </c>
    </row>
    <row r="886" spans="20:21">
      <c r="T886">
        <v>140.80000000000001</v>
      </c>
      <c r="U886" s="42">
        <f>(SUM(COUNT(T886:T$1100))/SUM(COUNT(T$2:T$1100)))*100</f>
        <v>19.563239308462236</v>
      </c>
    </row>
    <row r="887" spans="20:21">
      <c r="T887">
        <v>140.80000000000001</v>
      </c>
      <c r="U887" s="42">
        <f>(SUM(COUNT(T887:T$1100))/SUM(COUNT(T$2:T$1100)))*100</f>
        <v>19.472247497725203</v>
      </c>
    </row>
    <row r="888" spans="20:21">
      <c r="T888" s="42">
        <v>140.6</v>
      </c>
      <c r="U888" s="42">
        <f>(SUM(COUNT(T888:T$1100))/SUM(COUNT(T$2:T$1100)))*100</f>
        <v>19.381255686988172</v>
      </c>
    </row>
    <row r="889" spans="20:21">
      <c r="T889" s="42">
        <v>140.4</v>
      </c>
      <c r="U889" s="42">
        <f>(SUM(COUNT(T889:T$1100))/SUM(COUNT(T$2:T$1100)))*100</f>
        <v>19.290263876251139</v>
      </c>
    </row>
    <row r="890" spans="20:21">
      <c r="T890" s="42">
        <v>140.3852134231673</v>
      </c>
      <c r="U890" s="42">
        <f>(SUM(COUNT(T890:T$1100))/SUM(COUNT(T$2:T$1100)))*100</f>
        <v>19.199272065514101</v>
      </c>
    </row>
    <row r="891" spans="20:21">
      <c r="T891" s="42">
        <v>140</v>
      </c>
      <c r="U891" s="42">
        <f>(SUM(COUNT(T891:T$1100))/SUM(COUNT(T$2:T$1100)))*100</f>
        <v>19.108280254777071</v>
      </c>
    </row>
    <row r="892" spans="20:21">
      <c r="T892" s="42">
        <v>139.96376273885951</v>
      </c>
      <c r="U892" s="42">
        <f>(SUM(COUNT(T892:T$1100))/SUM(COUNT(T$2:T$1100)))*100</f>
        <v>19.017288444040037</v>
      </c>
    </row>
    <row r="893" spans="20:21">
      <c r="T893" s="42">
        <v>139.89215744000964</v>
      </c>
      <c r="U893" s="42">
        <f>(SUM(COUNT(T893:T$1100))/SUM(COUNT(T$2:T$1100)))*100</f>
        <v>18.926296633303004</v>
      </c>
    </row>
    <row r="894" spans="20:21">
      <c r="T894" s="42">
        <v>139.80000000000001</v>
      </c>
      <c r="U894" s="42">
        <f>(SUM(COUNT(T894:T$1100))/SUM(COUNT(T$2:T$1100)))*100</f>
        <v>18.835304822565966</v>
      </c>
    </row>
    <row r="895" spans="20:21">
      <c r="T895" s="42">
        <v>139.6</v>
      </c>
      <c r="U895" s="42">
        <f>(SUM(COUNT(T895:T$1100))/SUM(COUNT(T$2:T$1100)))*100</f>
        <v>18.744313011828936</v>
      </c>
    </row>
    <row r="896" spans="20:21">
      <c r="T896">
        <v>139.6</v>
      </c>
      <c r="U896" s="42">
        <f>(SUM(COUNT(T896:T$1100))/SUM(COUNT(T$2:T$1100)))*100</f>
        <v>18.653321201091902</v>
      </c>
    </row>
    <row r="897" spans="20:21">
      <c r="T897" s="42">
        <v>139.30000000000001</v>
      </c>
      <c r="U897" s="42">
        <f>(SUM(COUNT(T897:T$1100))/SUM(COUNT(T$2:T$1100)))*100</f>
        <v>18.562329390354869</v>
      </c>
    </row>
    <row r="898" spans="20:21">
      <c r="T898" s="42">
        <v>139.30000000000001</v>
      </c>
      <c r="U898" s="42">
        <f>(SUM(COUNT(T898:T$1100))/SUM(COUNT(T$2:T$1100)))*100</f>
        <v>18.471337579617835</v>
      </c>
    </row>
    <row r="899" spans="20:21">
      <c r="T899" s="42">
        <v>139.19999999999999</v>
      </c>
      <c r="U899" s="42">
        <f>(SUM(COUNT(T899:T$1100))/SUM(COUNT(T$2:T$1100)))*100</f>
        <v>18.380345768880801</v>
      </c>
    </row>
    <row r="900" spans="20:21">
      <c r="T900">
        <v>139.1</v>
      </c>
      <c r="U900" s="42">
        <f>(SUM(COUNT(T900:T$1100))/SUM(COUNT(T$2:T$1100)))*100</f>
        <v>18.289353958143767</v>
      </c>
    </row>
    <row r="901" spans="20:21">
      <c r="T901">
        <v>139.1</v>
      </c>
      <c r="U901" s="42">
        <f>(SUM(COUNT(T901:T$1100))/SUM(COUNT(T$2:T$1100)))*100</f>
        <v>18.198362147406733</v>
      </c>
    </row>
    <row r="902" spans="20:21">
      <c r="T902" s="42">
        <v>138.9</v>
      </c>
      <c r="U902" s="42">
        <f>(SUM(COUNT(T902:T$1100))/SUM(COUNT(T$2:T$1100)))*100</f>
        <v>18.1073703366697</v>
      </c>
    </row>
    <row r="903" spans="20:21">
      <c r="T903" s="42">
        <v>138.69999999999999</v>
      </c>
      <c r="U903" s="42">
        <f>(SUM(COUNT(T903:T$1100))/SUM(COUNT(T$2:T$1100)))*100</f>
        <v>18.016378525932666</v>
      </c>
    </row>
    <row r="904" spans="20:21">
      <c r="T904" s="42">
        <v>138.6</v>
      </c>
      <c r="U904" s="42">
        <f>(SUM(COUNT(T904:T$1100))/SUM(COUNT(T$2:T$1100)))*100</f>
        <v>17.925386715195632</v>
      </c>
    </row>
    <row r="905" spans="20:21">
      <c r="T905" s="42">
        <v>138.4493800466303</v>
      </c>
      <c r="U905" s="42">
        <f>(SUM(COUNT(T905:T$1100))/SUM(COUNT(T$2:T$1100)))*100</f>
        <v>17.834394904458598</v>
      </c>
    </row>
    <row r="906" spans="20:21">
      <c r="T906" s="42">
        <v>138.38823524525316</v>
      </c>
      <c r="U906" s="42">
        <f>(SUM(COUNT(T906:T$1100))/SUM(COUNT(T$2:T$1100)))*100</f>
        <v>17.743403093721565</v>
      </c>
    </row>
    <row r="907" spans="20:21">
      <c r="T907">
        <v>138.30000000000001</v>
      </c>
      <c r="U907" s="42">
        <f>(SUM(COUNT(T907:T$1100))/SUM(COUNT(T$2:T$1100)))*100</f>
        <v>17.652411282984531</v>
      </c>
    </row>
    <row r="908" spans="20:21">
      <c r="T908">
        <v>138.30000000000001</v>
      </c>
      <c r="U908" s="42">
        <f>(SUM(COUNT(T908:T$1100))/SUM(COUNT(T$2:T$1100)))*100</f>
        <v>17.561419472247497</v>
      </c>
    </row>
    <row r="909" spans="20:21">
      <c r="T909" s="42">
        <v>137.4</v>
      </c>
      <c r="U909" s="42">
        <f>(SUM(COUNT(T909:T$1100))/SUM(COUNT(T$2:T$1100)))*100</f>
        <v>17.470427661510467</v>
      </c>
    </row>
    <row r="910" spans="20:21">
      <c r="T910" s="42">
        <v>137.30000000000001</v>
      </c>
      <c r="U910" s="42">
        <f>(SUM(COUNT(T910:T$1100))/SUM(COUNT(T$2:T$1100)))*100</f>
        <v>17.379435850773429</v>
      </c>
    </row>
    <row r="911" spans="20:21">
      <c r="T911">
        <v>136.9</v>
      </c>
      <c r="U911" s="42">
        <f>(SUM(COUNT(T911:T$1100))/SUM(COUNT(T$2:T$1100)))*100</f>
        <v>17.288444040036396</v>
      </c>
    </row>
    <row r="912" spans="20:21">
      <c r="T912" s="42">
        <v>136.81236567873157</v>
      </c>
      <c r="U912" s="42">
        <f>(SUM(COUNT(T912:T$1100))/SUM(COUNT(T$2:T$1100)))*100</f>
        <v>17.197452229299362</v>
      </c>
    </row>
    <row r="913" spans="20:21">
      <c r="T913" s="42">
        <v>136.80000000000001</v>
      </c>
      <c r="U913" s="42">
        <f>(SUM(COUNT(T913:T$1100))/SUM(COUNT(T$2:T$1100)))*100</f>
        <v>17.106460418562332</v>
      </c>
    </row>
    <row r="914" spans="20:21">
      <c r="T914" s="42">
        <v>136.80000000000001</v>
      </c>
      <c r="U914" s="42">
        <f>(SUM(COUNT(T914:T$1100))/SUM(COUNT(T$2:T$1100)))*100</f>
        <v>17.015468607825294</v>
      </c>
    </row>
    <row r="915" spans="20:21">
      <c r="T915">
        <v>136.69999999999999</v>
      </c>
      <c r="U915" s="42">
        <f>(SUM(COUNT(T915:T$1100))/SUM(COUNT(T$2:T$1100)))*100</f>
        <v>16.924476797088261</v>
      </c>
    </row>
    <row r="916" spans="20:21">
      <c r="T916" s="42">
        <v>136.34073801771461</v>
      </c>
      <c r="U916" s="42">
        <f>(SUM(COUNT(T916:T$1100))/SUM(COUNT(T$2:T$1100)))*100</f>
        <v>16.833484986351227</v>
      </c>
    </row>
    <row r="917" spans="20:21">
      <c r="T917" s="42">
        <v>136.19999999999999</v>
      </c>
      <c r="U917" s="42">
        <f>(SUM(COUNT(T917:T$1100))/SUM(COUNT(T$2:T$1100)))*100</f>
        <v>16.742493175614197</v>
      </c>
    </row>
    <row r="918" spans="20:21">
      <c r="T918" s="42">
        <v>136</v>
      </c>
      <c r="U918" s="42">
        <f>(SUM(COUNT(T918:T$1100))/SUM(COUNT(T$2:T$1100)))*100</f>
        <v>16.651501364877159</v>
      </c>
    </row>
    <row r="919" spans="20:21">
      <c r="T919" s="42">
        <v>135.87181479458158</v>
      </c>
      <c r="U919" s="42">
        <f>(SUM(COUNT(T919:T$1100))/SUM(COUNT(T$2:T$1100)))*100</f>
        <v>16.560509554140125</v>
      </c>
    </row>
    <row r="920" spans="20:21">
      <c r="T920" s="42">
        <v>135.69999999999999</v>
      </c>
      <c r="U920" s="42">
        <f>(SUM(COUNT(T920:T$1100))/SUM(COUNT(T$2:T$1100)))*100</f>
        <v>16.469517743403095</v>
      </c>
    </row>
    <row r="921" spans="20:21">
      <c r="T921" s="42">
        <v>135.61823308190895</v>
      </c>
      <c r="U921" s="42">
        <f>(SUM(COUNT(T921:T$1100))/SUM(COUNT(T$2:T$1100)))*100</f>
        <v>16.378525932666061</v>
      </c>
    </row>
    <row r="922" spans="20:21">
      <c r="T922">
        <v>135.6</v>
      </c>
      <c r="U922" s="42">
        <f>(SUM(COUNT(T922:T$1100))/SUM(COUNT(T$2:T$1100)))*100</f>
        <v>16.287534121929028</v>
      </c>
    </row>
    <row r="923" spans="20:21">
      <c r="T923" s="42">
        <v>135.5</v>
      </c>
      <c r="U923" s="42">
        <f>(SUM(COUNT(T923:T$1100))/SUM(COUNT(T$2:T$1100)))*100</f>
        <v>16.19654231119199</v>
      </c>
    </row>
    <row r="924" spans="20:21">
      <c r="T924" s="42">
        <v>135.4</v>
      </c>
      <c r="U924" s="42">
        <f>(SUM(COUNT(T924:T$1100))/SUM(COUNT(T$2:T$1100)))*100</f>
        <v>16.10555050045496</v>
      </c>
    </row>
    <row r="925" spans="20:21">
      <c r="T925" s="42">
        <v>135.16899785956994</v>
      </c>
      <c r="U925" s="42">
        <f>(SUM(COUNT(T925:T$1100))/SUM(COUNT(T$2:T$1100)))*100</f>
        <v>16.014558689717926</v>
      </c>
    </row>
    <row r="926" spans="20:21">
      <c r="T926" s="42">
        <v>135.1</v>
      </c>
      <c r="U926" s="42">
        <f>(SUM(COUNT(T926:T$1100))/SUM(COUNT(T$2:T$1100)))*100</f>
        <v>15.923566878980891</v>
      </c>
    </row>
    <row r="927" spans="20:21">
      <c r="T927">
        <v>135</v>
      </c>
      <c r="U927" s="42">
        <f>(SUM(COUNT(T927:T$1100))/SUM(COUNT(T$2:T$1100)))*100</f>
        <v>15.832575068243859</v>
      </c>
    </row>
    <row r="928" spans="20:21">
      <c r="T928" s="42">
        <v>134.84149139740154</v>
      </c>
      <c r="U928" s="42">
        <f>(SUM(COUNT(T928:T$1100))/SUM(COUNT(T$2:T$1100)))*100</f>
        <v>15.741583257506825</v>
      </c>
    </row>
    <row r="929" spans="20:21">
      <c r="T929" s="42">
        <v>134.6</v>
      </c>
      <c r="U929" s="42">
        <f>(SUM(COUNT(T929:T$1100))/SUM(COUNT(T$2:T$1100)))*100</f>
        <v>15.650591446769791</v>
      </c>
    </row>
    <row r="930" spans="20:21">
      <c r="T930" s="42">
        <v>134.57938761596168</v>
      </c>
      <c r="U930" s="42">
        <f>(SUM(COUNT(T930:T$1100))/SUM(COUNT(T$2:T$1100)))*100</f>
        <v>15.559599636032756</v>
      </c>
    </row>
    <row r="931" spans="20:21">
      <c r="T931">
        <v>134.5</v>
      </c>
      <c r="U931" s="42">
        <f>(SUM(COUNT(T931:T$1100))/SUM(COUNT(T$2:T$1100)))*100</f>
        <v>15.468607825295724</v>
      </c>
    </row>
    <row r="932" spans="20:21">
      <c r="T932" s="42">
        <v>134.12106816815236</v>
      </c>
      <c r="U932" s="42">
        <f>(SUM(COUNT(T932:T$1100))/SUM(COUNT(T$2:T$1100)))*100</f>
        <v>15.37761601455869</v>
      </c>
    </row>
    <row r="933" spans="20:21">
      <c r="T933" s="42">
        <v>134.1</v>
      </c>
      <c r="U933" s="42">
        <f>(SUM(COUNT(T933:T$1100))/SUM(COUNT(T$2:T$1100)))*100</f>
        <v>15.286624203821656</v>
      </c>
    </row>
    <row r="934" spans="20:21">
      <c r="T934" s="42">
        <v>134.04646293261277</v>
      </c>
      <c r="U934" s="42">
        <f>(SUM(COUNT(T934:T$1100))/SUM(COUNT(T$2:T$1100)))*100</f>
        <v>15.195632393084624</v>
      </c>
    </row>
    <row r="935" spans="20:21">
      <c r="T935" s="42">
        <v>134.03824155939267</v>
      </c>
      <c r="U935" s="42">
        <f>(SUM(COUNT(T935:T$1100))/SUM(COUNT(T$2:T$1100)))*100</f>
        <v>15.104640582347589</v>
      </c>
    </row>
    <row r="936" spans="20:21">
      <c r="T936" s="42">
        <v>133.9</v>
      </c>
      <c r="U936" s="42">
        <f>(SUM(COUNT(T936:T$1100))/SUM(COUNT(T$2:T$1100)))*100</f>
        <v>15.013648771610555</v>
      </c>
    </row>
    <row r="937" spans="20:21">
      <c r="T937" s="42">
        <v>133.58526650841381</v>
      </c>
      <c r="U937" s="42">
        <f>(SUM(COUNT(T937:T$1100))/SUM(COUNT(T$2:T$1100)))*100</f>
        <v>14.922656960873521</v>
      </c>
    </row>
    <row r="938" spans="20:21">
      <c r="T938" s="42">
        <v>133.4</v>
      </c>
      <c r="U938" s="42">
        <f>(SUM(COUNT(T938:T$1100))/SUM(COUNT(T$2:T$1100)))*100</f>
        <v>14.831665150136489</v>
      </c>
    </row>
    <row r="939" spans="20:21">
      <c r="T939">
        <v>133.4</v>
      </c>
      <c r="U939" s="42">
        <f>(SUM(COUNT(T939:T$1100))/SUM(COUNT(T$2:T$1100)))*100</f>
        <v>14.740673339399454</v>
      </c>
    </row>
    <row r="940" spans="20:21">
      <c r="T940" s="42">
        <v>133.30218079894254</v>
      </c>
      <c r="U940" s="42">
        <f>(SUM(COUNT(T940:T$1100))/SUM(COUNT(T$2:T$1100)))*100</f>
        <v>14.64968152866242</v>
      </c>
    </row>
    <row r="941" spans="20:21">
      <c r="T941">
        <v>133.19999999999999</v>
      </c>
      <c r="U941" s="42">
        <f>(SUM(COUNT(T941:T$1100))/SUM(COUNT(T$2:T$1100)))*100</f>
        <v>14.558689717925386</v>
      </c>
    </row>
    <row r="942" spans="20:21">
      <c r="T942" s="42">
        <v>132.78279635019098</v>
      </c>
      <c r="U942" s="42">
        <f>(SUM(COUNT(T942:T$1100))/SUM(COUNT(T$2:T$1100)))*100</f>
        <v>14.467697907188354</v>
      </c>
    </row>
    <row r="943" spans="20:21">
      <c r="T943" s="42">
        <v>132.5</v>
      </c>
      <c r="U943" s="42">
        <f>(SUM(COUNT(T943:T$1100))/SUM(COUNT(T$2:T$1100)))*100</f>
        <v>14.376706096451318</v>
      </c>
    </row>
    <row r="944" spans="20:21">
      <c r="T944" s="42">
        <v>132.44773581348923</v>
      </c>
      <c r="U944" s="42">
        <f>(SUM(COUNT(T944:T$1100))/SUM(COUNT(T$2:T$1100)))*100</f>
        <v>14.285714285714285</v>
      </c>
    </row>
    <row r="945" spans="20:21">
      <c r="T945" s="42">
        <v>132.23321158233293</v>
      </c>
      <c r="U945" s="42">
        <f>(SUM(COUNT(T945:T$1100))/SUM(COUNT(T$2:T$1100)))*100</f>
        <v>14.194722474977253</v>
      </c>
    </row>
    <row r="946" spans="20:21">
      <c r="T946" s="42">
        <v>132.21962735481176</v>
      </c>
      <c r="U946" s="42">
        <f>(SUM(COUNT(T946:T$1100))/SUM(COUNT(T$2:T$1100)))*100</f>
        <v>14.103730664240219</v>
      </c>
    </row>
    <row r="947" spans="20:21">
      <c r="T947" s="42">
        <v>132.1</v>
      </c>
      <c r="U947" s="42">
        <f>(SUM(COUNT(T947:T$1100))/SUM(COUNT(T$2:T$1100)))*100</f>
        <v>14.012738853503185</v>
      </c>
    </row>
    <row r="948" spans="20:21">
      <c r="T948" s="42">
        <v>132.08435241300796</v>
      </c>
      <c r="U948" s="42">
        <f>(SUM(COUNT(T948:T$1100))/SUM(COUNT(T$2:T$1100)))*100</f>
        <v>13.92174704276615</v>
      </c>
    </row>
    <row r="949" spans="20:21">
      <c r="T949" s="42">
        <v>131.6</v>
      </c>
      <c r="U949" s="42">
        <f>(SUM(COUNT(T949:T$1100))/SUM(COUNT(T$2:T$1100)))*100</f>
        <v>13.830755232029118</v>
      </c>
    </row>
    <row r="950" spans="20:21">
      <c r="T950">
        <v>131.5</v>
      </c>
      <c r="U950" s="42">
        <f>(SUM(COUNT(T950:T$1100))/SUM(COUNT(T$2:T$1100)))*100</f>
        <v>13.739763421292084</v>
      </c>
    </row>
    <row r="951" spans="20:21">
      <c r="T951" s="42">
        <v>131.11395374704918</v>
      </c>
      <c r="U951" s="42">
        <f>(SUM(COUNT(T951:T$1100))/SUM(COUNT(T$2:T$1100)))*100</f>
        <v>13.64877161055505</v>
      </c>
    </row>
    <row r="952" spans="20:21">
      <c r="T952" s="42">
        <v>131.1</v>
      </c>
      <c r="U952" s="42">
        <f>(SUM(COUNT(T952:T$1100))/SUM(COUNT(T$2:T$1100)))*100</f>
        <v>13.557779799818018</v>
      </c>
    </row>
    <row r="953" spans="20:21">
      <c r="T953">
        <v>130.80000000000001</v>
      </c>
      <c r="U953" s="42">
        <f>(SUM(COUNT(T953:T$1100))/SUM(COUNT(T$2:T$1100)))*100</f>
        <v>13.466787989080983</v>
      </c>
    </row>
    <row r="954" spans="20:21">
      <c r="T954" s="42">
        <v>130.59824418425089</v>
      </c>
      <c r="U954" s="42">
        <f>(SUM(COUNT(T954:T$1100))/SUM(COUNT(T$2:T$1100)))*100</f>
        <v>13.375796178343949</v>
      </c>
    </row>
    <row r="955" spans="20:21">
      <c r="T955">
        <v>130.5</v>
      </c>
      <c r="U955" s="42">
        <f>(SUM(COUNT(T955:T$1100))/SUM(COUNT(T$2:T$1100)))*100</f>
        <v>13.284804367606915</v>
      </c>
    </row>
    <row r="956" spans="20:21">
      <c r="T956" s="42">
        <v>130.4</v>
      </c>
      <c r="U956" s="42">
        <f>(SUM(COUNT(T956:T$1100))/SUM(COUNT(T$2:T$1100)))*100</f>
        <v>13.193812556869883</v>
      </c>
    </row>
    <row r="957" spans="20:21">
      <c r="T957">
        <v>130.19999999999999</v>
      </c>
      <c r="U957" s="42">
        <f>(SUM(COUNT(T957:T$1100))/SUM(COUNT(T$2:T$1100)))*100</f>
        <v>13.102820746132849</v>
      </c>
    </row>
    <row r="958" spans="20:21">
      <c r="T958">
        <v>130.19999999999999</v>
      </c>
      <c r="U958" s="42">
        <f>(SUM(COUNT(T958:T$1100))/SUM(COUNT(T$2:T$1100)))*100</f>
        <v>13.011828935395814</v>
      </c>
    </row>
    <row r="959" spans="20:21">
      <c r="T959">
        <v>129.9</v>
      </c>
      <c r="U959" s="42">
        <f>(SUM(COUNT(T959:T$1100))/SUM(COUNT(T$2:T$1100)))*100</f>
        <v>12.92083712465878</v>
      </c>
    </row>
    <row r="960" spans="20:21">
      <c r="T960">
        <v>129.9</v>
      </c>
      <c r="U960" s="42">
        <f>(SUM(COUNT(T960:T$1100))/SUM(COUNT(T$2:T$1100)))*100</f>
        <v>12.829845313921748</v>
      </c>
    </row>
    <row r="961" spans="20:21">
      <c r="T961">
        <v>129.80000000000001</v>
      </c>
      <c r="U961" s="42">
        <f>(SUM(COUNT(T961:T$1100))/SUM(COUNT(T$2:T$1100)))*100</f>
        <v>12.738853503184714</v>
      </c>
    </row>
    <row r="962" spans="20:21">
      <c r="T962" s="42">
        <v>129.75501304510416</v>
      </c>
      <c r="U962" s="42">
        <f>(SUM(COUNT(T962:T$1100))/SUM(COUNT(T$2:T$1100)))*100</f>
        <v>12.647861692447679</v>
      </c>
    </row>
    <row r="963" spans="20:21">
      <c r="T963" s="42">
        <v>129.07272570583953</v>
      </c>
      <c r="U963" s="42">
        <f>(SUM(COUNT(T963:T$1100))/SUM(COUNT(T$2:T$1100)))*100</f>
        <v>12.556869881710647</v>
      </c>
    </row>
    <row r="964" spans="20:21">
      <c r="T964" s="42">
        <v>129.02317879591581</v>
      </c>
      <c r="U964" s="42">
        <f>(SUM(COUNT(T964:T$1100))/SUM(COUNT(T$2:T$1100)))*100</f>
        <v>12.465878070973613</v>
      </c>
    </row>
    <row r="965" spans="20:21">
      <c r="T965" s="42">
        <v>128.79045279777498</v>
      </c>
      <c r="U965" s="42">
        <f>(SUM(COUNT(T965:T$1100))/SUM(COUNT(T$2:T$1100)))*100</f>
        <v>12.374886260236579</v>
      </c>
    </row>
    <row r="966" spans="20:21">
      <c r="T966" s="42">
        <v>128.73754091112437</v>
      </c>
      <c r="U966" s="42">
        <f>(SUM(COUNT(T966:T$1100))/SUM(COUNT(T$2:T$1100)))*100</f>
        <v>12.283894449499545</v>
      </c>
    </row>
    <row r="967" spans="20:21">
      <c r="T967" s="42">
        <v>128.61693757749802</v>
      </c>
      <c r="U967" s="42">
        <f>(SUM(COUNT(T967:T$1100))/SUM(COUNT(T$2:T$1100)))*100</f>
        <v>12.192902638762511</v>
      </c>
    </row>
    <row r="968" spans="20:21">
      <c r="T968">
        <v>128.5</v>
      </c>
      <c r="U968" s="42">
        <f>(SUM(COUNT(T968:T$1100))/SUM(COUNT(T$2:T$1100)))*100</f>
        <v>12.101910828025478</v>
      </c>
    </row>
    <row r="969" spans="20:21">
      <c r="T969" s="42">
        <v>127.58944336435185</v>
      </c>
      <c r="U969" s="42">
        <f>(SUM(COUNT(T969:T$1100))/SUM(COUNT(T$2:T$1100)))*100</f>
        <v>12.010919017288444</v>
      </c>
    </row>
    <row r="970" spans="20:21">
      <c r="T970" s="42">
        <v>127.55561965312917</v>
      </c>
      <c r="U970" s="42">
        <f>(SUM(COUNT(T970:T$1100))/SUM(COUNT(T$2:T$1100)))*100</f>
        <v>11.91992720655141</v>
      </c>
    </row>
    <row r="971" spans="20:21">
      <c r="T971" s="42">
        <v>127.3</v>
      </c>
      <c r="U971" s="42">
        <f>(SUM(COUNT(T971:T$1100))/SUM(COUNT(T$2:T$1100)))*100</f>
        <v>11.828935395814376</v>
      </c>
    </row>
    <row r="972" spans="20:21">
      <c r="T972">
        <v>127.2</v>
      </c>
      <c r="U972" s="42">
        <f>(SUM(COUNT(T972:T$1100))/SUM(COUNT(T$2:T$1100)))*100</f>
        <v>11.737943585077343</v>
      </c>
    </row>
    <row r="973" spans="20:21">
      <c r="T973" s="42">
        <v>127</v>
      </c>
      <c r="U973" s="42">
        <f>(SUM(COUNT(T973:T$1100))/SUM(COUNT(T$2:T$1100)))*100</f>
        <v>11.646951774340311</v>
      </c>
    </row>
    <row r="974" spans="20:21">
      <c r="T974" s="42">
        <v>127</v>
      </c>
      <c r="U974" s="42">
        <f>(SUM(COUNT(T974:T$1100))/SUM(COUNT(T$2:T$1100)))*100</f>
        <v>11.555959963603275</v>
      </c>
    </row>
    <row r="975" spans="20:21">
      <c r="T975" s="42">
        <v>126.8</v>
      </c>
      <c r="U975" s="42">
        <f>(SUM(COUNT(T975:T$1100))/SUM(COUNT(T$2:T$1100)))*100</f>
        <v>11.464968152866243</v>
      </c>
    </row>
    <row r="976" spans="20:21">
      <c r="T976" s="42">
        <v>126.43581117274566</v>
      </c>
      <c r="U976" s="42">
        <f>(SUM(COUNT(T976:T$1100))/SUM(COUNT(T$2:T$1100)))*100</f>
        <v>11.373976342129207</v>
      </c>
    </row>
    <row r="977" spans="20:21">
      <c r="T977" s="42">
        <v>126.2</v>
      </c>
      <c r="U977" s="42">
        <f>(SUM(COUNT(T977:T$1100))/SUM(COUNT(T$2:T$1100)))*100</f>
        <v>11.282984531392175</v>
      </c>
    </row>
    <row r="978" spans="20:21">
      <c r="T978" s="42">
        <v>125.92787033555538</v>
      </c>
      <c r="U978" s="42">
        <f>(SUM(COUNT(T978:T$1100))/SUM(COUNT(T$2:T$1100)))*100</f>
        <v>11.191992720655142</v>
      </c>
    </row>
    <row r="979" spans="20:21">
      <c r="T979" s="42">
        <v>125.8</v>
      </c>
      <c r="U979" s="42">
        <f>(SUM(COUNT(T979:T$1100))/SUM(COUNT(T$2:T$1100)))*100</f>
        <v>11.101000909918108</v>
      </c>
    </row>
    <row r="980" spans="20:21">
      <c r="T980" s="42">
        <v>125.6</v>
      </c>
      <c r="U980" s="42">
        <f>(SUM(COUNT(T980:T$1100))/SUM(COUNT(T$2:T$1100)))*100</f>
        <v>11.010009099181074</v>
      </c>
    </row>
    <row r="981" spans="20:21">
      <c r="T981" s="42">
        <v>125.5</v>
      </c>
      <c r="U981" s="42">
        <f>(SUM(COUNT(T981:T$1100))/SUM(COUNT(T$2:T$1100)))*100</f>
        <v>10.91901728844404</v>
      </c>
    </row>
    <row r="982" spans="20:21">
      <c r="T982">
        <v>125.4</v>
      </c>
      <c r="U982" s="42">
        <f>(SUM(COUNT(T982:T$1100))/SUM(COUNT(T$2:T$1100)))*100</f>
        <v>10.828025477707007</v>
      </c>
    </row>
    <row r="983" spans="20:21">
      <c r="T983" s="42">
        <v>125.37913561421007</v>
      </c>
      <c r="U983" s="42">
        <f>(SUM(COUNT(T983:T$1100))/SUM(COUNT(T$2:T$1100)))*100</f>
        <v>10.737033666969973</v>
      </c>
    </row>
    <row r="984" spans="20:21">
      <c r="T984" s="42">
        <v>125.3</v>
      </c>
      <c r="U984" s="42">
        <f>(SUM(COUNT(T984:T$1100))/SUM(COUNT(T$2:T$1100)))*100</f>
        <v>10.646041856232939</v>
      </c>
    </row>
    <row r="985" spans="20:21">
      <c r="T985" s="42">
        <v>124.90931851220911</v>
      </c>
      <c r="U985" s="42">
        <f>(SUM(COUNT(T985:T$1100))/SUM(COUNT(T$2:T$1100)))*100</f>
        <v>10.555050045495905</v>
      </c>
    </row>
    <row r="986" spans="20:21">
      <c r="T986" s="42">
        <v>124.74765974432621</v>
      </c>
      <c r="U986" s="42">
        <f>(SUM(COUNT(T986:T$1100))/SUM(COUNT(T$2:T$1100)))*100</f>
        <v>10.464058234758872</v>
      </c>
    </row>
    <row r="987" spans="20:21">
      <c r="T987" s="42">
        <v>124.7</v>
      </c>
      <c r="U987" s="42">
        <f>(SUM(COUNT(T987:T$1100))/SUM(COUNT(T$2:T$1100)))*100</f>
        <v>10.37306642402184</v>
      </c>
    </row>
    <row r="988" spans="20:21">
      <c r="T988" s="42">
        <v>124.7</v>
      </c>
      <c r="U988" s="42">
        <f>(SUM(COUNT(T988:T$1100))/SUM(COUNT(T$2:T$1100)))*100</f>
        <v>10.282074613284804</v>
      </c>
    </row>
    <row r="989" spans="20:21">
      <c r="T989" s="42">
        <v>124.6</v>
      </c>
      <c r="U989" s="42">
        <f>(SUM(COUNT(T989:T$1100))/SUM(COUNT(T$2:T$1100)))*100</f>
        <v>10.191082802547772</v>
      </c>
    </row>
    <row r="990" spans="20:21">
      <c r="T990" s="42">
        <v>124.3</v>
      </c>
      <c r="U990" s="42">
        <f>(SUM(COUNT(T990:T$1100))/SUM(COUNT(T$2:T$1100)))*100</f>
        <v>10.100090991810736</v>
      </c>
    </row>
    <row r="991" spans="20:21">
      <c r="T991" s="42">
        <v>124.20206553821464</v>
      </c>
      <c r="U991" s="42">
        <f>(SUM(COUNT(T991:T$1100))/SUM(COUNT(T$2:T$1100)))*100</f>
        <v>10.009099181073704</v>
      </c>
    </row>
    <row r="992" spans="20:21">
      <c r="T992" s="42">
        <v>124.03813925756799</v>
      </c>
      <c r="U992" s="42">
        <f>(SUM(COUNT(T992:T$1100))/SUM(COUNT(T$2:T$1100)))*100</f>
        <v>9.9181073703366689</v>
      </c>
    </row>
    <row r="993" spans="20:21">
      <c r="T993" s="42">
        <v>123.9719865921822</v>
      </c>
      <c r="U993" s="42">
        <f>(SUM(COUNT(T993:T$1100))/SUM(COUNT(T$2:T$1100)))*100</f>
        <v>9.8271155595996369</v>
      </c>
    </row>
    <row r="994" spans="20:21">
      <c r="T994" s="42">
        <v>123.9</v>
      </c>
      <c r="U994" s="42">
        <f>(SUM(COUNT(T994:T$1100))/SUM(COUNT(T$2:T$1100)))*100</f>
        <v>9.7361237488626013</v>
      </c>
    </row>
    <row r="995" spans="20:21">
      <c r="T995" s="42">
        <v>123.63269722371605</v>
      </c>
      <c r="U995" s="42">
        <f>(SUM(COUNT(T995:T$1100))/SUM(COUNT(T$2:T$1100)))*100</f>
        <v>9.6451319381255693</v>
      </c>
    </row>
    <row r="996" spans="20:21">
      <c r="T996" s="42">
        <v>123.6</v>
      </c>
      <c r="U996" s="42">
        <f>(SUM(COUNT(T996:T$1100))/SUM(COUNT(T$2:T$1100)))*100</f>
        <v>9.5541401273885356</v>
      </c>
    </row>
    <row r="997" spans="20:21">
      <c r="T997" s="42">
        <v>123.6</v>
      </c>
      <c r="U997" s="42">
        <f>(SUM(COUNT(T997:T$1100))/SUM(COUNT(T$2:T$1100)))*100</f>
        <v>9.4631483166515018</v>
      </c>
    </row>
    <row r="998" spans="20:21">
      <c r="T998" s="42">
        <v>123.57855165546137</v>
      </c>
      <c r="U998" s="42">
        <f>(SUM(COUNT(T998:T$1100))/SUM(COUNT(T$2:T$1100)))*100</f>
        <v>9.372156505914468</v>
      </c>
    </row>
    <row r="999" spans="20:21">
      <c r="T999">
        <v>123.1</v>
      </c>
      <c r="U999" s="42">
        <f>(SUM(COUNT(T999:T$1100))/SUM(COUNT(T$2:T$1100)))*100</f>
        <v>9.2811646951774343</v>
      </c>
    </row>
    <row r="1000" spans="20:21">
      <c r="T1000" s="42">
        <v>123</v>
      </c>
      <c r="U1000" s="42">
        <f>(SUM(COUNT(T1000:T$1100))/SUM(COUNT(T$2:T$1100)))*100</f>
        <v>9.1901728844404005</v>
      </c>
    </row>
    <row r="1001" spans="20:21">
      <c r="T1001" s="42">
        <v>122.9</v>
      </c>
      <c r="U1001" s="42">
        <f>(SUM(COUNT(T1001:T$1100))/SUM(COUNT(T$2:T$1100)))*100</f>
        <v>9.0991810737033667</v>
      </c>
    </row>
    <row r="1002" spans="20:21">
      <c r="T1002" s="42">
        <v>122.9</v>
      </c>
      <c r="U1002" s="42">
        <f>(SUM(COUNT(T1002:T$1100))/SUM(COUNT(T$2:T$1100)))*100</f>
        <v>9.0081892629663329</v>
      </c>
    </row>
    <row r="1003" spans="20:21">
      <c r="T1003" s="42">
        <v>122.9</v>
      </c>
      <c r="U1003" s="42">
        <f>(SUM(COUNT(T1003:T$1100))/SUM(COUNT(T$2:T$1100)))*100</f>
        <v>8.9171974522292992</v>
      </c>
    </row>
    <row r="1004" spans="20:21">
      <c r="T1004" s="42">
        <v>122.9</v>
      </c>
      <c r="U1004" s="42">
        <f>(SUM(COUNT(T1004:T$1100))/SUM(COUNT(T$2:T$1100)))*100</f>
        <v>8.8262056414922654</v>
      </c>
    </row>
    <row r="1005" spans="20:21">
      <c r="T1005" s="42">
        <v>122.86421045549849</v>
      </c>
      <c r="U1005" s="42">
        <f>(SUM(COUNT(T1005:T$1100))/SUM(COUNT(T$2:T$1100)))*100</f>
        <v>8.7352138307552334</v>
      </c>
    </row>
    <row r="1006" spans="20:21">
      <c r="T1006" s="42">
        <v>122.78381081337271</v>
      </c>
      <c r="U1006" s="42">
        <f>(SUM(COUNT(T1006:T$1100))/SUM(COUNT(T$2:T$1100)))*100</f>
        <v>8.6442220200181978</v>
      </c>
    </row>
    <row r="1007" spans="20:21">
      <c r="T1007">
        <v>122.7</v>
      </c>
      <c r="U1007" s="42">
        <f>(SUM(COUNT(T1007:T$1100))/SUM(COUNT(T$2:T$1100)))*100</f>
        <v>8.5532302092811658</v>
      </c>
    </row>
    <row r="1008" spans="20:21">
      <c r="T1008" s="42">
        <v>122.04054108654627</v>
      </c>
      <c r="U1008" s="42">
        <f>(SUM(COUNT(T1008:T$1100))/SUM(COUNT(T$2:T$1100)))*100</f>
        <v>8.4622383985441303</v>
      </c>
    </row>
    <row r="1009" spans="20:21">
      <c r="T1009" s="42">
        <v>121.6</v>
      </c>
      <c r="U1009" s="42">
        <f>(SUM(COUNT(T1009:T$1100))/SUM(COUNT(T$2:T$1100)))*100</f>
        <v>8.3712465878070983</v>
      </c>
    </row>
    <row r="1010" spans="20:21">
      <c r="T1010" s="42">
        <v>121.54171929006858</v>
      </c>
      <c r="U1010" s="42">
        <f>(SUM(COUNT(T1010:T$1100))/SUM(COUNT(T$2:T$1100)))*100</f>
        <v>8.2802547770700627</v>
      </c>
    </row>
    <row r="1011" spans="20:21">
      <c r="T1011" s="42">
        <v>121.52925731839514</v>
      </c>
      <c r="U1011" s="42">
        <f>(SUM(COUNT(T1011:T$1100))/SUM(COUNT(T$2:T$1100)))*100</f>
        <v>8.1892629663330307</v>
      </c>
    </row>
    <row r="1012" spans="20:21">
      <c r="T1012">
        <v>121.5</v>
      </c>
      <c r="U1012" s="42">
        <f>(SUM(COUNT(T1012:T$1100))/SUM(COUNT(T$2:T$1100)))*100</f>
        <v>8.0982711555959952</v>
      </c>
    </row>
    <row r="1013" spans="20:21">
      <c r="T1013" s="42">
        <v>121.43560733978858</v>
      </c>
      <c r="U1013" s="42">
        <f>(SUM(COUNT(T1013:T$1100))/SUM(COUNT(T$2:T$1100)))*100</f>
        <v>8.0072793448589632</v>
      </c>
    </row>
    <row r="1014" spans="20:21">
      <c r="T1014" s="42">
        <v>121.2</v>
      </c>
      <c r="U1014" s="42">
        <f>(SUM(COUNT(T1014:T$1100))/SUM(COUNT(T$2:T$1100)))*100</f>
        <v>7.9162875341219294</v>
      </c>
    </row>
    <row r="1015" spans="20:21">
      <c r="T1015" s="42">
        <v>120.61596846517493</v>
      </c>
      <c r="U1015" s="42">
        <f>(SUM(COUNT(T1015:T$1100))/SUM(COUNT(T$2:T$1100)))*100</f>
        <v>7.8252957233848957</v>
      </c>
    </row>
    <row r="1016" spans="20:21">
      <c r="T1016" s="42">
        <v>120.00585535796569</v>
      </c>
      <c r="U1016" s="42">
        <f>(SUM(COUNT(T1016:T$1100))/SUM(COUNT(T$2:T$1100)))*100</f>
        <v>7.7343039126478619</v>
      </c>
    </row>
    <row r="1017" spans="20:21">
      <c r="T1017">
        <v>120</v>
      </c>
      <c r="U1017" s="42">
        <f>(SUM(COUNT(T1017:T$1100))/SUM(COUNT(T$2:T$1100)))*100</f>
        <v>7.6433121019108281</v>
      </c>
    </row>
    <row r="1018" spans="20:21">
      <c r="T1018" s="42">
        <v>119.88290586790919</v>
      </c>
      <c r="U1018" s="42">
        <f>(SUM(COUNT(T1018:T$1100))/SUM(COUNT(T$2:T$1100)))*100</f>
        <v>7.5523202911737943</v>
      </c>
    </row>
    <row r="1019" spans="20:21">
      <c r="T1019" s="42">
        <v>119.84417821386342</v>
      </c>
      <c r="U1019" s="42">
        <f>(SUM(COUNT(T1019:T$1100))/SUM(COUNT(T$2:T$1100)))*100</f>
        <v>7.4613284804367606</v>
      </c>
    </row>
    <row r="1020" spans="20:21">
      <c r="T1020" s="42">
        <v>119.8</v>
      </c>
      <c r="U1020" s="42">
        <f>(SUM(COUNT(T1020:T$1100))/SUM(COUNT(T$2:T$1100)))*100</f>
        <v>7.3703366696997268</v>
      </c>
    </row>
    <row r="1021" spans="20:21">
      <c r="T1021" s="42">
        <v>119.7</v>
      </c>
      <c r="U1021" s="42">
        <f>(SUM(COUNT(T1021:T$1100))/SUM(COUNT(T$2:T$1100)))*100</f>
        <v>7.279344858962693</v>
      </c>
    </row>
    <row r="1022" spans="20:21">
      <c r="T1022" s="42">
        <v>119.7</v>
      </c>
      <c r="U1022" s="42">
        <f>(SUM(COUNT(T1022:T$1100))/SUM(COUNT(T$2:T$1100)))*100</f>
        <v>7.1883530482256592</v>
      </c>
    </row>
    <row r="1023" spans="20:21">
      <c r="T1023" s="42">
        <v>119.6</v>
      </c>
      <c r="U1023" s="42">
        <f>(SUM(COUNT(T1023:T$1100))/SUM(COUNT(T$2:T$1100)))*100</f>
        <v>7.0973612374886264</v>
      </c>
    </row>
    <row r="1024" spans="20:21">
      <c r="T1024" s="42">
        <v>119.5</v>
      </c>
      <c r="U1024" s="42">
        <f>(SUM(COUNT(T1024:T$1100))/SUM(COUNT(T$2:T$1100)))*100</f>
        <v>7.0063694267515926</v>
      </c>
    </row>
    <row r="1025" spans="20:21">
      <c r="T1025">
        <v>119.5</v>
      </c>
      <c r="U1025" s="42">
        <f>(SUM(COUNT(T1025:T$1100))/SUM(COUNT(T$2:T$1100)))*100</f>
        <v>6.9153776160145588</v>
      </c>
    </row>
    <row r="1026" spans="20:21">
      <c r="T1026" s="42">
        <v>119.40792602128754</v>
      </c>
      <c r="U1026" s="42">
        <f>(SUM(COUNT(T1026:T$1100))/SUM(COUNT(T$2:T$1100)))*100</f>
        <v>6.824385805277525</v>
      </c>
    </row>
    <row r="1027" spans="20:21">
      <c r="T1027" s="42">
        <v>119.12547329301496</v>
      </c>
      <c r="U1027" s="42">
        <f>(SUM(COUNT(T1027:T$1100))/SUM(COUNT(T$2:T$1100)))*100</f>
        <v>6.7333939945404913</v>
      </c>
    </row>
    <row r="1028" spans="20:21">
      <c r="T1028" s="42">
        <v>119.1</v>
      </c>
      <c r="U1028" s="42">
        <f>(SUM(COUNT(T1028:T$1100))/SUM(COUNT(T$2:T$1100)))*100</f>
        <v>6.6424021838034575</v>
      </c>
    </row>
    <row r="1029" spans="20:21">
      <c r="T1029" s="42">
        <v>119</v>
      </c>
      <c r="U1029" s="42">
        <f>(SUM(COUNT(T1029:T$1100))/SUM(COUNT(T$2:T$1100)))*100</f>
        <v>6.5514103730664246</v>
      </c>
    </row>
    <row r="1030" spans="20:21">
      <c r="T1030">
        <v>118.8</v>
      </c>
      <c r="U1030" s="42">
        <f>(SUM(COUNT(T1030:T$1100))/SUM(COUNT(T$2:T$1100)))*100</f>
        <v>6.4604185623293899</v>
      </c>
    </row>
    <row r="1031" spans="20:21">
      <c r="T1031" s="42">
        <v>118.7</v>
      </c>
      <c r="U1031" s="42">
        <f>(SUM(COUNT(T1031:T$1100))/SUM(COUNT(T$2:T$1100)))*100</f>
        <v>6.369426751592357</v>
      </c>
    </row>
    <row r="1032" spans="20:21">
      <c r="T1032" s="42">
        <v>118.57341319045999</v>
      </c>
      <c r="U1032" s="42">
        <f>(SUM(COUNT(T1032:T$1100))/SUM(COUNT(T$2:T$1100)))*100</f>
        <v>6.2784349408553233</v>
      </c>
    </row>
    <row r="1033" spans="20:21">
      <c r="T1033" s="42">
        <v>118.5</v>
      </c>
      <c r="U1033" s="42">
        <f>(SUM(COUNT(T1033:T$1100))/SUM(COUNT(T$2:T$1100)))*100</f>
        <v>6.1874431301182895</v>
      </c>
    </row>
    <row r="1034" spans="20:21">
      <c r="T1034" s="42">
        <v>118.3913989362438</v>
      </c>
      <c r="U1034" s="42">
        <f>(SUM(COUNT(T1034:T$1100))/SUM(COUNT(T$2:T$1100)))*100</f>
        <v>6.0964513193812557</v>
      </c>
    </row>
    <row r="1035" spans="20:21">
      <c r="T1035">
        <v>118.3</v>
      </c>
      <c r="U1035" s="42">
        <f>(SUM(COUNT(T1035:T$1100))/SUM(COUNT(T$2:T$1100)))*100</f>
        <v>6.005459508644222</v>
      </c>
    </row>
    <row r="1036" spans="20:21">
      <c r="T1036">
        <v>117.9</v>
      </c>
      <c r="U1036" s="42">
        <f>(SUM(COUNT(T1036:T$1100))/SUM(COUNT(T$2:T$1100)))*100</f>
        <v>5.9144676979071882</v>
      </c>
    </row>
    <row r="1037" spans="20:21">
      <c r="T1037" s="42">
        <v>117.8</v>
      </c>
      <c r="U1037" s="42">
        <f>(SUM(COUNT(T1037:T$1100))/SUM(COUNT(T$2:T$1100)))*100</f>
        <v>5.8234758871701553</v>
      </c>
    </row>
    <row r="1038" spans="20:21">
      <c r="T1038">
        <v>117.8</v>
      </c>
      <c r="U1038" s="42">
        <f>(SUM(COUNT(T1038:T$1100))/SUM(COUNT(T$2:T$1100)))*100</f>
        <v>5.7324840764331215</v>
      </c>
    </row>
    <row r="1039" spans="20:21">
      <c r="T1039" s="42">
        <v>117.63134555234481</v>
      </c>
      <c r="U1039" s="42">
        <f>(SUM(COUNT(T1039:T$1100))/SUM(COUNT(T$2:T$1100)))*100</f>
        <v>5.6414922656960877</v>
      </c>
    </row>
    <row r="1040" spans="20:21">
      <c r="T1040" s="42">
        <v>117.4</v>
      </c>
      <c r="U1040" s="42">
        <f>(SUM(COUNT(T1040:T$1100))/SUM(COUNT(T$2:T$1100)))*100</f>
        <v>5.550500454959054</v>
      </c>
    </row>
    <row r="1041" spans="20:21">
      <c r="T1041" s="42">
        <v>117.16738895473523</v>
      </c>
      <c r="U1041" s="42">
        <f>(SUM(COUNT(T1041:T$1100))/SUM(COUNT(T$2:T$1100)))*100</f>
        <v>5.4595086442220202</v>
      </c>
    </row>
    <row r="1042" spans="20:21">
      <c r="T1042" s="42">
        <v>117.1</v>
      </c>
      <c r="U1042" s="42">
        <f>(SUM(COUNT(T1042:T$1100))/SUM(COUNT(T$2:T$1100)))*100</f>
        <v>5.3685168334849864</v>
      </c>
    </row>
    <row r="1043" spans="20:21">
      <c r="T1043" s="42">
        <v>117.09954088136628</v>
      </c>
      <c r="U1043" s="42">
        <f>(SUM(COUNT(T1043:T$1100))/SUM(COUNT(T$2:T$1100)))*100</f>
        <v>5.2775250227479527</v>
      </c>
    </row>
    <row r="1044" spans="20:21">
      <c r="T1044">
        <v>117</v>
      </c>
      <c r="U1044" s="42">
        <f>(SUM(COUNT(T1044:T$1100))/SUM(COUNT(T$2:T$1100)))*100</f>
        <v>5.1865332120109198</v>
      </c>
    </row>
    <row r="1045" spans="20:21">
      <c r="T1045" s="42">
        <v>116.8</v>
      </c>
      <c r="U1045" s="42">
        <f>(SUM(COUNT(T1045:T$1100))/SUM(COUNT(T$2:T$1100)))*100</f>
        <v>5.095541401273886</v>
      </c>
    </row>
    <row r="1046" spans="20:21">
      <c r="T1046" s="42">
        <v>116.33038597540158</v>
      </c>
      <c r="U1046" s="42">
        <f>(SUM(COUNT(T1046:T$1100))/SUM(COUNT(T$2:T$1100)))*100</f>
        <v>5.0045495905368522</v>
      </c>
    </row>
    <row r="1047" spans="20:21">
      <c r="T1047" s="42">
        <v>116.28819517024735</v>
      </c>
      <c r="U1047" s="42">
        <f>(SUM(COUNT(T1047:T$1100))/SUM(COUNT(T$2:T$1100)))*100</f>
        <v>4.9135577797998184</v>
      </c>
    </row>
    <row r="1048" spans="20:21">
      <c r="T1048" s="42">
        <v>116.2</v>
      </c>
      <c r="U1048" s="42">
        <f>(SUM(COUNT(T1048:T$1100))/SUM(COUNT(T$2:T$1100)))*100</f>
        <v>4.8225659690627847</v>
      </c>
    </row>
    <row r="1049" spans="20:21">
      <c r="T1049">
        <v>116.2</v>
      </c>
      <c r="U1049" s="42">
        <f>(SUM(COUNT(T1049:T$1100))/SUM(COUNT(T$2:T$1100)))*100</f>
        <v>4.7315741583257509</v>
      </c>
    </row>
    <row r="1050" spans="20:21">
      <c r="T1050">
        <v>116</v>
      </c>
      <c r="U1050" s="42">
        <f>(SUM(COUNT(T1050:T$1100))/SUM(COUNT(T$2:T$1100)))*100</f>
        <v>4.6405823475887171</v>
      </c>
    </row>
    <row r="1051" spans="20:21">
      <c r="T1051" s="42">
        <v>115.1</v>
      </c>
      <c r="U1051" s="42">
        <f>(SUM(COUNT(T1051:T$1100))/SUM(COUNT(T$2:T$1100)))*100</f>
        <v>4.5495905368516834</v>
      </c>
    </row>
    <row r="1052" spans="20:21">
      <c r="T1052" s="42">
        <v>115.00353173168931</v>
      </c>
      <c r="U1052" s="42">
        <f>(SUM(COUNT(T1052:T$1100))/SUM(COUNT(T$2:T$1100)))*100</f>
        <v>4.4585987261146496</v>
      </c>
    </row>
    <row r="1053" spans="20:21">
      <c r="T1053" s="42">
        <v>114.48402406197017</v>
      </c>
      <c r="U1053" s="42">
        <f>(SUM(COUNT(T1053:T$1100))/SUM(COUNT(T$2:T$1100)))*100</f>
        <v>4.3676069153776167</v>
      </c>
    </row>
    <row r="1054" spans="20:21">
      <c r="T1054" s="42">
        <v>114.41604557453043</v>
      </c>
      <c r="U1054" s="42">
        <f>(SUM(COUNT(T1054:T$1100))/SUM(COUNT(T$2:T$1100)))*100</f>
        <v>4.2766151046405829</v>
      </c>
    </row>
    <row r="1055" spans="20:21">
      <c r="T1055" s="42">
        <v>114</v>
      </c>
      <c r="U1055" s="42">
        <f>(SUM(COUNT(T1055:T$1100))/SUM(COUNT(T$2:T$1100)))*100</f>
        <v>4.1856232939035491</v>
      </c>
    </row>
    <row r="1056" spans="20:21">
      <c r="T1056" s="42">
        <v>113.97682765253415</v>
      </c>
      <c r="U1056" s="42">
        <f>(SUM(COUNT(T1056:T$1100))/SUM(COUNT(T$2:T$1100)))*100</f>
        <v>4.0946314831665154</v>
      </c>
    </row>
    <row r="1057" spans="20:21">
      <c r="T1057">
        <v>113.8</v>
      </c>
      <c r="U1057" s="42">
        <f>(SUM(COUNT(T1057:T$1100))/SUM(COUNT(T$2:T$1100)))*100</f>
        <v>4.0036396724294816</v>
      </c>
    </row>
    <row r="1058" spans="20:21">
      <c r="T1058" s="42">
        <v>113.6</v>
      </c>
      <c r="U1058" s="42">
        <f>(SUM(COUNT(T1058:T$1100))/SUM(COUNT(T$2:T$1100)))*100</f>
        <v>3.9126478616924478</v>
      </c>
    </row>
    <row r="1059" spans="20:21">
      <c r="T1059">
        <v>113.6</v>
      </c>
      <c r="U1059" s="42">
        <f>(SUM(COUNT(T1059:T$1100))/SUM(COUNT(T$2:T$1100)))*100</f>
        <v>3.8216560509554141</v>
      </c>
    </row>
    <row r="1060" spans="20:21">
      <c r="T1060" s="42">
        <v>113.5</v>
      </c>
      <c r="U1060" s="42">
        <f>(SUM(COUNT(T1060:T$1100))/SUM(COUNT(T$2:T$1100)))*100</f>
        <v>3.7306642402183803</v>
      </c>
    </row>
    <row r="1061" spans="20:21">
      <c r="T1061" s="42">
        <v>113.4</v>
      </c>
      <c r="U1061" s="42">
        <f>(SUM(COUNT(T1061:T$1100))/SUM(COUNT(T$2:T$1100)))*100</f>
        <v>3.6396724294813465</v>
      </c>
    </row>
    <row r="1062" spans="20:21">
      <c r="T1062">
        <v>113.4</v>
      </c>
      <c r="U1062" s="42">
        <f>(SUM(COUNT(T1062:T$1100))/SUM(COUNT(T$2:T$1100)))*100</f>
        <v>3.5486806187443132</v>
      </c>
    </row>
    <row r="1063" spans="20:21">
      <c r="T1063" s="42">
        <v>113.3</v>
      </c>
      <c r="U1063" s="42">
        <f>(SUM(COUNT(T1063:T$1100))/SUM(COUNT(T$2:T$1100)))*100</f>
        <v>3.4576888080072794</v>
      </c>
    </row>
    <row r="1064" spans="20:21">
      <c r="T1064" s="42">
        <v>113.3</v>
      </c>
      <c r="U1064" s="42">
        <f>(SUM(COUNT(T1064:T$1100))/SUM(COUNT(T$2:T$1100)))*100</f>
        <v>3.3666969972702456</v>
      </c>
    </row>
    <row r="1065" spans="20:21">
      <c r="T1065" s="42">
        <v>113.27651861927313</v>
      </c>
      <c r="U1065" s="42">
        <f>(SUM(COUNT(T1065:T$1100))/SUM(COUNT(T$2:T$1100)))*100</f>
        <v>3.2757051865332123</v>
      </c>
    </row>
    <row r="1066" spans="20:21">
      <c r="T1066" s="42">
        <v>113.2</v>
      </c>
      <c r="U1066" s="42">
        <f>(SUM(COUNT(T1066:T$1100))/SUM(COUNT(T$2:T$1100)))*100</f>
        <v>3.1847133757961785</v>
      </c>
    </row>
    <row r="1067" spans="20:21">
      <c r="T1067">
        <v>113.1</v>
      </c>
      <c r="U1067" s="42">
        <f>(SUM(COUNT(T1067:T$1100))/SUM(COUNT(T$2:T$1100)))*100</f>
        <v>3.0937215650591448</v>
      </c>
    </row>
    <row r="1068" spans="20:21">
      <c r="T1068" s="42">
        <v>112.92903527816773</v>
      </c>
      <c r="U1068" s="42">
        <f>(SUM(COUNT(T1068:T$1100))/SUM(COUNT(T$2:T$1100)))*100</f>
        <v>3.002729754322111</v>
      </c>
    </row>
    <row r="1069" spans="20:21">
      <c r="T1069" s="42">
        <v>112.82864955935875</v>
      </c>
      <c r="U1069" s="42">
        <f>(SUM(COUNT(T1069:T$1100))/SUM(COUNT(T$2:T$1100)))*100</f>
        <v>2.9117379435850776</v>
      </c>
    </row>
    <row r="1070" spans="20:21">
      <c r="T1070" s="42">
        <v>112.47645914075247</v>
      </c>
      <c r="U1070" s="42">
        <f>(SUM(COUNT(T1070:T$1100))/SUM(COUNT(T$2:T$1100)))*100</f>
        <v>2.8207461328480439</v>
      </c>
    </row>
    <row r="1071" spans="20:21">
      <c r="T1071" s="42">
        <v>112.34306325284523</v>
      </c>
      <c r="U1071" s="42">
        <f>(SUM(COUNT(T1071:T$1100))/SUM(COUNT(T$2:T$1100)))*100</f>
        <v>2.7297543221110101</v>
      </c>
    </row>
    <row r="1072" spans="20:21">
      <c r="T1072" s="42">
        <v>111.94711917228803</v>
      </c>
      <c r="U1072" s="42">
        <f>(SUM(COUNT(T1072:T$1100))/SUM(COUNT(T$2:T$1100)))*100</f>
        <v>2.6387625113739763</v>
      </c>
    </row>
    <row r="1073" spans="20:21">
      <c r="T1073" s="42">
        <v>111.68965416415716</v>
      </c>
      <c r="U1073" s="42">
        <f>(SUM(COUNT(T1073:T$1100))/SUM(COUNT(T$2:T$1100)))*100</f>
        <v>2.547770700636943</v>
      </c>
    </row>
    <row r="1074" spans="20:21">
      <c r="T1074" s="42">
        <v>111.68058615168644</v>
      </c>
      <c r="U1074" s="42">
        <f>(SUM(COUNT(T1074:T$1100))/SUM(COUNT(T$2:T$1100)))*100</f>
        <v>2.4567788898999092</v>
      </c>
    </row>
    <row r="1075" spans="20:21">
      <c r="T1075" s="42">
        <v>110.78532457052562</v>
      </c>
      <c r="U1075" s="42">
        <f>(SUM(COUNT(T1075:T$1100))/SUM(COUNT(T$2:T$1100)))*100</f>
        <v>2.3657870791628755</v>
      </c>
    </row>
    <row r="1076" spans="20:21">
      <c r="T1076" s="42">
        <v>110.14587466301138</v>
      </c>
      <c r="U1076" s="42">
        <f>(SUM(COUNT(T1076:T$1100))/SUM(COUNT(T$2:T$1100)))*100</f>
        <v>2.2747952684258417</v>
      </c>
    </row>
    <row r="1077" spans="20:21">
      <c r="T1077" s="42">
        <v>110.07826302611548</v>
      </c>
      <c r="U1077" s="42">
        <f>(SUM(COUNT(T1077:T$1100))/SUM(COUNT(T$2:T$1100)))*100</f>
        <v>2.1838034576888083</v>
      </c>
    </row>
    <row r="1078" spans="20:21">
      <c r="T1078" s="42">
        <v>109.88426055174119</v>
      </c>
      <c r="U1078" s="42">
        <f>(SUM(COUNT(T1078:T$1100))/SUM(COUNT(T$2:T$1100)))*100</f>
        <v>2.0928116469517746</v>
      </c>
    </row>
    <row r="1079" spans="20:21">
      <c r="T1079" s="42">
        <v>109.53098281045193</v>
      </c>
      <c r="U1079" s="42">
        <f>(SUM(COUNT(T1079:T$1100))/SUM(COUNT(T$2:T$1100)))*100</f>
        <v>2.0018198362147408</v>
      </c>
    </row>
    <row r="1080" spans="20:21">
      <c r="T1080" s="42">
        <v>109.3469983822762</v>
      </c>
      <c r="U1080" s="42">
        <f>(SUM(COUNT(T1080:T$1100))/SUM(COUNT(T$2:T$1100)))*100</f>
        <v>1.910828025477707</v>
      </c>
    </row>
    <row r="1081" spans="20:21">
      <c r="T1081" s="42">
        <v>108.26855776528718</v>
      </c>
      <c r="U1081" s="42">
        <f>(SUM(COUNT(T1081:T$1100))/SUM(COUNT(T$2:T$1100)))*100</f>
        <v>1.8198362147406733</v>
      </c>
    </row>
    <row r="1082" spans="20:21">
      <c r="T1082" s="42">
        <v>107.43740587388312</v>
      </c>
      <c r="U1082" s="42">
        <f>(SUM(COUNT(T1082:T$1100))/SUM(COUNT(T$2:T$1100)))*100</f>
        <v>1.7288444040036397</v>
      </c>
    </row>
    <row r="1083" spans="20:21">
      <c r="T1083" s="42">
        <v>106.91844336419241</v>
      </c>
      <c r="U1083" s="42">
        <f>(SUM(COUNT(T1083:T$1100))/SUM(COUNT(T$2:T$1100)))*100</f>
        <v>1.6378525932666061</v>
      </c>
    </row>
    <row r="1084" spans="20:21">
      <c r="T1084" s="42">
        <v>106.01596048122575</v>
      </c>
      <c r="U1084" s="42">
        <f>(SUM(COUNT(T1084:T$1100))/SUM(COUNT(T$2:T$1100)))*100</f>
        <v>1.5468607825295724</v>
      </c>
    </row>
    <row r="1085" spans="20:21">
      <c r="T1085" s="42">
        <v>105.50370767174648</v>
      </c>
      <c r="U1085" s="42">
        <f>(SUM(COUNT(T1085:T$1100))/SUM(COUNT(T$2:T$1100)))*100</f>
        <v>1.4558689717925388</v>
      </c>
    </row>
    <row r="1086" spans="20:21">
      <c r="T1086" s="42">
        <v>105.38817527199342</v>
      </c>
      <c r="U1086" s="42">
        <f>(SUM(COUNT(T1086:T$1100))/SUM(COUNT(T$2:T$1100)))*100</f>
        <v>1.3648771610555051</v>
      </c>
    </row>
    <row r="1087" spans="20:21">
      <c r="T1087" s="42">
        <v>104.89671394477786</v>
      </c>
      <c r="U1087" s="42">
        <f>(SUM(COUNT(T1087:T$1100))/SUM(COUNT(T$2:T$1100)))*100</f>
        <v>1.2738853503184715</v>
      </c>
    </row>
    <row r="1088" spans="20:21">
      <c r="T1088" s="42">
        <v>104.64372158421972</v>
      </c>
      <c r="U1088" s="42">
        <f>(SUM(COUNT(T1088:T$1100))/SUM(COUNT(T$2:T$1100)))*100</f>
        <v>1.1828935395814377</v>
      </c>
    </row>
    <row r="1089" spans="20:21">
      <c r="T1089" s="42">
        <v>104.19740360994057</v>
      </c>
      <c r="U1089" s="42">
        <f>(SUM(COUNT(T1089:T$1100))/SUM(COUNT(T$2:T$1100)))*100</f>
        <v>1.0919017288444042</v>
      </c>
    </row>
    <row r="1090" spans="20:21">
      <c r="T1090" s="42">
        <v>104.00533756479875</v>
      </c>
      <c r="U1090" s="42">
        <f>(SUM(COUNT(T1090:T$1100))/SUM(COUNT(T$2:T$1100)))*100</f>
        <v>1.0009099181073704</v>
      </c>
    </row>
    <row r="1091" spans="20:21">
      <c r="T1091" s="42">
        <v>104.00439201384538</v>
      </c>
      <c r="U1091" s="42">
        <f>(SUM(COUNT(T1091:T$1100))/SUM(COUNT(T$2:T$1100)))*100</f>
        <v>0.90991810737033663</v>
      </c>
    </row>
    <row r="1092" spans="20:21">
      <c r="T1092" s="42">
        <v>103.80605005375291</v>
      </c>
      <c r="U1092" s="42">
        <f>(SUM(COUNT(T1092:T$1100))/SUM(COUNT(T$2:T$1100)))*100</f>
        <v>0.81892629663330307</v>
      </c>
    </row>
    <row r="1093" spans="20:21">
      <c r="T1093" s="42">
        <v>103.58737626761327</v>
      </c>
      <c r="U1093" s="42">
        <f>(SUM(COUNT(T1093:T$1100))/SUM(COUNT(T$2:T$1100)))*100</f>
        <v>0.72793448589626941</v>
      </c>
    </row>
    <row r="1094" spans="20:21">
      <c r="T1094" s="42">
        <v>103.01614291682354</v>
      </c>
      <c r="U1094" s="42">
        <f>(SUM(COUNT(T1094:T$1100))/SUM(COUNT(T$2:T$1100)))*100</f>
        <v>0.63694267515923575</v>
      </c>
    </row>
    <row r="1095" spans="20:21">
      <c r="T1095" s="42">
        <v>101.35389514594121</v>
      </c>
      <c r="U1095" s="42">
        <f>(SUM(COUNT(T1095:T$1100))/SUM(COUNT(T$2:T$1100)))*100</f>
        <v>0.54595086442220209</v>
      </c>
    </row>
    <row r="1096" spans="20:21">
      <c r="T1096" s="42">
        <v>101.26140517139315</v>
      </c>
      <c r="U1096" s="42">
        <f>(SUM(COUNT(T1096:T$1100))/SUM(COUNT(T$2:T$1100)))*100</f>
        <v>0.45495905368516831</v>
      </c>
    </row>
    <row r="1097" spans="20:21">
      <c r="T1097" s="42">
        <v>101.17318331819388</v>
      </c>
      <c r="U1097" s="42">
        <f>(SUM(COUNT(T1097:T$1100))/SUM(COUNT(T$2:T$1100)))*100</f>
        <v>0.36396724294813471</v>
      </c>
    </row>
    <row r="1098" spans="20:21">
      <c r="T1098" s="42">
        <v>101.10171929383066</v>
      </c>
      <c r="U1098" s="42">
        <f>(SUM(COUNT(T1098:T$1100))/SUM(COUNT(T$2:T$1100)))*100</f>
        <v>0.27297543221110104</v>
      </c>
    </row>
    <row r="1099" spans="20:21">
      <c r="T1099" s="42">
        <v>100.6420114603139</v>
      </c>
      <c r="U1099" s="42">
        <f>(SUM(COUNT(T1099:T$1100))/SUM(COUNT(T$2:T$1100)))*100</f>
        <v>0.18198362147406735</v>
      </c>
    </row>
    <row r="1100" spans="20:21">
      <c r="T1100" s="42">
        <v>99.646033411078378</v>
      </c>
      <c r="U1100" s="42">
        <f>(SUM(COUNT(T1100:T$1100))/SUM(COUNT(T$2:T$1100)))*100</f>
        <v>9.0991810737033677E-2</v>
      </c>
    </row>
    <row r="1101" spans="20:21">
      <c r="T1101" s="42"/>
    </row>
    <row r="1102" spans="20:21">
      <c r="T1102" s="42"/>
    </row>
    <row r="1103" spans="20:21">
      <c r="T1103" s="42"/>
    </row>
    <row r="1104" spans="20:21">
      <c r="T1104" s="42"/>
    </row>
    <row r="1105" spans="20:20">
      <c r="T1105" s="42"/>
    </row>
    <row r="1106" spans="20:20">
      <c r="T1106" s="42"/>
    </row>
    <row r="1107" spans="20:20">
      <c r="T1107" s="42"/>
    </row>
    <row r="1108" spans="20:20">
      <c r="T1108" s="42"/>
    </row>
    <row r="1109" spans="20:20">
      <c r="T1109" s="42"/>
    </row>
  </sheetData>
  <pageMargins left="0.7" right="0.7" top="0.75" bottom="0.75" header="0.3" footer="0.3"/>
  <ignoredErrors>
    <ignoredError sqref="X2:X3" formula="1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77D6-56E6-4BC0-A76B-278192DA8BFA}">
  <dimension ref="A1:U838"/>
  <sheetViews>
    <sheetView zoomScaleNormal="100" workbookViewId="0">
      <selection activeCell="G14" sqref="G14"/>
    </sheetView>
  </sheetViews>
  <sheetFormatPr defaultColWidth="8.7109375" defaultRowHeight="15"/>
  <cols>
    <col min="1" max="1" width="22.28515625" customWidth="1"/>
    <col min="4" max="4" width="21.7109375" customWidth="1"/>
    <col min="7" max="7" width="26.7109375" customWidth="1"/>
    <col min="8" max="8" width="12.28515625" customWidth="1"/>
    <col min="9" max="9" width="25" customWidth="1"/>
    <col min="12" max="12" width="22.7109375" customWidth="1"/>
    <col min="15" max="15" width="23" customWidth="1"/>
    <col min="18" max="18" width="21" customWidth="1"/>
    <col min="20" max="20" width="25.28515625" customWidth="1"/>
  </cols>
  <sheetData>
    <row r="1" spans="1:21">
      <c r="A1" s="41" t="s">
        <v>223</v>
      </c>
      <c r="B1" s="43" t="s">
        <v>224</v>
      </c>
      <c r="D1" s="41" t="s">
        <v>225</v>
      </c>
      <c r="E1" s="43" t="s">
        <v>224</v>
      </c>
      <c r="G1" s="43" t="s">
        <v>253</v>
      </c>
      <c r="H1" s="43" t="s">
        <v>224</v>
      </c>
      <c r="I1" s="43" t="s">
        <v>254</v>
      </c>
      <c r="J1" s="43" t="s">
        <v>224</v>
      </c>
      <c r="L1" s="41" t="s">
        <v>227</v>
      </c>
      <c r="M1" s="43" t="s">
        <v>224</v>
      </c>
      <c r="O1" s="41" t="s">
        <v>228</v>
      </c>
      <c r="P1" s="43" t="s">
        <v>224</v>
      </c>
      <c r="R1" s="43" t="s">
        <v>256</v>
      </c>
      <c r="S1" s="43" t="s">
        <v>224</v>
      </c>
      <c r="T1" s="43" t="s">
        <v>255</v>
      </c>
      <c r="U1" s="43" t="s">
        <v>224</v>
      </c>
    </row>
    <row r="2" spans="1:21">
      <c r="A2">
        <v>16638.992671070861</v>
      </c>
      <c r="B2">
        <f>(SUM(COUNT(A2:A$171))/SUM(COUNT(A$2:A$171)))*100</f>
        <v>100</v>
      </c>
      <c r="D2">
        <v>280.60720842613921</v>
      </c>
      <c r="E2">
        <f>(SUM(COUNT(D2:D$424))/SUM(COUNT(D$2:D$424)))*100</f>
        <v>100</v>
      </c>
      <c r="G2" s="39">
        <f>'LC3.shallow1'!W5</f>
        <v>603.43381460972375</v>
      </c>
      <c r="H2" s="45">
        <f>(SUM(COUNT(G2:G$49))/SUM(COUNT(G$2:G$49)))*100</f>
        <v>100</v>
      </c>
      <c r="I2">
        <f>'LC3.shallow2'!V6</f>
        <v>424.62986271902469</v>
      </c>
      <c r="J2">
        <f>(SUM(COUNT(I2:I$505))/SUM(COUNT(I$2:I$505)))*100</f>
        <v>100</v>
      </c>
      <c r="L2">
        <v>466.75113720000002</v>
      </c>
      <c r="M2">
        <f>(SUM(COUNT(L2:L$731))/SUM(COUNT(L$2:L$731)))*100</f>
        <v>100</v>
      </c>
      <c r="O2">
        <v>1190.4891246328707</v>
      </c>
      <c r="P2">
        <f>(SUM(COUNT(L2:L$244))/SUM(COUNT(L$2:L$244)))*100</f>
        <v>100</v>
      </c>
      <c r="R2" s="39">
        <f>'lc1.shallow1'!S5</f>
        <v>328.48248175919997</v>
      </c>
      <c r="S2" s="45">
        <f>(SUM(COUNT(R2:R$829))/SUM(COUNT(R$2:R$829)))*100</f>
        <v>100</v>
      </c>
      <c r="T2">
        <f>'LC1.Shallow2'!V6</f>
        <v>361.09598898158674</v>
      </c>
      <c r="U2" s="45">
        <f>(SUM(COUNT(T2:T$272))/SUM(COUNT(T$2:T$272)))*100</f>
        <v>100</v>
      </c>
    </row>
    <row r="3" spans="1:21">
      <c r="A3">
        <v>19041.876838796627</v>
      </c>
      <c r="B3">
        <f>(SUM(COUNT(A3:A$171))/SUM(COUNT(A$2:A$171)))*100</f>
        <v>99.411764705882348</v>
      </c>
      <c r="D3">
        <v>349.09251863630237</v>
      </c>
      <c r="E3">
        <f>(SUM(COUNT(D3:D$424))/SUM(COUNT(D$2:D$424)))*100</f>
        <v>99.763593380614651</v>
      </c>
      <c r="G3" s="39">
        <f>'LC3.shallow1'!W6</f>
        <v>779.62392012005171</v>
      </c>
      <c r="H3" s="45">
        <f>(SUM(COUNT(G3:G$49))/SUM(COUNT(G$2:G$49)))*100</f>
        <v>97.916666666666657</v>
      </c>
      <c r="I3">
        <f>'LC3.shallow2'!V7</f>
        <v>262.09821158341902</v>
      </c>
      <c r="J3">
        <f>(SUM(COUNT(I3:I$505))/SUM(COUNT(I$2:I$505)))*100</f>
        <v>99.801587301587304</v>
      </c>
      <c r="L3">
        <v>426.2333625</v>
      </c>
      <c r="M3">
        <f>(SUM(COUNT(L3:L$731))/SUM(COUNT(L$2:L$731)))*100</f>
        <v>99.863013698630127</v>
      </c>
      <c r="O3">
        <v>7036.4544580430802</v>
      </c>
      <c r="P3">
        <f>(SUM(COUNT(L3:L$244))/SUM(COUNT(L$2:L$244)))*100</f>
        <v>99.588477366255148</v>
      </c>
      <c r="R3" s="39">
        <f>'lc1.shallow1'!S6</f>
        <v>520.54578742319995</v>
      </c>
      <c r="S3" s="45">
        <f>(SUM(COUNT(R3:R$829))/SUM(COUNT(R$2:R$829)))*100</f>
        <v>99.879227053140099</v>
      </c>
      <c r="T3">
        <f>'LC1.Shallow2'!V7</f>
        <v>163.80629429348846</v>
      </c>
      <c r="U3" s="45">
        <f>(SUM(COUNT(T3:T$272))/SUM(COUNT(T$2:T$272)))*100</f>
        <v>99.630996309963109</v>
      </c>
    </row>
    <row r="4" spans="1:21">
      <c r="A4">
        <v>30817.732061860439</v>
      </c>
      <c r="B4">
        <f>(SUM(COUNT(A4:A$171))/SUM(COUNT(A$2:A$171)))*100</f>
        <v>98.82352941176471</v>
      </c>
      <c r="D4">
        <v>926.95054477813596</v>
      </c>
      <c r="E4">
        <f>(SUM(COUNT(D4:D$424))/SUM(COUNT(D$2:D$424)))*100</f>
        <v>99.527186761229316</v>
      </c>
      <c r="G4" s="39">
        <f>'LC3.shallow1'!W7</f>
        <v>640.13041769519214</v>
      </c>
      <c r="H4" s="45">
        <f>(SUM(COUNT(G4:G$49))/SUM(COUNT(G$2:G$49)))*100</f>
        <v>95.833333333333343</v>
      </c>
      <c r="I4">
        <f>'LC3.shallow2'!V8</f>
        <v>412.113557966212</v>
      </c>
      <c r="J4">
        <f>(SUM(COUNT(I4:I$505))/SUM(COUNT(I$2:I$505)))*100</f>
        <v>99.603174603174608</v>
      </c>
      <c r="L4">
        <v>291.39347789999999</v>
      </c>
      <c r="M4">
        <f>(SUM(COUNT(L4:L$731))/SUM(COUNT(L$2:L$731)))*100</f>
        <v>99.726027397260282</v>
      </c>
      <c r="O4">
        <v>552.10980867823253</v>
      </c>
      <c r="P4">
        <f>(SUM(COUNT(L4:L$244))/SUM(COUNT(L$2:L$244)))*100</f>
        <v>99.176954732510296</v>
      </c>
      <c r="R4" s="39">
        <f>'lc1.shallow1'!S7</f>
        <v>599.765211744</v>
      </c>
      <c r="S4" s="45">
        <f>(SUM(COUNT(R4:R$829))/SUM(COUNT(R$2:R$829)))*100</f>
        <v>99.758454106280197</v>
      </c>
      <c r="T4">
        <f>'LC1.Shallow2'!V8</f>
        <v>303.8893867479141</v>
      </c>
      <c r="U4" s="45">
        <f>(SUM(COUNT(T4:T$272))/SUM(COUNT(T$2:T$272)))*100</f>
        <v>99.261992619926204</v>
      </c>
    </row>
    <row r="5" spans="1:21">
      <c r="A5">
        <v>23655.123707121784</v>
      </c>
      <c r="B5">
        <f>(SUM(COUNT(A5:A$171))/SUM(COUNT(A$2:A$171)))*100</f>
        <v>98.235294117647058</v>
      </c>
      <c r="D5">
        <v>297.26196892155758</v>
      </c>
      <c r="E5">
        <f>(SUM(COUNT(D5:D$424))/SUM(COUNT(D$2:D$424)))*100</f>
        <v>99.290780141843967</v>
      </c>
      <c r="G5" s="39">
        <f>'LC3.shallow1'!W8</f>
        <v>461.77884004155425</v>
      </c>
      <c r="H5" s="45">
        <f>(SUM(COUNT(G5:G$49))/SUM(COUNT(G$2:G$49)))*100</f>
        <v>93.75</v>
      </c>
      <c r="I5">
        <f>'LC3.shallow2'!V9</f>
        <v>425.35132193546565</v>
      </c>
      <c r="J5">
        <f>(SUM(COUNT(I5:I$505))/SUM(COUNT(I$2:I$505)))*100</f>
        <v>99.404761904761912</v>
      </c>
      <c r="L5">
        <v>315.66990570000002</v>
      </c>
      <c r="M5">
        <f>(SUM(COUNT(L5:L$731))/SUM(COUNT(L$2:L$731)))*100</f>
        <v>99.589041095890408</v>
      </c>
      <c r="O5">
        <v>4519.6357658495826</v>
      </c>
      <c r="P5">
        <f>(SUM(COUNT(L5:L$244))/SUM(COUNT(L$2:L$244)))*100</f>
        <v>98.76543209876543</v>
      </c>
      <c r="R5" s="39">
        <f>'lc1.shallow1'!S8</f>
        <v>490.45520511000001</v>
      </c>
      <c r="S5" s="45">
        <f>(SUM(COUNT(R5:R$829))/SUM(COUNT(R$2:R$829)))*100</f>
        <v>99.637681159420282</v>
      </c>
      <c r="T5">
        <f>'LC1.Shallow2'!V9</f>
        <v>578.69514863145503</v>
      </c>
      <c r="U5" s="45">
        <f>(SUM(COUNT(T5:T$272))/SUM(COUNT(T$2:T$272)))*100</f>
        <v>98.892988929889299</v>
      </c>
    </row>
    <row r="6" spans="1:21">
      <c r="A6">
        <v>25667.438270636841</v>
      </c>
      <c r="B6">
        <f>(SUM(COUNT(A6:A$171))/SUM(COUNT(A$2:A$171)))*100</f>
        <v>97.647058823529406</v>
      </c>
      <c r="D6">
        <v>576.17747042154235</v>
      </c>
      <c r="E6">
        <f>(SUM(COUNT(D6:D$424))/SUM(COUNT(D$2:D$424)))*100</f>
        <v>99.054373522458633</v>
      </c>
      <c r="G6" s="39">
        <f>'LC3.shallow1'!W9</f>
        <v>344.62338507064203</v>
      </c>
      <c r="H6" s="45">
        <f>(SUM(COUNT(G6:G$49))/SUM(COUNT(G$2:G$49)))*100</f>
        <v>91.666666666666657</v>
      </c>
      <c r="I6">
        <f>'LC3.shallow2'!V10</f>
        <v>484.7513176216782</v>
      </c>
      <c r="J6">
        <f>(SUM(COUNT(I6:I$505))/SUM(COUNT(I$2:I$505)))*100</f>
        <v>99.206349206349216</v>
      </c>
      <c r="L6">
        <v>846.44818799999996</v>
      </c>
      <c r="M6">
        <f>(SUM(COUNT(L6:L$731))/SUM(COUNT(L$2:L$731)))*100</f>
        <v>99.452054794520549</v>
      </c>
      <c r="O6">
        <v>366.85680191458914</v>
      </c>
      <c r="P6">
        <f>(SUM(COUNT(L6:L$244))/SUM(COUNT(L$2:L$244)))*100</f>
        <v>98.353909465020578</v>
      </c>
      <c r="R6" s="39">
        <f>'lc1.shallow1'!S9</f>
        <v>268.160602122</v>
      </c>
      <c r="S6" s="45">
        <f>(SUM(COUNT(R6:R$829))/SUM(COUNT(R$2:R$829)))*100</f>
        <v>99.516908212560381</v>
      </c>
      <c r="T6">
        <f>'LC1.Shallow2'!V10</f>
        <v>261.78793844333654</v>
      </c>
      <c r="U6" s="45">
        <f>(SUM(COUNT(T6:T$272))/SUM(COUNT(T$2:T$272)))*100</f>
        <v>98.523985239852394</v>
      </c>
    </row>
    <row r="7" spans="1:21">
      <c r="A7">
        <v>17978.602497958713</v>
      </c>
      <c r="B7">
        <f>(SUM(COUNT(A7:A$171))/SUM(COUNT(A$2:A$171)))*100</f>
        <v>97.058823529411768</v>
      </c>
      <c r="D7">
        <v>679.81725362789518</v>
      </c>
      <c r="E7">
        <f>(SUM(COUNT(D7:D$424))/SUM(COUNT(D$2:D$424)))*100</f>
        <v>98.817966903073284</v>
      </c>
      <c r="G7" s="39">
        <f>'LC3.shallow1'!W10</f>
        <v>432.66648237708426</v>
      </c>
      <c r="H7" s="45">
        <f>(SUM(COUNT(G7:G$49))/SUM(COUNT(G$2:G$49)))*100</f>
        <v>89.583333333333343</v>
      </c>
      <c r="I7">
        <f>'LC3.shallow2'!V11</f>
        <v>424.76542542741021</v>
      </c>
      <c r="J7">
        <f>(SUM(COUNT(I7:I$505))/SUM(COUNT(I$2:I$505)))*100</f>
        <v>99.007936507936506</v>
      </c>
      <c r="L7">
        <v>490.68071370000001</v>
      </c>
      <c r="M7">
        <f>(SUM(COUNT(L7:L$731))/SUM(COUNT(L$2:L$731)))*100</f>
        <v>99.315068493150676</v>
      </c>
      <c r="O7">
        <v>1476.399087607303</v>
      </c>
      <c r="P7">
        <f>(SUM(COUNT(L7:L$244))/SUM(COUNT(L$2:L$244)))*100</f>
        <v>97.942386831275712</v>
      </c>
      <c r="R7" s="39">
        <f>'lc1.shallow1'!S10</f>
        <v>363.43344314999996</v>
      </c>
      <c r="S7" s="45">
        <f>(SUM(COUNT(R7:R$829))/SUM(COUNT(R$2:R$829)))*100</f>
        <v>99.39613526570048</v>
      </c>
      <c r="T7">
        <f>'LC1.Shallow2'!V11</f>
        <v>332.95494412634326</v>
      </c>
      <c r="U7" s="45">
        <f>(SUM(COUNT(T7:T$272))/SUM(COUNT(T$2:T$272)))*100</f>
        <v>98.154981549815503</v>
      </c>
    </row>
    <row r="8" spans="1:21">
      <c r="A8">
        <v>34250.083168599056</v>
      </c>
      <c r="B8">
        <f>(SUM(COUNT(A8:A$171))/SUM(COUNT(A$2:A$171)))*100</f>
        <v>96.470588235294116</v>
      </c>
      <c r="D8">
        <v>457.08119156051998</v>
      </c>
      <c r="E8">
        <f>(SUM(COUNT(D8:D$424))/SUM(COUNT(D$2:D$424)))*100</f>
        <v>98.581560283687935</v>
      </c>
      <c r="G8" s="39">
        <f>'LC3.shallow1'!W11</f>
        <v>257.2509977500082</v>
      </c>
      <c r="H8" s="45">
        <f>(SUM(COUNT(G8:G$49))/SUM(COUNT(G$2:G$49)))*100</f>
        <v>87.5</v>
      </c>
      <c r="I8">
        <f>'LC3.shallow2'!V12</f>
        <v>161.08768162275661</v>
      </c>
      <c r="J8">
        <f>(SUM(COUNT(I8:I$505))/SUM(COUNT(I$2:I$505)))*100</f>
        <v>98.80952380952381</v>
      </c>
      <c r="L8">
        <v>445.50838240000002</v>
      </c>
      <c r="M8">
        <f>(SUM(COUNT(L8:L$731))/SUM(COUNT(L$2:L$731)))*100</f>
        <v>99.178082191780831</v>
      </c>
      <c r="O8">
        <v>2304.6918164528006</v>
      </c>
      <c r="P8">
        <f>(SUM(COUNT(L8:L$244))/SUM(COUNT(L$2:L$244)))*100</f>
        <v>97.53086419753086</v>
      </c>
      <c r="R8" s="39">
        <f>'lc1.shallow1'!S11</f>
        <v>876.62370032399986</v>
      </c>
      <c r="S8" s="45">
        <f>(SUM(COUNT(R8:R$829))/SUM(COUNT(R$2:R$829)))*100</f>
        <v>99.275362318840578</v>
      </c>
      <c r="T8">
        <f>'LC1.Shallow2'!V12</f>
        <v>1692.011861376802</v>
      </c>
      <c r="U8" s="45">
        <f>(SUM(COUNT(T8:T$272))/SUM(COUNT(T$2:T$272)))*100</f>
        <v>97.785977859778598</v>
      </c>
    </row>
    <row r="9" spans="1:21">
      <c r="A9">
        <v>45010.914002713864</v>
      </c>
      <c r="B9">
        <f>(SUM(COUNT(A9:A$171))/SUM(COUNT(A$2:A$171)))*100</f>
        <v>95.882352941176478</v>
      </c>
      <c r="D9">
        <v>702.11132488314638</v>
      </c>
      <c r="E9">
        <f>(SUM(COUNT(D9:D$424))/SUM(COUNT(D$2:D$424)))*100</f>
        <v>98.3451536643026</v>
      </c>
      <c r="G9" s="39">
        <f>'LC3.shallow1'!W12</f>
        <v>421.86519287232733</v>
      </c>
      <c r="H9" s="45">
        <f>(SUM(COUNT(G9:G$49))/SUM(COUNT(G$2:G$49)))*100</f>
        <v>85.416666666666657</v>
      </c>
      <c r="I9">
        <f>'LC3.shallow2'!V13</f>
        <v>610.36797326236683</v>
      </c>
      <c r="J9">
        <f>(SUM(COUNT(I9:I$505))/SUM(COUNT(I$2:I$505)))*100</f>
        <v>98.611111111111114</v>
      </c>
      <c r="L9">
        <v>705.41350260000002</v>
      </c>
      <c r="M9">
        <f>(SUM(COUNT(L9:L$731))/SUM(COUNT(L$2:L$731)))*100</f>
        <v>99.041095890410958</v>
      </c>
      <c r="O9">
        <v>3291.744249919444</v>
      </c>
      <c r="P9">
        <f>(SUM(COUNT(L9:L$244))/SUM(COUNT(L$2:L$244)))*100</f>
        <v>97.119341563786008</v>
      </c>
      <c r="R9" s="39">
        <f>'lc1.shallow1'!S12</f>
        <v>1917.735169368</v>
      </c>
      <c r="S9" s="45">
        <f>(SUM(COUNT(R9:R$829))/SUM(COUNT(R$2:R$829)))*100</f>
        <v>99.154589371980677</v>
      </c>
      <c r="T9">
        <f>'LC1.Shallow2'!V13</f>
        <v>225.15496268430061</v>
      </c>
      <c r="U9" s="45">
        <f>(SUM(COUNT(T9:T$272))/SUM(COUNT(T$2:T$272)))*100</f>
        <v>97.416974169741692</v>
      </c>
    </row>
    <row r="10" spans="1:21">
      <c r="A10">
        <v>15798.737905449127</v>
      </c>
      <c r="B10">
        <f>(SUM(COUNT(A10:A$171))/SUM(COUNT(A$2:A$171)))*100</f>
        <v>95.294117647058812</v>
      </c>
      <c r="D10">
        <v>273.44841942045917</v>
      </c>
      <c r="E10">
        <f>(SUM(COUNT(D10:D$424))/SUM(COUNT(D$2:D$424)))*100</f>
        <v>98.108747044917251</v>
      </c>
      <c r="G10" s="39">
        <f>'LC3.shallow1'!W13</f>
        <v>613.36769915063553</v>
      </c>
      <c r="H10" s="45">
        <f>(SUM(COUNT(G10:G$49))/SUM(COUNT(G$2:G$49)))*100</f>
        <v>83.333333333333343</v>
      </c>
      <c r="I10">
        <f>'LC3.shallow2'!V14</f>
        <v>224.27482635637688</v>
      </c>
      <c r="J10">
        <f>(SUM(COUNT(I10:I$505))/SUM(COUNT(I$2:I$505)))*100</f>
        <v>98.412698412698404</v>
      </c>
      <c r="L10">
        <v>392.30534640000002</v>
      </c>
      <c r="M10">
        <f>(SUM(COUNT(L10:L$731))/SUM(COUNT(L$2:L$731)))*100</f>
        <v>98.904109589041099</v>
      </c>
      <c r="O10">
        <v>687.15005130300881</v>
      </c>
      <c r="P10">
        <f>(SUM(COUNT(L10:L$244))/SUM(COUNT(L$2:L$244)))*100</f>
        <v>96.707818930041157</v>
      </c>
      <c r="R10" s="39">
        <f>'lc1.shallow1'!S13</f>
        <v>583.04320619999999</v>
      </c>
      <c r="S10" s="45">
        <f>(SUM(COUNT(R10:R$829))/SUM(COUNT(R$2:R$829)))*100</f>
        <v>99.033816425120762</v>
      </c>
      <c r="T10">
        <f>'LC1.Shallow2'!V14</f>
        <v>151.32128372498855</v>
      </c>
      <c r="U10" s="45">
        <f>(SUM(COUNT(T10:T$272))/SUM(COUNT(T$2:T$272)))*100</f>
        <v>97.047970479704787</v>
      </c>
    </row>
    <row r="11" spans="1:21">
      <c r="A11">
        <v>29520.462356608652</v>
      </c>
      <c r="B11">
        <f>(SUM(COUNT(A11:A$171))/SUM(COUNT(A$2:A$171)))*100</f>
        <v>94.705882352941174</v>
      </c>
      <c r="D11">
        <v>325.74813927755122</v>
      </c>
      <c r="E11">
        <f>(SUM(COUNT(D11:D$424))/SUM(COUNT(D$2:D$424)))*100</f>
        <v>97.872340425531917</v>
      </c>
      <c r="G11" s="39">
        <f>'LC3.shallow1'!W14</f>
        <v>423.71710894063386</v>
      </c>
      <c r="H11" s="45">
        <f>(SUM(COUNT(G11:G$49))/SUM(COUNT(G$2:G$49)))*100</f>
        <v>81.25</v>
      </c>
      <c r="I11">
        <f>'LC3.shallow2'!V15</f>
        <v>244.47205741111887</v>
      </c>
      <c r="J11">
        <f>(SUM(COUNT(I11:I$505))/SUM(COUNT(I$2:I$505)))*100</f>
        <v>98.214285714285708</v>
      </c>
      <c r="L11">
        <v>1016.670121</v>
      </c>
      <c r="M11">
        <f>(SUM(COUNT(L11:L$731))/SUM(COUNT(L$2:L$731)))*100</f>
        <v>98.767123287671239</v>
      </c>
      <c r="O11">
        <v>1538.1341647879756</v>
      </c>
      <c r="P11">
        <f>(SUM(COUNT(L11:L$244))/SUM(COUNT(L$2:L$244)))*100</f>
        <v>96.296296296296291</v>
      </c>
      <c r="R11" s="39">
        <f>'lc1.shallow1'!S14</f>
        <v>1323.1911323519998</v>
      </c>
      <c r="S11" s="45">
        <f>(SUM(COUNT(R11:R$829))/SUM(COUNT(R$2:R$829)))*100</f>
        <v>98.91304347826086</v>
      </c>
      <c r="T11">
        <f>'LC1.Shallow2'!V15</f>
        <v>305.8197132619236</v>
      </c>
      <c r="U11" s="45">
        <f>(SUM(COUNT(T11:T$272))/SUM(COUNT(T$2:T$272)))*100</f>
        <v>96.678966789667896</v>
      </c>
    </row>
    <row r="12" spans="1:21">
      <c r="A12">
        <v>17972.736354075223</v>
      </c>
      <c r="B12">
        <f>(SUM(COUNT(A12:A$171))/SUM(COUNT(A$2:A$171)))*100</f>
        <v>94.117647058823522</v>
      </c>
      <c r="D12">
        <v>230.63361424700079</v>
      </c>
      <c r="E12">
        <f>(SUM(COUNT(D12:D$424))/SUM(COUNT(D$2:D$424)))*100</f>
        <v>97.635933806146568</v>
      </c>
      <c r="G12" s="39">
        <f>'LC3.shallow1'!W15</f>
        <v>313.35386013902757</v>
      </c>
      <c r="H12" s="45">
        <f>(SUM(COUNT(G12:G$49))/SUM(COUNT(G$2:G$49)))*100</f>
        <v>79.166666666666657</v>
      </c>
      <c r="I12">
        <f>'LC3.shallow2'!V16</f>
        <v>283.00682889323707</v>
      </c>
      <c r="J12">
        <f>(SUM(COUNT(I12:I$505))/SUM(COUNT(I$2:I$505)))*100</f>
        <v>98.015873015873012</v>
      </c>
      <c r="L12">
        <v>650.04254900000001</v>
      </c>
      <c r="M12">
        <f>(SUM(COUNT(L12:L$731))/SUM(COUNT(L$2:L$731)))*100</f>
        <v>98.630136986301366</v>
      </c>
      <c r="O12">
        <v>2032.7390777952166</v>
      </c>
      <c r="P12">
        <f>(SUM(COUNT(L12:L$244))/SUM(COUNT(L$2:L$244)))*100</f>
        <v>95.884773662551439</v>
      </c>
      <c r="R12" s="39">
        <f>'lc1.shallow1'!S15</f>
        <v>330.87768350159996</v>
      </c>
      <c r="S12" s="45">
        <f>(SUM(COUNT(R12:R$829))/SUM(COUNT(R$2:R$829)))*100</f>
        <v>98.792270531400959</v>
      </c>
      <c r="T12">
        <f>'LC1.Shallow2'!V16</f>
        <v>342.57144078813405</v>
      </c>
      <c r="U12" s="45">
        <f>(SUM(COUNT(T12:T$272))/SUM(COUNT(T$2:T$272)))*100</f>
        <v>96.309963099630991</v>
      </c>
    </row>
    <row r="13" spans="1:21">
      <c r="A13">
        <v>28816.017646691154</v>
      </c>
      <c r="B13">
        <f>(SUM(COUNT(A13:A$171))/SUM(COUNT(A$2:A$171)))*100</f>
        <v>93.529411764705884</v>
      </c>
      <c r="D13">
        <v>242.34865766335199</v>
      </c>
      <c r="E13">
        <f>(SUM(COUNT(D13:D$424))/SUM(COUNT(D$2:D$424)))*100</f>
        <v>97.399527186761219</v>
      </c>
      <c r="G13" s="39">
        <f>'LC3.shallow1'!W16</f>
        <v>399.46941961888825</v>
      </c>
      <c r="H13" s="45">
        <f>(SUM(COUNT(G13:G$49))/SUM(COUNT(G$2:G$49)))*100</f>
        <v>77.083333333333343</v>
      </c>
      <c r="I13">
        <f>'LC3.shallow2'!V17</f>
        <v>227.09896160581195</v>
      </c>
      <c r="J13">
        <f>(SUM(COUNT(I13:I$505))/SUM(COUNT(I$2:I$505)))*100</f>
        <v>97.817460317460316</v>
      </c>
      <c r="L13">
        <v>290.59392659999997</v>
      </c>
      <c r="M13">
        <f>(SUM(COUNT(L13:L$731))/SUM(COUNT(L$2:L$731)))*100</f>
        <v>98.493150684931507</v>
      </c>
      <c r="O13">
        <v>698.84309879962279</v>
      </c>
      <c r="P13">
        <f>(SUM(COUNT(L13:L$244))/SUM(COUNT(L$2:L$244)))*100</f>
        <v>95.473251028806587</v>
      </c>
      <c r="R13" s="39">
        <f>'lc1.shallow1'!S16</f>
        <v>686.29506069599995</v>
      </c>
      <c r="S13" s="45">
        <f>(SUM(COUNT(R13:R$829))/SUM(COUNT(R$2:R$829)))*100</f>
        <v>98.671497584541072</v>
      </c>
      <c r="T13">
        <f>'LC1.Shallow2'!V17</f>
        <v>626.68770009504999</v>
      </c>
      <c r="U13" s="45">
        <f>(SUM(COUNT(T13:T$272))/SUM(COUNT(T$2:T$272)))*100</f>
        <v>95.9409594095941</v>
      </c>
    </row>
    <row r="14" spans="1:21">
      <c r="A14">
        <v>13033.50775234938</v>
      </c>
      <c r="B14">
        <f>(SUM(COUNT(A14:A$171))/SUM(COUNT(A$2:A$171)))*100</f>
        <v>92.941176470588232</v>
      </c>
      <c r="D14">
        <v>564.89349219584085</v>
      </c>
      <c r="E14">
        <f>(SUM(COUNT(D14:D$424))/SUM(COUNT(D$2:D$424)))*100</f>
        <v>97.163120567375884</v>
      </c>
      <c r="G14" s="39">
        <f>'LC3.shallow1'!W17</f>
        <v>673.41955118647115</v>
      </c>
      <c r="H14" s="45">
        <f>(SUM(COUNT(G14:G$49))/SUM(COUNT(G$2:G$49)))*100</f>
        <v>75</v>
      </c>
      <c r="I14">
        <f>'LC3.shallow2'!V18</f>
        <v>273.34674680038876</v>
      </c>
      <c r="J14">
        <f>(SUM(COUNT(I14:I$505))/SUM(COUNT(I$2:I$505)))*100</f>
        <v>97.61904761904762</v>
      </c>
      <c r="L14">
        <v>643.36908860000005</v>
      </c>
      <c r="M14">
        <f>(SUM(COUNT(L14:L$731))/SUM(COUNT(L$2:L$731)))*100</f>
        <v>98.356164383561634</v>
      </c>
      <c r="O14">
        <v>874.71292379079944</v>
      </c>
      <c r="P14">
        <f>(SUM(COUNT(L14:L$244))/SUM(COUNT(L$2:L$244)))*100</f>
        <v>95.061728395061735</v>
      </c>
      <c r="R14" s="39">
        <f>'lc1.shallow1'!S17</f>
        <v>1027.850840352</v>
      </c>
      <c r="S14" s="45">
        <f>(SUM(COUNT(R14:R$829))/SUM(COUNT(R$2:R$829)))*100</f>
        <v>98.550724637681171</v>
      </c>
      <c r="T14">
        <f>'LC1.Shallow2'!V19</f>
        <v>133.63437224374857</v>
      </c>
      <c r="U14" s="45">
        <f>(SUM(COUNT(T14:T$272))/SUM(COUNT(T$2:T$272)))*100</f>
        <v>95.571955719557195</v>
      </c>
    </row>
    <row r="15" spans="1:21">
      <c r="A15">
        <v>13428.655339226869</v>
      </c>
      <c r="B15">
        <f>(SUM(COUNT(A15:A$171))/SUM(COUNT(A$2:A$171)))*100</f>
        <v>92.352941176470594</v>
      </c>
      <c r="D15">
        <v>316.32404618743919</v>
      </c>
      <c r="E15">
        <f>(SUM(COUNT(D15:D$424))/SUM(COUNT(D$2:D$424)))*100</f>
        <v>96.926713947990535</v>
      </c>
      <c r="G15" s="39">
        <f>'LC3.shallow1'!W19</f>
        <v>674.00780658698818</v>
      </c>
      <c r="H15" s="45">
        <f>(SUM(COUNT(G15:G$49))/SUM(COUNT(G$2:G$49)))*100</f>
        <v>72.916666666666657</v>
      </c>
      <c r="I15">
        <f>'LC3.shallow2'!V19</f>
        <v>229.69008154930549</v>
      </c>
      <c r="J15">
        <f>(SUM(COUNT(I15:I$505))/SUM(COUNT(I$2:I$505)))*100</f>
        <v>97.420634920634924</v>
      </c>
      <c r="L15">
        <v>930.3971464</v>
      </c>
      <c r="M15">
        <f>(SUM(COUNT(L15:L$731))/SUM(COUNT(L$2:L$731)))*100</f>
        <v>98.219178082191789</v>
      </c>
      <c r="O15">
        <v>956.96460224463715</v>
      </c>
      <c r="P15">
        <f>(SUM(COUNT(L15:L$244))/SUM(COUNT(L$2:L$244)))*100</f>
        <v>94.650205761316869</v>
      </c>
      <c r="R15" s="39">
        <f>'lc1.shallow1'!S18</f>
        <v>548.56027090319992</v>
      </c>
      <c r="S15" s="45">
        <f>(SUM(COUNT(R15:R$829))/SUM(COUNT(R$2:R$829)))*100</f>
        <v>98.429951690821255</v>
      </c>
      <c r="T15">
        <f>'LC1.Shallow2'!V20</f>
        <v>241.94566930101257</v>
      </c>
      <c r="U15" s="45">
        <f>(SUM(COUNT(T15:T$272))/SUM(COUNT(T$2:T$272)))*100</f>
        <v>95.20295202952029</v>
      </c>
    </row>
    <row r="16" spans="1:21">
      <c r="A16">
        <v>23625.928582924025</v>
      </c>
      <c r="B16">
        <f>(SUM(COUNT(A16:A$171))/SUM(COUNT(A$2:A$171)))*100</f>
        <v>91.764705882352942</v>
      </c>
      <c r="D16">
        <v>729.59102795328477</v>
      </c>
      <c r="E16">
        <f>(SUM(COUNT(D16:D$424))/SUM(COUNT(D$2:D$424)))*100</f>
        <v>96.690307328605201</v>
      </c>
      <c r="G16" s="39">
        <f>'LC3.shallow1'!W20</f>
        <v>615.10620966436545</v>
      </c>
      <c r="H16" s="45">
        <f>(SUM(COUNT(G16:G$49))/SUM(COUNT(G$2:G$49)))*100</f>
        <v>70.833333333333343</v>
      </c>
      <c r="I16">
        <f>'LC3.shallow2'!V20</f>
        <v>309.27582032371583</v>
      </c>
      <c r="J16">
        <f>(SUM(COUNT(I16:I$505))/SUM(COUNT(I$2:I$505)))*100</f>
        <v>97.222222222222214</v>
      </c>
      <c r="L16">
        <v>422.3364042</v>
      </c>
      <c r="M16">
        <f>(SUM(COUNT(L16:L$731))/SUM(COUNT(L$2:L$731)))*100</f>
        <v>98.082191780821915</v>
      </c>
      <c r="O16">
        <v>686.51698445410773</v>
      </c>
      <c r="P16">
        <f>(SUM(COUNT(L16:L$244))/SUM(COUNT(L$2:L$244)))*100</f>
        <v>94.238683127572017</v>
      </c>
      <c r="R16" s="39">
        <f>'lc1.shallow1'!S19</f>
        <v>437.31772385279993</v>
      </c>
      <c r="S16" s="45">
        <f>(SUM(COUNT(R16:R$829))/SUM(COUNT(R$2:R$829)))*100</f>
        <v>98.309178743961354</v>
      </c>
      <c r="T16">
        <f>'LC1.Shallow2'!V21</f>
        <v>153.13648585473439</v>
      </c>
      <c r="U16" s="45">
        <f>(SUM(COUNT(T16:T$272))/SUM(COUNT(T$2:T$272)))*100</f>
        <v>94.833948339483399</v>
      </c>
    </row>
    <row r="17" spans="1:21">
      <c r="A17">
        <v>22346.988116905679</v>
      </c>
      <c r="B17">
        <f>(SUM(COUNT(A17:A$171))/SUM(COUNT(A$2:A$171)))*100</f>
        <v>91.17647058823529</v>
      </c>
      <c r="D17">
        <v>245.44478768954639</v>
      </c>
      <c r="E17">
        <f>(SUM(COUNT(D17:D$424))/SUM(COUNT(D$2:D$424)))*100</f>
        <v>96.453900709219852</v>
      </c>
      <c r="G17" s="39">
        <f>'LC3.shallow1'!W21</f>
        <v>995.07806937603971</v>
      </c>
      <c r="H17" s="45">
        <f>(SUM(COUNT(G17:G$49))/SUM(COUNT(G$2:G$49)))*100</f>
        <v>68.75</v>
      </c>
      <c r="I17">
        <f>'LC3.shallow2'!V21</f>
        <v>153.66460898133519</v>
      </c>
      <c r="J17">
        <f>(SUM(COUNT(I17:I$505))/SUM(COUNT(I$2:I$505)))*100</f>
        <v>97.023809523809518</v>
      </c>
      <c r="L17">
        <v>659.56712879999998</v>
      </c>
      <c r="M17">
        <f>(SUM(COUNT(L17:L$731))/SUM(COUNT(L$2:L$731)))*100</f>
        <v>97.945205479452056</v>
      </c>
      <c r="O17">
        <v>337.89172211150236</v>
      </c>
      <c r="P17">
        <f>(SUM(COUNT(L17:L$244))/SUM(COUNT(L$2:L$244)))*100</f>
        <v>93.827160493827151</v>
      </c>
      <c r="R17" s="39">
        <f>'lc1.shallow1'!S20</f>
        <v>1284.5787967199999</v>
      </c>
      <c r="S17" s="45">
        <f>(SUM(COUNT(R17:R$829))/SUM(COUNT(R$2:R$829)))*100</f>
        <v>98.188405797101453</v>
      </c>
      <c r="T17">
        <f>'LC1.Shallow2'!V22</f>
        <v>1048.5304065242776</v>
      </c>
      <c r="U17" s="45">
        <f>(SUM(COUNT(T17:T$272))/SUM(COUNT(T$2:T$272)))*100</f>
        <v>94.464944649446494</v>
      </c>
    </row>
    <row r="18" spans="1:21">
      <c r="A18">
        <v>22603.58070543834</v>
      </c>
      <c r="B18">
        <f>(SUM(COUNT(A18:A$171))/SUM(COUNT(A$2:A$171)))*100</f>
        <v>90.588235294117652</v>
      </c>
      <c r="D18">
        <v>1676.97007309932</v>
      </c>
      <c r="E18">
        <f>(SUM(COUNT(D18:D$424))/SUM(COUNT(D$2:D$424)))*100</f>
        <v>96.217494089834503</v>
      </c>
      <c r="G18" s="39">
        <f>'LC3.shallow1'!W22</f>
        <v>812.82825561010713</v>
      </c>
      <c r="H18" s="45">
        <f>(SUM(COUNT(G18:G$49))/SUM(COUNT(G$2:G$49)))*100</f>
        <v>66.666666666666657</v>
      </c>
      <c r="I18">
        <f>'LC3.shallow2'!V23</f>
        <v>282.40057172277824</v>
      </c>
      <c r="J18">
        <f>(SUM(COUNT(I18:I$505))/SUM(COUNT(I$2:I$505)))*100</f>
        <v>96.825396825396822</v>
      </c>
      <c r="L18">
        <v>760.10583959999997</v>
      </c>
      <c r="M18">
        <f>(SUM(COUNT(L18:L$731))/SUM(COUNT(L$2:L$731)))*100</f>
        <v>97.808219178082183</v>
      </c>
      <c r="O18">
        <v>279.83365131942202</v>
      </c>
      <c r="P18">
        <f>(SUM(COUNT(L18:L$244))/SUM(COUNT(L$2:L$244)))*100</f>
        <v>93.415637860082299</v>
      </c>
      <c r="R18" s="39">
        <f>'lc1.shallow1'!S21</f>
        <v>2009.1815208120001</v>
      </c>
      <c r="S18" s="45">
        <f>(SUM(COUNT(R18:R$829))/SUM(COUNT(R$2:R$829)))*100</f>
        <v>98.067632850241552</v>
      </c>
      <c r="T18">
        <f>'LC1.Shallow2'!V23</f>
        <v>393.62301657534226</v>
      </c>
      <c r="U18" s="45">
        <f>(SUM(COUNT(T18:T$272))/SUM(COUNT(T$2:T$272)))*100</f>
        <v>94.095940959409603</v>
      </c>
    </row>
    <row r="19" spans="1:21">
      <c r="A19">
        <v>37398.487989866626</v>
      </c>
      <c r="B19">
        <f>(SUM(COUNT(A19:A$171))/SUM(COUNT(A$2:A$171)))*100</f>
        <v>90</v>
      </c>
      <c r="D19">
        <v>307.63393766600961</v>
      </c>
      <c r="E19">
        <f>(SUM(COUNT(D19:D$424))/SUM(COUNT(D$2:D$424)))*100</f>
        <v>95.981087470449182</v>
      </c>
      <c r="G19" s="39">
        <f>'LC3.shallow1'!W23</f>
        <v>1054.0252776666357</v>
      </c>
      <c r="H19" s="45">
        <f>(SUM(COUNT(G19:G$49))/SUM(COUNT(G$2:G$49)))*100</f>
        <v>64.583333333333343</v>
      </c>
      <c r="I19">
        <f>'LC3.shallow2'!V24</f>
        <v>210.48889082106774</v>
      </c>
      <c r="J19">
        <f>(SUM(COUNT(I19:I$505))/SUM(COUNT(I$2:I$505)))*100</f>
        <v>96.626984126984127</v>
      </c>
      <c r="L19">
        <v>1534.7594999999999</v>
      </c>
      <c r="M19">
        <f>(SUM(COUNT(L19:L$731))/SUM(COUNT(L$2:L$731)))*100</f>
        <v>97.671232876712338</v>
      </c>
      <c r="O19">
        <v>344.53070738709903</v>
      </c>
      <c r="P19">
        <f>(SUM(COUNT(L19:L$244))/SUM(COUNT(L$2:L$244)))*100</f>
        <v>93.004115226337447</v>
      </c>
      <c r="R19" s="39">
        <f>'lc1.shallow1'!S22</f>
        <v>606.88077730800001</v>
      </c>
      <c r="S19" s="45">
        <f>(SUM(COUNT(R19:R$829))/SUM(COUNT(R$2:R$829)))*100</f>
        <v>97.94685990338165</v>
      </c>
      <c r="T19">
        <f>'LC1.Shallow2'!V24</f>
        <v>306.33035762733164</v>
      </c>
      <c r="U19" s="45">
        <f>(SUM(COUNT(T19:T$272))/SUM(COUNT(T$2:T$272)))*100</f>
        <v>93.726937269372684</v>
      </c>
    </row>
    <row r="20" spans="1:21">
      <c r="A20">
        <v>18310.614251656301</v>
      </c>
      <c r="B20">
        <f>(SUM(COUNT(A20:A$171))/SUM(COUNT(A$2:A$171)))*100</f>
        <v>89.411764705882362</v>
      </c>
      <c r="D20">
        <v>1018.930018456904</v>
      </c>
      <c r="E20">
        <f>(SUM(COUNT(D20:D$424))/SUM(COUNT(D$2:D$424)))*100</f>
        <v>95.744680851063833</v>
      </c>
      <c r="G20" s="39">
        <f>'LC3.shallow1'!W24</f>
        <v>550.72858589489056</v>
      </c>
      <c r="H20" s="45">
        <f>(SUM(COUNT(G20:G$49))/SUM(COUNT(G$2:G$49)))*100</f>
        <v>62.5</v>
      </c>
      <c r="I20">
        <f>'LC3.shallow2'!V25</f>
        <v>184.42212560875515</v>
      </c>
      <c r="J20">
        <f>(SUM(COUNT(I20:I$505))/SUM(COUNT(I$2:I$505)))*100</f>
        <v>96.428571428571431</v>
      </c>
      <c r="L20">
        <v>802.92962399999999</v>
      </c>
      <c r="M20">
        <f>(SUM(COUNT(L20:L$731))/SUM(COUNT(L$2:L$731)))*100</f>
        <v>97.534246575342465</v>
      </c>
      <c r="O20">
        <v>493.95671528508637</v>
      </c>
      <c r="P20">
        <f>(SUM(COUNT(L20:L$244))/SUM(COUNT(L$2:L$244)))*100</f>
        <v>92.592592592592595</v>
      </c>
      <c r="R20" s="39">
        <f>'lc1.shallow1'!S23</f>
        <v>405.21947265719996</v>
      </c>
      <c r="S20" s="45">
        <f>(SUM(COUNT(R20:R$829))/SUM(COUNT(R$2:R$829)))*100</f>
        <v>97.826086956521735</v>
      </c>
      <c r="T20">
        <f>'LC1.Shallow2'!V25</f>
        <v>471.52804767653322</v>
      </c>
      <c r="U20" s="45">
        <f>(SUM(COUNT(T20:T$272))/SUM(COUNT(T$2:T$272)))*100</f>
        <v>93.357933579335793</v>
      </c>
    </row>
    <row r="21" spans="1:21">
      <c r="A21">
        <v>31295.263161979954</v>
      </c>
      <c r="B21">
        <f>(SUM(COUNT(A21:A$171))/SUM(COUNT(A$2:A$171)))*100</f>
        <v>88.823529411764696</v>
      </c>
      <c r="D21">
        <v>362.78665421174321</v>
      </c>
      <c r="E21">
        <f>(SUM(COUNT(D21:D$424))/SUM(COUNT(D$2:D$424)))*100</f>
        <v>95.508274231678485</v>
      </c>
      <c r="G21" s="39">
        <f>'LC3.shallow1'!W25</f>
        <v>432.99074701551939</v>
      </c>
      <c r="H21" s="45">
        <f>(SUM(COUNT(G21:G$49))/SUM(COUNT(G$2:G$49)))*100</f>
        <v>60.416666666666664</v>
      </c>
      <c r="I21">
        <f>'LC3.shallow2'!V26</f>
        <v>202.68512674674994</v>
      </c>
      <c r="J21">
        <f>(SUM(COUNT(I21:I$505))/SUM(COUNT(I$2:I$505)))*100</f>
        <v>96.230158730158735</v>
      </c>
      <c r="L21">
        <v>524.16081380000003</v>
      </c>
      <c r="M21">
        <f>(SUM(COUNT(L21:L$731))/SUM(COUNT(L$2:L$731)))*100</f>
        <v>97.397260273972606</v>
      </c>
      <c r="O21">
        <v>591.76825058411055</v>
      </c>
      <c r="P21">
        <f>(SUM(COUNT(L21:L$244))/SUM(COUNT(L$2:L$244)))*100</f>
        <v>92.181069958847743</v>
      </c>
      <c r="R21" s="39">
        <f>'lc1.shallow1'!S24</f>
        <v>2963.1806704680002</v>
      </c>
      <c r="S21" s="45">
        <f>(SUM(COUNT(R21:R$829))/SUM(COUNT(R$2:R$829)))*100</f>
        <v>97.705314009661834</v>
      </c>
      <c r="T21">
        <f>'LC1.Shallow2'!V26</f>
        <v>861.30160411834504</v>
      </c>
      <c r="U21" s="45">
        <f>(SUM(COUNT(T21:T$272))/SUM(COUNT(T$2:T$272)))*100</f>
        <v>92.988929889298888</v>
      </c>
    </row>
    <row r="22" spans="1:21">
      <c r="A22">
        <v>42132.144446875602</v>
      </c>
      <c r="B22">
        <f>(SUM(COUNT(A22:A$171))/SUM(COUNT(A$2:A$171)))*100</f>
        <v>88.235294117647058</v>
      </c>
      <c r="D22">
        <v>238.94591993103839</v>
      </c>
      <c r="E22">
        <f>(SUM(COUNT(D22:D$424))/SUM(COUNT(D$2:D$424)))*100</f>
        <v>95.27186761229315</v>
      </c>
      <c r="G22" s="39">
        <f>'LC3.shallow1'!W26</f>
        <v>341.29708019520041</v>
      </c>
      <c r="H22" s="45">
        <f>(SUM(COUNT(G22:G$49))/SUM(COUNT(G$2:G$49)))*100</f>
        <v>58.333333333333336</v>
      </c>
      <c r="I22">
        <f>'LC3.shallow2'!V27</f>
        <v>186.80075801247114</v>
      </c>
      <c r="J22">
        <f>(SUM(COUNT(I22:I$505))/SUM(COUNT(I$2:I$505)))*100</f>
        <v>96.031746031746039</v>
      </c>
      <c r="L22">
        <v>369.15978130000002</v>
      </c>
      <c r="M22">
        <f>(SUM(COUNT(L22:L$731))/SUM(COUNT(L$2:L$731)))*100</f>
        <v>97.260273972602747</v>
      </c>
      <c r="O22">
        <v>495.01299321700128</v>
      </c>
      <c r="P22">
        <f>(SUM(COUNT(L22:L$244))/SUM(COUNT(L$2:L$244)))*100</f>
        <v>91.769547325102891</v>
      </c>
      <c r="R22" s="39">
        <f>'lc1.shallow1'!S25</f>
        <v>704.91854542800002</v>
      </c>
      <c r="S22" s="45">
        <f>(SUM(COUNT(R22:R$829))/SUM(COUNT(R$2:R$829)))*100</f>
        <v>97.584541062801932</v>
      </c>
      <c r="T22">
        <f>'LC1.Shallow2'!V27</f>
        <v>439.42466001038707</v>
      </c>
      <c r="U22" s="45">
        <f>(SUM(COUNT(T22:T$272))/SUM(COUNT(T$2:T$272)))*100</f>
        <v>92.619926199261997</v>
      </c>
    </row>
    <row r="23" spans="1:21">
      <c r="A23">
        <v>11638.547554079041</v>
      </c>
      <c r="B23">
        <f>(SUM(COUNT(A23:A$171))/SUM(COUNT(A$2:A$171)))*100</f>
        <v>87.647058823529406</v>
      </c>
      <c r="D23">
        <v>1260.0851996664719</v>
      </c>
      <c r="E23">
        <f>(SUM(COUNT(D23:D$424))/SUM(COUNT(D$2:D$424)))*100</f>
        <v>95.035460992907801</v>
      </c>
      <c r="G23" s="39">
        <f>'LC3.shallow1'!W28</f>
        <v>620.68386355346604</v>
      </c>
      <c r="H23" s="45">
        <f>(SUM(COUNT(G23:G$49))/SUM(COUNT(G$2:G$49)))*100</f>
        <v>56.25</v>
      </c>
      <c r="I23">
        <f>'LC3.shallow2'!V28</f>
        <v>274.24078490900712</v>
      </c>
      <c r="J23">
        <f>(SUM(COUNT(I23:I$505))/SUM(COUNT(I$2:I$505)))*100</f>
        <v>95.833333333333343</v>
      </c>
      <c r="L23">
        <v>268.28722199999999</v>
      </c>
      <c r="M23">
        <f>(SUM(COUNT(L23:L$731))/SUM(COUNT(L$2:L$731)))*100</f>
        <v>97.123287671232873</v>
      </c>
      <c r="O23">
        <v>291.2769453243468</v>
      </c>
      <c r="P23">
        <f>(SUM(COUNT(L23:L$244))/SUM(COUNT(L$2:L$244)))*100</f>
        <v>91.358024691358025</v>
      </c>
      <c r="R23" s="39">
        <f>'lc1.shallow1'!S26</f>
        <v>324.16735097879996</v>
      </c>
      <c r="S23" s="45">
        <f>(SUM(COUNT(R23:R$829))/SUM(COUNT(R$2:R$829)))*100</f>
        <v>97.463768115942031</v>
      </c>
      <c r="T23">
        <f>'LC1.Shallow2'!V28</f>
        <v>309.35945494357605</v>
      </c>
      <c r="U23" s="45">
        <f>(SUM(COUNT(T23:T$272))/SUM(COUNT(T$2:T$272)))*100</f>
        <v>92.250922509225092</v>
      </c>
    </row>
    <row r="24" spans="1:21">
      <c r="A24">
        <v>24266.980460754665</v>
      </c>
      <c r="B24">
        <f>(SUM(COUNT(A24:A$171))/SUM(COUNT(A$2:A$171)))*100</f>
        <v>87.058823529411768</v>
      </c>
      <c r="D24">
        <v>966.47662527398404</v>
      </c>
      <c r="E24">
        <f>(SUM(COUNT(D24:D$424))/SUM(COUNT(D$2:D$424)))*100</f>
        <v>94.799054373522466</v>
      </c>
      <c r="G24" s="39">
        <f>'LC3.shallow1'!W29</f>
        <v>893.23090060550737</v>
      </c>
      <c r="H24" s="45">
        <f>(SUM(COUNT(G24:G$49))/SUM(COUNT(G$2:G$49)))*100</f>
        <v>54.166666666666664</v>
      </c>
      <c r="I24">
        <f>'LC3.shallow2'!V29</f>
        <v>1197.9252095655402</v>
      </c>
      <c r="J24">
        <f>(SUM(COUNT(I24:I$505))/SUM(COUNT(I$2:I$505)))*100</f>
        <v>95.634920634920633</v>
      </c>
      <c r="L24">
        <v>889.98429039999996</v>
      </c>
      <c r="M24">
        <f>(SUM(COUNT(L24:L$731))/SUM(COUNT(L$2:L$731)))*100</f>
        <v>96.986301369863014</v>
      </c>
      <c r="O24">
        <v>911.77610790836104</v>
      </c>
      <c r="P24">
        <f>(SUM(COUNT(L24:L$244))/SUM(COUNT(L$2:L$244)))*100</f>
        <v>90.946502057613159</v>
      </c>
      <c r="R24" s="39">
        <f>'lc1.shallow1'!S27</f>
        <v>518.94041331120002</v>
      </c>
      <c r="S24" s="45">
        <f>(SUM(COUNT(R24:R$829))/SUM(COUNT(R$2:R$829)))*100</f>
        <v>97.34299516908213</v>
      </c>
      <c r="T24">
        <f>'LC1.Shallow2'!V29</f>
        <v>321.51671266383471</v>
      </c>
      <c r="U24" s="45">
        <f>(SUM(COUNT(T24:T$272))/SUM(COUNT(T$2:T$272)))*100</f>
        <v>91.881918819188186</v>
      </c>
    </row>
    <row r="25" spans="1:21">
      <c r="A25">
        <v>27879.53765151331</v>
      </c>
      <c r="B25">
        <f>(SUM(COUNT(A25:A$171))/SUM(COUNT(A$2:A$171)))*100</f>
        <v>86.470588235294116</v>
      </c>
      <c r="D25">
        <v>860.53615307427197</v>
      </c>
      <c r="E25">
        <f>(SUM(COUNT(D25:D$424))/SUM(COUNT(D$2:D$424)))*100</f>
        <v>94.562647754137117</v>
      </c>
      <c r="G25" s="39">
        <f>'LC3.shallow1'!W30</f>
        <v>400.83681604645398</v>
      </c>
      <c r="H25" s="45">
        <f>(SUM(COUNT(G25:G$49))/SUM(COUNT(G$2:G$49)))*100</f>
        <v>52.083333333333336</v>
      </c>
      <c r="I25">
        <f>'LC3.shallow2'!V30</f>
        <v>621.60039132340762</v>
      </c>
      <c r="J25">
        <f>(SUM(COUNT(I25:I$505))/SUM(COUNT(I$2:I$505)))*100</f>
        <v>95.436507936507937</v>
      </c>
      <c r="L25">
        <v>726.38031539999997</v>
      </c>
      <c r="M25">
        <f>(SUM(COUNT(L25:L$731))/SUM(COUNT(L$2:L$731)))*100</f>
        <v>96.849315068493141</v>
      </c>
      <c r="O25">
        <v>667.01722684250205</v>
      </c>
      <c r="P25">
        <f>(SUM(COUNT(L25:L$244))/SUM(COUNT(L$2:L$244)))*100</f>
        <v>90.534979423868307</v>
      </c>
      <c r="R25" s="39">
        <f>'lc1.shallow1'!S28</f>
        <v>893.978928408</v>
      </c>
      <c r="S25" s="45">
        <f>(SUM(COUNT(R25:R$829))/SUM(COUNT(R$2:R$829)))*100</f>
        <v>97.222222222222214</v>
      </c>
      <c r="T25">
        <f>'LC1.Shallow2'!V30</f>
        <v>298.24257834752348</v>
      </c>
      <c r="U25" s="45">
        <f>(SUM(COUNT(T25:T$272))/SUM(COUNT(T$2:T$272)))*100</f>
        <v>91.512915129151295</v>
      </c>
    </row>
    <row r="26" spans="1:21">
      <c r="A26">
        <v>27908.598030575373</v>
      </c>
      <c r="B26">
        <f>(SUM(COUNT(A26:A$171))/SUM(COUNT(A$2:A$171)))*100</f>
        <v>85.882352941176464</v>
      </c>
      <c r="D26">
        <v>325.75479662721762</v>
      </c>
      <c r="E26">
        <f>(SUM(COUNT(D26:D$424))/SUM(COUNT(D$2:D$424)))*100</f>
        <v>94.326241134751783</v>
      </c>
      <c r="G26" s="39">
        <f>'LC3.shallow1'!W31</f>
        <v>542.66806198353515</v>
      </c>
      <c r="H26" s="45">
        <f>(SUM(COUNT(G26:G$49))/SUM(COUNT(G$2:G$49)))*100</f>
        <v>50</v>
      </c>
      <c r="I26">
        <f>'LC3.shallow2'!V31</f>
        <v>176.26034073218216</v>
      </c>
      <c r="J26">
        <f>(SUM(COUNT(I26:I$505))/SUM(COUNT(I$2:I$505)))*100</f>
        <v>95.238095238095227</v>
      </c>
      <c r="L26">
        <v>528.99424109999995</v>
      </c>
      <c r="M26">
        <f>(SUM(COUNT(L26:L$731))/SUM(COUNT(L$2:L$731)))*100</f>
        <v>96.712328767123296</v>
      </c>
      <c r="O26">
        <v>430.44300737106636</v>
      </c>
      <c r="P26">
        <f>(SUM(COUNT(L26:L$244))/SUM(COUNT(L$2:L$244)))*100</f>
        <v>90.123456790123456</v>
      </c>
      <c r="R26" s="39">
        <f>'lc1.shallow1'!S29</f>
        <v>1016.848189608</v>
      </c>
      <c r="S26" s="45">
        <f>(SUM(COUNT(R26:R$829))/SUM(COUNT(R$2:R$829)))*100</f>
        <v>97.101449275362313</v>
      </c>
      <c r="T26">
        <f>'LC1.Shallow2'!V31</f>
        <v>1553.8833134015506</v>
      </c>
      <c r="U26" s="45">
        <f>(SUM(COUNT(T26:T$272))/SUM(COUNT(T$2:T$272)))*100</f>
        <v>91.14391143911439</v>
      </c>
    </row>
    <row r="27" spans="1:21">
      <c r="A27">
        <v>21012.368840560874</v>
      </c>
      <c r="B27">
        <f>(SUM(COUNT(A27:A$171))/SUM(COUNT(A$2:A$171)))*100</f>
        <v>85.294117647058826</v>
      </c>
      <c r="D27">
        <v>238.6253556142232</v>
      </c>
      <c r="E27">
        <f>(SUM(COUNT(D27:D$424))/SUM(COUNT(D$2:D$424)))*100</f>
        <v>94.089834515366434</v>
      </c>
      <c r="G27" s="39">
        <f>'LC3.shallow1'!W32</f>
        <v>790.69929689031585</v>
      </c>
      <c r="H27" s="45">
        <f>(SUM(COUNT(G27:G$49))/SUM(COUNT(G$2:G$49)))*100</f>
        <v>47.916666666666671</v>
      </c>
      <c r="I27">
        <f>'LC3.shallow2'!V32</f>
        <v>607.75391156012677</v>
      </c>
      <c r="J27">
        <f>(SUM(COUNT(I27:I$505))/SUM(COUNT(I$2:I$505)))*100</f>
        <v>95.039682539682531</v>
      </c>
      <c r="L27">
        <v>461.1484418</v>
      </c>
      <c r="M27">
        <f>(SUM(COUNT(L27:L$731))/SUM(COUNT(L$2:L$731)))*100</f>
        <v>96.575342465753423</v>
      </c>
      <c r="O27">
        <v>484.44337177105695</v>
      </c>
      <c r="P27">
        <f>(SUM(COUNT(L27:L$244))/SUM(COUNT(L$2:L$244)))*100</f>
        <v>89.711934156378604</v>
      </c>
      <c r="R27" s="39">
        <f>'lc1.shallow1'!S30</f>
        <v>304.56046665359997</v>
      </c>
      <c r="S27" s="45">
        <f>(SUM(COUNT(R27:R$829))/SUM(COUNT(R$2:R$829)))*100</f>
        <v>96.980676328502412</v>
      </c>
      <c r="T27">
        <f>'LC1.Shallow2'!V32</f>
        <v>2158.4585850214207</v>
      </c>
      <c r="U27" s="45">
        <f>(SUM(COUNT(T27:T$272))/SUM(COUNT(T$2:T$272)))*100</f>
        <v>90.774907749077499</v>
      </c>
    </row>
    <row r="28" spans="1:21">
      <c r="A28">
        <v>25458.005809622537</v>
      </c>
      <c r="B28">
        <f>(SUM(COUNT(A28:A$171))/SUM(COUNT(A$2:A$171)))*100</f>
        <v>84.705882352941174</v>
      </c>
      <c r="D28">
        <v>266.1409094336488</v>
      </c>
      <c r="E28">
        <f>(SUM(COUNT(D28:D$424))/SUM(COUNT(D$2:D$424)))*100</f>
        <v>93.853427895981085</v>
      </c>
      <c r="G28" s="39">
        <f>'LC3.shallow1'!W33</f>
        <v>859.69450754186676</v>
      </c>
      <c r="H28" s="45">
        <f>(SUM(COUNT(G28:G$49))/SUM(COUNT(G$2:G$49)))*100</f>
        <v>45.833333333333329</v>
      </c>
      <c r="I28">
        <f>'LC3.shallow2'!V34</f>
        <v>193.06364241032972</v>
      </c>
      <c r="J28">
        <f>(SUM(COUNT(I28:I$505))/SUM(COUNT(I$2:I$505)))*100</f>
        <v>94.841269841269835</v>
      </c>
      <c r="L28">
        <v>916.329928</v>
      </c>
      <c r="M28">
        <f>(SUM(COUNT(L28:L$731))/SUM(COUNT(L$2:L$731)))*100</f>
        <v>96.438356164383563</v>
      </c>
      <c r="O28">
        <v>357.96729343927626</v>
      </c>
      <c r="P28">
        <f>(SUM(COUNT(L28:L$244))/SUM(COUNT(L$2:L$244)))*100</f>
        <v>89.300411522633752</v>
      </c>
      <c r="R28" s="39">
        <f>'lc1.shallow1'!S31</f>
        <v>694.72887022800001</v>
      </c>
      <c r="S28" s="45">
        <f>(SUM(COUNT(R28:R$829))/SUM(COUNT(R$2:R$829)))*100</f>
        <v>96.859903381642511</v>
      </c>
      <c r="T28">
        <f>'LC1.Shallow2'!V33</f>
        <v>1066.09544351618</v>
      </c>
      <c r="U28" s="45">
        <f>(SUM(COUNT(T28:T$272))/SUM(COUNT(T$2:T$272)))*100</f>
        <v>90.40590405904058</v>
      </c>
    </row>
    <row r="29" spans="1:21">
      <c r="A29">
        <v>16086.482101235952</v>
      </c>
      <c r="B29">
        <f>(SUM(COUNT(A29:A$171))/SUM(COUNT(A$2:A$171)))*100</f>
        <v>84.117647058823536</v>
      </c>
      <c r="D29">
        <v>373.34523233143841</v>
      </c>
      <c r="E29">
        <f>(SUM(COUNT(D29:D$424))/SUM(COUNT(D$2:D$424)))*100</f>
        <v>93.61702127659575</v>
      </c>
      <c r="G29" s="39">
        <f>'LC3.shallow1'!W34</f>
        <v>445.67143242999026</v>
      </c>
      <c r="H29" s="45">
        <f>(SUM(COUNT(G29:G$49))/SUM(COUNT(G$2:G$49)))*100</f>
        <v>43.75</v>
      </c>
      <c r="I29">
        <f>'LC3.shallow2'!V35</f>
        <v>262.4543778660904</v>
      </c>
      <c r="J29">
        <f>(SUM(COUNT(I29:I$505))/SUM(COUNT(I$2:I$505)))*100</f>
        <v>94.642857142857139</v>
      </c>
      <c r="L29">
        <v>513.55168170000002</v>
      </c>
      <c r="M29">
        <f>(SUM(COUNT(L29:L$731))/SUM(COUNT(L$2:L$731)))*100</f>
        <v>96.30136986301369</v>
      </c>
      <c r="O29">
        <v>958.04650422984173</v>
      </c>
      <c r="P29">
        <f>(SUM(COUNT(L29:L$244))/SUM(COUNT(L$2:L$244)))*100</f>
        <v>88.888888888888886</v>
      </c>
      <c r="R29" s="39">
        <f>'lc1.shallow1'!S32</f>
        <v>635.00355555599992</v>
      </c>
      <c r="S29" s="45">
        <f>(SUM(COUNT(R29:R$829))/SUM(COUNT(R$2:R$829)))*100</f>
        <v>96.739130434782609</v>
      </c>
      <c r="T29">
        <f>'LC1.Shallow2'!V34</f>
        <v>226.08806736857355</v>
      </c>
      <c r="U29" s="45">
        <f>(SUM(COUNT(T29:T$272))/SUM(COUNT(T$2:T$272)))*100</f>
        <v>90.036900369003689</v>
      </c>
    </row>
    <row r="30" spans="1:21">
      <c r="A30">
        <v>15366.876095876038</v>
      </c>
      <c r="B30">
        <f>(SUM(COUNT(A30:A$171))/SUM(COUNT(A$2:A$171)))*100</f>
        <v>83.529411764705884</v>
      </c>
      <c r="D30">
        <v>800.79526062488003</v>
      </c>
      <c r="E30">
        <f>(SUM(COUNT(D30:D$424))/SUM(COUNT(D$2:D$424)))*100</f>
        <v>93.380614657210401</v>
      </c>
      <c r="G30" s="39">
        <f>'LC3.shallow1'!W35</f>
        <v>518.54000502879751</v>
      </c>
      <c r="H30" s="45">
        <f>(SUM(COUNT(G30:G$49))/SUM(COUNT(G$2:G$49)))*100</f>
        <v>41.666666666666671</v>
      </c>
      <c r="I30">
        <f>'LC3.shallow2'!V36</f>
        <v>198.04825907944161</v>
      </c>
      <c r="J30">
        <f>(SUM(COUNT(I30:I$505))/SUM(COUNT(I$2:I$505)))*100</f>
        <v>94.444444444444443</v>
      </c>
      <c r="L30">
        <v>542.39644099999998</v>
      </c>
      <c r="M30">
        <f>(SUM(COUNT(L30:L$731))/SUM(COUNT(L$2:L$731)))*100</f>
        <v>96.164383561643845</v>
      </c>
      <c r="O30">
        <v>1048.7469882400101</v>
      </c>
      <c r="P30">
        <f>(SUM(COUNT(L30:L$244))/SUM(COUNT(L$2:L$244)))*100</f>
        <v>88.477366255144034</v>
      </c>
      <c r="R30" s="39">
        <f>'lc1.shallow1'!S33</f>
        <v>612.12142526399998</v>
      </c>
      <c r="S30" s="45">
        <f>(SUM(COUNT(R30:R$829))/SUM(COUNT(R$2:R$829)))*100</f>
        <v>96.618357487922708</v>
      </c>
      <c r="T30">
        <f>'LC1.Shallow2'!V35</f>
        <v>806.64483440829542</v>
      </c>
      <c r="U30" s="45">
        <f>(SUM(COUNT(T30:T$272))/SUM(COUNT(T$2:T$272)))*100</f>
        <v>89.667896678966784</v>
      </c>
    </row>
    <row r="31" spans="1:21">
      <c r="A31">
        <v>16700.254280249119</v>
      </c>
      <c r="B31">
        <f>(SUM(COUNT(A31:A$171))/SUM(COUNT(A$2:A$171)))*100</f>
        <v>82.941176470588246</v>
      </c>
      <c r="D31">
        <v>1054.449188261792</v>
      </c>
      <c r="E31">
        <f>(SUM(COUNT(D31:D$424))/SUM(COUNT(D$2:D$424)))*100</f>
        <v>93.144208037825067</v>
      </c>
      <c r="G31" s="39">
        <f>'LC3.shallow1'!W37</f>
        <v>605.58686257273973</v>
      </c>
      <c r="H31" s="45">
        <f>(SUM(COUNT(G31:G$49))/SUM(COUNT(G$2:G$49)))*100</f>
        <v>39.583333333333329</v>
      </c>
      <c r="I31">
        <f>'LC3.shallow2'!V37</f>
        <v>282.16519099791333</v>
      </c>
      <c r="J31">
        <f>(SUM(COUNT(I31:I$505))/SUM(COUNT(I$2:I$505)))*100</f>
        <v>94.246031746031747</v>
      </c>
      <c r="L31">
        <v>322.73807849999997</v>
      </c>
      <c r="M31">
        <f>(SUM(COUNT(L31:L$731))/SUM(COUNT(L$2:L$731)))*100</f>
        <v>96.027397260273972</v>
      </c>
      <c r="O31">
        <v>418.06354637773546</v>
      </c>
      <c r="P31">
        <f>(SUM(COUNT(L31:L$244))/SUM(COUNT(L$2:L$244)))*100</f>
        <v>88.065843621399182</v>
      </c>
      <c r="R31" s="39">
        <f>'lc1.shallow1'!S34</f>
        <v>663.34223808000002</v>
      </c>
      <c r="S31" s="45">
        <f>(SUM(COUNT(R31:R$829))/SUM(COUNT(R$2:R$829)))*100</f>
        <v>96.497584541062793</v>
      </c>
      <c r="T31">
        <f>'LC1.Shallow2'!V36</f>
        <v>467.44414465748469</v>
      </c>
      <c r="U31" s="45">
        <f>(SUM(COUNT(T31:T$272))/SUM(COUNT(T$2:T$272)))*100</f>
        <v>89.298892988929893</v>
      </c>
    </row>
    <row r="32" spans="1:21">
      <c r="A32">
        <v>22582.406113894671</v>
      </c>
      <c r="B32">
        <f>(SUM(COUNT(A32:A$171))/SUM(COUNT(A$2:A$171)))*100</f>
        <v>82.35294117647058</v>
      </c>
      <c r="D32">
        <v>649.47924831052796</v>
      </c>
      <c r="E32">
        <f>(SUM(COUNT(D32:D$424))/SUM(COUNT(D$2:D$424)))*100</f>
        <v>92.907801418439718</v>
      </c>
      <c r="G32" s="39">
        <f>'LC3.shallow1'!W38</f>
        <v>560.0808895555648</v>
      </c>
      <c r="H32" s="45">
        <f>(SUM(COUNT(G32:G$49))/SUM(COUNT(G$2:G$49)))*100</f>
        <v>37.5</v>
      </c>
      <c r="I32">
        <f>'LC3.shallow2'!V38</f>
        <v>247.27277871559622</v>
      </c>
      <c r="J32">
        <f>(SUM(COUNT(I32:I$505))/SUM(COUNT(I$2:I$505)))*100</f>
        <v>94.047619047619051</v>
      </c>
      <c r="L32">
        <v>589.03229499999998</v>
      </c>
      <c r="M32">
        <f>(SUM(COUNT(L32:L$731))/SUM(COUNT(L$2:L$731)))*100</f>
        <v>95.890410958904098</v>
      </c>
      <c r="O32">
        <v>639.80952356130854</v>
      </c>
      <c r="P32">
        <f>(SUM(COUNT(L32:L$244))/SUM(COUNT(L$2:L$244)))*100</f>
        <v>87.654320987654316</v>
      </c>
      <c r="R32" s="39">
        <f>'lc1.shallow1'!S35</f>
        <v>534.1438167071999</v>
      </c>
      <c r="S32" s="45">
        <f>(SUM(COUNT(R32:R$829))/SUM(COUNT(R$2:R$829)))*100</f>
        <v>96.376811594202891</v>
      </c>
      <c r="T32">
        <f>'LC1.Shallow2'!V37</f>
        <v>160.26251961350351</v>
      </c>
      <c r="U32" s="45">
        <f>(SUM(COUNT(T32:T$272))/SUM(COUNT(T$2:T$272)))*100</f>
        <v>88.929889298892988</v>
      </c>
    </row>
    <row r="33" spans="1:21">
      <c r="A33">
        <v>31929.605250786259</v>
      </c>
      <c r="B33">
        <f>(SUM(COUNT(A33:A$171))/SUM(COUNT(A$2:A$171)))*100</f>
        <v>81.764705882352942</v>
      </c>
      <c r="D33">
        <v>553.44796652363198</v>
      </c>
      <c r="E33">
        <f>(SUM(COUNT(D33:D$424))/SUM(COUNT(D$2:D$424)))*100</f>
        <v>92.671394799054369</v>
      </c>
      <c r="G33" s="39">
        <f>'LC3.shallow1'!W39</f>
        <v>1091.2693740515238</v>
      </c>
      <c r="H33" s="45">
        <f>(SUM(COUNT(G33:G$49))/SUM(COUNT(G$2:G$49)))*100</f>
        <v>35.416666666666671</v>
      </c>
      <c r="I33">
        <f>'LC3.shallow2'!V39</f>
        <v>162.66607209148384</v>
      </c>
      <c r="J33">
        <f>(SUM(COUNT(I33:I$505))/SUM(COUNT(I$2:I$505)))*100</f>
        <v>93.849206349206355</v>
      </c>
      <c r="L33">
        <v>982.46313840000005</v>
      </c>
      <c r="M33">
        <f>(SUM(COUNT(L33:L$731))/SUM(COUNT(L$2:L$731)))*100</f>
        <v>95.753424657534254</v>
      </c>
      <c r="O33">
        <v>346.33596048108768</v>
      </c>
      <c r="P33">
        <f>(SUM(COUNT(L33:L$244))/SUM(COUNT(L$2:L$244)))*100</f>
        <v>87.242798353909464</v>
      </c>
      <c r="R33" s="39">
        <f>'lc1.shallow1'!S36</f>
        <v>488.63523114119999</v>
      </c>
      <c r="S33" s="45">
        <f>(SUM(COUNT(R33:R$829))/SUM(COUNT(R$2:R$829)))*100</f>
        <v>96.25603864734299</v>
      </c>
      <c r="T33">
        <f>'LC1.Shallow2'!V38</f>
        <v>276.59936684286805</v>
      </c>
      <c r="U33" s="45">
        <f>(SUM(COUNT(T33:T$272))/SUM(COUNT(T$2:T$272)))*100</f>
        <v>88.560885608856083</v>
      </c>
    </row>
    <row r="34" spans="1:21">
      <c r="A34">
        <v>22772.663820454749</v>
      </c>
      <c r="B34">
        <f>(SUM(COUNT(A34:A$171))/SUM(COUNT(A$2:A$171)))*100</f>
        <v>81.17647058823529</v>
      </c>
      <c r="D34">
        <v>593.09722503449916</v>
      </c>
      <c r="E34">
        <f>(SUM(COUNT(D34:D$424))/SUM(COUNT(D$2:D$424)))*100</f>
        <v>92.434988179669034</v>
      </c>
      <c r="G34" s="39">
        <f>'LC3.shallow1'!W40</f>
        <v>349.62377872560012</v>
      </c>
      <c r="H34" s="45">
        <f>(SUM(COUNT(G34:G$49))/SUM(COUNT(G$2:G$49)))*100</f>
        <v>33.333333333333329</v>
      </c>
      <c r="I34">
        <f>'LC3.shallow2'!V40</f>
        <v>508.0281423248685</v>
      </c>
      <c r="J34">
        <f>(SUM(COUNT(I34:I$505))/SUM(COUNT(I$2:I$505)))*100</f>
        <v>93.650793650793645</v>
      </c>
      <c r="L34">
        <v>1381.092774</v>
      </c>
      <c r="M34">
        <f>(SUM(COUNT(L34:L$731))/SUM(COUNT(L$2:L$731)))*100</f>
        <v>95.61643835616438</v>
      </c>
      <c r="O34">
        <v>414.3287815019126</v>
      </c>
      <c r="P34">
        <f>(SUM(COUNT(L34:L$244))/SUM(COUNT(L$2:L$244)))*100</f>
        <v>86.831275720164612</v>
      </c>
      <c r="R34" s="39">
        <f>'lc1.shallow1'!S37</f>
        <v>461.47270513680002</v>
      </c>
      <c r="S34" s="45">
        <f>(SUM(COUNT(R34:R$829))/SUM(COUNT(R$2:R$829)))*100</f>
        <v>96.135265700483103</v>
      </c>
      <c r="T34">
        <f>'LC1.Shallow2'!V39</f>
        <v>987.35852876713977</v>
      </c>
      <c r="U34" s="45">
        <f>(SUM(COUNT(T34:T$272))/SUM(COUNT(T$2:T$272)))*100</f>
        <v>88.191881918819192</v>
      </c>
    </row>
    <row r="35" spans="1:21">
      <c r="A35">
        <v>11293.768995934706</v>
      </c>
      <c r="B35">
        <f>(SUM(COUNT(A35:A$171))/SUM(COUNT(A$2:A$171)))*100</f>
        <v>80.588235294117652</v>
      </c>
      <c r="D35">
        <v>436.7325025024752</v>
      </c>
      <c r="E35">
        <f>(SUM(COUNT(D35:D$424))/SUM(COUNT(D$2:D$424)))*100</f>
        <v>92.198581560283685</v>
      </c>
      <c r="G35" s="39">
        <f>'LC3.shallow1'!W41</f>
        <v>415.19237556822145</v>
      </c>
      <c r="H35" s="45">
        <f>(SUM(COUNT(G35:G$49))/SUM(COUNT(G$2:G$49)))*100</f>
        <v>31.25</v>
      </c>
      <c r="I35">
        <f>'LC3.shallow2'!V41</f>
        <v>599.45020455254848</v>
      </c>
      <c r="J35">
        <f>(SUM(COUNT(I35:I$505))/SUM(COUNT(I$2:I$505)))*100</f>
        <v>93.452380952380949</v>
      </c>
      <c r="L35">
        <v>251.91544590000001</v>
      </c>
      <c r="M35">
        <f>(SUM(COUNT(L35:L$731))/SUM(COUNT(L$2:L$731)))*100</f>
        <v>95.479452054794521</v>
      </c>
      <c r="O35">
        <v>703.08415008592192</v>
      </c>
      <c r="P35">
        <f>(SUM(COUNT(L35:L$244))/SUM(COUNT(L$2:L$244)))*100</f>
        <v>86.419753086419746</v>
      </c>
      <c r="R35" s="39">
        <f>'lc1.shallow1'!S38</f>
        <v>1036.503991176</v>
      </c>
      <c r="S35" s="45">
        <f>(SUM(COUNT(R35:R$829))/SUM(COUNT(R$2:R$829)))*100</f>
        <v>96.014492753623188</v>
      </c>
      <c r="T35">
        <f>'LC1.Shallow2'!V40</f>
        <v>406.38500248444137</v>
      </c>
      <c r="U35" s="45">
        <f>(SUM(COUNT(T35:T$272))/SUM(COUNT(T$2:T$272)))*100</f>
        <v>87.822878228782287</v>
      </c>
    </row>
    <row r="36" spans="1:21">
      <c r="A36">
        <v>14229.29075165609</v>
      </c>
      <c r="B36">
        <f>(SUM(COUNT(A36:A$171))/SUM(COUNT(A$2:A$171)))*100</f>
        <v>80</v>
      </c>
      <c r="D36">
        <v>238.64683737126481</v>
      </c>
      <c r="E36">
        <f>(SUM(COUNT(D36:D$424))/SUM(COUNT(D$2:D$424)))*100</f>
        <v>91.96217494089835</v>
      </c>
      <c r="G36" s="39">
        <f>'LC3.shallow1'!W42</f>
        <v>301.42514757075827</v>
      </c>
      <c r="H36" s="45">
        <f>(SUM(COUNT(G36:G$49))/SUM(COUNT(G$2:G$49)))*100</f>
        <v>29.166666666666668</v>
      </c>
      <c r="I36">
        <f>'LC3.shallow2'!V42</f>
        <v>417.31017421597824</v>
      </c>
      <c r="J36">
        <f>(SUM(COUNT(I36:I$505))/SUM(COUNT(I$2:I$505)))*100</f>
        <v>93.253968253968253</v>
      </c>
      <c r="L36">
        <v>1191.0868700000001</v>
      </c>
      <c r="M36">
        <f>(SUM(COUNT(L36:L$731))/SUM(COUNT(L$2:L$731)))*100</f>
        <v>95.342465753424648</v>
      </c>
      <c r="O36">
        <v>261.09577039912915</v>
      </c>
      <c r="P36">
        <f>(SUM(COUNT(L36:L$244))/SUM(COUNT(L$2:L$244)))*100</f>
        <v>86.008230452674894</v>
      </c>
      <c r="R36" s="39">
        <f>'lc1.shallow1'!S39</f>
        <v>585.19428527999992</v>
      </c>
      <c r="S36" s="45">
        <f>(SUM(COUNT(R36:R$829))/SUM(COUNT(R$2:R$829)))*100</f>
        <v>95.893719806763286</v>
      </c>
      <c r="T36">
        <f>'LC1.Shallow2'!V41</f>
        <v>436.62773566502597</v>
      </c>
      <c r="U36" s="45">
        <f>(SUM(COUNT(T36:T$272))/SUM(COUNT(T$2:T$272)))*100</f>
        <v>87.453874538745396</v>
      </c>
    </row>
    <row r="37" spans="1:21">
      <c r="A37">
        <v>39038.38288561107</v>
      </c>
      <c r="B37">
        <f>(SUM(COUNT(A37:A$171))/SUM(COUNT(A$2:A$171)))*100</f>
        <v>79.411764705882348</v>
      </c>
      <c r="D37">
        <v>390.08909964668959</v>
      </c>
      <c r="E37">
        <f>(SUM(COUNT(D37:D$424))/SUM(COUNT(D$2:D$424)))*100</f>
        <v>91.725768321513002</v>
      </c>
      <c r="G37" s="39">
        <f>'LC3.shallow1'!W43</f>
        <v>612.41136389273095</v>
      </c>
      <c r="H37" s="45">
        <f>(SUM(COUNT(G37:G$49))/SUM(COUNT(G$2:G$49)))*100</f>
        <v>27.083333333333332</v>
      </c>
      <c r="I37">
        <f>'LC3.shallow2'!V43</f>
        <v>221.62960663209853</v>
      </c>
      <c r="J37">
        <f>(SUM(COUNT(I37:I$505))/SUM(COUNT(I$2:I$505)))*100</f>
        <v>93.055555555555557</v>
      </c>
      <c r="L37">
        <v>2741.9688500000002</v>
      </c>
      <c r="M37">
        <f>(SUM(COUNT(L37:L$731))/SUM(COUNT(L$2:L$731)))*100</f>
        <v>95.205479452054803</v>
      </c>
      <c r="O37">
        <v>555.06206852756475</v>
      </c>
      <c r="P37">
        <f>(SUM(COUNT(L37:L$244))/SUM(COUNT(L$2:L$244)))*100</f>
        <v>85.596707818930042</v>
      </c>
      <c r="R37" s="39">
        <f>'lc1.shallow1'!S40</f>
        <v>696.72327349199998</v>
      </c>
      <c r="S37" s="45">
        <f>(SUM(COUNT(R37:R$829))/SUM(COUNT(R$2:R$829)))*100</f>
        <v>95.772946859903385</v>
      </c>
      <c r="T37">
        <f>'LC1.Shallow2'!V42</f>
        <v>298.29137393430261</v>
      </c>
      <c r="U37" s="45">
        <f>(SUM(COUNT(T37:T$272))/SUM(COUNT(T$2:T$272)))*100</f>
        <v>87.084870848708491</v>
      </c>
    </row>
    <row r="38" spans="1:21">
      <c r="A38">
        <v>36177.255544821099</v>
      </c>
      <c r="B38">
        <f>(SUM(COUNT(A38:A$171))/SUM(COUNT(A$2:A$171)))*100</f>
        <v>78.82352941176471</v>
      </c>
      <c r="D38">
        <v>683.25682483289359</v>
      </c>
      <c r="E38">
        <f>(SUM(COUNT(D38:D$424))/SUM(COUNT(D$2:D$424)))*100</f>
        <v>91.489361702127653</v>
      </c>
      <c r="G38" s="39">
        <f>'LC3.shallow1'!W44</f>
        <v>301.83536702842298</v>
      </c>
      <c r="H38" s="45">
        <f>(SUM(COUNT(G38:G$49))/SUM(COUNT(G$2:G$49)))*100</f>
        <v>25</v>
      </c>
      <c r="I38">
        <f>'LC3.shallow2'!V44</f>
        <v>218.60526669182099</v>
      </c>
      <c r="J38">
        <f>(SUM(COUNT(I38:I$505))/SUM(COUNT(I$2:I$505)))*100</f>
        <v>92.857142857142861</v>
      </c>
      <c r="L38">
        <v>634.50764849999996</v>
      </c>
      <c r="M38">
        <f>(SUM(COUNT(L38:L$731))/SUM(COUNT(L$2:L$731)))*100</f>
        <v>95.06849315068493</v>
      </c>
      <c r="O38">
        <v>984.44823869102822</v>
      </c>
      <c r="P38">
        <f>(SUM(COUNT(L38:L$244))/SUM(COUNT(L$2:L$244)))*100</f>
        <v>85.18518518518519</v>
      </c>
      <c r="R38" s="39">
        <f>'lc1.shallow1'!S41</f>
        <v>176.39088753839999</v>
      </c>
      <c r="S38" s="45">
        <f>(SUM(COUNT(R38:R$829))/SUM(COUNT(R$2:R$829)))*100</f>
        <v>95.652173913043484</v>
      </c>
      <c r="T38">
        <f>'LC1.Shallow2'!V43</f>
        <v>285.72179808298188</v>
      </c>
      <c r="U38" s="45">
        <f>(SUM(COUNT(T38:T$272))/SUM(COUNT(T$2:T$272)))*100</f>
        <v>86.715867158671585</v>
      </c>
    </row>
    <row r="39" spans="1:21">
      <c r="A39">
        <v>15043.59370630073</v>
      </c>
      <c r="B39">
        <f>(SUM(COUNT(A39:A$171))/SUM(COUNT(A$2:A$171)))*100</f>
        <v>78.235294117647058</v>
      </c>
      <c r="D39">
        <v>313.68361243082398</v>
      </c>
      <c r="E39">
        <f>(SUM(COUNT(D39:D$424))/SUM(COUNT(D$2:D$424)))*100</f>
        <v>91.252955082742318</v>
      </c>
      <c r="G39" s="39">
        <f>'LC3.shallow1'!W46</f>
        <v>1162.5497837175956</v>
      </c>
      <c r="H39" s="45">
        <f>(SUM(COUNT(G39:G$49))/SUM(COUNT(G$2:G$49)))*100</f>
        <v>22.916666666666664</v>
      </c>
      <c r="I39">
        <f>'LC3.shallow2'!V45</f>
        <v>258.85190820664036</v>
      </c>
      <c r="J39">
        <f>(SUM(COUNT(I39:I$505))/SUM(COUNT(I$2:I$505)))*100</f>
        <v>92.658730158730165</v>
      </c>
      <c r="L39">
        <v>635.79002849999995</v>
      </c>
      <c r="M39">
        <f>(SUM(COUNT(L39:L$731))/SUM(COUNT(L$2:L$731)))*100</f>
        <v>94.93150684931507</v>
      </c>
      <c r="O39">
        <v>2180.0112007964503</v>
      </c>
      <c r="P39">
        <f>(SUM(COUNT(L39:L$244))/SUM(COUNT(L$2:L$244)))*100</f>
        <v>84.773662551440339</v>
      </c>
      <c r="R39" s="39">
        <f>'lc1.shallow1'!S42</f>
        <v>200.35349772839999</v>
      </c>
      <c r="S39" s="45">
        <f>(SUM(COUNT(R39:R$829))/SUM(COUNT(R$2:R$829)))*100</f>
        <v>95.531400966183583</v>
      </c>
      <c r="T39">
        <f>'LC1.Shallow2'!V44</f>
        <v>221.10466135928044</v>
      </c>
      <c r="U39" s="45">
        <f>(SUM(COUNT(T39:T$272))/SUM(COUNT(T$2:T$272)))*100</f>
        <v>86.34686346863468</v>
      </c>
    </row>
    <row r="40" spans="1:21">
      <c r="A40">
        <v>13072.716889869796</v>
      </c>
      <c r="B40">
        <f>(SUM(COUNT(A40:A$171))/SUM(COUNT(A$2:A$171)))*100</f>
        <v>77.64705882352942</v>
      </c>
      <c r="D40">
        <v>231.9201258504184</v>
      </c>
      <c r="E40">
        <f>(SUM(COUNT(D40:D$424))/SUM(COUNT(D$2:D$424)))*100</f>
        <v>91.016548463356969</v>
      </c>
      <c r="G40" s="39">
        <f>'LC3.shallow1'!W47</f>
        <v>1128.8619396514835</v>
      </c>
      <c r="H40" s="45">
        <f>(SUM(COUNT(G40:G$49))/SUM(COUNT(G$2:G$49)))*100</f>
        <v>20.833333333333336</v>
      </c>
      <c r="I40">
        <f>'LC3.shallow2'!V46</f>
        <v>193.46415669944892</v>
      </c>
      <c r="J40">
        <f>(SUM(COUNT(I40:I$505))/SUM(COUNT(I$2:I$505)))*100</f>
        <v>92.460317460317469</v>
      </c>
      <c r="L40">
        <v>379.4160852</v>
      </c>
      <c r="M40">
        <f>(SUM(COUNT(L40:L$731))/SUM(COUNT(L$2:L$731)))*100</f>
        <v>94.794520547945211</v>
      </c>
      <c r="O40">
        <v>486.99132036904922</v>
      </c>
      <c r="P40">
        <f>(SUM(COUNT(L40:L$244))/SUM(COUNT(L$2:L$244)))*100</f>
        <v>84.362139917695472</v>
      </c>
      <c r="R40" s="39">
        <f>'lc1.shallow1'!S43</f>
        <v>396.04763190120002</v>
      </c>
      <c r="S40" s="45">
        <f>(SUM(COUNT(R40:R$829))/SUM(COUNT(R$2:R$829)))*100</f>
        <v>95.410628019323667</v>
      </c>
      <c r="T40">
        <f>'LC1.Shallow2'!V45</f>
        <v>165.20016183495849</v>
      </c>
      <c r="U40" s="45">
        <f>(SUM(COUNT(T40:T$272))/SUM(COUNT(T$2:T$272)))*100</f>
        <v>85.977859778597789</v>
      </c>
    </row>
    <row r="41" spans="1:21">
      <c r="A41">
        <v>14486.132482769095</v>
      </c>
      <c r="B41">
        <f>(SUM(COUNT(A41:A$171))/SUM(COUNT(A$2:A$171)))*100</f>
        <v>77.058823529411768</v>
      </c>
      <c r="D41">
        <v>432.38140124100158</v>
      </c>
      <c r="E41">
        <f>(SUM(COUNT(D41:D$424))/SUM(COUNT(D$2:D$424)))*100</f>
        <v>90.780141843971634</v>
      </c>
      <c r="G41" s="39">
        <f>'LC3.shallow1'!W48</f>
        <v>331.96363411064613</v>
      </c>
      <c r="H41" s="45">
        <f>(SUM(COUNT(G41:G$49))/SUM(COUNT(G$2:G$49)))*100</f>
        <v>18.75</v>
      </c>
      <c r="I41">
        <f>'LC3.shallow2'!V47</f>
        <v>382.51438530835821</v>
      </c>
      <c r="J41">
        <f>(SUM(COUNT(I41:I$505))/SUM(COUNT(I$2:I$505)))*100</f>
        <v>92.261904761904773</v>
      </c>
      <c r="L41">
        <v>583.18928940000001</v>
      </c>
      <c r="M41">
        <f>(SUM(COUNT(L41:L$731))/SUM(COUNT(L$2:L$731)))*100</f>
        <v>94.657534246575352</v>
      </c>
      <c r="O41">
        <v>377.04603314135261</v>
      </c>
      <c r="P41">
        <f>(SUM(COUNT(L41:L$244))/SUM(COUNT(L$2:L$244)))*100</f>
        <v>83.950617283950606</v>
      </c>
      <c r="R41" s="39">
        <f>'lc1.shallow1'!S44</f>
        <v>169.28643790679999</v>
      </c>
      <c r="S41" s="45">
        <f>(SUM(COUNT(R41:R$829))/SUM(COUNT(R$2:R$829)))*100</f>
        <v>95.289855072463766</v>
      </c>
      <c r="T41">
        <f>'LC1.Shallow2'!V46</f>
        <v>258.94469689296477</v>
      </c>
      <c r="U41" s="45">
        <f>(SUM(COUNT(T41:T$272))/SUM(COUNT(T$2:T$272)))*100</f>
        <v>85.608856088560884</v>
      </c>
    </row>
    <row r="42" spans="1:21">
      <c r="A42">
        <v>12864.627014899235</v>
      </c>
      <c r="B42">
        <f>(SUM(COUNT(A42:A$171))/SUM(COUNT(A$2:A$171)))*100</f>
        <v>76.470588235294116</v>
      </c>
      <c r="D42">
        <v>1076.6547320409361</v>
      </c>
      <c r="E42">
        <f>(SUM(COUNT(D42:D$424))/SUM(COUNT(D$2:D$424)))*100</f>
        <v>90.543735224586285</v>
      </c>
      <c r="G42" s="39">
        <f>'LC3.shallow1'!W49</f>
        <v>330.8099140233121</v>
      </c>
      <c r="H42" s="45">
        <f>(SUM(COUNT(G42:G$49))/SUM(COUNT(G$2:G$49)))*100</f>
        <v>16.666666666666664</v>
      </c>
      <c r="I42">
        <f>'LC3.shallow2'!V48</f>
        <v>190.73365276135087</v>
      </c>
      <c r="J42">
        <f>(SUM(COUNT(I42:I$505))/SUM(COUNT(I$2:I$505)))*100</f>
        <v>92.063492063492063</v>
      </c>
      <c r="L42">
        <v>1662.073566</v>
      </c>
      <c r="M42">
        <f>(SUM(COUNT(L42:L$731))/SUM(COUNT(L$2:L$731)))*100</f>
        <v>94.520547945205479</v>
      </c>
      <c r="O42">
        <v>633.83439206230707</v>
      </c>
      <c r="P42">
        <f>(SUM(COUNT(L42:L$244))/SUM(COUNT(L$2:L$244)))*100</f>
        <v>83.539094650205755</v>
      </c>
      <c r="R42" s="39">
        <f>'lc1.shallow1'!S45</f>
        <v>232.0357283676</v>
      </c>
      <c r="S42" s="45">
        <f>(SUM(COUNT(R42:R$829))/SUM(COUNT(R$2:R$829)))*100</f>
        <v>95.169082125603865</v>
      </c>
      <c r="T42">
        <f>'LC1.Shallow2'!V48</f>
        <v>137.99463076619477</v>
      </c>
      <c r="U42" s="45">
        <f>(SUM(COUNT(T42:T$272))/SUM(COUNT(T$2:T$272)))*100</f>
        <v>85.239852398523979</v>
      </c>
    </row>
    <row r="43" spans="1:21">
      <c r="A43">
        <v>12301.57692643544</v>
      </c>
      <c r="B43">
        <f>(SUM(COUNT(A43:A$171))/SUM(COUNT(A$2:A$171)))*100</f>
        <v>75.882352941176464</v>
      </c>
      <c r="D43">
        <v>410.9644180778584</v>
      </c>
      <c r="E43">
        <f>(SUM(COUNT(D43:D$424))/SUM(COUNT(D$2:D$424)))*100</f>
        <v>90.307328605200937</v>
      </c>
      <c r="G43" s="39">
        <f>'LC3.shallow1'!W50</f>
        <v>640.35896270355113</v>
      </c>
      <c r="H43" s="45">
        <f>(SUM(COUNT(G43:G$49))/SUM(COUNT(G$2:G$49)))*100</f>
        <v>14.583333333333334</v>
      </c>
      <c r="I43">
        <f>'LC3.shallow2'!V49</f>
        <v>532.99209207696447</v>
      </c>
      <c r="J43">
        <f>(SUM(COUNT(I43:I$505))/SUM(COUNT(I$2:I$505)))*100</f>
        <v>91.865079365079367</v>
      </c>
      <c r="L43">
        <v>463.22476110000002</v>
      </c>
      <c r="M43">
        <f>(SUM(COUNT(L43:L$731))/SUM(COUNT(L$2:L$731)))*100</f>
        <v>94.383561643835606</v>
      </c>
      <c r="O43">
        <v>236.22807343609207</v>
      </c>
      <c r="P43">
        <f>(SUM(COUNT(L43:L$244))/SUM(COUNT(L$2:L$244)))*100</f>
        <v>83.127572016460903</v>
      </c>
      <c r="R43" s="39">
        <f>'lc1.shallow1'!S46</f>
        <v>321.9213254316</v>
      </c>
      <c r="S43" s="45">
        <f>(SUM(COUNT(R43:R$829))/SUM(COUNT(R$2:R$829)))*100</f>
        <v>95.048309178743963</v>
      </c>
      <c r="T43">
        <f>'LC1.Shallow2'!V49</f>
        <v>215.20383554547578</v>
      </c>
      <c r="U43" s="45">
        <f>(SUM(COUNT(T43:T$272))/SUM(COUNT(T$2:T$272)))*100</f>
        <v>84.870848708487088</v>
      </c>
    </row>
    <row r="44" spans="1:21">
      <c r="A44">
        <v>13077.065599452369</v>
      </c>
      <c r="B44">
        <f>(SUM(COUNT(A44:A$171))/SUM(COUNT(A$2:A$171)))*100</f>
        <v>75.294117647058826</v>
      </c>
      <c r="D44">
        <v>483.36720418891042</v>
      </c>
      <c r="E44">
        <f>(SUM(COUNT(D44:D$424))/SUM(COUNT(D$2:D$424)))*100</f>
        <v>90.070921985815602</v>
      </c>
      <c r="G44" s="39">
        <f>'LC3.shallow1'!W51</f>
        <v>523.26341707012136</v>
      </c>
      <c r="H44" s="45">
        <f>(SUM(COUNT(G44:G$49))/SUM(COUNT(G$2:G$49)))*100</f>
        <v>12.5</v>
      </c>
      <c r="I44">
        <f>'LC3.shallow2'!V50</f>
        <v>1083.5100215903356</v>
      </c>
      <c r="J44">
        <f>(SUM(COUNT(I44:I$505))/SUM(COUNT(I$2:I$505)))*100</f>
        <v>91.666666666666657</v>
      </c>
      <c r="L44">
        <v>332.91306359999999</v>
      </c>
      <c r="M44">
        <f>(SUM(COUNT(L44:L$731))/SUM(COUNT(L$2:L$731)))*100</f>
        <v>94.246575342465761</v>
      </c>
      <c r="O44">
        <v>356.41872501240732</v>
      </c>
      <c r="P44">
        <f>(SUM(COUNT(L44:L$244))/SUM(COUNT(L$2:L$244)))*100</f>
        <v>82.716049382716051</v>
      </c>
      <c r="R44" s="39">
        <f>'lc1.shallow1'!S47</f>
        <v>383.33155366919999</v>
      </c>
      <c r="S44" s="45">
        <f>(SUM(COUNT(R44:R$829))/SUM(COUNT(R$2:R$829)))*100</f>
        <v>94.927536231884062</v>
      </c>
      <c r="T44">
        <f>'LC1.Shallow2'!V50</f>
        <v>194.71432618028919</v>
      </c>
      <c r="U44" s="45">
        <f>(SUM(COUNT(T44:T$272))/SUM(COUNT(T$2:T$272)))*100</f>
        <v>84.501845018450183</v>
      </c>
    </row>
    <row r="45" spans="1:21">
      <c r="A45">
        <v>12293.293605752307</v>
      </c>
      <c r="B45">
        <f>(SUM(COUNT(A45:A$171))/SUM(COUNT(A$2:A$171)))*100</f>
        <v>74.705882352941174</v>
      </c>
      <c r="D45">
        <v>535.15615934721279</v>
      </c>
      <c r="E45">
        <f>(SUM(COUNT(D45:D$424))/SUM(COUNT(D$2:D$424)))*100</f>
        <v>89.834515366430253</v>
      </c>
      <c r="G45" s="39">
        <f>'LC3.shallow1'!W52</f>
        <v>1001.5591243399329</v>
      </c>
      <c r="H45" s="45">
        <f>(SUM(COUNT(G45:G$49))/SUM(COUNT(G$2:G$49)))*100</f>
        <v>10.416666666666668</v>
      </c>
      <c r="I45">
        <f>'LC3.shallow2'!V51</f>
        <v>223.22806006419245</v>
      </c>
      <c r="J45">
        <f>(SUM(COUNT(I45:I$505))/SUM(COUNT(I$2:I$505)))*100</f>
        <v>91.468253968253961</v>
      </c>
      <c r="L45">
        <v>733.27127050000001</v>
      </c>
      <c r="M45">
        <f>(SUM(COUNT(L45:L$731))/SUM(COUNT(L$2:L$731)))*100</f>
        <v>94.109589041095887</v>
      </c>
      <c r="O45">
        <v>449.66283126589843</v>
      </c>
      <c r="P45">
        <f>(SUM(COUNT(L45:L$244))/SUM(COUNT(L$2:L$244)))*100</f>
        <v>82.304526748971199</v>
      </c>
      <c r="R45" s="39">
        <f>'lc1.shallow1'!S48</f>
        <v>883.04475064799988</v>
      </c>
      <c r="S45" s="45">
        <f>(SUM(COUNT(R45:R$829))/SUM(COUNT(R$2:R$829)))*100</f>
        <v>94.806763285024147</v>
      </c>
      <c r="T45">
        <f>'LC1.Shallow2'!V51</f>
        <v>900.85733440238175</v>
      </c>
      <c r="U45" s="45">
        <f>(SUM(COUNT(T45:T$272))/SUM(COUNT(T$2:T$272)))*100</f>
        <v>84.132841328413292</v>
      </c>
    </row>
    <row r="46" spans="1:21">
      <c r="A46">
        <v>14488.539683522182</v>
      </c>
      <c r="B46">
        <f>(SUM(COUNT(A46:A$171))/SUM(COUNT(A$2:A$171)))*100</f>
        <v>74.117647058823536</v>
      </c>
      <c r="D46">
        <v>401.57019230712001</v>
      </c>
      <c r="E46">
        <f>(SUM(COUNT(D46:D$424))/SUM(COUNT(D$2:D$424)))*100</f>
        <v>89.598108747044918</v>
      </c>
      <c r="G46" s="39">
        <f>'LC3.shallow1'!W53</f>
        <v>397.57652840568642</v>
      </c>
      <c r="H46" s="45">
        <f>(SUM(COUNT(G46:G$49))/SUM(COUNT(G$2:G$49)))*100</f>
        <v>8.3333333333333321</v>
      </c>
      <c r="I46">
        <f>'LC3.shallow2'!V52</f>
        <v>259.6114906948925</v>
      </c>
      <c r="J46">
        <f>(SUM(COUNT(I46:I$505))/SUM(COUNT(I$2:I$505)))*100</f>
        <v>91.269841269841265</v>
      </c>
      <c r="L46">
        <v>378.33376120000003</v>
      </c>
      <c r="M46">
        <f>(SUM(COUNT(L46:L$731))/SUM(COUNT(L$2:L$731)))*100</f>
        <v>93.972602739726028</v>
      </c>
      <c r="O46">
        <v>780.66215907243463</v>
      </c>
      <c r="P46">
        <f>(SUM(COUNT(L46:L$244))/SUM(COUNT(L$2:L$244)))*100</f>
        <v>81.893004115226347</v>
      </c>
      <c r="R46" s="39">
        <f>'lc1.shallow1'!S49</f>
        <v>842.30994596400001</v>
      </c>
      <c r="S46" s="45">
        <f>(SUM(COUNT(R46:R$829))/SUM(COUNT(R$2:R$829)))*100</f>
        <v>94.685990338164245</v>
      </c>
      <c r="T46">
        <f>'LC1.Shallow2'!V52</f>
        <v>270.73927926483248</v>
      </c>
      <c r="U46" s="45">
        <f>(SUM(COUNT(T46:T$272))/SUM(COUNT(T$2:T$272)))*100</f>
        <v>83.763837638376387</v>
      </c>
    </row>
    <row r="47" spans="1:21">
      <c r="A47">
        <v>17463.847528722021</v>
      </c>
      <c r="B47">
        <f>(SUM(COUNT(A47:A$171))/SUM(COUNT(A$2:A$171)))*100</f>
        <v>73.529411764705884</v>
      </c>
      <c r="D47">
        <v>477.92942798682401</v>
      </c>
      <c r="E47">
        <f>(SUM(COUNT(D47:D$424))/SUM(COUNT(D$2:D$424)))*100</f>
        <v>89.361702127659569</v>
      </c>
      <c r="G47" s="39">
        <f>'LC3.shallow1'!W54</f>
        <v>440.62403386402315</v>
      </c>
      <c r="H47" s="45">
        <f>(SUM(COUNT(G47:G$49))/SUM(COUNT(G$2:G$49)))*100</f>
        <v>6.25</v>
      </c>
      <c r="I47">
        <f>'LC3.shallow2'!V53</f>
        <v>268.5809429988476</v>
      </c>
      <c r="J47">
        <f>(SUM(COUNT(I47:I$505))/SUM(COUNT(I$2:I$505)))*100</f>
        <v>91.071428571428569</v>
      </c>
      <c r="L47">
        <v>216.93022550000001</v>
      </c>
      <c r="M47">
        <f>(SUM(COUNT(L47:L$731))/SUM(COUNT(L$2:L$731)))*100</f>
        <v>93.835616438356169</v>
      </c>
      <c r="O47">
        <v>387.84134640881138</v>
      </c>
      <c r="P47">
        <f>(SUM(COUNT(L47:L$244))/SUM(COUNT(L$2:L$244)))*100</f>
        <v>81.481481481481481</v>
      </c>
      <c r="R47" s="39">
        <f>'lc1.shallow1'!S50</f>
        <v>370.76715455160002</v>
      </c>
      <c r="S47" s="45">
        <f>(SUM(COUNT(R47:R$829))/SUM(COUNT(R$2:R$829)))*100</f>
        <v>94.565217391304344</v>
      </c>
      <c r="T47">
        <f>'LC1.Shallow2'!V53</f>
        <v>121.86286597547443</v>
      </c>
      <c r="U47" s="45">
        <f>(SUM(COUNT(T47:T$272))/SUM(COUNT(T$2:T$272)))*100</f>
        <v>83.394833948339482</v>
      </c>
    </row>
    <row r="48" spans="1:21">
      <c r="A48">
        <v>12749.428415619535</v>
      </c>
      <c r="B48">
        <f>(SUM(COUNT(A48:A$171))/SUM(COUNT(A$2:A$171)))*100</f>
        <v>72.941176470588232</v>
      </c>
      <c r="D48">
        <v>433.98944576020961</v>
      </c>
      <c r="E48">
        <f>(SUM(COUNT(D48:D$424))/SUM(COUNT(D$2:D$424)))*100</f>
        <v>89.12529550827422</v>
      </c>
      <c r="G48" s="39">
        <f>'LC3.shallow1'!W55</f>
        <v>421.71526049256551</v>
      </c>
      <c r="H48" s="45">
        <f>(SUM(COUNT(G48:G$49))/SUM(COUNT(G$2:G$49)))*100</f>
        <v>4.1666666666666661</v>
      </c>
      <c r="I48">
        <f>'LC3.shallow2'!V54</f>
        <v>286.74322601505952</v>
      </c>
      <c r="J48">
        <f>(SUM(COUNT(I48:I$505))/SUM(COUNT(I$2:I$505)))*100</f>
        <v>90.873015873015873</v>
      </c>
      <c r="L48">
        <v>405.61101170000001</v>
      </c>
      <c r="M48">
        <f>(SUM(COUNT(L48:L$731))/SUM(COUNT(L$2:L$731)))*100</f>
        <v>93.69863013698631</v>
      </c>
      <c r="O48">
        <v>513.56466325907411</v>
      </c>
      <c r="P48">
        <f>(SUM(COUNT(L48:L$244))/SUM(COUNT(L$2:L$244)))*100</f>
        <v>81.069958847736629</v>
      </c>
      <c r="R48" s="39">
        <f>'lc1.shallow1'!S51</f>
        <v>197.080786434</v>
      </c>
      <c r="S48" s="45">
        <f>(SUM(COUNT(R48:R$829))/SUM(COUNT(R$2:R$829)))*100</f>
        <v>94.444444444444443</v>
      </c>
      <c r="T48">
        <f>'LC1.Shallow2'!V54</f>
        <v>432.47868108648862</v>
      </c>
      <c r="U48" s="45">
        <f>(SUM(COUNT(T48:T$272))/SUM(COUNT(T$2:T$272)))*100</f>
        <v>83.025830258302577</v>
      </c>
    </row>
    <row r="49" spans="1:21">
      <c r="A49">
        <v>14162.857185454479</v>
      </c>
      <c r="B49">
        <f>(SUM(COUNT(A49:A$171))/SUM(COUNT(A$2:A$171)))*100</f>
        <v>72.35294117647058</v>
      </c>
      <c r="D49">
        <v>262.9048201966832</v>
      </c>
      <c r="E49">
        <f>(SUM(COUNT(D49:D$424))/SUM(COUNT(D$2:D$424)))*100</f>
        <v>88.888888888888886</v>
      </c>
      <c r="G49" s="39">
        <f>'LC3.shallow1'!W56</f>
        <v>830.97898388676799</v>
      </c>
      <c r="H49" s="45">
        <f>(SUM(COUNT(G49:G$49))/SUM(COUNT(G$2:G$49)))*100</f>
        <v>2.083333333333333</v>
      </c>
      <c r="I49">
        <f>'LC3.shallow2'!V55</f>
        <v>195.39313249211409</v>
      </c>
      <c r="J49">
        <f>(SUM(COUNT(I49:I$505))/SUM(COUNT(I$2:I$505)))*100</f>
        <v>90.674603174603178</v>
      </c>
      <c r="L49">
        <v>361.38096339999998</v>
      </c>
      <c r="M49">
        <f>(SUM(COUNT(L49:L$731))/SUM(COUNT(L$2:L$731)))*100</f>
        <v>93.561643835616437</v>
      </c>
      <c r="O49">
        <v>354.52851107206743</v>
      </c>
      <c r="P49">
        <f>(SUM(COUNT(L49:L$244))/SUM(COUNT(L$2:L$244)))*100</f>
        <v>80.658436213991763</v>
      </c>
      <c r="R49" s="39">
        <f>'lc1.shallow1'!S52</f>
        <v>506.58475922279996</v>
      </c>
      <c r="S49" s="45">
        <f>(SUM(COUNT(R49:R$829))/SUM(COUNT(R$2:R$829)))*100</f>
        <v>94.323671497584542</v>
      </c>
      <c r="T49">
        <f>'LC1.Shallow2'!V55</f>
        <v>256.81572467195127</v>
      </c>
      <c r="U49" s="45">
        <f>(SUM(COUNT(T49:T$272))/SUM(COUNT(T$2:T$272)))*100</f>
        <v>82.656826568265686</v>
      </c>
    </row>
    <row r="50" spans="1:21">
      <c r="A50">
        <v>15724.142458105605</v>
      </c>
      <c r="B50">
        <f>(SUM(COUNT(A50:A$171))/SUM(COUNT(A$2:A$171)))*100</f>
        <v>71.764705882352942</v>
      </c>
      <c r="D50">
        <v>766.55063991644874</v>
      </c>
      <c r="E50">
        <f>(SUM(COUNT(D50:D$424))/SUM(COUNT(D$2:D$424)))*100</f>
        <v>88.652482269503537</v>
      </c>
      <c r="G50" s="39"/>
      <c r="I50">
        <f>'LC3.shallow2'!V56</f>
        <v>314.72208084940195</v>
      </c>
      <c r="J50">
        <f>(SUM(COUNT(I50:I$505))/SUM(COUNT(I$2:I$505)))*100</f>
        <v>90.476190476190482</v>
      </c>
      <c r="L50">
        <v>618.11029269999995</v>
      </c>
      <c r="M50">
        <f>(SUM(COUNT(L50:L$731))/SUM(COUNT(L$2:L$731)))*100</f>
        <v>93.424657534246577</v>
      </c>
      <c r="O50">
        <v>645.49408713950641</v>
      </c>
      <c r="P50">
        <f>(SUM(COUNT(L50:L$244))/SUM(COUNT(L$2:L$244)))*100</f>
        <v>80.246913580246911</v>
      </c>
      <c r="R50" s="39">
        <f>'lc1.shallow1'!S53</f>
        <v>160.46073449759999</v>
      </c>
      <c r="S50" s="45">
        <f>(SUM(COUNT(R50:R$829))/SUM(COUNT(R$2:R$829)))*100</f>
        <v>94.20289855072464</v>
      </c>
      <c r="T50">
        <f>'LC1.Shallow2'!V56</f>
        <v>364.16644162382852</v>
      </c>
      <c r="U50" s="45">
        <f>(SUM(COUNT(T50:T$272))/SUM(COUNT(T$2:T$272)))*100</f>
        <v>82.287822878228781</v>
      </c>
    </row>
    <row r="51" spans="1:21">
      <c r="A51">
        <v>41674.688595930231</v>
      </c>
      <c r="B51">
        <f>(SUM(COUNT(A51:A$171))/SUM(COUNT(A$2:A$171)))*100</f>
        <v>71.17647058823529</v>
      </c>
      <c r="D51">
        <v>594.17388765529677</v>
      </c>
      <c r="E51">
        <f>(SUM(COUNT(D51:D$424))/SUM(COUNT(D$2:D$424)))*100</f>
        <v>88.416075650118202</v>
      </c>
      <c r="G51" s="39"/>
      <c r="I51">
        <f>'LC3.shallow2'!V57</f>
        <v>1684.550767061357</v>
      </c>
      <c r="J51">
        <f>(SUM(COUNT(I51:I$505))/SUM(COUNT(I$2:I$505)))*100</f>
        <v>90.277777777777786</v>
      </c>
      <c r="L51">
        <v>760.50243590000002</v>
      </c>
      <c r="M51">
        <f>(SUM(COUNT(L51:L$731))/SUM(COUNT(L$2:L$731)))*100</f>
        <v>93.287671232876718</v>
      </c>
      <c r="O51">
        <v>681.73263015380178</v>
      </c>
      <c r="P51">
        <f>(SUM(COUNT(L51:L$244))/SUM(COUNT(L$2:L$244)))*100</f>
        <v>79.835390946502059</v>
      </c>
      <c r="R51" s="39">
        <f>'lc1.shallow1'!S54</f>
        <v>240.00317002200001</v>
      </c>
      <c r="S51" s="45">
        <f>(SUM(COUNT(R51:R$829))/SUM(COUNT(R$2:R$829)))*100</f>
        <v>94.082125603864725</v>
      </c>
      <c r="T51">
        <f>'LC1.Shallow2'!V57</f>
        <v>254.60944836188929</v>
      </c>
      <c r="U51" s="45">
        <f>(SUM(COUNT(T51:T$272))/SUM(COUNT(T$2:T$272)))*100</f>
        <v>81.91881918819189</v>
      </c>
    </row>
    <row r="52" spans="1:21">
      <c r="A52">
        <v>10906.214739325567</v>
      </c>
      <c r="B52">
        <f>(SUM(COUNT(A52:A$171))/SUM(COUNT(A$2:A$171)))*100</f>
        <v>70.588235294117652</v>
      </c>
      <c r="D52">
        <v>431.70537818856963</v>
      </c>
      <c r="E52">
        <f>(SUM(COUNT(D52:D$424))/SUM(COUNT(D$2:D$424)))*100</f>
        <v>88.179669030732867</v>
      </c>
      <c r="G52" s="39"/>
      <c r="I52">
        <f>'LC3.shallow2'!V58</f>
        <v>1235.7793693512642</v>
      </c>
      <c r="J52">
        <f>(SUM(COUNT(I52:I$505))/SUM(COUNT(I$2:I$505)))*100</f>
        <v>90.079365079365076</v>
      </c>
      <c r="L52">
        <v>554.50528850000001</v>
      </c>
      <c r="M52">
        <f>(SUM(COUNT(L52:L$731))/SUM(COUNT(L$2:L$731)))*100</f>
        <v>93.150684931506845</v>
      </c>
      <c r="O52">
        <v>377.64455923799505</v>
      </c>
      <c r="P52">
        <f>(SUM(COUNT(L52:L$244))/SUM(COUNT(L$2:L$244)))*100</f>
        <v>79.423868312757207</v>
      </c>
      <c r="R52" s="39">
        <f>'lc1.shallow1'!S55</f>
        <v>187.9529291616</v>
      </c>
      <c r="S52" s="45">
        <f>(SUM(COUNT(R52:R$829))/SUM(COUNT(R$2:R$829)))*100</f>
        <v>93.961352657004824</v>
      </c>
      <c r="T52">
        <f>'LC1.Shallow2'!V58</f>
        <v>246.63286083969143</v>
      </c>
      <c r="U52" s="45">
        <f>(SUM(COUNT(T52:T$272))/SUM(COUNT(T$2:T$272)))*100</f>
        <v>81.54981549815497</v>
      </c>
    </row>
    <row r="53" spans="1:21">
      <c r="A53">
        <v>16351.803113619242</v>
      </c>
      <c r="B53">
        <f>(SUM(COUNT(A53:A$171))/SUM(COUNT(A$2:A$171)))*100</f>
        <v>70</v>
      </c>
      <c r="D53">
        <v>300.40708248068478</v>
      </c>
      <c r="E53">
        <f>(SUM(COUNT(D53:D$424))/SUM(COUNT(D$2:D$424)))*100</f>
        <v>87.943262411347519</v>
      </c>
      <c r="G53" s="39"/>
      <c r="I53">
        <f>'LC3.shallow2'!V59</f>
        <v>246.8619761782719</v>
      </c>
      <c r="J53">
        <f>(SUM(COUNT(I53:I$505))/SUM(COUNT(I$2:I$505)))*100</f>
        <v>89.88095238095238</v>
      </c>
      <c r="L53">
        <v>333.4007264</v>
      </c>
      <c r="M53">
        <f>(SUM(COUNT(L53:L$731))/SUM(COUNT(L$2:L$731)))*100</f>
        <v>93.013698630136986</v>
      </c>
      <c r="O53">
        <v>924.36893363793433</v>
      </c>
      <c r="P53">
        <f>(SUM(COUNT(L53:L$244))/SUM(COUNT(L$2:L$244)))*100</f>
        <v>79.012345679012341</v>
      </c>
      <c r="R53" s="39">
        <f>'lc1.shallow1'!S56</f>
        <v>225.84050888879997</v>
      </c>
      <c r="S53" s="45">
        <f>(SUM(COUNT(R53:R$829))/SUM(COUNT(R$2:R$829)))*100</f>
        <v>93.840579710144922</v>
      </c>
      <c r="T53">
        <f>'LC1.Shallow2'!V59</f>
        <v>409.05273242584451</v>
      </c>
      <c r="U53" s="45">
        <f>(SUM(COUNT(T53:T$272))/SUM(COUNT(T$2:T$272)))*100</f>
        <v>81.180811808118079</v>
      </c>
    </row>
    <row r="54" spans="1:21">
      <c r="A54">
        <v>16940.583841588123</v>
      </c>
      <c r="B54">
        <f>(SUM(COUNT(A54:A$171))/SUM(COUNT(A$2:A$171)))*100</f>
        <v>69.411764705882348</v>
      </c>
      <c r="D54">
        <v>294.81600268969601</v>
      </c>
      <c r="E54">
        <f>(SUM(COUNT(D54:D$424))/SUM(COUNT(D$2:D$424)))*100</f>
        <v>87.706855791962184</v>
      </c>
      <c r="G54" s="39"/>
      <c r="I54">
        <f>'LC3.shallow2'!V60</f>
        <v>314.86963800215852</v>
      </c>
      <c r="J54">
        <f>(SUM(COUNT(I54:I$505))/SUM(COUNT(I$2:I$505)))*100</f>
        <v>89.682539682539684</v>
      </c>
      <c r="L54">
        <v>343.22404779999999</v>
      </c>
      <c r="M54">
        <f>(SUM(COUNT(L54:L$731))/SUM(COUNT(L$2:L$731)))*100</f>
        <v>92.876712328767113</v>
      </c>
      <c r="O54">
        <v>1092.6734932327388</v>
      </c>
      <c r="P54">
        <f>(SUM(COUNT(L54:L$244))/SUM(COUNT(L$2:L$244)))*100</f>
        <v>78.600823045267489</v>
      </c>
      <c r="R54" s="39">
        <f>'lc1.shallow1'!S57</f>
        <v>294.16195934279995</v>
      </c>
      <c r="S54" s="45">
        <f>(SUM(COUNT(R54:R$829))/SUM(COUNT(R$2:R$829)))*100</f>
        <v>93.719806763285035</v>
      </c>
      <c r="T54">
        <f>'LC1.Shallow2'!V60</f>
        <v>405.898199144469</v>
      </c>
      <c r="U54" s="45">
        <f>(SUM(COUNT(T54:T$272))/SUM(COUNT(T$2:T$272)))*100</f>
        <v>80.811808118081188</v>
      </c>
    </row>
    <row r="55" spans="1:21">
      <c r="A55">
        <v>16231.068285497535</v>
      </c>
      <c r="B55">
        <f>(SUM(COUNT(A55:A$171))/SUM(COUNT(A$2:A$171)))*100</f>
        <v>68.82352941176471</v>
      </c>
      <c r="D55">
        <v>862.12188221024803</v>
      </c>
      <c r="E55">
        <f>(SUM(COUNT(D55:D$424))/SUM(COUNT(D$2:D$424)))*100</f>
        <v>87.470449172576835</v>
      </c>
      <c r="G55" s="39"/>
      <c r="I55">
        <f>'LC3.shallow2'!V61</f>
        <v>164.3915645047955</v>
      </c>
      <c r="J55">
        <f>(SUM(COUNT(I55:I$505))/SUM(COUNT(I$2:I$505)))*100</f>
        <v>89.484126984126988</v>
      </c>
      <c r="L55">
        <v>292.37489599999998</v>
      </c>
      <c r="M55">
        <f>(SUM(COUNT(L55:L$731))/SUM(COUNT(L$2:L$731)))*100</f>
        <v>92.739726027397268</v>
      </c>
      <c r="O55">
        <v>835.83687440904441</v>
      </c>
      <c r="P55">
        <f>(SUM(COUNT(L55:L$244))/SUM(COUNT(L$2:L$244)))*100</f>
        <v>78.189300411522638</v>
      </c>
      <c r="R55" s="39">
        <f>'lc1.shallow1'!S58</f>
        <v>333.11549602439999</v>
      </c>
      <c r="S55" s="45">
        <f>(SUM(COUNT(R55:R$829))/SUM(COUNT(R$2:R$829)))*100</f>
        <v>93.59903381642512</v>
      </c>
      <c r="T55">
        <f>'LC1.Shallow2'!V61</f>
        <v>1004.4126471579009</v>
      </c>
      <c r="U55" s="45">
        <f>(SUM(COUNT(T55:T$272))/SUM(COUNT(T$2:T$272)))*100</f>
        <v>80.442804428044283</v>
      </c>
    </row>
    <row r="56" spans="1:21">
      <c r="A56">
        <v>16580.613150048328</v>
      </c>
      <c r="B56">
        <f>(SUM(COUNT(A56:A$171))/SUM(COUNT(A$2:A$171)))*100</f>
        <v>68.235294117647058</v>
      </c>
      <c r="D56">
        <v>241.08989169077839</v>
      </c>
      <c r="E56">
        <f>(SUM(COUNT(D56:D$424))/SUM(COUNT(D$2:D$424)))*100</f>
        <v>87.2340425531915</v>
      </c>
      <c r="G56" s="39"/>
      <c r="I56">
        <f>'LC3.shallow2'!V62</f>
        <v>775.03558245066529</v>
      </c>
      <c r="J56">
        <f>(SUM(COUNT(I56:I$505))/SUM(COUNT(I$2:I$505)))*100</f>
        <v>89.285714285714292</v>
      </c>
      <c r="L56">
        <v>774.39759379999998</v>
      </c>
      <c r="M56">
        <f>(SUM(COUNT(L56:L$731))/SUM(COUNT(L$2:L$731)))*100</f>
        <v>92.602739726027394</v>
      </c>
      <c r="O56">
        <v>306.47337240391875</v>
      </c>
      <c r="P56">
        <f>(SUM(COUNT(L56:L$244))/SUM(COUNT(L$2:L$244)))*100</f>
        <v>77.777777777777786</v>
      </c>
      <c r="R56" s="39">
        <f>'lc1.shallow1'!S59</f>
        <v>2159.0822411280001</v>
      </c>
      <c r="S56" s="45">
        <f>(SUM(COUNT(R56:R$829))/SUM(COUNT(R$2:R$829)))*100</f>
        <v>93.478260869565219</v>
      </c>
      <c r="T56">
        <f>'LC1.Shallow2'!V62</f>
        <v>163.43326546928134</v>
      </c>
      <c r="U56" s="45">
        <f>(SUM(COUNT(T56:T$272))/SUM(COUNT(T$2:T$272)))*100</f>
        <v>80.073800738007378</v>
      </c>
    </row>
    <row r="57" spans="1:21">
      <c r="A57">
        <v>19836.903408163089</v>
      </c>
      <c r="B57">
        <f>(SUM(COUNT(A57:A$171))/SUM(COUNT(A$2:A$171)))*100</f>
        <v>67.64705882352942</v>
      </c>
      <c r="D57">
        <v>237.27931683252561</v>
      </c>
      <c r="E57">
        <f>(SUM(COUNT(D57:D$424))/SUM(COUNT(D$2:D$424)))*100</f>
        <v>86.997635933806151</v>
      </c>
      <c r="G57" s="39"/>
      <c r="I57">
        <f>'LC3.shallow2'!V63</f>
        <v>1156.8516129479162</v>
      </c>
      <c r="J57">
        <f>(SUM(COUNT(I57:I$505))/SUM(COUNT(I$2:I$505)))*100</f>
        <v>89.087301587301596</v>
      </c>
      <c r="L57">
        <v>333.00362639999997</v>
      </c>
      <c r="M57">
        <f>(SUM(COUNT(L57:L$731))/SUM(COUNT(L$2:L$731)))*100</f>
        <v>92.465753424657535</v>
      </c>
      <c r="O57">
        <v>342.70148895606724</v>
      </c>
      <c r="P57">
        <f>(SUM(COUNT(L57:L$244))/SUM(COUNT(L$2:L$244)))*100</f>
        <v>77.36625514403292</v>
      </c>
      <c r="R57" s="39">
        <f>'lc1.shallow1'!S60</f>
        <v>1183.360163352</v>
      </c>
      <c r="S57" s="45">
        <f>(SUM(COUNT(R57:R$829))/SUM(COUNT(R$2:R$829)))*100</f>
        <v>93.357487922705317</v>
      </c>
      <c r="T57">
        <f>'LC1.Shallow2'!V63</f>
        <v>319.89582643371313</v>
      </c>
      <c r="U57" s="45">
        <f>(SUM(COUNT(T57:T$272))/SUM(COUNT(T$2:T$272)))*100</f>
        <v>79.704797047970473</v>
      </c>
    </row>
    <row r="58" spans="1:21">
      <c r="A58">
        <v>16412.785295276244</v>
      </c>
      <c r="B58">
        <f>(SUM(COUNT(A58:A$171))/SUM(COUNT(A$2:A$171)))*100</f>
        <v>67.058823529411754</v>
      </c>
      <c r="D58">
        <v>326.59401409010161</v>
      </c>
      <c r="E58">
        <f>(SUM(COUNT(D58:D$424))/SUM(COUNT(D$2:D$424)))*100</f>
        <v>86.761229314420802</v>
      </c>
      <c r="G58" s="39"/>
      <c r="I58">
        <f>'LC3.shallow2'!V64</f>
        <v>591.2832621644452</v>
      </c>
      <c r="J58">
        <f>(SUM(COUNT(I58:I$505))/SUM(COUNT(I$2:I$505)))*100</f>
        <v>88.888888888888886</v>
      </c>
      <c r="L58">
        <v>439.3204331</v>
      </c>
      <c r="M58">
        <f>(SUM(COUNT(L58:L$731))/SUM(COUNT(L$2:L$731)))*100</f>
        <v>92.328767123287676</v>
      </c>
      <c r="O58">
        <v>513.12707291091078</v>
      </c>
      <c r="P58">
        <f>(SUM(COUNT(L58:L$244))/SUM(COUNT(L$2:L$244)))*100</f>
        <v>76.954732510288068</v>
      </c>
      <c r="R58" s="39">
        <f>'lc1.shallow1'!S61</f>
        <v>1211.3821192679998</v>
      </c>
      <c r="S58" s="45">
        <f>(SUM(COUNT(R58:R$829))/SUM(COUNT(R$2:R$829)))*100</f>
        <v>93.236714975845416</v>
      </c>
      <c r="T58">
        <f>'LC1.Shallow2'!V64</f>
        <v>181.67079822261584</v>
      </c>
      <c r="U58" s="45">
        <f>(SUM(COUNT(T58:T$272))/SUM(COUNT(T$2:T$272)))*100</f>
        <v>79.335793357933582</v>
      </c>
    </row>
    <row r="59" spans="1:21">
      <c r="A59">
        <v>10475.995216875597</v>
      </c>
      <c r="B59">
        <f>(SUM(COUNT(A59:A$171))/SUM(COUNT(A$2:A$171)))*100</f>
        <v>66.470588235294116</v>
      </c>
      <c r="D59">
        <v>234.901057611</v>
      </c>
      <c r="E59">
        <f>(SUM(COUNT(D59:D$424))/SUM(COUNT(D$2:D$424)))*100</f>
        <v>86.524822695035468</v>
      </c>
      <c r="G59" s="39"/>
      <c r="I59">
        <f>'LC3.shallow2'!V65</f>
        <v>714.08435800691529</v>
      </c>
      <c r="J59">
        <f>(SUM(COUNT(I59:I$505))/SUM(COUNT(I$2:I$505)))*100</f>
        <v>88.69047619047619</v>
      </c>
      <c r="L59">
        <v>393.03939739999998</v>
      </c>
      <c r="M59">
        <f>(SUM(COUNT(L59:L$731))/SUM(COUNT(L$2:L$731)))*100</f>
        <v>92.191780821917817</v>
      </c>
      <c r="O59">
        <v>672.1497354432363</v>
      </c>
      <c r="P59">
        <f>(SUM(COUNT(L59:L$244))/SUM(COUNT(L$2:L$244)))*100</f>
        <v>76.543209876543202</v>
      </c>
      <c r="R59" s="39">
        <f>'lc1.shallow1'!S62</f>
        <v>1450.542331224</v>
      </c>
      <c r="S59" s="45">
        <f>(SUM(COUNT(R59:R$829))/SUM(COUNT(R$2:R$829)))*100</f>
        <v>93.115942028985515</v>
      </c>
      <c r="T59">
        <f>'LC1.Shallow2'!V65</f>
        <v>340.14397317153845</v>
      </c>
      <c r="U59" s="45">
        <f>(SUM(COUNT(T59:T$272))/SUM(COUNT(T$2:T$272)))*100</f>
        <v>78.966789667896677</v>
      </c>
    </row>
    <row r="60" spans="1:21">
      <c r="A60">
        <v>12786.054905371215</v>
      </c>
      <c r="B60">
        <f>(SUM(COUNT(A60:A$171))/SUM(COUNT(A$2:A$171)))*100</f>
        <v>65.882352941176464</v>
      </c>
      <c r="D60">
        <v>344.1484684697536</v>
      </c>
      <c r="E60">
        <f>(SUM(COUNT(D60:D$424))/SUM(COUNT(D$2:D$424)))*100</f>
        <v>86.288416075650119</v>
      </c>
      <c r="G60" s="39"/>
      <c r="I60">
        <f>'LC3.shallow2'!V66</f>
        <v>1460.5254671590942</v>
      </c>
      <c r="J60">
        <f>(SUM(COUNT(I60:I$505))/SUM(COUNT(I$2:I$505)))*100</f>
        <v>88.492063492063494</v>
      </c>
      <c r="L60">
        <v>225.2787515</v>
      </c>
      <c r="M60">
        <f>(SUM(COUNT(L60:L$731))/SUM(COUNT(L$2:L$731)))*100</f>
        <v>92.054794520547944</v>
      </c>
      <c r="O60">
        <v>630.95183075491207</v>
      </c>
      <c r="P60">
        <f>(SUM(COUNT(L60:L$244))/SUM(COUNT(L$2:L$244)))*100</f>
        <v>76.13168724279835</v>
      </c>
      <c r="R60" s="39">
        <f>'lc1.shallow1'!S63</f>
        <v>1055.2772483639999</v>
      </c>
      <c r="S60" s="45">
        <f>(SUM(COUNT(R60:R$829))/SUM(COUNT(R$2:R$829)))*100</f>
        <v>92.995169082125599</v>
      </c>
      <c r="T60">
        <f>'LC1.Shallow2'!V66</f>
        <v>297.39863405123248</v>
      </c>
      <c r="U60" s="45">
        <f>(SUM(COUNT(T60:T$272))/SUM(COUNT(T$2:T$272)))*100</f>
        <v>78.597785977859786</v>
      </c>
    </row>
    <row r="61" spans="1:21">
      <c r="A61">
        <v>15342.786572695135</v>
      </c>
      <c r="B61">
        <f>(SUM(COUNT(A61:A$171))/SUM(COUNT(A$2:A$171)))*100</f>
        <v>65.294117647058826</v>
      </c>
      <c r="D61">
        <v>330.62927495386799</v>
      </c>
      <c r="E61">
        <f>(SUM(COUNT(D61:D$424))/SUM(COUNT(D$2:D$424)))*100</f>
        <v>86.052009456264784</v>
      </c>
      <c r="G61" s="39"/>
      <c r="I61">
        <f>'LC3.shallow2'!V67</f>
        <v>1888.3001506667658</v>
      </c>
      <c r="J61">
        <f>(SUM(COUNT(I61:I$505))/SUM(COUNT(I$2:I$505)))*100</f>
        <v>88.293650793650784</v>
      </c>
      <c r="L61">
        <v>300.07222860000002</v>
      </c>
      <c r="M61">
        <f>(SUM(COUNT(L61:L$731))/SUM(COUNT(L$2:L$731)))*100</f>
        <v>91.917808219178085</v>
      </c>
      <c r="O61">
        <v>499.23394717529703</v>
      </c>
      <c r="P61">
        <f>(SUM(COUNT(L61:L$244))/SUM(COUNT(L$2:L$244)))*100</f>
        <v>75.720164609053498</v>
      </c>
      <c r="R61" s="39">
        <f>'lc1.shallow1'!S64</f>
        <v>1881.2216926199999</v>
      </c>
      <c r="S61" s="45">
        <f>(SUM(COUNT(R61:R$829))/SUM(COUNT(R$2:R$829)))*100</f>
        <v>92.874396135265698</v>
      </c>
      <c r="T61">
        <f>'LC1.Shallow2'!V67</f>
        <v>1312.1606798422483</v>
      </c>
      <c r="U61" s="45">
        <f>(SUM(COUNT(T61:T$272))/SUM(COUNT(T$2:T$272)))*100</f>
        <v>78.228782287822867</v>
      </c>
    </row>
    <row r="62" spans="1:21">
      <c r="A62">
        <v>21836.37448206835</v>
      </c>
      <c r="B62">
        <f>(SUM(COUNT(A62:A$171))/SUM(COUNT(A$2:A$171)))*100</f>
        <v>64.705882352941174</v>
      </c>
      <c r="D62">
        <v>322.03392494511121</v>
      </c>
      <c r="E62">
        <f>(SUM(COUNT(D62:D$424))/SUM(COUNT(D$2:D$424)))*100</f>
        <v>85.815602836879435</v>
      </c>
      <c r="G62" s="39"/>
      <c r="I62">
        <f>'LC3.shallow2'!V68</f>
        <v>599.33436045487258</v>
      </c>
      <c r="J62">
        <f>(SUM(COUNT(I62:I$505))/SUM(COUNT(I$2:I$505)))*100</f>
        <v>88.095238095238088</v>
      </c>
      <c r="L62">
        <v>229.21763820000001</v>
      </c>
      <c r="M62">
        <f>(SUM(COUNT(L62:L$731))/SUM(COUNT(L$2:L$731)))*100</f>
        <v>91.780821917808225</v>
      </c>
      <c r="O62">
        <v>1341.6235419412649</v>
      </c>
      <c r="P62">
        <f>(SUM(COUNT(L62:L$244))/SUM(COUNT(L$2:L$244)))*100</f>
        <v>75.308641975308646</v>
      </c>
      <c r="R62" s="39">
        <f>'lc1.shallow1'!S65</f>
        <v>827.73603706800009</v>
      </c>
      <c r="S62" s="45">
        <f>(SUM(COUNT(R62:R$829))/SUM(COUNT(R$2:R$829)))*100</f>
        <v>92.753623188405797</v>
      </c>
      <c r="T62">
        <f>'LC1.Shallow2'!V68</f>
        <v>380.60883417782719</v>
      </c>
      <c r="U62" s="45">
        <f>(SUM(COUNT(T62:T$272))/SUM(COUNT(T$2:T$272)))*100</f>
        <v>77.859778597785976</v>
      </c>
    </row>
    <row r="63" spans="1:21">
      <c r="A63">
        <v>11822.117137256586</v>
      </c>
      <c r="B63">
        <f>(SUM(COUNT(A63:A$171))/SUM(COUNT(A$2:A$171)))*100</f>
        <v>64.117647058823536</v>
      </c>
      <c r="D63">
        <v>434.41511458454721</v>
      </c>
      <c r="E63">
        <f>(SUM(COUNT(D63:D$424))/SUM(COUNT(D$2:D$424)))*100</f>
        <v>85.579196217494086</v>
      </c>
      <c r="G63" s="39"/>
      <c r="I63">
        <f>'LC3.shallow2'!V69</f>
        <v>568.42576685403981</v>
      </c>
      <c r="J63">
        <f>(SUM(COUNT(I63:I$505))/SUM(COUNT(I$2:I$505)))*100</f>
        <v>87.896825396825392</v>
      </c>
      <c r="L63">
        <v>496.17900329999998</v>
      </c>
      <c r="M63">
        <f>(SUM(COUNT(L63:L$731))/SUM(COUNT(L$2:L$731)))*100</f>
        <v>91.643835616438352</v>
      </c>
      <c r="O63">
        <v>832.4877302243849</v>
      </c>
      <c r="P63">
        <f>(SUM(COUNT(L63:L$244))/SUM(COUNT(L$2:L$244)))*100</f>
        <v>74.897119341563794</v>
      </c>
      <c r="R63" s="39">
        <f>'lc1.shallow1'!S66</f>
        <v>425.77815424560004</v>
      </c>
      <c r="S63" s="45">
        <f>(SUM(COUNT(R63:R$829))/SUM(COUNT(R$2:R$829)))*100</f>
        <v>92.632850241545896</v>
      </c>
      <c r="T63">
        <f>'LC1.Shallow2'!V69</f>
        <v>163.55251596240046</v>
      </c>
      <c r="U63" s="45">
        <f>(SUM(COUNT(T63:T$272))/SUM(COUNT(T$2:T$272)))*100</f>
        <v>77.490774907749085</v>
      </c>
    </row>
    <row r="64" spans="1:21">
      <c r="A64">
        <v>15578.84798586987</v>
      </c>
      <c r="B64">
        <f>(SUM(COUNT(A64:A$171))/SUM(COUNT(A$2:A$171)))*100</f>
        <v>63.529411764705877</v>
      </c>
      <c r="D64">
        <v>593.10478946469038</v>
      </c>
      <c r="E64">
        <f>(SUM(COUNT(D64:D$424))/SUM(COUNT(D$2:D$424)))*100</f>
        <v>85.342789598108752</v>
      </c>
      <c r="G64" s="39"/>
      <c r="I64">
        <f>'LC3.shallow2'!V71</f>
        <v>241.12707685738829</v>
      </c>
      <c r="J64">
        <f>(SUM(COUNT(I64:I$505))/SUM(COUNT(I$2:I$505)))*100</f>
        <v>87.698412698412696</v>
      </c>
      <c r="L64">
        <v>324.73996970000002</v>
      </c>
      <c r="M64">
        <f>(SUM(COUNT(L64:L$731))/SUM(COUNT(L$2:L$731)))*100</f>
        <v>91.506849315068493</v>
      </c>
      <c r="O64">
        <v>942.11003185647223</v>
      </c>
      <c r="P64">
        <f>(SUM(COUNT(L64:L$244))/SUM(COUNT(L$2:L$244)))*100</f>
        <v>74.485596707818928</v>
      </c>
      <c r="R64" s="39">
        <f>'lc1.shallow1'!S67</f>
        <v>830.49250077599993</v>
      </c>
      <c r="S64" s="45">
        <f>(SUM(COUNT(R64:R$829))/SUM(COUNT(R$2:R$829)))*100</f>
        <v>92.512077294685994</v>
      </c>
      <c r="T64">
        <f>'LC1.Shallow2'!V70</f>
        <v>401.74824331231082</v>
      </c>
      <c r="U64" s="45">
        <f>(SUM(COUNT(T64:T$272))/SUM(COUNT(T$2:T$272)))*100</f>
        <v>77.12177121771218</v>
      </c>
    </row>
    <row r="65" spans="1:21">
      <c r="A65">
        <v>22295.846875272146</v>
      </c>
      <c r="B65">
        <f>(SUM(COUNT(A65:A$171))/SUM(COUNT(A$2:A$171)))*100</f>
        <v>62.941176470588232</v>
      </c>
      <c r="D65">
        <v>308.35141022744318</v>
      </c>
      <c r="E65">
        <f>(SUM(COUNT(D65:D$424))/SUM(COUNT(D$2:D$424)))*100</f>
        <v>85.106382978723403</v>
      </c>
      <c r="G65" s="39"/>
      <c r="I65">
        <f>'LC3.shallow2'!V72</f>
        <v>300.34482377389605</v>
      </c>
      <c r="J65">
        <f>(SUM(COUNT(I65:I$505))/SUM(COUNT(I$2:I$505)))*100</f>
        <v>87.5</v>
      </c>
      <c r="L65">
        <v>367.9581546</v>
      </c>
      <c r="M65">
        <f>(SUM(COUNT(L65:L$731))/SUM(COUNT(L$2:L$731)))*100</f>
        <v>91.36986301369862</v>
      </c>
      <c r="O65">
        <v>1334.5420818424709</v>
      </c>
      <c r="P65">
        <f>(SUM(COUNT(L65:L$244))/SUM(COUNT(L$2:L$244)))*100</f>
        <v>74.074074074074076</v>
      </c>
      <c r="R65" s="39">
        <f>'lc1.shallow1'!S68</f>
        <v>743.51779005599997</v>
      </c>
      <c r="S65" s="45">
        <f>(SUM(COUNT(R65:R$829))/SUM(COUNT(R$2:R$829)))*100</f>
        <v>92.391304347826093</v>
      </c>
      <c r="T65">
        <f>'LC1.Shallow2'!V71</f>
        <v>199.63712166904901</v>
      </c>
      <c r="U65" s="45">
        <f>(SUM(COUNT(T65:T$272))/SUM(COUNT(T$2:T$272)))*100</f>
        <v>76.752767527675275</v>
      </c>
    </row>
    <row r="66" spans="1:21">
      <c r="A66">
        <v>15567.843689583889</v>
      </c>
      <c r="B66">
        <f>(SUM(COUNT(A66:A$171))/SUM(COUNT(A$2:A$171)))*100</f>
        <v>62.352941176470587</v>
      </c>
      <c r="D66">
        <v>2228.3126778055039</v>
      </c>
      <c r="E66">
        <f>(SUM(COUNT(D66:D$424))/SUM(COUNT(D$2:D$424)))*100</f>
        <v>84.869976359338068</v>
      </c>
      <c r="G66" s="39"/>
      <c r="I66">
        <f>'LC3.shallow2'!V73</f>
        <v>434.42874851422908</v>
      </c>
      <c r="J66">
        <f>(SUM(COUNT(I66:I$505))/SUM(COUNT(I$2:I$505)))*100</f>
        <v>87.301587301587304</v>
      </c>
      <c r="L66">
        <v>281.7333825</v>
      </c>
      <c r="M66">
        <f>(SUM(COUNT(L66:L$731))/SUM(COUNT(L$2:L$731)))*100</f>
        <v>91.232876712328775</v>
      </c>
      <c r="O66">
        <v>473.67016633027737</v>
      </c>
      <c r="P66">
        <f>(SUM(COUNT(L66:L$244))/SUM(COUNT(L$2:L$244)))*100</f>
        <v>73.66255144032921</v>
      </c>
      <c r="R66" s="39">
        <f>'lc1.shallow1'!S69</f>
        <v>1662.2750353679999</v>
      </c>
      <c r="S66" s="45">
        <f>(SUM(COUNT(R66:R$829))/SUM(COUNT(R$2:R$829)))*100</f>
        <v>92.270531400966178</v>
      </c>
      <c r="T66">
        <f>'LC1.Shallow2'!V72</f>
        <v>216.0501214692969</v>
      </c>
      <c r="U66" s="45">
        <f>(SUM(COUNT(T66:T$272))/SUM(COUNT(T$2:T$272)))*100</f>
        <v>76.383763837638369</v>
      </c>
    </row>
    <row r="67" spans="1:21">
      <c r="A67">
        <v>10106.832304806439</v>
      </c>
      <c r="B67">
        <f>(SUM(COUNT(A67:A$171))/SUM(COUNT(A$2:A$171)))*100</f>
        <v>61.764705882352942</v>
      </c>
      <c r="D67">
        <v>195.86326530407601</v>
      </c>
      <c r="E67">
        <f>(SUM(COUNT(D67:D$424))/SUM(COUNT(D$2:D$424)))*100</f>
        <v>84.633569739952719</v>
      </c>
      <c r="G67" s="39"/>
      <c r="I67">
        <f>'LC3.shallow2'!V74</f>
        <v>318.76654304885818</v>
      </c>
      <c r="J67">
        <f>(SUM(COUNT(I67:I$505))/SUM(COUNT(I$2:I$505)))*100</f>
        <v>87.103174603174608</v>
      </c>
      <c r="L67">
        <v>236.640432</v>
      </c>
      <c r="M67">
        <f>(SUM(COUNT(L67:L$731))/SUM(COUNT(L$2:L$731)))*100</f>
        <v>91.095890410958901</v>
      </c>
      <c r="O67">
        <v>634.43634979549404</v>
      </c>
      <c r="P67">
        <f>(SUM(COUNT(L67:L$244))/SUM(COUNT(L$2:L$244)))*100</f>
        <v>73.251028806584358</v>
      </c>
      <c r="R67" s="39">
        <f>'lc1.shallow1'!S70</f>
        <v>289.94661059639998</v>
      </c>
      <c r="S67" s="45">
        <f>(SUM(COUNT(R67:R$829))/SUM(COUNT(R$2:R$829)))*100</f>
        <v>92.149758454106276</v>
      </c>
      <c r="T67">
        <f>'LC1.Shallow2'!V73</f>
        <v>316.64698937575957</v>
      </c>
      <c r="U67" s="45">
        <f>(SUM(COUNT(T67:T$272))/SUM(COUNT(T$2:T$272)))*100</f>
        <v>76.014760147601478</v>
      </c>
    </row>
    <row r="68" spans="1:21">
      <c r="A68">
        <v>15767.666979841364</v>
      </c>
      <c r="B68">
        <f>(SUM(COUNT(A68:A$171))/SUM(COUNT(A$2:A$171)))*100</f>
        <v>61.176470588235297</v>
      </c>
      <c r="D68">
        <v>1281.6124390695761</v>
      </c>
      <c r="E68">
        <f>(SUM(COUNT(D68:D$424))/SUM(COUNT(D$2:D$424)))*100</f>
        <v>84.39716312056737</v>
      </c>
      <c r="G68" s="39"/>
      <c r="I68">
        <f>'LC3.shallow2'!V75</f>
        <v>338.75674065342366</v>
      </c>
      <c r="J68">
        <f>(SUM(COUNT(I68:I$505))/SUM(COUNT(I$2:I$505)))*100</f>
        <v>86.904761904761912</v>
      </c>
      <c r="L68">
        <v>353.31636880000002</v>
      </c>
      <c r="M68">
        <f>(SUM(COUNT(L68:L$731))/SUM(COUNT(L$2:L$731)))*100</f>
        <v>90.958904109589042</v>
      </c>
      <c r="O68">
        <v>518.72343222739562</v>
      </c>
      <c r="P68">
        <f>(SUM(COUNT(L68:L$244))/SUM(COUNT(L$2:L$244)))*100</f>
        <v>72.839506172839506</v>
      </c>
      <c r="R68" s="39">
        <f>'lc1.shallow1'!S71</f>
        <v>995.01713253599985</v>
      </c>
      <c r="S68" s="45">
        <f>(SUM(COUNT(R68:R$829))/SUM(COUNT(R$2:R$829)))*100</f>
        <v>92.028985507246375</v>
      </c>
      <c r="T68">
        <f>'LC1.Shallow2'!V74</f>
        <v>212.84580571056216</v>
      </c>
      <c r="U68" s="45">
        <f>(SUM(COUNT(T68:T$272))/SUM(COUNT(T$2:T$272)))*100</f>
        <v>75.645756457564573</v>
      </c>
    </row>
    <row r="69" spans="1:21">
      <c r="A69">
        <v>17821.449204956374</v>
      </c>
      <c r="B69">
        <f>(SUM(COUNT(A69:A$171))/SUM(COUNT(A$2:A$171)))*100</f>
        <v>60.588235294117645</v>
      </c>
      <c r="D69">
        <v>865.55740997612804</v>
      </c>
      <c r="E69">
        <f>(SUM(COUNT(D69:D$424))/SUM(COUNT(D$2:D$424)))*100</f>
        <v>84.160756501182036</v>
      </c>
      <c r="G69" s="39"/>
      <c r="I69">
        <f>'LC3.shallow2'!V76</f>
        <v>615.24943258511962</v>
      </c>
      <c r="J69">
        <f>(SUM(COUNT(I69:I$505))/SUM(COUNT(I$2:I$505)))*100</f>
        <v>86.706349206349216</v>
      </c>
      <c r="L69">
        <v>730.19838319999997</v>
      </c>
      <c r="M69">
        <f>(SUM(COUNT(L69:L$731))/SUM(COUNT(L$2:L$731)))*100</f>
        <v>90.821917808219183</v>
      </c>
      <c r="O69">
        <v>710.64067780065227</v>
      </c>
      <c r="P69">
        <f>(SUM(COUNT(L69:L$244))/SUM(COUNT(L$2:L$244)))*100</f>
        <v>72.427983539094654</v>
      </c>
      <c r="R69" s="39">
        <f>'lc1.shallow1'!S72</f>
        <v>442.52658048239994</v>
      </c>
      <c r="S69" s="45">
        <f>(SUM(COUNT(R69:R$829))/SUM(COUNT(R$2:R$829)))*100</f>
        <v>91.908212560386474</v>
      </c>
      <c r="T69">
        <f>'LC1.Shallow2'!V75</f>
        <v>172.5886642224115</v>
      </c>
      <c r="U69" s="45">
        <f>(SUM(COUNT(T69:T$272))/SUM(COUNT(T$2:T$272)))*100</f>
        <v>75.276752767527682</v>
      </c>
    </row>
    <row r="70" spans="1:21">
      <c r="A70">
        <v>13948.400138108685</v>
      </c>
      <c r="B70">
        <f>(SUM(COUNT(A70:A$171))/SUM(COUNT(A$2:A$171)))*100</f>
        <v>60</v>
      </c>
      <c r="D70">
        <v>633.91290630687763</v>
      </c>
      <c r="E70">
        <f>(SUM(COUNT(D70:D$424))/SUM(COUNT(D$2:D$424)))*100</f>
        <v>83.924349881796687</v>
      </c>
      <c r="G70" s="39"/>
      <c r="I70">
        <f>'LC3.shallow2'!V77</f>
        <v>257.74731719151612</v>
      </c>
      <c r="J70">
        <f>(SUM(COUNT(I70:I$505))/SUM(COUNT(I$2:I$505)))*100</f>
        <v>86.507936507936506</v>
      </c>
      <c r="L70">
        <v>533.32832020000001</v>
      </c>
      <c r="M70">
        <f>(SUM(COUNT(L70:L$731))/SUM(COUNT(L$2:L$731)))*100</f>
        <v>90.684931506849324</v>
      </c>
      <c r="O70">
        <v>638.35290118333205</v>
      </c>
      <c r="P70">
        <f>(SUM(COUNT(L70:L$244))/SUM(COUNT(L$2:L$244)))*100</f>
        <v>72.016460905349803</v>
      </c>
      <c r="R70" s="39">
        <f>'lc1.shallow1'!S73</f>
        <v>406.89004291319998</v>
      </c>
      <c r="S70" s="45">
        <f>(SUM(COUNT(R70:R$829))/SUM(COUNT(R$2:R$829)))*100</f>
        <v>91.787439613526573</v>
      </c>
      <c r="T70">
        <f>'LC1.Shallow2'!V76</f>
        <v>258.03624647309516</v>
      </c>
      <c r="U70" s="45">
        <f>(SUM(COUNT(T70:T$272))/SUM(COUNT(T$2:T$272)))*100</f>
        <v>74.907749077490777</v>
      </c>
    </row>
    <row r="71" spans="1:21">
      <c r="A71">
        <v>12858.50266095712</v>
      </c>
      <c r="B71">
        <f>(SUM(COUNT(A71:A$171))/SUM(COUNT(A$2:A$171)))*100</f>
        <v>59.411764705882355</v>
      </c>
      <c r="D71">
        <v>392.96872997513123</v>
      </c>
      <c r="E71">
        <f>(SUM(COUNT(D71:D$424))/SUM(COUNT(D$2:D$424)))*100</f>
        <v>83.687943262411352</v>
      </c>
      <c r="G71" s="39"/>
      <c r="I71">
        <f>'LC3.shallow2'!V78</f>
        <v>440.24231975500459</v>
      </c>
      <c r="J71">
        <f>(SUM(COUNT(I71:I$505))/SUM(COUNT(I$2:I$505)))*100</f>
        <v>86.30952380952381</v>
      </c>
      <c r="L71">
        <v>402.79170240000002</v>
      </c>
      <c r="M71">
        <f>(SUM(COUNT(L71:L$731))/SUM(COUNT(L$2:L$731)))*100</f>
        <v>90.547945205479451</v>
      </c>
      <c r="O71">
        <v>673.5796025210667</v>
      </c>
      <c r="P71">
        <f>(SUM(COUNT(L71:L$244))/SUM(COUNT(L$2:L$244)))*100</f>
        <v>71.604938271604937</v>
      </c>
      <c r="R71" s="39">
        <f>'lc1.shallow1'!S74</f>
        <v>702.81640124399996</v>
      </c>
      <c r="S71" s="45">
        <f>(SUM(COUNT(R71:R$829))/SUM(COUNT(R$2:R$829)))*100</f>
        <v>91.666666666666657</v>
      </c>
      <c r="T71">
        <f>'LC1.Shallow2'!V77</f>
        <v>233.03609119684137</v>
      </c>
      <c r="U71" s="45">
        <f>(SUM(COUNT(T71:T$272))/SUM(COUNT(T$2:T$272)))*100</f>
        <v>74.538745387453872</v>
      </c>
    </row>
    <row r="72" spans="1:21">
      <c r="A72">
        <v>12145.809943840499</v>
      </c>
      <c r="B72">
        <f>(SUM(COUNT(A72:A$171))/SUM(COUNT(A$2:A$171)))*100</f>
        <v>58.82352941176471</v>
      </c>
      <c r="D72">
        <v>521.7405885480016</v>
      </c>
      <c r="E72">
        <f>(SUM(COUNT(D72:D$424))/SUM(COUNT(D$2:D$424)))*100</f>
        <v>83.451536643026003</v>
      </c>
      <c r="G72" s="39"/>
      <c r="I72">
        <f>'LC3.shallow2'!V79</f>
        <v>204.03234634537182</v>
      </c>
      <c r="J72">
        <f>(SUM(COUNT(I72:I$505))/SUM(COUNT(I$2:I$505)))*100</f>
        <v>86.111111111111114</v>
      </c>
      <c r="L72">
        <v>453.7281706</v>
      </c>
      <c r="M72">
        <f>(SUM(COUNT(L72:L$731))/SUM(COUNT(L$2:L$731)))*100</f>
        <v>90.410958904109577</v>
      </c>
      <c r="O72">
        <v>312.78785109157445</v>
      </c>
      <c r="P72">
        <f>(SUM(COUNT(L72:L$244))/SUM(COUNT(L$2:L$244)))*100</f>
        <v>71.193415637860085</v>
      </c>
      <c r="R72" s="39">
        <f>'lc1.shallow1'!S75</f>
        <v>401.22000777</v>
      </c>
      <c r="S72" s="45">
        <f>(SUM(COUNT(R72:R$829))/SUM(COUNT(R$2:R$829)))*100</f>
        <v>91.545893719806756</v>
      </c>
      <c r="T72">
        <f>'LC1.Shallow2'!V78</f>
        <v>209.36900842146619</v>
      </c>
      <c r="U72" s="45">
        <f>(SUM(COUNT(T72:T$272))/SUM(COUNT(T$2:T$272)))*100</f>
        <v>74.169741697416967</v>
      </c>
    </row>
    <row r="73" spans="1:21">
      <c r="A73">
        <v>10219.134313248987</v>
      </c>
      <c r="B73">
        <f>(SUM(COUNT(A73:A$171))/SUM(COUNT(A$2:A$171)))*100</f>
        <v>58.235294117647065</v>
      </c>
      <c r="D73">
        <v>364.53281045479042</v>
      </c>
      <c r="E73">
        <f>(SUM(COUNT(D73:D$424))/SUM(COUNT(D$2:D$424)))*100</f>
        <v>83.215130023640654</v>
      </c>
      <c r="G73" s="39"/>
      <c r="I73">
        <f>'LC3.shallow2'!V80</f>
        <v>225.82009395824571</v>
      </c>
      <c r="J73">
        <f>(SUM(COUNT(I73:I$505))/SUM(COUNT(I$2:I$505)))*100</f>
        <v>85.912698412698404</v>
      </c>
      <c r="L73">
        <v>860.53606960000002</v>
      </c>
      <c r="M73">
        <f>(SUM(COUNT(L73:L$731))/SUM(COUNT(L$2:L$731)))*100</f>
        <v>90.273972602739732</v>
      </c>
      <c r="O73">
        <v>524.60970354886831</v>
      </c>
      <c r="P73">
        <f>(SUM(COUNT(L73:L$244))/SUM(COUNT(L$2:L$244)))*100</f>
        <v>70.781893004115233</v>
      </c>
      <c r="R73" s="39">
        <f>'lc1.shallow1'!S76</f>
        <v>472.10382031679995</v>
      </c>
      <c r="S73" s="45">
        <f>(SUM(COUNT(R73:R$829))/SUM(COUNT(R$2:R$829)))*100</f>
        <v>91.425120772946855</v>
      </c>
      <c r="T73">
        <f>'LC1.Shallow2'!V79</f>
        <v>148.18657379539653</v>
      </c>
      <c r="U73" s="45">
        <f>(SUM(COUNT(T73:T$272))/SUM(COUNT(T$2:T$272)))*100</f>
        <v>73.800738007380076</v>
      </c>
    </row>
    <row r="74" spans="1:21">
      <c r="A74">
        <v>11997.128127110336</v>
      </c>
      <c r="B74">
        <f>(SUM(COUNT(A74:A$171))/SUM(COUNT(A$2:A$171)))*100</f>
        <v>57.647058823529406</v>
      </c>
      <c r="D74">
        <v>476.41524415271198</v>
      </c>
      <c r="E74">
        <f>(SUM(COUNT(D74:D$424))/SUM(COUNT(D$2:D$424)))*100</f>
        <v>82.978723404255319</v>
      </c>
      <c r="G74" s="39"/>
      <c r="I74">
        <f>'LC3.shallow2'!V81</f>
        <v>196.2855661860014</v>
      </c>
      <c r="J74">
        <f>(SUM(COUNT(I74:I$505))/SUM(COUNT(I$2:I$505)))*100</f>
        <v>85.714285714285708</v>
      </c>
      <c r="L74">
        <v>1229.52504</v>
      </c>
      <c r="M74">
        <f>(SUM(COUNT(L74:L$731))/SUM(COUNT(L$2:L$731)))*100</f>
        <v>90.136986301369859</v>
      </c>
      <c r="O74">
        <v>703.12767861486464</v>
      </c>
      <c r="P74">
        <f>(SUM(COUNT(L74:L$244))/SUM(COUNT(L$2:L$244)))*100</f>
        <v>70.370370370370367</v>
      </c>
      <c r="R74" s="39">
        <f>'lc1.shallow1'!S77</f>
        <v>613.85806924799999</v>
      </c>
      <c r="S74" s="45">
        <f>(SUM(COUNT(R74:R$829))/SUM(COUNT(R$2:R$829)))*100</f>
        <v>91.304347826086953</v>
      </c>
      <c r="T74">
        <f>'LC1.Shallow2'!V80</f>
        <v>304.50837228361075</v>
      </c>
      <c r="U74" s="45">
        <f>(SUM(COUNT(T74:T$272))/SUM(COUNT(T$2:T$272)))*100</f>
        <v>73.431734317343171</v>
      </c>
    </row>
    <row r="75" spans="1:21">
      <c r="A75">
        <v>13673.079637839081</v>
      </c>
      <c r="B75">
        <f>(SUM(COUNT(A75:A$171))/SUM(COUNT(A$2:A$171)))*100</f>
        <v>57.058823529411761</v>
      </c>
      <c r="D75">
        <v>372.31507289109038</v>
      </c>
      <c r="E75">
        <f>(SUM(COUNT(D75:D$424))/SUM(COUNT(D$2:D$424)))*100</f>
        <v>82.742316784869971</v>
      </c>
      <c r="G75" s="39"/>
      <c r="I75">
        <f>'LC3.shallow2'!V82</f>
        <v>290.85497600805184</v>
      </c>
      <c r="J75">
        <f>(SUM(COUNT(I75:I$505))/SUM(COUNT(I$2:I$505)))*100</f>
        <v>85.515873015873012</v>
      </c>
      <c r="L75">
        <v>591.26240770000004</v>
      </c>
      <c r="M75">
        <f>(SUM(COUNT(L75:L$731))/SUM(COUNT(L$2:L$731)))*100</f>
        <v>90</v>
      </c>
      <c r="O75">
        <v>1054.7812337108903</v>
      </c>
      <c r="P75">
        <f>(SUM(COUNT(L75:L$244))/SUM(COUNT(L$2:L$244)))*100</f>
        <v>69.958847736625515</v>
      </c>
      <c r="R75" s="39">
        <f>'lc1.shallow1'!S78</f>
        <v>1007.863117452</v>
      </c>
      <c r="S75" s="45">
        <f>(SUM(COUNT(R75:R$829))/SUM(COUNT(R$2:R$829)))*100</f>
        <v>91.183574879227052</v>
      </c>
      <c r="T75">
        <f>'LC1.Shallow2'!V81</f>
        <v>280.5102095024323</v>
      </c>
      <c r="U75" s="45">
        <f>(SUM(COUNT(T75:T$272))/SUM(COUNT(T$2:T$272)))*100</f>
        <v>73.062730627306266</v>
      </c>
    </row>
    <row r="76" spans="1:21">
      <c r="A76">
        <v>12831.947440883594</v>
      </c>
      <c r="B76">
        <f>(SUM(COUNT(A76:A$171))/SUM(COUNT(A$2:A$171)))*100</f>
        <v>56.470588235294116</v>
      </c>
      <c r="D76">
        <v>557.96740845795523</v>
      </c>
      <c r="E76">
        <f>(SUM(COUNT(D76:D$424))/SUM(COUNT(D$2:D$424)))*100</f>
        <v>82.505910165484636</v>
      </c>
      <c r="G76" s="39"/>
      <c r="I76">
        <f>'LC3.shallow2'!V83</f>
        <v>256.85563834288615</v>
      </c>
      <c r="J76">
        <f>(SUM(COUNT(I76:I$505))/SUM(COUNT(I$2:I$505)))*100</f>
        <v>85.317460317460316</v>
      </c>
      <c r="L76">
        <v>299.44500410000001</v>
      </c>
      <c r="M76">
        <f>(SUM(COUNT(L76:L$731))/SUM(COUNT(L$2:L$731)))*100</f>
        <v>89.863013698630141</v>
      </c>
      <c r="O76">
        <v>992.18695226404475</v>
      </c>
      <c r="P76">
        <f>(SUM(COUNT(L76:L$244))/SUM(COUNT(L$2:L$244)))*100</f>
        <v>69.547325102880663</v>
      </c>
      <c r="R76" s="39">
        <f>'lc1.shallow1'!S79</f>
        <v>934.22371127999997</v>
      </c>
      <c r="S76" s="45">
        <f>(SUM(COUNT(R76:R$829))/SUM(COUNT(R$2:R$829)))*100</f>
        <v>91.062801932367151</v>
      </c>
      <c r="T76">
        <f>'LC1.Shallow2'!V82</f>
        <v>325.7430836295772</v>
      </c>
      <c r="U76" s="45">
        <f>(SUM(COUNT(T76:T$272))/SUM(COUNT(T$2:T$272)))*100</f>
        <v>72.693726937269375</v>
      </c>
    </row>
    <row r="77" spans="1:21">
      <c r="A77">
        <v>16446.503884839127</v>
      </c>
      <c r="B77">
        <f>(SUM(COUNT(A77:A$171))/SUM(COUNT(A$2:A$171)))*100</f>
        <v>55.882352941176471</v>
      </c>
      <c r="D77">
        <v>695.21836468893116</v>
      </c>
      <c r="E77">
        <f>(SUM(COUNT(D77:D$424))/SUM(COUNT(D$2:D$424)))*100</f>
        <v>82.269503546099287</v>
      </c>
      <c r="G77" s="39"/>
      <c r="I77">
        <f>'LC3.shallow2'!V84</f>
        <v>179.87620017047752</v>
      </c>
      <c r="J77">
        <f>(SUM(COUNT(I77:I$505))/SUM(COUNT(I$2:I$505)))*100</f>
        <v>85.11904761904762</v>
      </c>
      <c r="L77">
        <v>365.04644289999999</v>
      </c>
      <c r="M77">
        <f>(SUM(COUNT(L77:L$731))/SUM(COUNT(L$2:L$731)))*100</f>
        <v>89.726027397260282</v>
      </c>
      <c r="O77">
        <v>1548.5661394082024</v>
      </c>
      <c r="P77">
        <f>(SUM(COUNT(L77:L$244))/SUM(COUNT(L$2:L$244)))*100</f>
        <v>69.135802469135797</v>
      </c>
      <c r="R77" s="39">
        <f>'lc1.shallow1'!S80</f>
        <v>278.46869713079997</v>
      </c>
      <c r="S77" s="45">
        <f>(SUM(COUNT(R77:R$829))/SUM(COUNT(R$2:R$829)))*100</f>
        <v>90.94202898550725</v>
      </c>
      <c r="T77">
        <f>'LC1.Shallow2'!V83</f>
        <v>193.30687861156539</v>
      </c>
      <c r="U77" s="45">
        <f>(SUM(COUNT(T77:T$272))/SUM(COUNT(T$2:T$272)))*100</f>
        <v>72.32472324723247</v>
      </c>
    </row>
    <row r="78" spans="1:21">
      <c r="A78">
        <v>13623.274903692229</v>
      </c>
      <c r="B78">
        <f>(SUM(COUNT(A78:A$171))/SUM(COUNT(A$2:A$171)))*100</f>
        <v>55.294117647058826</v>
      </c>
      <c r="D78">
        <v>672.00505204172157</v>
      </c>
      <c r="E78">
        <f>(SUM(COUNT(D78:D$424))/SUM(COUNT(D$2:D$424)))*100</f>
        <v>82.033096926713938</v>
      </c>
      <c r="G78" s="39"/>
      <c r="I78">
        <f>'LC3.shallow2'!V85</f>
        <v>289.8810681494266</v>
      </c>
      <c r="J78">
        <f>(SUM(COUNT(I78:I$505))/SUM(COUNT(I$2:I$505)))*100</f>
        <v>84.920634920634924</v>
      </c>
      <c r="L78">
        <v>250.20832680000001</v>
      </c>
      <c r="M78">
        <f>(SUM(COUNT(L78:L$731))/SUM(COUNT(L$2:L$731)))*100</f>
        <v>89.589041095890408</v>
      </c>
      <c r="O78">
        <v>1305.4843436259416</v>
      </c>
      <c r="P78">
        <f>(SUM(COUNT(L78:L$244))/SUM(COUNT(L$2:L$244)))*100</f>
        <v>68.724279835390945</v>
      </c>
      <c r="R78" s="39">
        <f>'lc1.shallow1'!S81</f>
        <v>175.395939312</v>
      </c>
      <c r="S78" s="45">
        <f>(SUM(COUNT(R78:R$829))/SUM(COUNT(R$2:R$829)))*100</f>
        <v>90.821256038647348</v>
      </c>
      <c r="T78">
        <f>'LC1.Shallow2'!V84</f>
        <v>191.11623011858515</v>
      </c>
      <c r="U78" s="45">
        <f>(SUM(COUNT(T78:T$272))/SUM(COUNT(T$2:T$272)))*100</f>
        <v>71.955719557195579</v>
      </c>
    </row>
    <row r="79" spans="1:21">
      <c r="A79">
        <v>10163.380433317883</v>
      </c>
      <c r="B79">
        <f>(SUM(COUNT(A79:A$171))/SUM(COUNT(A$2:A$171)))*100</f>
        <v>54.705882352941181</v>
      </c>
      <c r="D79">
        <v>396.33793282380879</v>
      </c>
      <c r="E79">
        <f>(SUM(COUNT(D79:D$424))/SUM(COUNT(D$2:D$424)))*100</f>
        <v>81.796690307328603</v>
      </c>
      <c r="G79" s="39"/>
      <c r="I79">
        <f>'LC3.shallow2'!V86</f>
        <v>255.43206234075575</v>
      </c>
      <c r="J79">
        <f>(SUM(COUNT(I79:I$505))/SUM(COUNT(I$2:I$505)))*100</f>
        <v>84.722222222222214</v>
      </c>
      <c r="L79">
        <v>317.11257269999999</v>
      </c>
      <c r="M79">
        <f>(SUM(COUNT(L79:L$731))/SUM(COUNT(L$2:L$731)))*100</f>
        <v>89.452054794520549</v>
      </c>
      <c r="O79">
        <v>1006.6107105967973</v>
      </c>
      <c r="P79">
        <f>(SUM(COUNT(L79:L$244))/SUM(COUNT(L$2:L$244)))*100</f>
        <v>68.312757201646093</v>
      </c>
      <c r="R79" s="39">
        <f>'lc1.shallow1'!S82</f>
        <v>562.20598390559996</v>
      </c>
      <c r="S79" s="45">
        <f>(SUM(COUNT(R79:R$829))/SUM(COUNT(R$2:R$829)))*100</f>
        <v>90.700483091787447</v>
      </c>
      <c r="T79">
        <f>'LC1.Shallow2'!V85</f>
        <v>397.67170420357792</v>
      </c>
      <c r="U79" s="45">
        <f>(SUM(COUNT(T79:T$272))/SUM(COUNT(T$2:T$272)))*100</f>
        <v>71.586715867158674</v>
      </c>
    </row>
    <row r="80" spans="1:21">
      <c r="A80">
        <v>14549.951845937243</v>
      </c>
      <c r="B80">
        <f>(SUM(COUNT(A80:A$171))/SUM(COUNT(A$2:A$171)))*100</f>
        <v>54.117647058823529</v>
      </c>
      <c r="D80">
        <v>208.27537032690401</v>
      </c>
      <c r="E80">
        <f>(SUM(COUNT(D80:D$424))/SUM(COUNT(D$2:D$424)))*100</f>
        <v>81.560283687943254</v>
      </c>
      <c r="G80" s="39"/>
      <c r="I80">
        <f>'LC3.shallow2'!V87</f>
        <v>329.0706446159183</v>
      </c>
      <c r="J80">
        <f>(SUM(COUNT(I80:I$505))/SUM(COUNT(I$2:I$505)))*100</f>
        <v>84.523809523809518</v>
      </c>
      <c r="L80">
        <v>337.67988209999999</v>
      </c>
      <c r="M80">
        <f>(SUM(COUNT(L80:L$731))/SUM(COUNT(L$2:L$731)))*100</f>
        <v>89.31506849315069</v>
      </c>
      <c r="O80">
        <v>405.2608736750804</v>
      </c>
      <c r="P80">
        <f>(SUM(COUNT(L80:L$244))/SUM(COUNT(L$2:L$244)))*100</f>
        <v>67.901234567901241</v>
      </c>
      <c r="R80" s="39">
        <f>'lc1.shallow1'!S83</f>
        <v>322.36115304839996</v>
      </c>
      <c r="S80" s="45">
        <f>(SUM(COUNT(R80:R$829))/SUM(COUNT(R$2:R$829)))*100</f>
        <v>90.579710144927532</v>
      </c>
      <c r="T80">
        <f>'LC1.Shallow2'!V86</f>
        <v>341.64154180061036</v>
      </c>
      <c r="U80" s="45">
        <f>(SUM(COUNT(T80:T$272))/SUM(COUNT(T$2:T$272)))*100</f>
        <v>71.217712177121768</v>
      </c>
    </row>
    <row r="81" spans="1:21">
      <c r="A81">
        <v>11268.647144506471</v>
      </c>
      <c r="B81">
        <f>(SUM(COUNT(A81:A$171))/SUM(COUNT(A$2:A$171)))*100</f>
        <v>53.529411764705884</v>
      </c>
      <c r="D81">
        <v>347.88712569352401</v>
      </c>
      <c r="E81">
        <f>(SUM(COUNT(D81:D$424))/SUM(COUNT(D$2:D$424)))*100</f>
        <v>81.32387706855792</v>
      </c>
      <c r="G81" s="39"/>
      <c r="I81">
        <f>'LC3.shallow2'!V88</f>
        <v>442.739974735798</v>
      </c>
      <c r="J81">
        <f>(SUM(COUNT(I81:I$505))/SUM(COUNT(I$2:I$505)))*100</f>
        <v>84.325396825396822</v>
      </c>
      <c r="L81">
        <v>570.46914519999996</v>
      </c>
      <c r="M81">
        <f>(SUM(COUNT(L81:L$731))/SUM(COUNT(L$2:L$731)))*100</f>
        <v>89.178082191780817</v>
      </c>
      <c r="O81">
        <v>1012.1349188611166</v>
      </c>
      <c r="P81">
        <f>(SUM(COUNT(L81:L$244))/SUM(COUNT(L$2:L$244)))*100</f>
        <v>67.489711934156389</v>
      </c>
      <c r="R81" s="39">
        <f>'lc1.shallow1'!S84</f>
        <v>181.27655603759999</v>
      </c>
      <c r="S81" s="45">
        <f>(SUM(COUNT(R81:R$829))/SUM(COUNT(R$2:R$829)))*100</f>
        <v>90.45893719806763</v>
      </c>
      <c r="T81">
        <f>'LC1.Shallow2'!V87</f>
        <v>393.58667820076425</v>
      </c>
      <c r="U81" s="45">
        <f>(SUM(COUNT(T81:T$272))/SUM(COUNT(T$2:T$272)))*100</f>
        <v>70.848708487084863</v>
      </c>
    </row>
    <row r="82" spans="1:21">
      <c r="A82">
        <v>14722.292423524923</v>
      </c>
      <c r="B82">
        <f>(SUM(COUNT(A82:A$171))/SUM(COUNT(A$2:A$171)))*100</f>
        <v>52.941176470588239</v>
      </c>
      <c r="D82">
        <v>1325.2847714383679</v>
      </c>
      <c r="E82">
        <f>(SUM(COUNT(D82:D$424))/SUM(COUNT(D$2:D$424)))*100</f>
        <v>81.087470449172571</v>
      </c>
      <c r="G82" s="39"/>
      <c r="I82">
        <f>'LC3.shallow2'!V89</f>
        <v>288.28225081404344</v>
      </c>
      <c r="J82">
        <f>(SUM(COUNT(I82:I$505))/SUM(COUNT(I$2:I$505)))*100</f>
        <v>84.126984126984127</v>
      </c>
      <c r="L82">
        <v>371.60491150000001</v>
      </c>
      <c r="M82">
        <f>(SUM(COUNT(L82:L$731))/SUM(COUNT(L$2:L$731)))*100</f>
        <v>89.041095890410958</v>
      </c>
      <c r="O82">
        <v>2788.8718786208765</v>
      </c>
      <c r="P82">
        <f>(SUM(COUNT(L82:L$244))/SUM(COUNT(L$2:L$244)))*100</f>
        <v>67.078189300411523</v>
      </c>
      <c r="R82" s="39">
        <f>'lc1.shallow1'!S85</f>
        <v>200.89161644520001</v>
      </c>
      <c r="S82" s="45">
        <f>(SUM(COUNT(R82:R$829))/SUM(COUNT(R$2:R$829)))*100</f>
        <v>90.338164251207729</v>
      </c>
      <c r="T82">
        <f>'LC1.Shallow2'!V88</f>
        <v>362.34290629896719</v>
      </c>
      <c r="U82" s="45">
        <f>(SUM(COUNT(T82:T$272))/SUM(COUNT(T$2:T$272)))*100</f>
        <v>70.479704797047972</v>
      </c>
    </row>
    <row r="83" spans="1:21">
      <c r="A83">
        <v>16016.23544163258</v>
      </c>
      <c r="B83">
        <f>(SUM(COUNT(A83:A$171))/SUM(COUNT(A$2:A$171)))*100</f>
        <v>52.352941176470594</v>
      </c>
      <c r="D83">
        <v>892.00074103432803</v>
      </c>
      <c r="E83">
        <f>(SUM(COUNT(D83:D$424))/SUM(COUNT(D$2:D$424)))*100</f>
        <v>80.851063829787222</v>
      </c>
      <c r="G83" s="39"/>
      <c r="I83">
        <f>'LC3.shallow2'!V90</f>
        <v>731.58699908762662</v>
      </c>
      <c r="J83">
        <f>(SUM(COUNT(I83:I$505))/SUM(COUNT(I$2:I$505)))*100</f>
        <v>83.928571428571431</v>
      </c>
      <c r="L83">
        <v>293.45996989999998</v>
      </c>
      <c r="M83">
        <f>(SUM(COUNT(L83:L$731))/SUM(COUNT(L$2:L$731)))*100</f>
        <v>88.904109589041099</v>
      </c>
      <c r="O83">
        <v>1281.2626714850248</v>
      </c>
      <c r="P83">
        <f>(SUM(COUNT(L83:L$244))/SUM(COUNT(L$2:L$244)))*100</f>
        <v>66.666666666666657</v>
      </c>
      <c r="R83" s="39">
        <f>'lc1.shallow1'!S86</f>
        <v>293.36492531519997</v>
      </c>
      <c r="S83" s="45">
        <f>(SUM(COUNT(R83:R$829))/SUM(COUNT(R$2:R$829)))*100</f>
        <v>90.217391304347828</v>
      </c>
      <c r="T83">
        <f>'LC1.Shallow2'!V89</f>
        <v>236.21495292250069</v>
      </c>
      <c r="U83" s="45">
        <f>(SUM(COUNT(T83:T$272))/SUM(COUNT(T$2:T$272)))*100</f>
        <v>70.110701107011081</v>
      </c>
    </row>
    <row r="84" spans="1:21">
      <c r="A84">
        <v>13824.594383509202</v>
      </c>
      <c r="B84">
        <f>(SUM(COUNT(A84:A$171))/SUM(COUNT(A$2:A$171)))*100</f>
        <v>51.764705882352949</v>
      </c>
      <c r="D84">
        <v>343.45163780856399</v>
      </c>
      <c r="E84">
        <f>(SUM(COUNT(D84:D$424))/SUM(COUNT(D$2:D$424)))*100</f>
        <v>80.614657210401901</v>
      </c>
      <c r="G84" s="39"/>
      <c r="I84">
        <f>'LC3.shallow2'!V91</f>
        <v>275.50404834506401</v>
      </c>
      <c r="J84">
        <f>(SUM(COUNT(I84:I$505))/SUM(COUNT(I$2:I$505)))*100</f>
        <v>83.730158730158735</v>
      </c>
      <c r="L84">
        <v>281.54650329999998</v>
      </c>
      <c r="M84">
        <f>(SUM(COUNT(L84:L$731))/SUM(COUNT(L$2:L$731)))*100</f>
        <v>88.767123287671239</v>
      </c>
      <c r="O84">
        <v>368.25519578450485</v>
      </c>
      <c r="P84">
        <f>(SUM(COUNT(L84:L$244))/SUM(COUNT(L$2:L$244)))*100</f>
        <v>66.255144032921805</v>
      </c>
      <c r="R84" s="39">
        <f>'lc1.shallow1'!S87</f>
        <v>1135.640257584</v>
      </c>
      <c r="S84" s="45">
        <f>(SUM(COUNT(R84:R$829))/SUM(COUNT(R$2:R$829)))*100</f>
        <v>90.096618357487927</v>
      </c>
      <c r="T84">
        <f>'LC1.Shallow2'!V90</f>
        <v>228.81402447524175</v>
      </c>
      <c r="U84" s="45">
        <f>(SUM(COUNT(T84:T$272))/SUM(COUNT(T$2:T$272)))*100</f>
        <v>69.741697416974162</v>
      </c>
    </row>
    <row r="85" spans="1:21">
      <c r="A85">
        <v>43695.370613029387</v>
      </c>
      <c r="B85">
        <f>(SUM(COUNT(A85:A$171))/SUM(COUNT(A$2:A$171)))*100</f>
        <v>51.17647058823529</v>
      </c>
      <c r="D85">
        <v>387.78990104501679</v>
      </c>
      <c r="E85">
        <f>(SUM(COUNT(D85:D$424))/SUM(COUNT(D$2:D$424)))*100</f>
        <v>80.378250591016553</v>
      </c>
      <c r="G85" s="39"/>
      <c r="I85">
        <f>'LC3.shallow2'!V92</f>
        <v>168.39449006273381</v>
      </c>
      <c r="J85">
        <f>(SUM(COUNT(I85:I$505))/SUM(COUNT(I$2:I$505)))*100</f>
        <v>83.531746031746039</v>
      </c>
      <c r="L85">
        <v>633.13837320000005</v>
      </c>
      <c r="M85">
        <f>(SUM(COUNT(L85:L$731))/SUM(COUNT(L$2:L$731)))*100</f>
        <v>88.630136986301366</v>
      </c>
      <c r="O85">
        <v>341.95458404782966</v>
      </c>
      <c r="P85">
        <f>(SUM(COUNT(L85:L$244))/SUM(COUNT(L$2:L$244)))*100</f>
        <v>65.843621399176953</v>
      </c>
      <c r="R85" s="39">
        <f>'lc1.shallow1'!S88</f>
        <v>955.47916405199987</v>
      </c>
      <c r="S85" s="45">
        <f>(SUM(COUNT(R85:R$829))/SUM(COUNT(R$2:R$829)))*100</f>
        <v>89.975845410628025</v>
      </c>
      <c r="T85">
        <f>'LC1.Shallow2'!V91</f>
        <v>170.68462718777937</v>
      </c>
      <c r="U85" s="45">
        <f>(SUM(COUNT(T85:T$272))/SUM(COUNT(T$2:T$272)))*100</f>
        <v>69.372693726937271</v>
      </c>
    </row>
    <row r="86" spans="1:21">
      <c r="A86">
        <v>19894.276532222877</v>
      </c>
      <c r="B86">
        <f>(SUM(COUNT(A86:A$171))/SUM(COUNT(A$2:A$171)))*100</f>
        <v>50.588235294117645</v>
      </c>
      <c r="D86">
        <v>240.64098719232641</v>
      </c>
      <c r="E86">
        <f>(SUM(COUNT(D86:D$424))/SUM(COUNT(D$2:D$424)))*100</f>
        <v>80.141843971631204</v>
      </c>
      <c r="G86" s="39"/>
      <c r="I86">
        <f>'LC3.shallow2'!V93</f>
        <v>324.61733210661993</v>
      </c>
      <c r="J86">
        <f>(SUM(COUNT(I86:I$505))/SUM(COUNT(I$2:I$505)))*100</f>
        <v>83.333333333333343</v>
      </c>
      <c r="L86">
        <v>651.76545710000005</v>
      </c>
      <c r="M86">
        <f>(SUM(COUNT(L86:L$731))/SUM(COUNT(L$2:L$731)))*100</f>
        <v>88.493150684931507</v>
      </c>
      <c r="O86">
        <v>457.01477557292554</v>
      </c>
      <c r="P86">
        <f>(SUM(COUNT(L86:L$244))/SUM(COUNT(L$2:L$244)))*100</f>
        <v>65.432098765432102</v>
      </c>
      <c r="R86" s="39">
        <f>'lc1.shallow1'!S89</f>
        <v>450.88250725439997</v>
      </c>
      <c r="S86" s="45">
        <f>(SUM(COUNT(R86:R$829))/SUM(COUNT(R$2:R$829)))*100</f>
        <v>89.85507246376811</v>
      </c>
      <c r="T86">
        <f>'LC1.Shallow2'!V92</f>
        <v>216.05559380082136</v>
      </c>
      <c r="U86" s="45">
        <f>(SUM(COUNT(T86:T$272))/SUM(COUNT(T$2:T$272)))*100</f>
        <v>69.003690036900366</v>
      </c>
    </row>
    <row r="87" spans="1:21">
      <c r="A87">
        <v>25434.515122179295</v>
      </c>
      <c r="B87">
        <f>(SUM(COUNT(A87:A$171))/SUM(COUNT(A$2:A$171)))*100</f>
        <v>50</v>
      </c>
      <c r="D87">
        <v>292.7420516381008</v>
      </c>
      <c r="E87">
        <f>(SUM(COUNT(D87:D$424))/SUM(COUNT(D$2:D$424)))*100</f>
        <v>79.905437352245869</v>
      </c>
      <c r="G87" s="39"/>
      <c r="I87">
        <f>'LC3.shallow2'!V94</f>
        <v>361.64555105746996</v>
      </c>
      <c r="J87">
        <f>(SUM(COUNT(I87:I$505))/SUM(COUNT(I$2:I$505)))*100</f>
        <v>83.134920634920633</v>
      </c>
      <c r="L87">
        <v>281.19166910000001</v>
      </c>
      <c r="M87">
        <f>(SUM(COUNT(L87:L$731))/SUM(COUNT(L$2:L$731)))*100</f>
        <v>88.356164383561648</v>
      </c>
      <c r="O87">
        <v>526.34196357387509</v>
      </c>
      <c r="P87">
        <f>(SUM(COUNT(L87:L$244))/SUM(COUNT(L$2:L$244)))*100</f>
        <v>65.02057613168725</v>
      </c>
      <c r="R87" s="39">
        <f>'lc1.shallow1'!S90</f>
        <v>799.31202247199985</v>
      </c>
      <c r="S87" s="45">
        <f>(SUM(COUNT(R87:R$829))/SUM(COUNT(R$2:R$829)))*100</f>
        <v>89.734299516908209</v>
      </c>
      <c r="T87">
        <f>'LC1.Shallow2'!V93</f>
        <v>182.8601592364833</v>
      </c>
      <c r="U87" s="45">
        <f>(SUM(COUNT(T87:T$272))/SUM(COUNT(T$2:T$272)))*100</f>
        <v>68.634686346863475</v>
      </c>
    </row>
    <row r="88" spans="1:21">
      <c r="A88">
        <v>23784.28522825873</v>
      </c>
      <c r="B88">
        <f>(SUM(COUNT(A88:A$171))/SUM(COUNT(A$2:A$171)))*100</f>
        <v>49.411764705882355</v>
      </c>
      <c r="D88">
        <v>411.72937450871922</v>
      </c>
      <c r="E88">
        <f>(SUM(COUNT(D88:D$424))/SUM(COUNT(D$2:D$424)))*100</f>
        <v>79.66903073286052</v>
      </c>
      <c r="G88" s="39"/>
      <c r="I88">
        <f>'LC3.shallow2'!V95</f>
        <v>376.28464987384876</v>
      </c>
      <c r="J88">
        <f>(SUM(COUNT(I88:I$505))/SUM(COUNT(I$2:I$505)))*100</f>
        <v>82.936507936507937</v>
      </c>
      <c r="L88">
        <v>308.97958670000003</v>
      </c>
      <c r="M88">
        <f>(SUM(COUNT(L88:L$731))/SUM(COUNT(L$2:L$731)))*100</f>
        <v>88.219178082191789</v>
      </c>
      <c r="O88">
        <v>1586.8714759462366</v>
      </c>
      <c r="P88">
        <f>(SUM(COUNT(L88:L$244))/SUM(COUNT(L$2:L$244)))*100</f>
        <v>64.609053497942384</v>
      </c>
      <c r="R88" s="39">
        <f>'lc1.shallow1'!S91</f>
        <v>1400.97081966</v>
      </c>
      <c r="S88" s="45">
        <f>(SUM(COUNT(R88:R$829))/SUM(COUNT(R$2:R$829)))*100</f>
        <v>89.613526570048307</v>
      </c>
      <c r="T88">
        <f>'LC1.Shallow2'!V94</f>
        <v>461.23811589791262</v>
      </c>
      <c r="U88" s="45">
        <f>(SUM(COUNT(T88:T$272))/SUM(COUNT(T$2:T$272)))*100</f>
        <v>68.26568265682657</v>
      </c>
    </row>
    <row r="89" spans="1:21">
      <c r="A89">
        <v>22582.768675961674</v>
      </c>
      <c r="B89">
        <f>(SUM(COUNT(A89:A$171))/SUM(COUNT(A$2:A$171)))*100</f>
        <v>48.823529411764703</v>
      </c>
      <c r="D89">
        <v>527.93367278199685</v>
      </c>
      <c r="E89">
        <f>(SUM(COUNT(D89:D$424))/SUM(COUNT(D$2:D$424)))*100</f>
        <v>79.432624113475185</v>
      </c>
      <c r="G89" s="39"/>
      <c r="I89">
        <f>'LC3.shallow2'!V96</f>
        <v>526.15895483760789</v>
      </c>
      <c r="J89">
        <f>(SUM(COUNT(I89:I$505))/SUM(COUNT(I$2:I$505)))*100</f>
        <v>82.738095238095227</v>
      </c>
      <c r="L89">
        <v>288.9559711</v>
      </c>
      <c r="M89">
        <f>(SUM(COUNT(L89:L$731))/SUM(COUNT(L$2:L$731)))*100</f>
        <v>88.082191780821915</v>
      </c>
      <c r="O89">
        <v>935.29999331309955</v>
      </c>
      <c r="P89">
        <f>(SUM(COUNT(L89:L$244))/SUM(COUNT(L$2:L$244)))*100</f>
        <v>64.197530864197532</v>
      </c>
      <c r="R89" s="39">
        <f>'lc1.shallow1'!S92</f>
        <v>735.76571834399988</v>
      </c>
      <c r="S89" s="45">
        <f>(SUM(COUNT(R89:R$829))/SUM(COUNT(R$2:R$829)))*100</f>
        <v>89.492753623188406</v>
      </c>
      <c r="T89">
        <f>'LC1.Shallow2'!V95</f>
        <v>193.66376961670181</v>
      </c>
      <c r="U89" s="45">
        <f>(SUM(COUNT(T89:T$272))/SUM(COUNT(T$2:T$272)))*100</f>
        <v>67.896678966789665</v>
      </c>
    </row>
    <row r="90" spans="1:21">
      <c r="A90">
        <v>36358.600781756621</v>
      </c>
      <c r="B90">
        <f>(SUM(COUNT(A90:A$171))/SUM(COUNT(A$2:A$171)))*100</f>
        <v>48.235294117647058</v>
      </c>
      <c r="D90">
        <v>328.5635254993</v>
      </c>
      <c r="E90">
        <f>(SUM(COUNT(D90:D$424))/SUM(COUNT(D$2:D$424)))*100</f>
        <v>79.196217494089836</v>
      </c>
      <c r="G90" s="39"/>
      <c r="I90">
        <f>'LC3.shallow2'!V97</f>
        <v>209.6338892541734</v>
      </c>
      <c r="J90">
        <f>(SUM(COUNT(I90:I$505))/SUM(COUNT(I$2:I$505)))*100</f>
        <v>82.539682539682531</v>
      </c>
      <c r="L90">
        <v>279.36983789999999</v>
      </c>
      <c r="M90">
        <f>(SUM(COUNT(L90:L$731))/SUM(COUNT(L$2:L$731)))*100</f>
        <v>87.945205479452056</v>
      </c>
      <c r="O90">
        <v>586.0582244704317</v>
      </c>
      <c r="P90">
        <f>(SUM(COUNT(L90:L$244))/SUM(COUNT(L$2:L$244)))*100</f>
        <v>63.786008230452673</v>
      </c>
      <c r="R90" s="39">
        <f>'lc1.shallow1'!S93</f>
        <v>1210.0091272560001</v>
      </c>
      <c r="S90" s="45">
        <f>(SUM(COUNT(R90:R$829))/SUM(COUNT(R$2:R$829)))*100</f>
        <v>89.371980676328505</v>
      </c>
      <c r="T90">
        <f>'LC1.Shallow2'!V96</f>
        <v>292.82259583944506</v>
      </c>
      <c r="U90" s="45">
        <f>(SUM(COUNT(T90:T$272))/SUM(COUNT(T$2:T$272)))*100</f>
        <v>67.52767527675276</v>
      </c>
    </row>
    <row r="91" spans="1:21">
      <c r="A91">
        <v>16801.483423849171</v>
      </c>
      <c r="B91">
        <f>(SUM(COUNT(A91:A$171))/SUM(COUNT(A$2:A$171)))*100</f>
        <v>47.647058823529406</v>
      </c>
      <c r="D91">
        <v>239.8849455197992</v>
      </c>
      <c r="E91">
        <f>(SUM(COUNT(D91:D$424))/SUM(COUNT(D$2:D$424)))*100</f>
        <v>78.959810874704488</v>
      </c>
      <c r="G91" s="39"/>
      <c r="I91">
        <f>'LC3.shallow2'!V98</f>
        <v>632.14096444318807</v>
      </c>
      <c r="J91">
        <f>(SUM(COUNT(I91:I$505))/SUM(COUNT(I$2:I$505)))*100</f>
        <v>82.341269841269835</v>
      </c>
      <c r="L91">
        <v>589.97864279999999</v>
      </c>
      <c r="M91">
        <f>(SUM(COUNT(L91:L$731))/SUM(COUNT(L$2:L$731)))*100</f>
        <v>87.808219178082197</v>
      </c>
      <c r="O91">
        <v>647.03484308301995</v>
      </c>
      <c r="P91">
        <f>(SUM(COUNT(L91:L$244))/SUM(COUNT(L$2:L$244)))*100</f>
        <v>63.374485596707821</v>
      </c>
      <c r="R91" s="39">
        <f>'lc1.shallow1'!S94</f>
        <v>432.62798568239992</v>
      </c>
      <c r="S91" s="45">
        <f>(SUM(COUNT(R91:R$829))/SUM(COUNT(R$2:R$829)))*100</f>
        <v>89.251207729468589</v>
      </c>
      <c r="T91">
        <f>'LC1.Shallow2'!V97</f>
        <v>197.01375240093674</v>
      </c>
      <c r="U91" s="45">
        <f>(SUM(COUNT(T91:T$272))/SUM(COUNT(T$2:T$272)))*100</f>
        <v>67.158671586715869</v>
      </c>
    </row>
    <row r="92" spans="1:21">
      <c r="A92">
        <v>19046.705281181239</v>
      </c>
      <c r="B92">
        <f>(SUM(COUNT(A92:A$171))/SUM(COUNT(A$2:A$171)))*100</f>
        <v>47.058823529411761</v>
      </c>
      <c r="D92">
        <v>212.73516133554719</v>
      </c>
      <c r="E92">
        <f>(SUM(COUNT(D92:D$424))/SUM(COUNT(D$2:D$424)))*100</f>
        <v>78.723404255319153</v>
      </c>
      <c r="G92" s="39"/>
      <c r="I92">
        <f>'LC3.shallow2'!V99</f>
        <v>505.48794689874495</v>
      </c>
      <c r="J92">
        <f>(SUM(COUNT(I92:I$505))/SUM(COUNT(I$2:I$505)))*100</f>
        <v>82.142857142857139</v>
      </c>
      <c r="L92">
        <v>647.44152320000001</v>
      </c>
      <c r="M92">
        <f>(SUM(COUNT(L92:L$731))/SUM(COUNT(L$2:L$731)))*100</f>
        <v>87.671232876712324</v>
      </c>
      <c r="O92">
        <v>575.8352201763006</v>
      </c>
      <c r="P92">
        <f>(SUM(COUNT(L92:L$244))/SUM(COUNT(L$2:L$244)))*100</f>
        <v>62.962962962962962</v>
      </c>
      <c r="R92" s="39">
        <f>'lc1.shallow1'!S95</f>
        <v>377.99164633800001</v>
      </c>
      <c r="S92" s="45">
        <f>(SUM(COUNT(R92:R$829))/SUM(COUNT(R$2:R$829)))*100</f>
        <v>89.130434782608688</v>
      </c>
      <c r="T92">
        <f>'LC1.Shallow2'!V98</f>
        <v>144.65685298906146</v>
      </c>
      <c r="U92" s="45">
        <f>(SUM(COUNT(T92:T$272))/SUM(COUNT(T$2:T$272)))*100</f>
        <v>66.789667896678964</v>
      </c>
    </row>
    <row r="93" spans="1:21">
      <c r="A93">
        <v>23483.526879294397</v>
      </c>
      <c r="B93">
        <f>(SUM(COUNT(A93:A$171))/SUM(COUNT(A$2:A$171)))*100</f>
        <v>46.470588235294116</v>
      </c>
      <c r="D93">
        <v>442.93799012788082</v>
      </c>
      <c r="E93">
        <f>(SUM(COUNT(D93:D$424))/SUM(COUNT(D$2:D$424)))*100</f>
        <v>78.486997635933804</v>
      </c>
      <c r="G93" s="39"/>
      <c r="I93">
        <f>'LC3.shallow2'!V100</f>
        <v>262.10553866656039</v>
      </c>
      <c r="J93">
        <f>(SUM(COUNT(I93:I$505))/SUM(COUNT(I$2:I$505)))*100</f>
        <v>81.944444444444443</v>
      </c>
      <c r="L93">
        <v>580.10935199999994</v>
      </c>
      <c r="M93">
        <f>(SUM(COUNT(L93:L$731))/SUM(COUNT(L$2:L$731)))*100</f>
        <v>87.534246575342465</v>
      </c>
      <c r="O93">
        <v>599.12648240505132</v>
      </c>
      <c r="P93">
        <f>(SUM(COUNT(L93:L$244))/SUM(COUNT(L$2:L$244)))*100</f>
        <v>62.55144032921811</v>
      </c>
      <c r="R93" s="39">
        <f>'lc1.shallow1'!S96</f>
        <v>1115.7524219040001</v>
      </c>
      <c r="S93" s="45">
        <f>(SUM(COUNT(R93:R$829))/SUM(COUNT(R$2:R$829)))*100</f>
        <v>89.009661835748787</v>
      </c>
      <c r="T93">
        <f>'LC1.Shallow2'!V99</f>
        <v>214.44778463637306</v>
      </c>
      <c r="U93" s="45">
        <f>(SUM(COUNT(T93:T$272))/SUM(COUNT(T$2:T$272)))*100</f>
        <v>66.420664206642073</v>
      </c>
    </row>
    <row r="94" spans="1:21">
      <c r="A94">
        <v>19423.335037537636</v>
      </c>
      <c r="B94">
        <f>(SUM(COUNT(A94:A$171))/SUM(COUNT(A$2:A$171)))*100</f>
        <v>45.882352941176471</v>
      </c>
      <c r="D94">
        <v>1565.382358046968</v>
      </c>
      <c r="E94">
        <f>(SUM(COUNT(D94:D$424))/SUM(COUNT(D$2:D$424)))*100</f>
        <v>78.250591016548469</v>
      </c>
      <c r="G94" s="39"/>
      <c r="I94">
        <f>'LC3.shallow2'!V101</f>
        <v>487.62680079717131</v>
      </c>
      <c r="J94">
        <f>(SUM(COUNT(I94:I$505))/SUM(COUNT(I$2:I$505)))*100</f>
        <v>81.746031746031747</v>
      </c>
      <c r="L94">
        <v>231.1356274</v>
      </c>
      <c r="M94">
        <f>(SUM(COUNT(L94:L$731))/SUM(COUNT(L$2:L$731)))*100</f>
        <v>87.397260273972606</v>
      </c>
      <c r="O94">
        <v>654.92724724207505</v>
      </c>
      <c r="P94">
        <f>(SUM(COUNT(L94:L$244))/SUM(COUNT(L$2:L$244)))*100</f>
        <v>62.139917695473244</v>
      </c>
      <c r="R94" s="39">
        <f>'lc1.shallow1'!S97</f>
        <v>814.22165462399994</v>
      </c>
      <c r="S94" s="45">
        <f>(SUM(COUNT(R94:R$829))/SUM(COUNT(R$2:R$829)))*100</f>
        <v>88.888888888888886</v>
      </c>
      <c r="T94">
        <f>'LC1.Shallow2'!V100</f>
        <v>497.96465631660334</v>
      </c>
      <c r="U94" s="45">
        <f>(SUM(COUNT(T94:T$272))/SUM(COUNT(T$2:T$272)))*100</f>
        <v>66.051660516605168</v>
      </c>
    </row>
    <row r="95" spans="1:21">
      <c r="A95">
        <v>18974.905416689729</v>
      </c>
      <c r="B95">
        <f>(SUM(COUNT(A95:A$171))/SUM(COUNT(A$2:A$171)))*100</f>
        <v>45.294117647058826</v>
      </c>
      <c r="D95">
        <v>321.84862944126161</v>
      </c>
      <c r="E95">
        <f>(SUM(COUNT(D95:D$424))/SUM(COUNT(D$2:D$424)))*100</f>
        <v>78.01418439716312</v>
      </c>
      <c r="G95" s="39"/>
      <c r="I95">
        <f>'LC3.shallow2'!V102</f>
        <v>941.93363076191906</v>
      </c>
      <c r="J95">
        <f>(SUM(COUNT(I95:I$505))/SUM(COUNT(I$2:I$505)))*100</f>
        <v>81.547619047619051</v>
      </c>
      <c r="L95">
        <v>262.95997269999998</v>
      </c>
      <c r="M95">
        <f>(SUM(COUNT(L95:L$731))/SUM(COUNT(L$2:L$731)))*100</f>
        <v>87.260273972602747</v>
      </c>
      <c r="O95">
        <v>737.81457867000654</v>
      </c>
      <c r="P95">
        <f>(SUM(COUNT(L95:L$244))/SUM(COUNT(L$2:L$244)))*100</f>
        <v>61.728395061728392</v>
      </c>
      <c r="R95" s="39">
        <f>'lc1.shallow1'!S98</f>
        <v>1010.5481139</v>
      </c>
      <c r="S95" s="45">
        <f>(SUM(COUNT(R95:R$829))/SUM(COUNT(R$2:R$829)))*100</f>
        <v>88.768115942028984</v>
      </c>
      <c r="T95">
        <f>'LC1.Shallow2'!V101</f>
        <v>214.61124575294377</v>
      </c>
      <c r="U95" s="45">
        <f>(SUM(COUNT(T95:T$272))/SUM(COUNT(T$2:T$272)))*100</f>
        <v>65.682656826568262</v>
      </c>
    </row>
    <row r="96" spans="1:21">
      <c r="A96">
        <v>18407.404157400597</v>
      </c>
      <c r="B96">
        <f>(SUM(COUNT(A96:A$171))/SUM(COUNT(A$2:A$171)))*100</f>
        <v>44.705882352941181</v>
      </c>
      <c r="D96">
        <v>374.05878789987759</v>
      </c>
      <c r="E96">
        <f>(SUM(COUNT(D96:D$424))/SUM(COUNT(D$2:D$424)))*100</f>
        <v>77.777777777777786</v>
      </c>
      <c r="G96" s="39"/>
      <c r="I96">
        <f>'LC3.shallow2'!V103</f>
        <v>541.27040444740624</v>
      </c>
      <c r="J96">
        <f>(SUM(COUNT(I96:I$505))/SUM(COUNT(I$2:I$505)))*100</f>
        <v>81.349206349206355</v>
      </c>
      <c r="L96">
        <v>259.44681989999998</v>
      </c>
      <c r="M96">
        <f>(SUM(COUNT(L96:L$731))/SUM(COUNT(L$2:L$731)))*100</f>
        <v>87.123287671232873</v>
      </c>
      <c r="O96">
        <v>491.97055013975876</v>
      </c>
      <c r="P96">
        <f>(SUM(COUNT(L96:L$244))/SUM(COUNT(L$2:L$244)))*100</f>
        <v>61.31687242798354</v>
      </c>
      <c r="R96" s="39">
        <f>'lc1.shallow1'!S99</f>
        <v>636.79025228399996</v>
      </c>
      <c r="S96" s="45">
        <f>(SUM(COUNT(R96:R$829))/SUM(COUNT(R$2:R$829)))*100</f>
        <v>88.647342995169083</v>
      </c>
      <c r="T96">
        <f>'LC1.Shallow2'!V102</f>
        <v>332.95088588390342</v>
      </c>
      <c r="U96" s="45">
        <f>(SUM(COUNT(T96:T$272))/SUM(COUNT(T$2:T$272)))*100</f>
        <v>65.313653136531372</v>
      </c>
    </row>
    <row r="97" spans="1:21">
      <c r="A97">
        <v>22175.381702315728</v>
      </c>
      <c r="B97">
        <f>(SUM(COUNT(A97:A$171))/SUM(COUNT(A$2:A$171)))*100</f>
        <v>44.117647058823529</v>
      </c>
      <c r="D97">
        <v>711.10139360453115</v>
      </c>
      <c r="E97">
        <f>(SUM(COUNT(D97:D$424))/SUM(COUNT(D$2:D$424)))*100</f>
        <v>77.541371158392437</v>
      </c>
      <c r="G97" s="39"/>
      <c r="I97">
        <f>'LC3.shallow2'!V104</f>
        <v>264.43404106243946</v>
      </c>
      <c r="J97">
        <f>(SUM(COUNT(I97:I$505))/SUM(COUNT(I$2:I$505)))*100</f>
        <v>81.150793650793645</v>
      </c>
      <c r="L97">
        <v>329.67572000000001</v>
      </c>
      <c r="M97">
        <f>(SUM(COUNT(L97:L$731))/SUM(COUNT(L$2:L$731)))*100</f>
        <v>86.986301369863014</v>
      </c>
      <c r="O97">
        <v>956.38341918220829</v>
      </c>
      <c r="P97">
        <f>(SUM(COUNT(L97:L$244))/SUM(COUNT(L$2:L$244)))*100</f>
        <v>60.905349794238681</v>
      </c>
      <c r="R97" s="39">
        <f>'lc1.shallow1'!S100</f>
        <v>424.42682992919993</v>
      </c>
      <c r="S97" s="45">
        <f>(SUM(COUNT(R97:R$829))/SUM(COUNT(R$2:R$829)))*100</f>
        <v>88.526570048309182</v>
      </c>
      <c r="T97">
        <f>'LC1.Shallow2'!V103</f>
        <v>162.67520398714771</v>
      </c>
      <c r="U97" s="45">
        <f>(SUM(COUNT(T97:T$272))/SUM(COUNT(T$2:T$272)))*100</f>
        <v>64.944649446494466</v>
      </c>
    </row>
    <row r="98" spans="1:21">
      <c r="A98">
        <v>19020.993886193763</v>
      </c>
      <c r="B98">
        <f>(SUM(COUNT(A98:A$171))/SUM(COUNT(A$2:A$171)))*100</f>
        <v>43.529411764705884</v>
      </c>
      <c r="D98">
        <v>403.95380701167602</v>
      </c>
      <c r="E98">
        <f>(SUM(COUNT(D98:D$424))/SUM(COUNT(D$2:D$424)))*100</f>
        <v>77.304964539007088</v>
      </c>
      <c r="G98" s="39"/>
      <c r="I98">
        <f>'LC3.shallow2'!V105</f>
        <v>438.9085804820827</v>
      </c>
      <c r="J98">
        <f>(SUM(COUNT(I98:I$505))/SUM(COUNT(I$2:I$505)))*100</f>
        <v>80.952380952380949</v>
      </c>
      <c r="L98">
        <v>318.36361679999999</v>
      </c>
      <c r="M98">
        <f>(SUM(COUNT(L98:L$731))/SUM(COUNT(L$2:L$731)))*100</f>
        <v>86.849315068493155</v>
      </c>
      <c r="O98">
        <v>682.01354817190304</v>
      </c>
      <c r="P98">
        <f>(SUM(COUNT(L98:L$244))/SUM(COUNT(L$2:L$244)))*100</f>
        <v>60.493827160493829</v>
      </c>
      <c r="R98" s="39">
        <f>'lc1.shallow1'!S101</f>
        <v>504.4416438792</v>
      </c>
      <c r="S98" s="45">
        <f>(SUM(COUNT(R98:R$829))/SUM(COUNT(R$2:R$829)))*100</f>
        <v>88.405797101449281</v>
      </c>
      <c r="T98">
        <f>'LC1.Shallow2'!V104</f>
        <v>245.89612732542605</v>
      </c>
      <c r="U98" s="45">
        <f>(SUM(COUNT(T98:T$272))/SUM(COUNT(T$2:T$272)))*100</f>
        <v>64.575645756457561</v>
      </c>
    </row>
    <row r="99" spans="1:21">
      <c r="A99">
        <v>19640.090840196317</v>
      </c>
      <c r="B99">
        <f>(SUM(COUNT(A99:A$171))/SUM(COUNT(A$2:A$171)))*100</f>
        <v>42.941176470588232</v>
      </c>
      <c r="D99">
        <v>332.56235942893841</v>
      </c>
      <c r="E99">
        <f>(SUM(COUNT(D99:D$424))/SUM(COUNT(D$2:D$424)))*100</f>
        <v>77.068557919621753</v>
      </c>
      <c r="G99" s="39"/>
      <c r="I99">
        <f>'LC3.shallow2'!V106</f>
        <v>197.76501522246687</v>
      </c>
      <c r="J99">
        <f>(SUM(COUNT(I99:I$505))/SUM(COUNT(I$2:I$505)))*100</f>
        <v>80.753968253968253</v>
      </c>
      <c r="L99">
        <v>229.36472499999999</v>
      </c>
      <c r="M99">
        <f>(SUM(COUNT(L99:L$731))/SUM(COUNT(L$2:L$731)))*100</f>
        <v>86.712328767123296</v>
      </c>
      <c r="O99">
        <v>438.39894458080465</v>
      </c>
      <c r="P99">
        <f>(SUM(COUNT(L99:L$244))/SUM(COUNT(L$2:L$244)))*100</f>
        <v>60.082304526748977</v>
      </c>
      <c r="R99" s="39">
        <f>'lc1.shallow1'!S102</f>
        <v>331.07768624879998</v>
      </c>
      <c r="S99" s="45">
        <f>(SUM(COUNT(R99:R$829))/SUM(COUNT(R$2:R$829)))*100</f>
        <v>88.285024154589379</v>
      </c>
      <c r="T99">
        <f>'LC1.Shallow2'!V105</f>
        <v>145.53508739224208</v>
      </c>
      <c r="U99" s="45">
        <f>(SUM(COUNT(T99:T$272))/SUM(COUNT(T$2:T$272)))*100</f>
        <v>64.206642066420656</v>
      </c>
    </row>
    <row r="100" spans="1:21">
      <c r="A100">
        <v>13337.392144185511</v>
      </c>
      <c r="B100">
        <f>(SUM(COUNT(A100:A$171))/SUM(COUNT(A$2:A$171)))*100</f>
        <v>42.352941176470587</v>
      </c>
      <c r="D100">
        <v>405.2601864204384</v>
      </c>
      <c r="E100">
        <f>(SUM(COUNT(D100:D$424))/SUM(COUNT(D$2:D$424)))*100</f>
        <v>76.832151300236404</v>
      </c>
      <c r="G100" s="39"/>
      <c r="I100">
        <f>'LC3.shallow2'!V107</f>
        <v>904.68221500679215</v>
      </c>
      <c r="J100">
        <f>(SUM(COUNT(I100:I$505))/SUM(COUNT(I$2:I$505)))*100</f>
        <v>80.555555555555557</v>
      </c>
      <c r="L100">
        <v>216.84657899999999</v>
      </c>
      <c r="M100">
        <f>(SUM(COUNT(L100:L$731))/SUM(COUNT(L$2:L$731)))*100</f>
        <v>86.575342465753423</v>
      </c>
      <c r="O100">
        <v>334.78669681790109</v>
      </c>
      <c r="P100">
        <f>(SUM(COUNT(L100:L$244))/SUM(COUNT(L$2:L$244)))*100</f>
        <v>59.670781893004111</v>
      </c>
      <c r="R100" s="39">
        <f>'lc1.shallow1'!S103</f>
        <v>1414.0752869039998</v>
      </c>
      <c r="S100" s="45">
        <f>(SUM(COUNT(R100:R$829))/SUM(COUNT(R$2:R$829)))*100</f>
        <v>88.164251207729478</v>
      </c>
      <c r="T100">
        <f>'LC1.Shallow2'!V106</f>
        <v>617.00635413858708</v>
      </c>
      <c r="U100" s="45">
        <f>(SUM(COUNT(T100:T$272))/SUM(COUNT(T$2:T$272)))*100</f>
        <v>63.837638376383765</v>
      </c>
    </row>
    <row r="101" spans="1:21">
      <c r="A101">
        <v>13094.085623430279</v>
      </c>
      <c r="B101">
        <f>(SUM(COUNT(A101:A$171))/SUM(COUNT(A$2:A$171)))*100</f>
        <v>41.764705882352942</v>
      </c>
      <c r="D101">
        <v>594.65642630296236</v>
      </c>
      <c r="E101">
        <f>(SUM(COUNT(D101:D$424))/SUM(COUNT(D$2:D$424)))*100</f>
        <v>76.59574468085107</v>
      </c>
      <c r="G101" s="39"/>
      <c r="I101">
        <f>'LC3.shallow2'!V108</f>
        <v>731.24757553451309</v>
      </c>
      <c r="J101">
        <f>(SUM(COUNT(I101:I$505))/SUM(COUNT(I$2:I$505)))*100</f>
        <v>80.357142857142861</v>
      </c>
      <c r="L101">
        <v>351.50316249999997</v>
      </c>
      <c r="M101">
        <f>(SUM(COUNT(L101:L$731))/SUM(COUNT(L$2:L$731)))*100</f>
        <v>86.438356164383549</v>
      </c>
      <c r="O101">
        <v>489.77351057531024</v>
      </c>
      <c r="P101">
        <f>(SUM(COUNT(L101:L$244))/SUM(COUNT(L$2:L$244)))*100</f>
        <v>59.259259259259252</v>
      </c>
      <c r="R101" s="39">
        <f>'lc1.shallow1'!S104</f>
        <v>669.26450767199992</v>
      </c>
      <c r="S101" s="45">
        <f>(SUM(COUNT(R101:R$829))/SUM(COUNT(R$2:R$829)))*100</f>
        <v>88.043478260869563</v>
      </c>
      <c r="T101">
        <f>'LC1.Shallow2'!V107</f>
        <v>202.78706673780209</v>
      </c>
      <c r="U101" s="45">
        <f>(SUM(COUNT(T101:T$272))/SUM(COUNT(T$2:T$272)))*100</f>
        <v>63.46863468634686</v>
      </c>
    </row>
    <row r="102" spans="1:21">
      <c r="A102">
        <v>10473.386521065233</v>
      </c>
      <c r="B102">
        <f>(SUM(COUNT(A102:A$171))/SUM(COUNT(A$2:A$171)))*100</f>
        <v>41.17647058823529</v>
      </c>
      <c r="D102">
        <v>299.587722233904</v>
      </c>
      <c r="E102">
        <f>(SUM(COUNT(D102:D$424))/SUM(COUNT(D$2:D$424)))*100</f>
        <v>76.359338061465721</v>
      </c>
      <c r="G102" s="39"/>
      <c r="I102">
        <f>'LC3.shallow2'!V109</f>
        <v>508.57999006604945</v>
      </c>
      <c r="J102">
        <f>(SUM(COUNT(I102:I$505))/SUM(COUNT(I$2:I$505)))*100</f>
        <v>80.158730158730165</v>
      </c>
      <c r="L102">
        <v>382.86341399999998</v>
      </c>
      <c r="M102">
        <f>(SUM(COUNT(L102:L$731))/SUM(COUNT(L$2:L$731)))*100</f>
        <v>86.301369863013704</v>
      </c>
      <c r="O102">
        <v>632.22613494168002</v>
      </c>
      <c r="P102">
        <f>(SUM(COUNT(L102:L$244))/SUM(COUNT(L$2:L$244)))*100</f>
        <v>58.847736625514401</v>
      </c>
      <c r="R102" s="39">
        <f>'lc1.shallow1'!S105</f>
        <v>171.11070831479998</v>
      </c>
      <c r="S102" s="45">
        <f>(SUM(COUNT(R102:R$829))/SUM(COUNT(R$2:R$829)))*100</f>
        <v>87.922705314009661</v>
      </c>
      <c r="T102">
        <f>'LC1.Shallow2'!V108</f>
        <v>332.66444653690814</v>
      </c>
      <c r="U102" s="45">
        <f>(SUM(COUNT(T102:T$272))/SUM(COUNT(T$2:T$272)))*100</f>
        <v>63.099630996309962</v>
      </c>
    </row>
    <row r="103" spans="1:21">
      <c r="A103">
        <v>12757.378217836045</v>
      </c>
      <c r="B103">
        <f>(SUM(COUNT(A103:A$171))/SUM(COUNT(A$2:A$171)))*100</f>
        <v>40.588235294117645</v>
      </c>
      <c r="D103">
        <v>795.57109340272643</v>
      </c>
      <c r="E103">
        <f>(SUM(COUNT(D103:D$424))/SUM(COUNT(D$2:D$424)))*100</f>
        <v>76.122931442080372</v>
      </c>
      <c r="G103" s="39"/>
      <c r="I103">
        <f>'LC3.shallow2'!V110</f>
        <v>655.15347731049951</v>
      </c>
      <c r="J103">
        <f>(SUM(COUNT(I103:I$505))/SUM(COUNT(I$2:I$505)))*100</f>
        <v>79.960317460317469</v>
      </c>
      <c r="L103">
        <v>535.72585719999995</v>
      </c>
      <c r="M103">
        <f>(SUM(COUNT(L103:L$731))/SUM(COUNT(L$2:L$731)))*100</f>
        <v>86.164383561643831</v>
      </c>
      <c r="O103">
        <v>817.89584936980839</v>
      </c>
      <c r="P103">
        <f>(SUM(COUNT(L103:L$244))/SUM(COUNT(L$2:L$244)))*100</f>
        <v>58.436213991769549</v>
      </c>
      <c r="R103" s="39">
        <f>'lc1.shallow1'!S106</f>
        <v>139.31662671839999</v>
      </c>
      <c r="S103" s="45">
        <f>(SUM(COUNT(R103:R$829))/SUM(COUNT(R$2:R$829)))*100</f>
        <v>87.80193236714976</v>
      </c>
      <c r="T103">
        <f>'LC1.Shallow2'!V110</f>
        <v>189.12204367681088</v>
      </c>
      <c r="U103" s="45">
        <f>(SUM(COUNT(T103:T$272))/SUM(COUNT(T$2:T$272)))*100</f>
        <v>62.730627306273071</v>
      </c>
    </row>
    <row r="104" spans="1:21">
      <c r="A104">
        <v>18181.968943209271</v>
      </c>
      <c r="B104">
        <f>(SUM(COUNT(A104:A$171))/SUM(COUNT(A$2:A$171)))*100</f>
        <v>40</v>
      </c>
      <c r="D104">
        <v>395.51286068834639</v>
      </c>
      <c r="E104">
        <f>(SUM(COUNT(D104:D$424))/SUM(COUNT(D$2:D$424)))*100</f>
        <v>75.886524822695037</v>
      </c>
      <c r="G104" s="39"/>
      <c r="I104">
        <f>'LC3.shallow2'!V111</f>
        <v>198.61624432794648</v>
      </c>
      <c r="J104">
        <f>(SUM(COUNT(I104:I$505))/SUM(COUNT(I$2:I$505)))*100</f>
        <v>79.761904761904773</v>
      </c>
      <c r="L104">
        <v>228.13082560000001</v>
      </c>
      <c r="M104">
        <f>(SUM(COUNT(L104:L$731))/SUM(COUNT(L$2:L$731)))*100</f>
        <v>86.027397260273972</v>
      </c>
      <c r="O104">
        <v>400.73623712737628</v>
      </c>
      <c r="P104">
        <f>(SUM(COUNT(L104:L$244))/SUM(COUNT(L$2:L$244)))*100</f>
        <v>58.024691358024697</v>
      </c>
      <c r="R104" s="39">
        <f>'lc1.shallow1'!S107</f>
        <v>341.04730449719995</v>
      </c>
      <c r="S104" s="45">
        <f>(SUM(COUNT(R104:R$829))/SUM(COUNT(R$2:R$829)))*100</f>
        <v>87.681159420289859</v>
      </c>
      <c r="T104">
        <f>'LC1.Shallow2'!V111</f>
        <v>395.96567342857617</v>
      </c>
      <c r="U104" s="45">
        <f>(SUM(COUNT(T104:T$272))/SUM(COUNT(T$2:T$272)))*100</f>
        <v>62.361623616236159</v>
      </c>
    </row>
    <row r="105" spans="1:21">
      <c r="A105">
        <v>21350.421713582986</v>
      </c>
      <c r="B105">
        <f>(SUM(COUNT(A105:A$171))/SUM(COUNT(A$2:A$171)))*100</f>
        <v>39.411764705882355</v>
      </c>
      <c r="D105">
        <v>230.962299805328</v>
      </c>
      <c r="E105">
        <f>(SUM(COUNT(D105:D$424))/SUM(COUNT(D$2:D$424)))*100</f>
        <v>75.650118203309688</v>
      </c>
      <c r="G105" s="39"/>
      <c r="I105">
        <f>'LC3.shallow2'!V112</f>
        <v>150.94924930415579</v>
      </c>
      <c r="J105">
        <f>(SUM(COUNT(I105:I$505))/SUM(COUNT(I$2:I$505)))*100</f>
        <v>79.563492063492063</v>
      </c>
      <c r="L105">
        <v>822.11180639999998</v>
      </c>
      <c r="M105">
        <f>(SUM(COUNT(L105:L$731))/SUM(COUNT(L$2:L$731)))*100</f>
        <v>85.890410958904113</v>
      </c>
      <c r="O105">
        <v>477.03797704727299</v>
      </c>
      <c r="P105">
        <f>(SUM(COUNT(L105:L$244))/SUM(COUNT(L$2:L$244)))*100</f>
        <v>57.613168724279838</v>
      </c>
      <c r="R105" s="39">
        <f>'lc1.shallow1'!S108</f>
        <v>293.83991370720003</v>
      </c>
      <c r="S105" s="45">
        <f>(SUM(COUNT(R105:R$829))/SUM(COUNT(R$2:R$829)))*100</f>
        <v>87.560386473429958</v>
      </c>
      <c r="T105">
        <f>'LC1.Shallow2'!V112</f>
        <v>303.16453467336652</v>
      </c>
      <c r="U105" s="45">
        <f>(SUM(COUNT(T105:T$272))/SUM(COUNT(T$2:T$272)))*100</f>
        <v>61.992619926199268</v>
      </c>
    </row>
    <row r="106" spans="1:21">
      <c r="A106">
        <v>21245.459340734738</v>
      </c>
      <c r="B106">
        <f>(SUM(COUNT(A106:A$171))/SUM(COUNT(A$2:A$171)))*100</f>
        <v>38.82352941176471</v>
      </c>
      <c r="D106">
        <v>278.14526138044317</v>
      </c>
      <c r="E106">
        <f>(SUM(COUNT(D106:D$424))/SUM(COUNT(D$2:D$424)))*100</f>
        <v>75.413711583924353</v>
      </c>
      <c r="G106" s="39"/>
      <c r="I106">
        <f>'LC3.shallow2'!V113</f>
        <v>202.48217013694241</v>
      </c>
      <c r="J106">
        <f>(SUM(COUNT(I106:I$505))/SUM(COUNT(I$2:I$505)))*100</f>
        <v>79.365079365079367</v>
      </c>
      <c r="L106">
        <v>549.34596980000003</v>
      </c>
      <c r="M106">
        <f>(SUM(COUNT(L106:L$731))/SUM(COUNT(L$2:L$731)))*100</f>
        <v>85.753424657534254</v>
      </c>
      <c r="O106">
        <v>394.35857884296519</v>
      </c>
      <c r="P106">
        <f>(SUM(COUNT(L106:L$244))/SUM(COUNT(L$2:L$244)))*100</f>
        <v>57.201646090534972</v>
      </c>
      <c r="R106" s="39">
        <f>'lc1.shallow1'!S109</f>
        <v>255.58943156399999</v>
      </c>
      <c r="S106" s="45">
        <f>(SUM(COUNT(R106:R$829))/SUM(COUNT(R$2:R$829)))*100</f>
        <v>87.439613526570042</v>
      </c>
      <c r="T106">
        <f>'LC1.Shallow2'!V113</f>
        <v>281.21660084612023</v>
      </c>
      <c r="U106" s="45">
        <f>(SUM(COUNT(T106:T$272))/SUM(COUNT(T$2:T$272)))*100</f>
        <v>61.623616236162363</v>
      </c>
    </row>
    <row r="107" spans="1:21">
      <c r="A107">
        <v>11418.779580286831</v>
      </c>
      <c r="B107">
        <f>(SUM(COUNT(A107:A$171))/SUM(COUNT(A$2:A$171)))*100</f>
        <v>38.235294117647058</v>
      </c>
      <c r="D107">
        <v>409.58326981752879</v>
      </c>
      <c r="E107">
        <f>(SUM(COUNT(D107:D$424))/SUM(COUNT(D$2:D$424)))*100</f>
        <v>75.177304964539005</v>
      </c>
      <c r="G107" s="39"/>
      <c r="I107">
        <f>'LC3.shallow2'!V114</f>
        <v>248.52188296034782</v>
      </c>
      <c r="J107">
        <f>(SUM(COUNT(I107:I$505))/SUM(COUNT(I$2:I$505)))*100</f>
        <v>79.166666666666657</v>
      </c>
      <c r="L107">
        <v>276.59916520000002</v>
      </c>
      <c r="M107">
        <f>(SUM(COUNT(L107:L$731))/SUM(COUNT(L$2:L$731)))*100</f>
        <v>85.61643835616438</v>
      </c>
      <c r="O107">
        <v>494.6617156334205</v>
      </c>
      <c r="P107">
        <f>(SUM(COUNT(L107:L$244))/SUM(COUNT(L$2:L$244)))*100</f>
        <v>56.79012345679012</v>
      </c>
      <c r="R107" s="39">
        <f>'lc1.shallow1'!S110</f>
        <v>215.36952137399999</v>
      </c>
      <c r="S107" s="45">
        <f>(SUM(COUNT(R107:R$829))/SUM(COUNT(R$2:R$829)))*100</f>
        <v>87.318840579710141</v>
      </c>
      <c r="T107">
        <f>'LC1.Shallow2'!V114</f>
        <v>442.79259641424881</v>
      </c>
      <c r="U107" s="45">
        <f>(SUM(COUNT(T107:T$272))/SUM(COUNT(T$2:T$272)))*100</f>
        <v>61.254612546125465</v>
      </c>
    </row>
    <row r="108" spans="1:21">
      <c r="A108">
        <v>29199.759517228373</v>
      </c>
      <c r="B108">
        <f>(SUM(COUNT(A108:A$171))/SUM(COUNT(A$2:A$171)))*100</f>
        <v>37.647058823529413</v>
      </c>
      <c r="D108">
        <v>1322.161125109616</v>
      </c>
      <c r="E108">
        <f>(SUM(COUNT(D108:D$424))/SUM(COUNT(D$2:D$424)))*100</f>
        <v>74.940898345153656</v>
      </c>
      <c r="G108" s="39"/>
      <c r="I108">
        <f>'LC3.shallow2'!V115</f>
        <v>322.5615880070647</v>
      </c>
      <c r="J108">
        <f>(SUM(COUNT(I108:I$505))/SUM(COUNT(I$2:I$505)))*100</f>
        <v>78.968253968253961</v>
      </c>
      <c r="L108">
        <v>377.79670110000001</v>
      </c>
      <c r="M108">
        <f>(SUM(COUNT(L108:L$731))/SUM(COUNT(L$2:L$731)))*100</f>
        <v>85.479452054794521</v>
      </c>
      <c r="O108">
        <v>1214.3330740452766</v>
      </c>
      <c r="P108">
        <f>(SUM(COUNT(L108:L$244))/SUM(COUNT(L$2:L$244)))*100</f>
        <v>56.378600823045268</v>
      </c>
      <c r="R108" s="39">
        <f>'lc1.shallow1'!S111</f>
        <v>338.9436362724</v>
      </c>
      <c r="S108" s="45">
        <f>(SUM(COUNT(R108:R$829))/SUM(COUNT(R$2:R$829)))*100</f>
        <v>87.19806763285024</v>
      </c>
      <c r="T108">
        <f>'LC1.Shallow2'!V115</f>
        <v>258.90391361951339</v>
      </c>
      <c r="U108" s="45">
        <f>(SUM(COUNT(T108:T$272))/SUM(COUNT(T$2:T$272)))*100</f>
        <v>60.88560885608856</v>
      </c>
    </row>
    <row r="109" spans="1:21">
      <c r="A109">
        <v>15501.699056822938</v>
      </c>
      <c r="B109">
        <f>(SUM(COUNT(A109:A$171))/SUM(COUNT(A$2:A$171)))*100</f>
        <v>37.058823529411768</v>
      </c>
      <c r="D109">
        <v>457.01666928164718</v>
      </c>
      <c r="E109">
        <f>(SUM(COUNT(D109:D$424))/SUM(COUNT(D$2:D$424)))*100</f>
        <v>74.704491725768321</v>
      </c>
      <c r="G109" s="39"/>
      <c r="I109">
        <f>'LC3.shallow2'!V116</f>
        <v>229.37478639717048</v>
      </c>
      <c r="J109">
        <f>(SUM(COUNT(I109:I$505))/SUM(COUNT(I$2:I$505)))*100</f>
        <v>78.769841269841265</v>
      </c>
      <c r="L109">
        <v>453.80359620000002</v>
      </c>
      <c r="M109">
        <f>(SUM(COUNT(L109:L$731))/SUM(COUNT(L$2:L$731)))*100</f>
        <v>85.342465753424662</v>
      </c>
      <c r="O109">
        <v>367.83671704517997</v>
      </c>
      <c r="P109">
        <f>(SUM(COUNT(L109:L$244))/SUM(COUNT(L$2:L$244)))*100</f>
        <v>55.967078189300409</v>
      </c>
      <c r="R109" s="39">
        <f>'lc1.shallow1'!S112</f>
        <v>407.04796268759992</v>
      </c>
      <c r="S109" s="45">
        <f>(SUM(COUNT(R109:R$829))/SUM(COUNT(R$2:R$829)))*100</f>
        <v>87.077294685990339</v>
      </c>
      <c r="T109">
        <f>'LC1.Shallow2'!V116</f>
        <v>558.45111175227828</v>
      </c>
      <c r="U109" s="45">
        <f>(SUM(COUNT(T109:T$272))/SUM(COUNT(T$2:T$272)))*100</f>
        <v>60.516605166051662</v>
      </c>
    </row>
    <row r="110" spans="1:21">
      <c r="A110">
        <v>16869.874227807082</v>
      </c>
      <c r="B110">
        <f>(SUM(COUNT(A110:A$171))/SUM(COUNT(A$2:A$171)))*100</f>
        <v>36.470588235294116</v>
      </c>
      <c r="D110">
        <v>752.26247909421363</v>
      </c>
      <c r="E110">
        <f>(SUM(COUNT(D110:D$424))/SUM(COUNT(D$2:D$424)))*100</f>
        <v>74.468085106382972</v>
      </c>
      <c r="G110" s="39"/>
      <c r="I110">
        <f>'LC3.shallow2'!V117</f>
        <v>203.7603551295463</v>
      </c>
      <c r="J110">
        <f>(SUM(COUNT(I110:I$505))/SUM(COUNT(I$2:I$505)))*100</f>
        <v>78.571428571428569</v>
      </c>
      <c r="L110">
        <v>363.60700430000003</v>
      </c>
      <c r="M110">
        <f>(SUM(COUNT(L110:L$731))/SUM(COUNT(L$2:L$731)))*100</f>
        <v>85.205479452054803</v>
      </c>
      <c r="O110">
        <v>401.8386930257771</v>
      </c>
      <c r="P110">
        <f>(SUM(COUNT(L110:L$244))/SUM(COUNT(L$2:L$244)))*100</f>
        <v>55.555555555555557</v>
      </c>
      <c r="R110" s="39">
        <f>'lc1.shallow1'!S113</f>
        <v>629.17843609199997</v>
      </c>
      <c r="S110" s="45">
        <f>(SUM(COUNT(R110:R$829))/SUM(COUNT(R$2:R$829)))*100</f>
        <v>86.956521739130437</v>
      </c>
      <c r="T110">
        <f>'LC1.Shallow2'!V117</f>
        <v>319.92541547095999</v>
      </c>
      <c r="U110" s="45">
        <f>(SUM(COUNT(T110:T$272))/SUM(COUNT(T$2:T$272)))*100</f>
        <v>60.147601476014756</v>
      </c>
    </row>
    <row r="111" spans="1:21">
      <c r="A111">
        <v>14566.204094721343</v>
      </c>
      <c r="B111">
        <f>(SUM(COUNT(A111:A$171))/SUM(COUNT(A$2:A$171)))*100</f>
        <v>35.882352941176471</v>
      </c>
      <c r="D111">
        <v>584.68818470093674</v>
      </c>
      <c r="E111">
        <f>(SUM(COUNT(D111:D$424))/SUM(COUNT(D$2:D$424)))*100</f>
        <v>74.231678486997637</v>
      </c>
      <c r="G111" s="39"/>
      <c r="I111">
        <f>'LC3.shallow2'!V118</f>
        <v>1764.0556068357585</v>
      </c>
      <c r="J111">
        <f>(SUM(COUNT(I111:I$505))/SUM(COUNT(I$2:I$505)))*100</f>
        <v>78.373015873015873</v>
      </c>
      <c r="L111">
        <v>528.77551119999998</v>
      </c>
      <c r="M111">
        <f>(SUM(COUNT(L111:L$731))/SUM(COUNT(L$2:L$731)))*100</f>
        <v>85.06849315068493</v>
      </c>
      <c r="O111">
        <v>701.46057294168565</v>
      </c>
      <c r="P111">
        <f>(SUM(COUNT(L111:L$244))/SUM(COUNT(L$2:L$244)))*100</f>
        <v>55.144032921810705</v>
      </c>
      <c r="R111" s="39">
        <f>'lc1.shallow1'!S114</f>
        <v>516.05337243600002</v>
      </c>
      <c r="S111" s="45">
        <f>(SUM(COUNT(R111:R$829))/SUM(COUNT(R$2:R$829)))*100</f>
        <v>86.835748792270522</v>
      </c>
      <c r="T111">
        <f>'LC1.Shallow2'!V118</f>
        <v>219.80127014053724</v>
      </c>
      <c r="U111" s="45">
        <f>(SUM(COUNT(T111:T$272))/SUM(COUNT(T$2:T$272)))*100</f>
        <v>59.778597785977858</v>
      </c>
    </row>
    <row r="112" spans="1:21">
      <c r="A112">
        <v>12865.750568005595</v>
      </c>
      <c r="B112">
        <f>(SUM(COUNT(A112:A$171))/SUM(COUNT(A$2:A$171)))*100</f>
        <v>35.294117647058826</v>
      </c>
      <c r="D112">
        <v>277.63742648337438</v>
      </c>
      <c r="E112">
        <f>(SUM(COUNT(D112:D$424))/SUM(COUNT(D$2:D$424)))*100</f>
        <v>73.995271867612288</v>
      </c>
      <c r="G112" s="39"/>
      <c r="I112">
        <f>'LC3.shallow2'!V119</f>
        <v>209.42513779414134</v>
      </c>
      <c r="J112">
        <f>(SUM(COUNT(I112:I$505))/SUM(COUNT(I$2:I$505)))*100</f>
        <v>78.174603174603178</v>
      </c>
      <c r="L112">
        <v>646.95936240000003</v>
      </c>
      <c r="M112">
        <f>(SUM(COUNT(L112:L$731))/SUM(COUNT(L$2:L$731)))*100</f>
        <v>84.93150684931507</v>
      </c>
      <c r="O112">
        <v>3211.7100686816993</v>
      </c>
      <c r="P112">
        <f>(SUM(COUNT(L112:L$244))/SUM(COUNT(L$2:L$244)))*100</f>
        <v>54.732510288065839</v>
      </c>
      <c r="R112" s="39">
        <f>'lc1.shallow1'!S115</f>
        <v>330.32536546439997</v>
      </c>
      <c r="S112" s="45">
        <f>(SUM(COUNT(R112:R$829))/SUM(COUNT(R$2:R$829)))*100</f>
        <v>86.714975845410621</v>
      </c>
      <c r="T112">
        <f>'LC1.Shallow2'!V119</f>
        <v>1076.647148875601</v>
      </c>
      <c r="U112" s="45">
        <f>(SUM(COUNT(T112:T$272))/SUM(COUNT(T$2:T$272)))*100</f>
        <v>59.409594095940953</v>
      </c>
    </row>
    <row r="113" spans="1:21">
      <c r="A113">
        <v>15698.938426463967</v>
      </c>
      <c r="B113">
        <f>(SUM(COUNT(A113:A$171))/SUM(COUNT(A$2:A$171)))*100</f>
        <v>34.705882352941174</v>
      </c>
      <c r="D113">
        <v>565.57507353448875</v>
      </c>
      <c r="E113">
        <f>(SUM(COUNT(D113:D$424))/SUM(COUNT(D$2:D$424)))*100</f>
        <v>73.75886524822694</v>
      </c>
      <c r="G113" s="39"/>
      <c r="I113">
        <f>'LC3.shallow2'!V120</f>
        <v>884.29030152764608</v>
      </c>
      <c r="J113">
        <f>(SUM(COUNT(I113:I$505))/SUM(COUNT(I$2:I$505)))*100</f>
        <v>77.976190476190482</v>
      </c>
      <c r="L113">
        <v>332.05001019999997</v>
      </c>
      <c r="M113">
        <f>(SUM(COUNT(L113:L$731))/SUM(COUNT(L$2:L$731)))*100</f>
        <v>84.794520547945211</v>
      </c>
      <c r="O113">
        <v>1054.1084062004952</v>
      </c>
      <c r="P113">
        <f>(SUM(COUNT(L113:L$244))/SUM(COUNT(L$2:L$244)))*100</f>
        <v>54.320987654320987</v>
      </c>
      <c r="R113" s="39">
        <f>'lc1.shallow1'!S116</f>
        <v>440.49977135759997</v>
      </c>
      <c r="S113" s="45">
        <f>(SUM(COUNT(R113:R$829))/SUM(COUNT(R$2:R$829)))*100</f>
        <v>86.594202898550719</v>
      </c>
      <c r="T113">
        <f>'LC1.Shallow2'!V120</f>
        <v>295.42970168707564</v>
      </c>
      <c r="U113" s="45">
        <f>(SUM(COUNT(T113:T$272))/SUM(COUNT(T$2:T$272)))*100</f>
        <v>59.040590405904055</v>
      </c>
    </row>
    <row r="114" spans="1:21">
      <c r="A114">
        <v>11307.854373926697</v>
      </c>
      <c r="B114">
        <f>(SUM(COUNT(A114:A$171))/SUM(COUNT(A$2:A$171)))*100</f>
        <v>34.117647058823529</v>
      </c>
      <c r="D114">
        <v>169.06677792543439</v>
      </c>
      <c r="E114">
        <f>(SUM(COUNT(D114:D$424))/SUM(COUNT(D$2:D$424)))*100</f>
        <v>73.522458628841605</v>
      </c>
      <c r="G114" s="39"/>
      <c r="I114">
        <f>'LC3.shallow2'!V121</f>
        <v>299.10082556986305</v>
      </c>
      <c r="J114">
        <f>(SUM(COUNT(I114:I$505))/SUM(COUNT(I$2:I$505)))*100</f>
        <v>77.777777777777786</v>
      </c>
      <c r="L114">
        <v>288.54879319999998</v>
      </c>
      <c r="M114">
        <f>(SUM(COUNT(L114:L$731))/SUM(COUNT(L$2:L$731)))*100</f>
        <v>84.657534246575338</v>
      </c>
      <c r="O114">
        <v>470.79393907768673</v>
      </c>
      <c r="P114">
        <f>(SUM(COUNT(L114:L$244))/SUM(COUNT(L$2:L$244)))*100</f>
        <v>53.909465020576128</v>
      </c>
      <c r="R114" s="39">
        <f>'lc1.shallow1'!S117</f>
        <v>1530.7318596839998</v>
      </c>
      <c r="S114" s="45">
        <f>(SUM(COUNT(R114:R$829))/SUM(COUNT(R$2:R$829)))*100</f>
        <v>86.473429951690818</v>
      </c>
      <c r="T114">
        <f>'LC1.Shallow2'!V121</f>
        <v>306.0433690251906</v>
      </c>
      <c r="U114" s="45">
        <f>(SUM(COUNT(T114:T$272))/SUM(COUNT(T$2:T$272)))*100</f>
        <v>58.671586715867164</v>
      </c>
    </row>
    <row r="115" spans="1:21">
      <c r="A115">
        <v>10843.569156333451</v>
      </c>
      <c r="B115">
        <f>(SUM(COUNT(A115:A$171))/SUM(COUNT(A$2:A$171)))*100</f>
        <v>33.529411764705877</v>
      </c>
      <c r="D115">
        <v>396.59803581936478</v>
      </c>
      <c r="E115">
        <f>(SUM(COUNT(D115:D$424))/SUM(COUNT(D$2:D$424)))*100</f>
        <v>73.286052009456256</v>
      </c>
      <c r="G115" s="39"/>
      <c r="I115">
        <f>'LC3.shallow2'!V122</f>
        <v>358.16558896038958</v>
      </c>
      <c r="J115">
        <f>(SUM(COUNT(I115:I$505))/SUM(COUNT(I$2:I$505)))*100</f>
        <v>77.579365079365076</v>
      </c>
      <c r="L115">
        <v>366.74936939999998</v>
      </c>
      <c r="M115">
        <f>(SUM(COUNT(L115:L$731))/SUM(COUNT(L$2:L$731)))*100</f>
        <v>84.520547945205479</v>
      </c>
      <c r="O115">
        <v>883.93123329985372</v>
      </c>
      <c r="P115">
        <f>(SUM(COUNT(L115:L$244))/SUM(COUNT(L$2:L$244)))*100</f>
        <v>53.497942386831276</v>
      </c>
      <c r="R115" s="39">
        <f>'lc1.shallow1'!S118</f>
        <v>233.82700821599997</v>
      </c>
      <c r="S115" s="45">
        <f>(SUM(COUNT(R115:R$829))/SUM(COUNT(R$2:R$829)))*100</f>
        <v>86.352657004830917</v>
      </c>
      <c r="T115">
        <f>'LC1.Shallow2'!V122</f>
        <v>310.59950973231605</v>
      </c>
      <c r="U115" s="45">
        <f>(SUM(COUNT(T115:T$272))/SUM(COUNT(T$2:T$272)))*100</f>
        <v>58.302583025830259</v>
      </c>
    </row>
    <row r="116" spans="1:21">
      <c r="A116">
        <v>10012.676948665512</v>
      </c>
      <c r="B116">
        <f>(SUM(COUNT(A116:A$171))/SUM(COUNT(A$2:A$171)))*100</f>
        <v>32.941176470588232</v>
      </c>
      <c r="D116">
        <v>1085.816314454376</v>
      </c>
      <c r="E116">
        <f>(SUM(COUNT(D116:D$424))/SUM(COUNT(D$2:D$424)))*100</f>
        <v>73.049645390070921</v>
      </c>
      <c r="G116" s="39"/>
      <c r="I116">
        <f>'LC3.shallow2'!V123</f>
        <v>245.37792832815882</v>
      </c>
      <c r="J116">
        <f>(SUM(COUNT(I116:I$505))/SUM(COUNT(I$2:I$505)))*100</f>
        <v>77.38095238095238</v>
      </c>
      <c r="L116">
        <v>219.5969126</v>
      </c>
      <c r="M116">
        <f>(SUM(COUNT(L116:L$731))/SUM(COUNT(L$2:L$731)))*100</f>
        <v>84.38356164383562</v>
      </c>
      <c r="O116">
        <v>314.06042052417774</v>
      </c>
      <c r="P116">
        <f>(SUM(COUNT(L116:L$244))/SUM(COUNT(L$2:L$244)))*100</f>
        <v>53.086419753086425</v>
      </c>
      <c r="R116" s="39">
        <f>'lc1.shallow1'!S119</f>
        <v>333.61116302519997</v>
      </c>
      <c r="S116" s="45">
        <f>(SUM(COUNT(R116:R$829))/SUM(COUNT(R$2:R$829)))*100</f>
        <v>86.231884057971016</v>
      </c>
      <c r="T116">
        <f>'LC1.Shallow2'!V123</f>
        <v>210.88657090024412</v>
      </c>
      <c r="U116" s="45">
        <f>(SUM(COUNT(T116:T$272))/SUM(COUNT(T$2:T$272)))*100</f>
        <v>57.933579335793361</v>
      </c>
    </row>
    <row r="117" spans="1:21">
      <c r="A117">
        <v>14754.848621982226</v>
      </c>
      <c r="B117">
        <f>(SUM(COUNT(A117:A$171))/SUM(COUNT(A$2:A$171)))*100</f>
        <v>32.352941176470587</v>
      </c>
      <c r="D117">
        <v>713.82222951333358</v>
      </c>
      <c r="E117">
        <f>(SUM(COUNT(D117:D$424))/SUM(COUNT(D$2:D$424)))*100</f>
        <v>72.813238770685587</v>
      </c>
      <c r="G117" s="39"/>
      <c r="I117">
        <f>'LC3.shallow2'!V124</f>
        <v>253.04680211298106</v>
      </c>
      <c r="J117">
        <f>(SUM(COUNT(I117:I$505))/SUM(COUNT(I$2:I$505)))*100</f>
        <v>77.182539682539684</v>
      </c>
      <c r="L117">
        <v>385.03420149999999</v>
      </c>
      <c r="M117">
        <f>(SUM(COUNT(L117:L$731))/SUM(COUNT(L$2:L$731)))*100</f>
        <v>84.246575342465761</v>
      </c>
      <c r="O117">
        <v>309.50952340932901</v>
      </c>
      <c r="P117">
        <f>(SUM(COUNT(L117:L$244))/SUM(COUNT(L$2:L$244)))*100</f>
        <v>52.674897119341566</v>
      </c>
      <c r="R117" s="39">
        <f>'lc1.shallow1'!S120</f>
        <v>604.74885843599998</v>
      </c>
      <c r="S117" s="45">
        <f>(SUM(COUNT(R117:R$829))/SUM(COUNT(R$2:R$829)))*100</f>
        <v>86.111111111111114</v>
      </c>
      <c r="T117">
        <f>'LC1.Shallow2'!V124</f>
        <v>385.49352359622588</v>
      </c>
      <c r="U117" s="45">
        <f>(SUM(COUNT(T117:T$272))/SUM(COUNT(T$2:T$272)))*100</f>
        <v>57.564575645756456</v>
      </c>
    </row>
    <row r="118" spans="1:21">
      <c r="A118">
        <v>27837.247353333423</v>
      </c>
      <c r="B118">
        <f>(SUM(COUNT(A118:A$171))/SUM(COUNT(A$2:A$171)))*100</f>
        <v>31.764705882352938</v>
      </c>
      <c r="D118">
        <v>381.18606841507523</v>
      </c>
      <c r="E118">
        <f>(SUM(COUNT(D118:D$424))/SUM(COUNT(D$2:D$424)))*100</f>
        <v>72.576832151300238</v>
      </c>
      <c r="G118" s="39"/>
      <c r="I118">
        <f>'LC3.shallow2'!V125</f>
        <v>270.54699552655359</v>
      </c>
      <c r="J118">
        <f>(SUM(COUNT(I118:I$505))/SUM(COUNT(I$2:I$505)))*100</f>
        <v>76.984126984126988</v>
      </c>
      <c r="L118">
        <v>807.02946080000004</v>
      </c>
      <c r="M118">
        <f>(SUM(COUNT(L118:L$731))/SUM(COUNT(L$2:L$731)))*100</f>
        <v>84.109589041095887</v>
      </c>
      <c r="O118">
        <v>463.34360834633031</v>
      </c>
      <c r="P118">
        <f>(SUM(COUNT(L118:L$244))/SUM(COUNT(L$2:L$244)))*100</f>
        <v>52.2633744855967</v>
      </c>
      <c r="R118" s="39">
        <f>'lc1.shallow1'!S121</f>
        <v>572.73774574799995</v>
      </c>
      <c r="S118" s="45">
        <f>(SUM(COUNT(R118:R$829))/SUM(COUNT(R$2:R$829)))*100</f>
        <v>85.990338164251213</v>
      </c>
      <c r="T118">
        <f>'LC1.Shallow2'!V125</f>
        <v>548.77173904362212</v>
      </c>
      <c r="U118" s="45">
        <f>(SUM(COUNT(T118:T$272))/SUM(COUNT(T$2:T$272)))*100</f>
        <v>57.195571955719558</v>
      </c>
    </row>
    <row r="119" spans="1:21">
      <c r="A119">
        <v>10530.530938644137</v>
      </c>
      <c r="B119">
        <f>(SUM(COUNT(A119:A$171))/SUM(COUNT(A$2:A$171)))*100</f>
        <v>31.176470588235293</v>
      </c>
      <c r="D119">
        <v>490.87162694668882</v>
      </c>
      <c r="E119">
        <f>(SUM(COUNT(D119:D$424))/SUM(COUNT(D$2:D$424)))*100</f>
        <v>72.340425531914903</v>
      </c>
      <c r="G119" s="39"/>
      <c r="I119">
        <f>'LC3.shallow2'!V126</f>
        <v>496.80074762438124</v>
      </c>
      <c r="J119">
        <f>(SUM(COUNT(I119:I$505))/SUM(COUNT(I$2:I$505)))*100</f>
        <v>76.785714285714292</v>
      </c>
      <c r="L119">
        <v>384.86370040000003</v>
      </c>
      <c r="M119">
        <f>(SUM(COUNT(L119:L$731))/SUM(COUNT(L$2:L$731)))*100</f>
        <v>83.972602739726028</v>
      </c>
      <c r="O119">
        <v>590.88830224187348</v>
      </c>
      <c r="P119">
        <f>(SUM(COUNT(L119:L$244))/SUM(COUNT(L$2:L$244)))*100</f>
        <v>51.851851851851848</v>
      </c>
      <c r="R119" s="39">
        <f>'lc1.shallow1'!S122</f>
        <v>902.9824044479999</v>
      </c>
      <c r="S119" s="45">
        <f>(SUM(COUNT(R119:R$829))/SUM(COUNT(R$2:R$829)))*100</f>
        <v>85.869565217391312</v>
      </c>
      <c r="T119">
        <f>'LC1.Shallow2'!V126</f>
        <v>243.60575122373891</v>
      </c>
      <c r="U119" s="45">
        <f>(SUM(COUNT(T119:T$272))/SUM(COUNT(T$2:T$272)))*100</f>
        <v>56.826568265682653</v>
      </c>
    </row>
    <row r="120" spans="1:21">
      <c r="A120">
        <v>15632.557049582347</v>
      </c>
      <c r="B120">
        <f>(SUM(COUNT(A120:A$171))/SUM(COUNT(A$2:A$171)))*100</f>
        <v>30.588235294117649</v>
      </c>
      <c r="D120">
        <v>1140.698727972944</v>
      </c>
      <c r="E120">
        <f>(SUM(COUNT(D120:D$424))/SUM(COUNT(D$2:D$424)))*100</f>
        <v>72.104018912529554</v>
      </c>
      <c r="G120" s="39"/>
      <c r="I120">
        <f>'LC3.shallow2'!V127</f>
        <v>183.34891638854344</v>
      </c>
      <c r="J120">
        <f>(SUM(COUNT(I120:I$505))/SUM(COUNT(I$2:I$505)))*100</f>
        <v>76.587301587301596</v>
      </c>
      <c r="L120">
        <v>363.86981689999999</v>
      </c>
      <c r="M120">
        <f>(SUM(COUNT(L120:L$731))/SUM(COUNT(L$2:L$731)))*100</f>
        <v>83.835616438356169</v>
      </c>
      <c r="O120">
        <v>773.8029745749011</v>
      </c>
      <c r="P120">
        <f>(SUM(COUNT(L120:L$244))/SUM(COUNT(L$2:L$244)))*100</f>
        <v>51.440329218106996</v>
      </c>
      <c r="R120" s="39">
        <f>'lc1.shallow1'!S123</f>
        <v>1272.324276348</v>
      </c>
      <c r="S120" s="45">
        <f>(SUM(COUNT(R120:R$829))/SUM(COUNT(R$2:R$829)))*100</f>
        <v>85.748792270531411</v>
      </c>
      <c r="T120">
        <f>'LC1.Shallow2'!V127</f>
        <v>503.9962572284598</v>
      </c>
      <c r="U120" s="45">
        <f>(SUM(COUNT(T120:T$272))/SUM(COUNT(T$2:T$272)))*100</f>
        <v>56.457564575645755</v>
      </c>
    </row>
    <row r="121" spans="1:21">
      <c r="A121">
        <v>23916.836990774682</v>
      </c>
      <c r="B121">
        <f>(SUM(COUNT(A121:A$171))/SUM(COUNT(A$2:A$171)))*100</f>
        <v>30</v>
      </c>
      <c r="D121">
        <v>307.77270395921357</v>
      </c>
      <c r="E121">
        <f>(SUM(COUNT(D121:D$424))/SUM(COUNT(D$2:D$424)))*100</f>
        <v>71.867612293144205</v>
      </c>
      <c r="G121" s="39"/>
      <c r="I121">
        <f>'LC3.shallow2'!V128</f>
        <v>269.43816876416963</v>
      </c>
      <c r="J121">
        <f>(SUM(COUNT(I121:I$505))/SUM(COUNT(I$2:I$505)))*100</f>
        <v>76.388888888888886</v>
      </c>
      <c r="L121">
        <v>514.55039360000001</v>
      </c>
      <c r="M121">
        <f>(SUM(COUNT(L121:L$731))/SUM(COUNT(L$2:L$731)))*100</f>
        <v>83.698630136986296</v>
      </c>
      <c r="O121">
        <v>394.73966332094193</v>
      </c>
      <c r="P121">
        <f>(SUM(COUNT(L121:L$244))/SUM(COUNT(L$2:L$244)))*100</f>
        <v>51.028806584362144</v>
      </c>
      <c r="R121" s="39">
        <f>'lc1.shallow1'!S124</f>
        <v>1055.367215388</v>
      </c>
      <c r="S121" s="45">
        <f>(SUM(COUNT(R121:R$829))/SUM(COUNT(R$2:R$829)))*100</f>
        <v>85.628019323671495</v>
      </c>
      <c r="T121">
        <f>'LC1.Shallow2'!V128</f>
        <v>206.61889676873966</v>
      </c>
      <c r="U121" s="45">
        <f>(SUM(COUNT(T121:T$272))/SUM(COUNT(T$2:T$272)))*100</f>
        <v>56.08856088560885</v>
      </c>
    </row>
    <row r="122" spans="1:21">
      <c r="A122">
        <v>19160.880118044308</v>
      </c>
      <c r="B122">
        <f>(SUM(COUNT(A122:A$171))/SUM(COUNT(A$2:A$171)))*100</f>
        <v>29.411764705882355</v>
      </c>
      <c r="D122">
        <v>484.33616902129597</v>
      </c>
      <c r="E122">
        <f>(SUM(COUNT(D122:D$424))/SUM(COUNT(D$2:D$424)))*100</f>
        <v>71.63120567375887</v>
      </c>
      <c r="G122" s="39"/>
      <c r="I122">
        <f>'LC3.shallow2'!V129</f>
        <v>262.93890041784414</v>
      </c>
      <c r="J122">
        <f>(SUM(COUNT(I122:I$505))/SUM(COUNT(I$2:I$505)))*100</f>
        <v>76.19047619047619</v>
      </c>
      <c r="L122">
        <v>380.70078580000001</v>
      </c>
      <c r="M122">
        <f>(SUM(COUNT(L122:L$731))/SUM(COUNT(L$2:L$731)))*100</f>
        <v>83.561643835616437</v>
      </c>
      <c r="O122">
        <v>486.08265963007909</v>
      </c>
      <c r="P122">
        <f>(SUM(COUNT(L122:L$244))/SUM(COUNT(L$2:L$244)))*100</f>
        <v>50.617283950617285</v>
      </c>
      <c r="R122" s="39">
        <f>'lc1.shallow1'!S125</f>
        <v>991.46644289999995</v>
      </c>
      <c r="S122" s="45">
        <f>(SUM(COUNT(R122:R$829))/SUM(COUNT(R$2:R$829)))*100</f>
        <v>85.507246376811594</v>
      </c>
      <c r="T122">
        <f>'LC1.Shallow2'!V129</f>
        <v>1279.2966806604859</v>
      </c>
      <c r="U122" s="45">
        <f>(SUM(COUNT(T122:T$272))/SUM(COUNT(T$2:T$272)))*100</f>
        <v>55.719557195571959</v>
      </c>
    </row>
    <row r="123" spans="1:21">
      <c r="A123">
        <v>12196.924760263752</v>
      </c>
      <c r="B123">
        <f>(SUM(COUNT(A123:A$171))/SUM(COUNT(A$2:A$171)))*100</f>
        <v>28.823529411764703</v>
      </c>
      <c r="D123">
        <v>426.98146727823041</v>
      </c>
      <c r="E123">
        <f>(SUM(COUNT(D123:D$424))/SUM(COUNT(D$2:D$424)))*100</f>
        <v>71.394799054373522</v>
      </c>
      <c r="G123" s="39"/>
      <c r="I123">
        <f>'LC3.shallow2'!V130</f>
        <v>243.45173694887552</v>
      </c>
      <c r="J123">
        <f>(SUM(COUNT(I123:I$505))/SUM(COUNT(I$2:I$505)))*100</f>
        <v>75.992063492063494</v>
      </c>
      <c r="L123">
        <v>260.28996840000002</v>
      </c>
      <c r="M123">
        <f>(SUM(COUNT(L123:L$731))/SUM(COUNT(L$2:L$731)))*100</f>
        <v>83.424657534246577</v>
      </c>
      <c r="O123">
        <v>637.67109796254408</v>
      </c>
      <c r="P123">
        <f>(SUM(COUNT(L123:L$244))/SUM(COUNT(L$2:L$244)))*100</f>
        <v>50.205761316872433</v>
      </c>
      <c r="R123" s="39">
        <f>'lc1.shallow1'!S126</f>
        <v>1090.569329532</v>
      </c>
      <c r="S123" s="45">
        <f>(SUM(COUNT(R123:R$829))/SUM(COUNT(R$2:R$829)))*100</f>
        <v>85.386473429951693</v>
      </c>
      <c r="T123">
        <f>'LC1.Shallow2'!V130</f>
        <v>128.87643585856557</v>
      </c>
      <c r="U123" s="45">
        <f>(SUM(COUNT(T123:T$272))/SUM(COUNT(T$2:T$272)))*100</f>
        <v>55.350553505535061</v>
      </c>
    </row>
    <row r="124" spans="1:21">
      <c r="A124">
        <v>11192.96196657727</v>
      </c>
      <c r="B124">
        <f>(SUM(COUNT(A124:A$171))/SUM(COUNT(A$2:A$171)))*100</f>
        <v>28.235294117647058</v>
      </c>
      <c r="D124">
        <v>637.12621553188001</v>
      </c>
      <c r="E124">
        <f>(SUM(COUNT(D124:D$424))/SUM(COUNT(D$2:D$424)))*100</f>
        <v>71.158392434988187</v>
      </c>
      <c r="G124" s="39"/>
      <c r="I124">
        <f>'LC3.shallow2'!V131</f>
        <v>197.5699776137522</v>
      </c>
      <c r="J124">
        <f>(SUM(COUNT(I124:I$505))/SUM(COUNT(I$2:I$505)))*100</f>
        <v>75.793650793650784</v>
      </c>
      <c r="L124">
        <v>233.91668079999999</v>
      </c>
      <c r="M124">
        <f>(SUM(COUNT(L124:L$731))/SUM(COUNT(L$2:L$731)))*100</f>
        <v>83.287671232876718</v>
      </c>
      <c r="O124">
        <v>598.7226965382489</v>
      </c>
      <c r="P124">
        <f>(SUM(COUNT(L124:L$244))/SUM(COUNT(L$2:L$244)))*100</f>
        <v>49.794238683127574</v>
      </c>
      <c r="R124" s="39">
        <f>'lc1.shallow1'!S127</f>
        <v>459.10760824799996</v>
      </c>
      <c r="S124" s="45">
        <f>(SUM(COUNT(R124:R$829))/SUM(COUNT(R$2:R$829)))*100</f>
        <v>85.265700483091791</v>
      </c>
      <c r="T124">
        <f>'LC1.Shallow2'!V131</f>
        <v>1232.397573898091</v>
      </c>
      <c r="U124" s="45">
        <f>(SUM(COUNT(T124:T$272))/SUM(COUNT(T$2:T$272)))*100</f>
        <v>54.981549815498155</v>
      </c>
    </row>
    <row r="125" spans="1:21">
      <c r="A125">
        <v>12099.048241376018</v>
      </c>
      <c r="B125">
        <f>(SUM(COUNT(A125:A$171))/SUM(COUNT(A$2:A$171)))*100</f>
        <v>27.647058823529413</v>
      </c>
      <c r="D125">
        <v>305.15224998160318</v>
      </c>
      <c r="E125">
        <f>(SUM(COUNT(D125:D$424))/SUM(COUNT(D$2:D$424)))*100</f>
        <v>70.921985815602838</v>
      </c>
      <c r="G125" s="39"/>
      <c r="I125">
        <f>'LC3.shallow2'!V132</f>
        <v>462.38598682547502</v>
      </c>
      <c r="J125">
        <f>(SUM(COUNT(I125:I$505))/SUM(COUNT(I$2:I$505)))*100</f>
        <v>75.595238095238088</v>
      </c>
      <c r="L125">
        <v>367.19820229999999</v>
      </c>
      <c r="M125">
        <f>(SUM(COUNT(L125:L$731))/SUM(COUNT(L$2:L$731)))*100</f>
        <v>83.150684931506845</v>
      </c>
      <c r="O125">
        <v>1753.7982654707787</v>
      </c>
      <c r="P125">
        <f>(SUM(COUNT(L125:L$244))/SUM(COUNT(L$2:L$244)))*100</f>
        <v>49.382716049382715</v>
      </c>
      <c r="R125" s="39">
        <f>'lc1.shallow1'!S128</f>
        <v>872.74409096399995</v>
      </c>
      <c r="S125" s="45">
        <f>(SUM(COUNT(R125:R$829))/SUM(COUNT(R$2:R$829)))*100</f>
        <v>85.14492753623189</v>
      </c>
      <c r="T125">
        <f>'LC1.Shallow2'!V132</f>
        <v>224.42204897790631</v>
      </c>
      <c r="U125" s="45">
        <f>(SUM(COUNT(T125:T$272))/SUM(COUNT(T$2:T$272)))*100</f>
        <v>54.612546125461257</v>
      </c>
    </row>
    <row r="126" spans="1:21">
      <c r="A126">
        <v>11244.824007611518</v>
      </c>
      <c r="B126">
        <f>(SUM(COUNT(A126:A$171))/SUM(COUNT(A$2:A$171)))*100</f>
        <v>27.058823529411764</v>
      </c>
      <c r="D126">
        <v>519.85650158340957</v>
      </c>
      <c r="E126">
        <f>(SUM(COUNT(D126:D$424))/SUM(COUNT(D$2:D$424)))*100</f>
        <v>70.685579196217503</v>
      </c>
      <c r="G126" s="39"/>
      <c r="I126">
        <f>'LC3.shallow2'!V133</f>
        <v>308.9229051679016</v>
      </c>
      <c r="J126">
        <f>(SUM(COUNT(I126:I$505))/SUM(COUNT(I$2:I$505)))*100</f>
        <v>75.396825396825392</v>
      </c>
      <c r="L126">
        <v>592.19009410000001</v>
      </c>
      <c r="M126">
        <f>(SUM(COUNT(L126:L$731))/SUM(COUNT(L$2:L$731)))*100</f>
        <v>83.013698630136986</v>
      </c>
      <c r="O126">
        <v>423.6069101389906</v>
      </c>
      <c r="P126">
        <f>(SUM(COUNT(L126:L$244))/SUM(COUNT(L$2:L$244)))*100</f>
        <v>48.971193415637856</v>
      </c>
      <c r="R126" s="39">
        <f>'lc1.shallow1'!S129</f>
        <v>334.01579788800001</v>
      </c>
      <c r="S126" s="45">
        <f>(SUM(COUNT(R126:R$829))/SUM(COUNT(R$2:R$829)))*100</f>
        <v>85.024154589371975</v>
      </c>
      <c r="T126">
        <f>'LC1.Shallow2'!V133</f>
        <v>143.12480815411985</v>
      </c>
      <c r="U126" s="45">
        <f>(SUM(COUNT(T126:T$272))/SUM(COUNT(T$2:T$272)))*100</f>
        <v>54.243542435424352</v>
      </c>
    </row>
    <row r="127" spans="1:21">
      <c r="A127">
        <v>16951.879634743938</v>
      </c>
      <c r="B127">
        <f>(SUM(COUNT(A127:A$171))/SUM(COUNT(A$2:A$171)))*100</f>
        <v>26.47058823529412</v>
      </c>
      <c r="D127">
        <v>571.17710501494639</v>
      </c>
      <c r="E127">
        <f>(SUM(COUNT(D127:D$424))/SUM(COUNT(D$2:D$424)))*100</f>
        <v>70.449172576832154</v>
      </c>
      <c r="G127" s="39"/>
      <c r="I127">
        <f>'LC3.shallow2'!V134</f>
        <v>306.7468820484815</v>
      </c>
      <c r="J127">
        <f>(SUM(COUNT(I127:I$505))/SUM(COUNT(I$2:I$505)))*100</f>
        <v>75.198412698412696</v>
      </c>
      <c r="L127">
        <v>587.29866979999997</v>
      </c>
      <c r="M127">
        <f>(SUM(COUNT(L127:L$731))/SUM(COUNT(L$2:L$731)))*100</f>
        <v>82.876712328767127</v>
      </c>
      <c r="O127">
        <v>381.81234076734785</v>
      </c>
      <c r="P127">
        <f>(SUM(COUNT(L127:L$244))/SUM(COUNT(L$2:L$244)))*100</f>
        <v>48.559670781893004</v>
      </c>
      <c r="R127" s="39">
        <f>'lc1.shallow1'!S130</f>
        <v>851.91967067999997</v>
      </c>
      <c r="S127" s="45">
        <f>(SUM(COUNT(R127:R$829))/SUM(COUNT(R$2:R$829)))*100</f>
        <v>84.903381642512073</v>
      </c>
      <c r="T127">
        <f>'LC1.Shallow2'!V134</f>
        <v>404.58826905590087</v>
      </c>
      <c r="U127" s="45">
        <f>(SUM(COUNT(T127:T$272))/SUM(COUNT(T$2:T$272)))*100</f>
        <v>53.874538745387454</v>
      </c>
    </row>
    <row r="128" spans="1:21">
      <c r="A128">
        <v>30041.734489019887</v>
      </c>
      <c r="B128">
        <f>(SUM(COUNT(A128:A$171))/SUM(COUNT(A$2:A$171)))*100</f>
        <v>25.882352941176475</v>
      </c>
      <c r="D128">
        <v>626.76718459990479</v>
      </c>
      <c r="E128">
        <f>(SUM(COUNT(D128:D$424))/SUM(COUNT(D$2:D$424)))*100</f>
        <v>70.212765957446805</v>
      </c>
      <c r="G128" s="39"/>
      <c r="I128">
        <f>'LC3.shallow2'!V135</f>
        <v>293.50573210948517</v>
      </c>
      <c r="J128">
        <f>(SUM(COUNT(I128:I$505))/SUM(COUNT(I$2:I$505)))*100</f>
        <v>75</v>
      </c>
      <c r="L128">
        <v>379.83343020000001</v>
      </c>
      <c r="M128">
        <f>(SUM(COUNT(L128:L$731))/SUM(COUNT(L$2:L$731)))*100</f>
        <v>82.739726027397268</v>
      </c>
      <c r="O128">
        <v>1309.1881677159693</v>
      </c>
      <c r="P128">
        <f>(SUM(COUNT(L128:L$244))/SUM(COUNT(L$2:L$244)))*100</f>
        <v>48.148148148148145</v>
      </c>
      <c r="R128" s="39">
        <f>'lc1.shallow1'!S131</f>
        <v>169.8461720928</v>
      </c>
      <c r="S128" s="45">
        <f>(SUM(COUNT(R128:R$829))/SUM(COUNT(R$2:R$829)))*100</f>
        <v>84.782608695652172</v>
      </c>
      <c r="T128">
        <f>'LC1.Shallow2'!V135</f>
        <v>229.73154453805361</v>
      </c>
      <c r="U128" s="45">
        <f>(SUM(COUNT(T128:T$272))/SUM(COUNT(T$2:T$272)))*100</f>
        <v>53.505535055350549</v>
      </c>
    </row>
    <row r="129" spans="1:21">
      <c r="A129">
        <v>18994.05969992288</v>
      </c>
      <c r="B129">
        <f>(SUM(COUNT(A129:A$171))/SUM(COUNT(A$2:A$171)))*100</f>
        <v>25.294117647058822</v>
      </c>
      <c r="D129">
        <v>411.05235954263918</v>
      </c>
      <c r="E129">
        <f>(SUM(COUNT(D129:D$424))/SUM(COUNT(D$2:D$424)))*100</f>
        <v>69.976359338061471</v>
      </c>
      <c r="G129" s="39"/>
      <c r="I129">
        <f>'LC3.shallow2'!V136</f>
        <v>186.92299413710705</v>
      </c>
      <c r="J129">
        <f>(SUM(COUNT(I129:I$505))/SUM(COUNT(I$2:I$505)))*100</f>
        <v>74.801587301587304</v>
      </c>
      <c r="L129">
        <v>479.43030670000002</v>
      </c>
      <c r="M129">
        <f>(SUM(COUNT(L129:L$731))/SUM(COUNT(L$2:L$731)))*100</f>
        <v>82.602739726027394</v>
      </c>
      <c r="O129">
        <v>891.84964968695817</v>
      </c>
      <c r="P129">
        <f>(SUM(COUNT(L129:L$244))/SUM(COUNT(L$2:L$244)))*100</f>
        <v>47.736625514403293</v>
      </c>
      <c r="R129" s="39">
        <f>'lc1.shallow1'!S132</f>
        <v>185.10224293679997</v>
      </c>
      <c r="S129" s="45">
        <f>(SUM(COUNT(R129:R$829))/SUM(COUNT(R$2:R$829)))*100</f>
        <v>84.661835748792271</v>
      </c>
      <c r="T129">
        <f>'LC1.Shallow2'!V136</f>
        <v>1306.1328107962008</v>
      </c>
      <c r="U129" s="45">
        <f>(SUM(COUNT(T129:T$272))/SUM(COUNT(T$2:T$272)))*100</f>
        <v>53.136531365313658</v>
      </c>
    </row>
    <row r="130" spans="1:21">
      <c r="A130">
        <v>24896.919264643413</v>
      </c>
      <c r="B130">
        <f>(SUM(COUNT(A130:A$171))/SUM(COUNT(A$2:A$171)))*100</f>
        <v>24.705882352941178</v>
      </c>
      <c r="D130">
        <v>522.52906417704241</v>
      </c>
      <c r="E130">
        <f>(SUM(COUNT(D130:D$424))/SUM(COUNT(D$2:D$424)))*100</f>
        <v>69.739952718676122</v>
      </c>
      <c r="G130" s="39"/>
      <c r="I130">
        <f>'LC3.shallow2'!V137</f>
        <v>551.75713551150784</v>
      </c>
      <c r="J130">
        <f>(SUM(COUNT(I130:I$505))/SUM(COUNT(I$2:I$505)))*100</f>
        <v>74.603174603174608</v>
      </c>
      <c r="L130">
        <v>763.29647629999999</v>
      </c>
      <c r="M130">
        <f>(SUM(COUNT(L130:L$731))/SUM(COUNT(L$2:L$731)))*100</f>
        <v>82.465753424657535</v>
      </c>
      <c r="O130">
        <v>408.29176494583101</v>
      </c>
      <c r="P130">
        <f>(SUM(COUNT(L130:L$244))/SUM(COUNT(L$2:L$244)))*100</f>
        <v>47.325102880658434</v>
      </c>
      <c r="R130" s="39">
        <f>'lc1.shallow1'!S133</f>
        <v>406.47346360200004</v>
      </c>
      <c r="S130" s="45">
        <f>(SUM(COUNT(R130:R$829))/SUM(COUNT(R$2:R$829)))*100</f>
        <v>84.54106280193237</v>
      </c>
      <c r="T130">
        <f>'LC1.Shallow2'!V137</f>
        <v>251.17825930286031</v>
      </c>
      <c r="U130" s="45">
        <f>(SUM(COUNT(T130:T$272))/SUM(COUNT(T$2:T$272)))*100</f>
        <v>52.767527675276746</v>
      </c>
    </row>
    <row r="131" spans="1:21">
      <c r="A131">
        <v>14465.12088881968</v>
      </c>
      <c r="B131">
        <f>(SUM(COUNT(A131:A$171))/SUM(COUNT(A$2:A$171)))*100</f>
        <v>24.117647058823529</v>
      </c>
      <c r="D131">
        <v>398.36882708758799</v>
      </c>
      <c r="E131">
        <f>(SUM(COUNT(D131:D$424))/SUM(COUNT(D$2:D$424)))*100</f>
        <v>69.503546099290787</v>
      </c>
      <c r="G131" s="39"/>
      <c r="I131">
        <f>'LC3.shallow2'!V138</f>
        <v>247.0872161438229</v>
      </c>
      <c r="J131">
        <f>(SUM(COUNT(I131:I$505))/SUM(COUNT(I$2:I$505)))*100</f>
        <v>74.404761904761912</v>
      </c>
      <c r="L131">
        <v>921.43882959999996</v>
      </c>
      <c r="M131">
        <f>(SUM(COUNT(L131:L$731))/SUM(COUNT(L$2:L$731)))*100</f>
        <v>82.328767123287676</v>
      </c>
      <c r="O131">
        <v>716.2482835890354</v>
      </c>
      <c r="P131">
        <f>(SUM(COUNT(L131:L$244))/SUM(COUNT(L$2:L$244)))*100</f>
        <v>46.913580246913575</v>
      </c>
      <c r="R131" s="39">
        <f>'lc1.shallow1'!S134</f>
        <v>204.92428232039998</v>
      </c>
      <c r="S131" s="45">
        <f>(SUM(COUNT(R131:R$829))/SUM(COUNT(R$2:R$829)))*100</f>
        <v>84.420289855072468</v>
      </c>
      <c r="T131">
        <f>'LC1.Shallow2'!V138</f>
        <v>176.44891511476573</v>
      </c>
      <c r="U131" s="45">
        <f>(SUM(COUNT(T131:T$272))/SUM(COUNT(T$2:T$272)))*100</f>
        <v>52.398523985239855</v>
      </c>
    </row>
    <row r="132" spans="1:21">
      <c r="A132">
        <v>23214.350716221703</v>
      </c>
      <c r="B132">
        <f>(SUM(COUNT(A132:A$171))/SUM(COUNT(A$2:A$171)))*100</f>
        <v>23.52941176470588</v>
      </c>
      <c r="D132">
        <v>380.80269990932157</v>
      </c>
      <c r="E132">
        <f>(SUM(COUNT(D132:D$424))/SUM(COUNT(D$2:D$424)))*100</f>
        <v>69.267139479905438</v>
      </c>
      <c r="G132" s="39"/>
      <c r="I132">
        <f>'LC3.shallow2'!V139</f>
        <v>278.91557592669199</v>
      </c>
      <c r="J132">
        <f>(SUM(COUNT(I132:I$505))/SUM(COUNT(I$2:I$505)))*100</f>
        <v>74.206349206349216</v>
      </c>
      <c r="L132">
        <v>206.20218779999999</v>
      </c>
      <c r="M132">
        <f>(SUM(COUNT(L132:L$731))/SUM(COUNT(L$2:L$731)))*100</f>
        <v>82.191780821917803</v>
      </c>
      <c r="O132">
        <v>461.31746932875654</v>
      </c>
      <c r="P132">
        <f>(SUM(COUNT(L132:L$244))/SUM(COUNT(L$2:L$244)))*100</f>
        <v>46.502057613168724</v>
      </c>
      <c r="R132" s="39">
        <f>'lc1.shallow1'!S135</f>
        <v>512.4709534008</v>
      </c>
      <c r="S132" s="45">
        <f>(SUM(COUNT(R132:R$829))/SUM(COUNT(R$2:R$829)))*100</f>
        <v>84.299516908212553</v>
      </c>
      <c r="T132">
        <f>'LC1.Shallow2'!V140</f>
        <v>240.70085497679597</v>
      </c>
      <c r="U132" s="45">
        <f>(SUM(COUNT(T132:T$272))/SUM(COUNT(T$2:T$272)))*100</f>
        <v>52.02952029520295</v>
      </c>
    </row>
    <row r="133" spans="1:21">
      <c r="A133">
        <v>22334.080364913625</v>
      </c>
      <c r="B133">
        <f>(SUM(COUNT(A133:A$171))/SUM(COUNT(A$2:A$171)))*100</f>
        <v>22.941176470588236</v>
      </c>
      <c r="D133">
        <v>967.51567559393595</v>
      </c>
      <c r="E133">
        <f>(SUM(COUNT(D133:D$424))/SUM(COUNT(D$2:D$424)))*100</f>
        <v>69.030732860520089</v>
      </c>
      <c r="G133" s="39"/>
      <c r="I133">
        <f>'LC3.shallow2'!V141</f>
        <v>252.177736823912</v>
      </c>
      <c r="J133">
        <f>(SUM(COUNT(I133:I$505))/SUM(COUNT(I$2:I$505)))*100</f>
        <v>74.007936507936506</v>
      </c>
      <c r="L133">
        <v>495.51896820000002</v>
      </c>
      <c r="M133">
        <f>(SUM(COUNT(L133:L$731))/SUM(COUNT(L$2:L$731)))*100</f>
        <v>82.054794520547944</v>
      </c>
      <c r="O133">
        <v>683.33119443868645</v>
      </c>
      <c r="P133">
        <f>(SUM(COUNT(L133:L$244))/SUM(COUNT(L$2:L$244)))*100</f>
        <v>46.090534979423872</v>
      </c>
      <c r="R133" s="39">
        <f>'lc1.shallow1'!S136</f>
        <v>150.36235781279998</v>
      </c>
      <c r="S133" s="45">
        <f>(SUM(COUNT(R133:R$829))/SUM(COUNT(R$2:R$829)))*100</f>
        <v>84.178743961352652</v>
      </c>
      <c r="T133">
        <f>'LC1.Shallow2'!V141</f>
        <v>628.23436637009263</v>
      </c>
      <c r="U133" s="45">
        <f>(SUM(COUNT(T133:T$272))/SUM(COUNT(T$2:T$272)))*100</f>
        <v>51.660516605166052</v>
      </c>
    </row>
    <row r="134" spans="1:21">
      <c r="A134">
        <v>12302.633884543422</v>
      </c>
      <c r="B134">
        <f>(SUM(COUNT(A134:A$171))/SUM(COUNT(A$2:A$171)))*100</f>
        <v>22.352941176470591</v>
      </c>
      <c r="D134">
        <v>275.09682233858638</v>
      </c>
      <c r="E134">
        <f>(SUM(COUNT(D134:D$424))/SUM(COUNT(D$2:D$424)))*100</f>
        <v>68.794326241134755</v>
      </c>
      <c r="G134" s="39"/>
      <c r="I134">
        <f>'LC3.shallow2'!V142</f>
        <v>185.69302211370939</v>
      </c>
      <c r="J134">
        <f>(SUM(COUNT(I134:I$505))/SUM(COUNT(I$2:I$505)))*100</f>
        <v>73.80952380952381</v>
      </c>
      <c r="L134">
        <v>631.92297389999999</v>
      </c>
      <c r="M134">
        <f>(SUM(COUNT(L134:L$731))/SUM(COUNT(L$2:L$731)))*100</f>
        <v>81.917808219178085</v>
      </c>
      <c r="O134">
        <v>604.13107747191145</v>
      </c>
      <c r="P134">
        <f>(SUM(COUNT(L134:L$244))/SUM(COUNT(L$2:L$244)))*100</f>
        <v>45.679012345679013</v>
      </c>
      <c r="R134" s="39">
        <f>'lc1.shallow1'!S137</f>
        <v>265.86245897039998</v>
      </c>
      <c r="S134" s="45">
        <f>(SUM(COUNT(R134:R$829))/SUM(COUNT(R$2:R$829)))*100</f>
        <v>84.05797101449275</v>
      </c>
      <c r="T134">
        <f>'LC1.Shallow2'!V142</f>
        <v>266.10531646775496</v>
      </c>
      <c r="U134" s="45">
        <f>(SUM(COUNT(T134:T$272))/SUM(COUNT(T$2:T$272)))*100</f>
        <v>51.291512915129154</v>
      </c>
    </row>
    <row r="135" spans="1:21">
      <c r="A135">
        <v>11055.455288973259</v>
      </c>
      <c r="B135">
        <f>(SUM(COUNT(A135:A$171))/SUM(COUNT(A$2:A$171)))*100</f>
        <v>21.764705882352942</v>
      </c>
      <c r="D135">
        <v>659.41666887160079</v>
      </c>
      <c r="E135">
        <f>(SUM(COUNT(D135:D$424))/SUM(COUNT(D$2:D$424)))*100</f>
        <v>68.557919621749406</v>
      </c>
      <c r="G135" s="39"/>
      <c r="I135">
        <f>'LC3.shallow2'!V143</f>
        <v>517.90593411167606</v>
      </c>
      <c r="J135">
        <f>(SUM(COUNT(I135:I$505))/SUM(COUNT(I$2:I$505)))*100</f>
        <v>73.611111111111114</v>
      </c>
      <c r="L135">
        <v>742.1946858</v>
      </c>
      <c r="M135">
        <f>(SUM(COUNT(L135:L$731))/SUM(COUNT(L$2:L$731)))*100</f>
        <v>81.780821917808225</v>
      </c>
      <c r="O135">
        <v>1171.4944342311853</v>
      </c>
      <c r="P135">
        <f>(SUM(COUNT(L135:L$244))/SUM(COUNT(L$2:L$244)))*100</f>
        <v>45.267489711934154</v>
      </c>
      <c r="R135" s="39">
        <f>'lc1.shallow1'!S138</f>
        <v>1043.2433106479998</v>
      </c>
      <c r="S135" s="45">
        <f>(SUM(COUNT(R135:R$829))/SUM(COUNT(R$2:R$829)))*100</f>
        <v>83.937198067632849</v>
      </c>
      <c r="T135">
        <f>'LC1.Shallow2'!V143</f>
        <v>480.96565549577986</v>
      </c>
      <c r="U135" s="45">
        <f>(SUM(COUNT(T135:T$272))/SUM(COUNT(T$2:T$272)))*100</f>
        <v>50.922509225092249</v>
      </c>
    </row>
    <row r="136" spans="1:21">
      <c r="A136">
        <v>10519.485425055802</v>
      </c>
      <c r="B136">
        <f>(SUM(COUNT(A136:A$171))/SUM(COUNT(A$2:A$171)))*100</f>
        <v>21.176470588235293</v>
      </c>
      <c r="D136">
        <v>790.33946597295835</v>
      </c>
      <c r="E136">
        <f>(SUM(COUNT(D136:D$424))/SUM(COUNT(D$2:D$424)))*100</f>
        <v>68.321513002364071</v>
      </c>
      <c r="G136" s="39"/>
      <c r="I136">
        <f>'LC3.shallow2'!V144</f>
        <v>217.04104403942821</v>
      </c>
      <c r="J136">
        <f>(SUM(COUNT(I136:I$505))/SUM(COUNT(I$2:I$505)))*100</f>
        <v>73.412698412698404</v>
      </c>
      <c r="L136">
        <v>470.85962080000002</v>
      </c>
      <c r="M136">
        <f>(SUM(COUNT(L136:L$731))/SUM(COUNT(L$2:L$731)))*100</f>
        <v>81.643835616438352</v>
      </c>
      <c r="O136">
        <v>552.01672058048382</v>
      </c>
      <c r="P136">
        <f>(SUM(COUNT(L136:L$244))/SUM(COUNT(L$2:L$244)))*100</f>
        <v>44.855967078189302</v>
      </c>
      <c r="R136" s="39">
        <f>'lc1.shallow1'!S139</f>
        <v>1398.260838012</v>
      </c>
      <c r="S136" s="45">
        <f>(SUM(COUNT(R136:R$829))/SUM(COUNT(R$2:R$829)))*100</f>
        <v>83.816425120772948</v>
      </c>
      <c r="T136">
        <f>'LC1.Shallow2'!V144</f>
        <v>373.01163157249516</v>
      </c>
      <c r="U136" s="45">
        <f>(SUM(COUNT(T136:T$272))/SUM(COUNT(T$2:T$272)))*100</f>
        <v>50.553505535055351</v>
      </c>
    </row>
    <row r="137" spans="1:21">
      <c r="A137">
        <v>10436.609075393131</v>
      </c>
      <c r="B137">
        <f>(SUM(COUNT(A137:A$171))/SUM(COUNT(A$2:A$171)))*100</f>
        <v>20.588235294117645</v>
      </c>
      <c r="D137">
        <v>386.28665692631438</v>
      </c>
      <c r="E137">
        <f>(SUM(COUNT(D137:D$424))/SUM(COUNT(D$2:D$424)))*100</f>
        <v>68.085106382978722</v>
      </c>
      <c r="G137" s="39"/>
      <c r="I137">
        <f>'LC3.shallow2'!V145</f>
        <v>290.85893875487722</v>
      </c>
      <c r="J137">
        <f>(SUM(COUNT(I137:I$505))/SUM(COUNT(I$2:I$505)))*100</f>
        <v>73.214285714285708</v>
      </c>
      <c r="L137">
        <v>245.6095574</v>
      </c>
      <c r="M137">
        <f>(SUM(COUNT(L137:L$731))/SUM(COUNT(L$2:L$731)))*100</f>
        <v>81.506849315068493</v>
      </c>
      <c r="O137">
        <v>452.80676193472681</v>
      </c>
      <c r="P137">
        <f>(SUM(COUNT(L137:L$244))/SUM(COUNT(L$2:L$244)))*100</f>
        <v>44.444444444444443</v>
      </c>
      <c r="R137" s="39">
        <f>'lc1.shallow1'!S140</f>
        <v>601.42529836799997</v>
      </c>
      <c r="S137" s="45">
        <f>(SUM(COUNT(R137:R$829))/SUM(COUNT(R$2:R$829)))*100</f>
        <v>83.695652173913047</v>
      </c>
      <c r="T137">
        <f>'LC1.Shallow2'!V145</f>
        <v>325.83842753518525</v>
      </c>
      <c r="U137" s="45">
        <f>(SUM(COUNT(T137:T$272))/SUM(COUNT(T$2:T$272)))*100</f>
        <v>50.184501845018445</v>
      </c>
    </row>
    <row r="138" spans="1:21">
      <c r="A138">
        <v>13161.484179246494</v>
      </c>
      <c r="B138">
        <f>(SUM(COUNT(A138:A$171))/SUM(COUNT(A$2:A$171)))*100</f>
        <v>20</v>
      </c>
      <c r="D138">
        <v>501.16426784334158</v>
      </c>
      <c r="E138">
        <f>(SUM(COUNT(D138:D$424))/SUM(COUNT(D$2:D$424)))*100</f>
        <v>67.848699763593373</v>
      </c>
      <c r="G138" s="39"/>
      <c r="I138">
        <f>'LC3.shallow2'!V146</f>
        <v>459.60827985351062</v>
      </c>
      <c r="J138">
        <f>(SUM(COUNT(I138:I$505))/SUM(COUNT(I$2:I$505)))*100</f>
        <v>73.015873015873012</v>
      </c>
      <c r="L138">
        <v>456.99343260000001</v>
      </c>
      <c r="M138">
        <f>(SUM(COUNT(L138:L$731))/SUM(COUNT(L$2:L$731)))*100</f>
        <v>81.369863013698634</v>
      </c>
      <c r="O138">
        <v>1262.6223946218172</v>
      </c>
      <c r="P138">
        <f>(SUM(COUNT(L138:L$244))/SUM(COUNT(L$2:L$244)))*100</f>
        <v>44.032921810699591</v>
      </c>
      <c r="R138" s="39">
        <f>'lc1.shallow1'!S141</f>
        <v>524.32909383959998</v>
      </c>
      <c r="S138" s="45">
        <f>(SUM(COUNT(R138:R$829))/SUM(COUNT(R$2:R$829)))*100</f>
        <v>83.574879227053145</v>
      </c>
      <c r="T138">
        <f>'LC1.Shallow2'!V146</f>
        <v>770.4664048583054</v>
      </c>
      <c r="U138" s="45">
        <f>(SUM(COUNT(T138:T$272))/SUM(COUNT(T$2:T$272)))*100</f>
        <v>49.815498154981555</v>
      </c>
    </row>
    <row r="139" spans="1:21">
      <c r="A139">
        <v>12660.055587182853</v>
      </c>
      <c r="B139">
        <f>(SUM(COUNT(A139:A$171))/SUM(COUNT(A$2:A$171)))*100</f>
        <v>19.411764705882355</v>
      </c>
      <c r="D139">
        <v>469.83116325901199</v>
      </c>
      <c r="E139">
        <f>(SUM(COUNT(D139:D$424))/SUM(COUNT(D$2:D$424)))*100</f>
        <v>67.612293144208039</v>
      </c>
      <c r="G139" s="39"/>
      <c r="I139">
        <f>'LC3.shallow2'!V147</f>
        <v>526.07393052702582</v>
      </c>
      <c r="J139">
        <f>(SUM(COUNT(I139:I$505))/SUM(COUNT(I$2:I$505)))*100</f>
        <v>72.817460317460316</v>
      </c>
      <c r="L139">
        <v>527.61431170000003</v>
      </c>
      <c r="M139">
        <f>(SUM(COUNT(L139:L$731))/SUM(COUNT(L$2:L$731)))*100</f>
        <v>81.232876712328775</v>
      </c>
      <c r="O139">
        <v>536.91231312728542</v>
      </c>
      <c r="P139">
        <f>(SUM(COUNT(L139:L$244))/SUM(COUNT(L$2:L$244)))*100</f>
        <v>43.621399176954732</v>
      </c>
      <c r="R139" s="39">
        <f>'lc1.shallow1'!S142</f>
        <v>834.39658547999989</v>
      </c>
      <c r="S139" s="45">
        <f>(SUM(COUNT(R139:R$829))/SUM(COUNT(R$2:R$829)))*100</f>
        <v>83.454106280193244</v>
      </c>
      <c r="T139">
        <f>'LC1.Shallow2'!V147</f>
        <v>940.3456035555065</v>
      </c>
      <c r="U139" s="45">
        <f>(SUM(COUNT(T139:T$272))/SUM(COUNT(T$2:T$272)))*100</f>
        <v>49.446494464944649</v>
      </c>
    </row>
    <row r="140" spans="1:21">
      <c r="A140">
        <v>10829.073220811184</v>
      </c>
      <c r="B140">
        <f>(SUM(COUNT(A140:A$171))/SUM(COUNT(A$2:A$171)))*100</f>
        <v>18.823529411764707</v>
      </c>
      <c r="D140">
        <v>365.10090693698879</v>
      </c>
      <c r="E140">
        <f>(SUM(COUNT(D140:D$424))/SUM(COUNT(D$2:D$424)))*100</f>
        <v>67.37588652482269</v>
      </c>
      <c r="G140" s="39"/>
      <c r="I140">
        <f>'LC3.shallow2'!V148</f>
        <v>248.84364118153417</v>
      </c>
      <c r="J140">
        <f>(SUM(COUNT(I140:I$505))/SUM(COUNT(I$2:I$505)))*100</f>
        <v>72.61904761904762</v>
      </c>
      <c r="L140">
        <v>326.8905287</v>
      </c>
      <c r="M140">
        <f>(SUM(COUNT(L140:L$731))/SUM(COUNT(L$2:L$731)))*100</f>
        <v>81.095890410958901</v>
      </c>
      <c r="O140">
        <v>697.8976366144276</v>
      </c>
      <c r="P140">
        <f>(SUM(COUNT(L140:L$244))/SUM(COUNT(L$2:L$244)))*100</f>
        <v>43.209876543209873</v>
      </c>
      <c r="R140" s="39">
        <f>'lc1.shallow1'!S143</f>
        <v>176.46761641079999</v>
      </c>
      <c r="S140" s="45">
        <f>(SUM(COUNT(R140:R$829))/SUM(COUNT(R$2:R$829)))*100</f>
        <v>83.333333333333343</v>
      </c>
      <c r="T140">
        <f>'LC1.Shallow2'!V148</f>
        <v>385.41038411464348</v>
      </c>
      <c r="U140" s="45">
        <f>(SUM(COUNT(T140:T$272))/SUM(COUNT(T$2:T$272)))*100</f>
        <v>49.077490774907751</v>
      </c>
    </row>
    <row r="141" spans="1:21">
      <c r="A141">
        <v>13809.34092145053</v>
      </c>
      <c r="B141">
        <f>(SUM(COUNT(A141:A$171))/SUM(COUNT(A$2:A$171)))*100</f>
        <v>18.235294117647058</v>
      </c>
      <c r="D141">
        <v>352.70196406494</v>
      </c>
      <c r="E141">
        <f>(SUM(COUNT(D141:D$424))/SUM(COUNT(D$2:D$424)))*100</f>
        <v>67.139479905437355</v>
      </c>
      <c r="G141" s="39"/>
      <c r="I141">
        <f>'LC3.shallow2'!V149</f>
        <v>694.84143042187554</v>
      </c>
      <c r="J141">
        <f>(SUM(COUNT(I141:I$505))/SUM(COUNT(I$2:I$505)))*100</f>
        <v>72.420634920634924</v>
      </c>
      <c r="L141">
        <v>342.90608700000001</v>
      </c>
      <c r="M141">
        <f>(SUM(COUNT(L141:L$731))/SUM(COUNT(L$2:L$731)))*100</f>
        <v>80.958904109589042</v>
      </c>
      <c r="O141">
        <v>596.69171920665167</v>
      </c>
      <c r="P141">
        <f>(SUM(COUNT(L141:L$244))/SUM(COUNT(L$2:L$244)))*100</f>
        <v>42.798353909465021</v>
      </c>
      <c r="R141" s="39">
        <f>'lc1.shallow1'!S144</f>
        <v>238.29788488919996</v>
      </c>
      <c r="S141" s="45">
        <f>(SUM(COUNT(R141:R$829))/SUM(COUNT(R$2:R$829)))*100</f>
        <v>83.212560386473427</v>
      </c>
      <c r="T141">
        <f>'LC1.Shallow2'!V149</f>
        <v>211.84480223337493</v>
      </c>
      <c r="U141" s="45">
        <f>(SUM(COUNT(T141:T$272))/SUM(COUNT(T$2:T$272)))*100</f>
        <v>48.708487084870846</v>
      </c>
    </row>
    <row r="142" spans="1:21">
      <c r="A142">
        <v>11454.835749290502</v>
      </c>
      <c r="B142">
        <f>(SUM(COUNT(A142:A$171))/SUM(COUNT(A$2:A$171)))*100</f>
        <v>17.647058823529413</v>
      </c>
      <c r="D142">
        <v>1181.46653335972</v>
      </c>
      <c r="E142">
        <f>(SUM(COUNT(D142:D$424))/SUM(COUNT(D$2:D$424)))*100</f>
        <v>66.903073286052006</v>
      </c>
      <c r="G142" s="39"/>
      <c r="I142">
        <f>'LC3.shallow2'!V150</f>
        <v>810.95276631419733</v>
      </c>
      <c r="J142">
        <f>(SUM(COUNT(I142:I$505))/SUM(COUNT(I$2:I$505)))*100</f>
        <v>72.222222222222214</v>
      </c>
      <c r="L142">
        <v>377.17711009999999</v>
      </c>
      <c r="M142">
        <f>(SUM(COUNT(L142:L$731))/SUM(COUNT(L$2:L$731)))*100</f>
        <v>80.821917808219183</v>
      </c>
      <c r="O142">
        <v>809.72072940652595</v>
      </c>
      <c r="P142">
        <f>(SUM(COUNT(L142:L$244))/SUM(COUNT(L$2:L$244)))*100</f>
        <v>42.386831275720169</v>
      </c>
      <c r="R142" s="39">
        <f>'lc1.shallow1'!S145</f>
        <v>143.33645595359999</v>
      </c>
      <c r="S142" s="45">
        <f>(SUM(COUNT(R142:R$829))/SUM(COUNT(R$2:R$829)))*100</f>
        <v>83.091787439613526</v>
      </c>
      <c r="T142">
        <f>'LC1.Shallow2'!V150</f>
        <v>879.18097282045312</v>
      </c>
      <c r="U142" s="45">
        <f>(SUM(COUNT(T142:T$272))/SUM(COUNT(T$2:T$272)))*100</f>
        <v>48.339483394833948</v>
      </c>
    </row>
    <row r="143" spans="1:21">
      <c r="A143">
        <v>19688.233623866898</v>
      </c>
      <c r="B143">
        <f>(SUM(COUNT(A143:A$171))/SUM(COUNT(A$2:A$171)))*100</f>
        <v>17.058823529411764</v>
      </c>
      <c r="D143">
        <v>343.12545380683918</v>
      </c>
      <c r="E143">
        <f>(SUM(COUNT(D143:D$424))/SUM(COUNT(D$2:D$424)))*100</f>
        <v>66.666666666666657</v>
      </c>
      <c r="G143" s="39"/>
      <c r="I143">
        <f>'LC3.shallow2'!V151</f>
        <v>436.19612843849592</v>
      </c>
      <c r="J143">
        <f>(SUM(COUNT(I143:I$505))/SUM(COUNT(I$2:I$505)))*100</f>
        <v>72.023809523809518</v>
      </c>
      <c r="L143">
        <v>210.22996620000001</v>
      </c>
      <c r="M143">
        <f>(SUM(COUNT(L143:L$731))/SUM(COUNT(L$2:L$731)))*100</f>
        <v>80.68493150684931</v>
      </c>
      <c r="O143">
        <v>487.99060991876064</v>
      </c>
      <c r="P143">
        <f>(SUM(COUNT(L143:L$244))/SUM(COUNT(L$2:L$244)))*100</f>
        <v>41.975308641975303</v>
      </c>
      <c r="R143" s="39">
        <f>'lc1.shallow1'!S146</f>
        <v>212.4052046592</v>
      </c>
      <c r="S143" s="45">
        <f>(SUM(COUNT(R143:R$829))/SUM(COUNT(R$2:R$829)))*100</f>
        <v>82.971014492753625</v>
      </c>
      <c r="T143">
        <f>'LC1.Shallow2'!V151</f>
        <v>213.65991893905618</v>
      </c>
      <c r="U143" s="45">
        <f>(SUM(COUNT(T143:T$272))/SUM(COUNT(T$2:T$272)))*100</f>
        <v>47.97047970479705</v>
      </c>
    </row>
    <row r="144" spans="1:21">
      <c r="A144">
        <v>20991.493562439697</v>
      </c>
      <c r="B144">
        <f>(SUM(COUNT(A144:A$171))/SUM(COUNT(A$2:A$171)))*100</f>
        <v>16.470588235294116</v>
      </c>
      <c r="D144">
        <v>256.59330197234959</v>
      </c>
      <c r="E144">
        <f>(SUM(COUNT(D144:D$424))/SUM(COUNT(D$2:D$424)))*100</f>
        <v>66.430260047281322</v>
      </c>
      <c r="G144" s="39"/>
      <c r="I144">
        <f>'LC3.shallow2'!V152</f>
        <v>324.13233164100592</v>
      </c>
      <c r="J144">
        <f>(SUM(COUNT(I144:I$505))/SUM(COUNT(I$2:I$505)))*100</f>
        <v>71.825396825396822</v>
      </c>
      <c r="L144">
        <v>445.34559009999998</v>
      </c>
      <c r="M144">
        <f>(SUM(COUNT(L144:L$731))/SUM(COUNT(L$2:L$731)))*100</f>
        <v>80.547945205479451</v>
      </c>
      <c r="O144">
        <v>538.65191094538773</v>
      </c>
      <c r="P144">
        <f>(SUM(COUNT(L144:L$244))/SUM(COUNT(L$2:L$244)))*100</f>
        <v>41.563786008230451</v>
      </c>
      <c r="R144" s="39">
        <f>'lc1.shallow1'!S147</f>
        <v>170.66238776039998</v>
      </c>
      <c r="S144" s="45">
        <f>(SUM(COUNT(R144:R$829))/SUM(COUNT(R$2:R$829)))*100</f>
        <v>82.850241545893724</v>
      </c>
      <c r="T144">
        <f>'LC1.Shallow2'!V152</f>
        <v>227.55770339455628</v>
      </c>
      <c r="U144" s="45">
        <f>(SUM(COUNT(T144:T$272))/SUM(COUNT(T$2:T$272)))*100</f>
        <v>47.601476014760145</v>
      </c>
    </row>
    <row r="145" spans="1:21">
      <c r="A145">
        <v>10764.541626085967</v>
      </c>
      <c r="B145">
        <f>(SUM(COUNT(A145:A$171))/SUM(COUNT(A$2:A$171)))*100</f>
        <v>15.882352941176469</v>
      </c>
      <c r="D145">
        <v>746.57063088169684</v>
      </c>
      <c r="E145">
        <f>(SUM(COUNT(D145:D$424))/SUM(COUNT(D$2:D$424)))*100</f>
        <v>66.193853427895974</v>
      </c>
      <c r="G145" s="39"/>
      <c r="I145">
        <f>'LC3.shallow2'!V153</f>
        <v>557.74784357816372</v>
      </c>
      <c r="J145">
        <f>(SUM(COUNT(I145:I$505))/SUM(COUNT(I$2:I$505)))*100</f>
        <v>71.626984126984127</v>
      </c>
      <c r="L145">
        <v>395.08958369999999</v>
      </c>
      <c r="M145">
        <f>(SUM(COUNT(L145:L$731))/SUM(COUNT(L$2:L$731)))*100</f>
        <v>80.410958904109592</v>
      </c>
      <c r="O145">
        <v>660.67209468802014</v>
      </c>
      <c r="P145">
        <f>(SUM(COUNT(L145:L$244))/SUM(COUNT(L$2:L$244)))*100</f>
        <v>41.152263374485599</v>
      </c>
      <c r="R145" s="39">
        <f>'lc1.shallow1'!S148</f>
        <v>185.54161726680002</v>
      </c>
      <c r="S145" s="45">
        <f>(SUM(COUNT(R145:R$829))/SUM(COUNT(R$2:R$829)))*100</f>
        <v>82.729468599033822</v>
      </c>
      <c r="T145">
        <f>'LC1.Shallow2'!V153</f>
        <v>813.14203135369894</v>
      </c>
      <c r="U145" s="45">
        <f>(SUM(COUNT(T145:T$272))/SUM(COUNT(T$2:T$272)))*100</f>
        <v>47.232472324723247</v>
      </c>
    </row>
    <row r="146" spans="1:21">
      <c r="A146">
        <v>9801.6589227723289</v>
      </c>
      <c r="B146">
        <f>(SUM(COUNT(A146:A$171))/SUM(COUNT(A$2:A$171)))*100</f>
        <v>15.294117647058824</v>
      </c>
      <c r="D146">
        <v>870.76134604413596</v>
      </c>
      <c r="E146">
        <f>(SUM(COUNT(D146:D$424))/SUM(COUNT(D$2:D$424)))*100</f>
        <v>65.957446808510639</v>
      </c>
      <c r="G146" s="39"/>
      <c r="I146">
        <f>'LC3.shallow2'!V154</f>
        <v>251.38131398638538</v>
      </c>
      <c r="J146">
        <f>(SUM(COUNT(I146:I$505))/SUM(COUNT(I$2:I$505)))*100</f>
        <v>71.428571428571431</v>
      </c>
      <c r="L146">
        <v>351.68733049999997</v>
      </c>
      <c r="M146">
        <f>(SUM(COUNT(L146:L$731))/SUM(COUNT(L$2:L$731)))*100</f>
        <v>80.273972602739732</v>
      </c>
      <c r="O146">
        <v>449.27050611046678</v>
      </c>
      <c r="P146">
        <f>(SUM(COUNT(L146:L$244))/SUM(COUNT(L$2:L$244)))*100</f>
        <v>40.74074074074074</v>
      </c>
      <c r="R146" s="39">
        <f>'lc1.shallow1'!S149</f>
        <v>309.07366160039999</v>
      </c>
      <c r="S146" s="45">
        <f>(SUM(COUNT(R146:R$829))/SUM(COUNT(R$2:R$829)))*100</f>
        <v>82.608695652173907</v>
      </c>
      <c r="T146">
        <f>'LC1.Shallow2'!V154</f>
        <v>342.62339674365279</v>
      </c>
      <c r="U146" s="45">
        <f>(SUM(COUNT(T146:T$272))/SUM(COUNT(T$2:T$272)))*100</f>
        <v>46.863468634686342</v>
      </c>
    </row>
    <row r="147" spans="1:21">
      <c r="A147">
        <v>16679.835429766994</v>
      </c>
      <c r="B147">
        <f>(SUM(COUNT(A147:A$171))/SUM(COUNT(A$2:A$171)))*100</f>
        <v>14.705882352941178</v>
      </c>
      <c r="D147">
        <v>639.45422438062565</v>
      </c>
      <c r="E147">
        <f>(SUM(COUNT(D147:D$424))/SUM(COUNT(D$2:D$424)))*100</f>
        <v>65.72104018912529</v>
      </c>
      <c r="G147" s="39"/>
      <c r="I147">
        <f>'LC3.shallow2'!V155</f>
        <v>212.44834558175515</v>
      </c>
      <c r="J147">
        <f>(SUM(COUNT(I147:I$505))/SUM(COUNT(I$2:I$505)))*100</f>
        <v>71.230158730158735</v>
      </c>
      <c r="L147">
        <v>321.29611169999998</v>
      </c>
      <c r="M147">
        <f>(SUM(COUNT(L147:L$731))/SUM(COUNT(L$2:L$731)))*100</f>
        <v>80.136986301369859</v>
      </c>
      <c r="O147">
        <v>1289.1457872284184</v>
      </c>
      <c r="P147">
        <f>(SUM(COUNT(L147:L$244))/SUM(COUNT(L$2:L$244)))*100</f>
        <v>40.329218106995881</v>
      </c>
      <c r="R147" s="39">
        <f>'lc1.shallow1'!S150</f>
        <v>696.79812869999989</v>
      </c>
      <c r="S147" s="45">
        <f>(SUM(COUNT(R147:R$829))/SUM(COUNT(R$2:R$829)))*100</f>
        <v>82.487922705314006</v>
      </c>
      <c r="T147">
        <f>'LC1.Shallow2'!V155</f>
        <v>253.36990388311159</v>
      </c>
      <c r="U147" s="45">
        <f>(SUM(COUNT(T147:T$272))/SUM(COUNT(T$2:T$272)))*100</f>
        <v>46.494464944649444</v>
      </c>
    </row>
    <row r="148" spans="1:21">
      <c r="A148">
        <v>10122.953914501406</v>
      </c>
      <c r="B148">
        <f>(SUM(COUNT(A148:A$171))/SUM(COUNT(A$2:A$171)))*100</f>
        <v>14.117647058823529</v>
      </c>
      <c r="D148">
        <v>336.325216912016</v>
      </c>
      <c r="E148">
        <f>(SUM(COUNT(D148:D$424))/SUM(COUNT(D$2:D$424)))*100</f>
        <v>65.484633569739941</v>
      </c>
      <c r="G148" s="39"/>
      <c r="I148">
        <f>'LC3.shallow2'!V156</f>
        <v>224.51131586681916</v>
      </c>
      <c r="J148">
        <f>(SUM(COUNT(I148:I$505))/SUM(COUNT(I$2:I$505)))*100</f>
        <v>71.031746031746039</v>
      </c>
      <c r="L148">
        <v>383.37971599999997</v>
      </c>
      <c r="M148">
        <f>(SUM(COUNT(L148:L$731))/SUM(COUNT(L$2:L$731)))*100</f>
        <v>80</v>
      </c>
      <c r="O148">
        <v>862.18538078974382</v>
      </c>
      <c r="P148">
        <f>(SUM(COUNT(L148:L$244))/SUM(COUNT(L$2:L$244)))*100</f>
        <v>39.91769547325103</v>
      </c>
      <c r="R148" s="39">
        <f>'lc1.shallow1'!S151</f>
        <v>501.31570095120003</v>
      </c>
      <c r="S148" s="45">
        <f>(SUM(COUNT(R148:R$829))/SUM(COUNT(R$2:R$829)))*100</f>
        <v>82.367149758454104</v>
      </c>
      <c r="T148">
        <f>'LC1.Shallow2'!V156</f>
        <v>135.80703731355919</v>
      </c>
      <c r="U148" s="45">
        <f>(SUM(COUNT(T148:T$272))/SUM(COUNT(T$2:T$272)))*100</f>
        <v>46.125461254612546</v>
      </c>
    </row>
    <row r="149" spans="1:21">
      <c r="A149">
        <v>23446.023323266931</v>
      </c>
      <c r="B149">
        <f>(SUM(COUNT(A149:A$171))/SUM(COUNT(A$2:A$171)))*100</f>
        <v>13.529411764705882</v>
      </c>
      <c r="D149">
        <v>277.89430003180883</v>
      </c>
      <c r="E149">
        <f>(SUM(COUNT(D149:D$424))/SUM(COUNT(D$2:D$424)))*100</f>
        <v>65.248226950354621</v>
      </c>
      <c r="G149" s="39"/>
      <c r="I149">
        <f>'LC3.shallow2'!V157</f>
        <v>241.4045681479918</v>
      </c>
      <c r="J149">
        <f>(SUM(COUNT(I149:I$505))/SUM(COUNT(I$2:I$505)))*100</f>
        <v>70.833333333333343</v>
      </c>
      <c r="L149">
        <v>633.53381119999995</v>
      </c>
      <c r="M149">
        <f>(SUM(COUNT(L149:L$731))/SUM(COUNT(L$2:L$731)))*100</f>
        <v>79.863013698630141</v>
      </c>
      <c r="O149">
        <v>2600.7100550663326</v>
      </c>
      <c r="P149">
        <f>(SUM(COUNT(L149:L$244))/SUM(COUNT(L$2:L$244)))*100</f>
        <v>39.506172839506171</v>
      </c>
      <c r="R149" s="39">
        <f>'lc1.shallow1'!S152</f>
        <v>138.14093386319999</v>
      </c>
      <c r="S149" s="45">
        <f>(SUM(COUNT(R149:R$829))/SUM(COUNT(R$2:R$829)))*100</f>
        <v>82.246376811594203</v>
      </c>
      <c r="T149">
        <f>'LC1.Shallow2'!V157</f>
        <v>285.25499516224886</v>
      </c>
      <c r="U149" s="45">
        <f>(SUM(COUNT(T149:T$272))/SUM(COUNT(T$2:T$272)))*100</f>
        <v>45.756457564575648</v>
      </c>
    </row>
    <row r="150" spans="1:21">
      <c r="A150">
        <v>10786.185365457024</v>
      </c>
      <c r="B150">
        <f>(SUM(COUNT(A150:A$171))/SUM(COUNT(A$2:A$171)))*100</f>
        <v>12.941176470588237</v>
      </c>
      <c r="D150">
        <v>1060.4674025902079</v>
      </c>
      <c r="E150">
        <f>(SUM(COUNT(D150:D$424))/SUM(COUNT(D$2:D$424)))*100</f>
        <v>65.011820330969272</v>
      </c>
      <c r="G150" s="39"/>
      <c r="I150">
        <f>'LC3.shallow2'!V158</f>
        <v>326.15706796638369</v>
      </c>
      <c r="J150">
        <f>(SUM(COUNT(I150:I$505))/SUM(COUNT(I$2:I$505)))*100</f>
        <v>70.634920634920633</v>
      </c>
      <c r="L150">
        <v>370.02993570000001</v>
      </c>
      <c r="M150">
        <f>(SUM(COUNT(L150:L$731))/SUM(COUNT(L$2:L$731)))*100</f>
        <v>79.726027397260268</v>
      </c>
      <c r="O150">
        <v>307.78509583211161</v>
      </c>
      <c r="P150">
        <f>(SUM(COUNT(L150:L$244))/SUM(COUNT(L$2:L$244)))*100</f>
        <v>39.094650205761319</v>
      </c>
      <c r="R150" s="39">
        <f>'lc1.shallow1'!S153</f>
        <v>354.52862892719997</v>
      </c>
      <c r="S150" s="45">
        <f>(SUM(COUNT(R150:R$829))/SUM(COUNT(R$2:R$829)))*100</f>
        <v>82.125603864734302</v>
      </c>
      <c r="T150">
        <f>'LC1.Shallow2'!V158</f>
        <v>805.55730234727446</v>
      </c>
      <c r="U150" s="45">
        <f>(SUM(COUNT(T150:T$272))/SUM(COUNT(T$2:T$272)))*100</f>
        <v>45.38745387453875</v>
      </c>
    </row>
    <row r="151" spans="1:21">
      <c r="A151">
        <v>10368.035121020172</v>
      </c>
      <c r="B151">
        <f>(SUM(COUNT(A151:A$171))/SUM(COUNT(A$2:A$171)))*100</f>
        <v>12.352941176470589</v>
      </c>
      <c r="D151">
        <v>438.86568034732642</v>
      </c>
      <c r="E151">
        <f>(SUM(COUNT(D151:D$424))/SUM(COUNT(D$2:D$424)))*100</f>
        <v>64.775413711583923</v>
      </c>
      <c r="G151" s="39"/>
      <c r="I151">
        <f>'LC3.shallow2'!V160</f>
        <v>535.65943197583022</v>
      </c>
      <c r="J151">
        <f>(SUM(COUNT(I151:I$505))/SUM(COUNT(I$2:I$505)))*100</f>
        <v>70.436507936507937</v>
      </c>
      <c r="L151">
        <v>248.7866223</v>
      </c>
      <c r="M151">
        <f>(SUM(COUNT(L151:L$731))/SUM(COUNT(L$2:L$731)))*100</f>
        <v>79.589041095890408</v>
      </c>
      <c r="O151">
        <v>2329.8925398625083</v>
      </c>
      <c r="P151">
        <f>(SUM(COUNT(L151:L$244))/SUM(COUNT(L$2:L$244)))*100</f>
        <v>38.68312757201646</v>
      </c>
      <c r="R151" s="39">
        <f>'lc1.shallow1'!S154</f>
        <v>1630.1457883679998</v>
      </c>
      <c r="S151" s="45">
        <f>(SUM(COUNT(R151:R$829))/SUM(COUNT(R$2:R$829)))*100</f>
        <v>82.004830917874401</v>
      </c>
      <c r="T151">
        <f>'LC1.Shallow2'!V159</f>
        <v>202.30867801093831</v>
      </c>
      <c r="U151" s="45">
        <f>(SUM(COUNT(T151:T$272))/SUM(COUNT(T$2:T$272)))*100</f>
        <v>45.018450184501845</v>
      </c>
    </row>
    <row r="152" spans="1:21">
      <c r="A152">
        <v>11897.765823310314</v>
      </c>
      <c r="B152">
        <f>(SUM(COUNT(A152:A$171))/SUM(COUNT(A$2:A$171)))*100</f>
        <v>11.76470588235294</v>
      </c>
      <c r="D152">
        <v>514.10451133681283</v>
      </c>
      <c r="E152">
        <f>(SUM(COUNT(D152:D$424))/SUM(COUNT(D$2:D$424)))*100</f>
        <v>64.539007092198588</v>
      </c>
      <c r="G152" s="39"/>
      <c r="I152">
        <f>'LC3.shallow2'!V161</f>
        <v>386.34885745388118</v>
      </c>
      <c r="J152">
        <f>(SUM(COUNT(I152:I$505))/SUM(COUNT(I$2:I$505)))*100</f>
        <v>70.238095238095227</v>
      </c>
      <c r="L152">
        <v>726.47191020000002</v>
      </c>
      <c r="M152">
        <f>(SUM(COUNT(L152:L$731))/SUM(COUNT(L$2:L$731)))*100</f>
        <v>79.452054794520549</v>
      </c>
      <c r="O152">
        <v>382.2526563039508</v>
      </c>
      <c r="P152">
        <f>(SUM(COUNT(L152:L$244))/SUM(COUNT(L$2:L$244)))*100</f>
        <v>38.271604938271601</v>
      </c>
      <c r="R152" s="39">
        <f>'lc1.shallow1'!S155</f>
        <v>430.94544531600002</v>
      </c>
      <c r="S152" s="45">
        <f>(SUM(COUNT(R152:R$829))/SUM(COUNT(R$2:R$829)))*100</f>
        <v>81.884057971014485</v>
      </c>
      <c r="T152">
        <f>'LC1.Shallow2'!V160</f>
        <v>174.16088871949304</v>
      </c>
      <c r="U152" s="45">
        <f>(SUM(COUNT(T152:T$272))/SUM(COUNT(T$2:T$272)))*100</f>
        <v>44.649446494464947</v>
      </c>
    </row>
    <row r="153" spans="1:21">
      <c r="A153">
        <v>14384.173629813276</v>
      </c>
      <c r="B153">
        <f>(SUM(COUNT(A153:A$171))/SUM(COUNT(A$2:A$171)))*100</f>
        <v>11.176470588235295</v>
      </c>
      <c r="D153">
        <v>331.46243157197199</v>
      </c>
      <c r="E153">
        <f>(SUM(COUNT(D153:D$424))/SUM(COUNT(D$2:D$424)))*100</f>
        <v>64.302600472813239</v>
      </c>
      <c r="G153" s="39"/>
      <c r="I153">
        <f>'LC3.shallow2'!V162</f>
        <v>476.78027945915102</v>
      </c>
      <c r="J153">
        <f>(SUM(COUNT(I153:I$505))/SUM(COUNT(I$2:I$505)))*100</f>
        <v>70.039682539682531</v>
      </c>
      <c r="L153">
        <v>339.50760550000001</v>
      </c>
      <c r="M153">
        <f>(SUM(COUNT(L153:L$731))/SUM(COUNT(L$2:L$731)))*100</f>
        <v>79.31506849315069</v>
      </c>
      <c r="O153">
        <v>584.73963714610488</v>
      </c>
      <c r="P153">
        <f>(SUM(COUNT(L153:L$244))/SUM(COUNT(L$2:L$244)))*100</f>
        <v>37.860082304526749</v>
      </c>
      <c r="R153" s="39">
        <f>'lc1.shallow1'!S156</f>
        <v>312.00861235799999</v>
      </c>
      <c r="S153" s="45">
        <f>(SUM(COUNT(R153:R$829))/SUM(COUNT(R$2:R$829)))*100</f>
        <v>81.763285024154584</v>
      </c>
      <c r="T153">
        <f>'LC1.Shallow2'!V161</f>
        <v>205.94771101543742</v>
      </c>
      <c r="U153" s="45">
        <f>(SUM(COUNT(T153:T$272))/SUM(COUNT(T$2:T$272)))*100</f>
        <v>44.280442804428041</v>
      </c>
    </row>
    <row r="154" spans="1:21">
      <c r="A154">
        <v>21264.399885646464</v>
      </c>
      <c r="B154">
        <f>(SUM(COUNT(A154:A$171))/SUM(COUNT(A$2:A$171)))*100</f>
        <v>10.588235294117647</v>
      </c>
      <c r="D154">
        <v>207.93264027932719</v>
      </c>
      <c r="E154">
        <f>(SUM(COUNT(D154:D$424))/SUM(COUNT(D$2:D$424)))*100</f>
        <v>64.066193853427905</v>
      </c>
      <c r="G154" s="39"/>
      <c r="I154">
        <f>'LC3.shallow2'!V163</f>
        <v>653.66060675098322</v>
      </c>
      <c r="J154">
        <f>(SUM(COUNT(I154:I$505))/SUM(COUNT(I$2:I$505)))*100</f>
        <v>69.841269841269835</v>
      </c>
      <c r="L154">
        <v>481.12682610000002</v>
      </c>
      <c r="M154">
        <f>(SUM(COUNT(L154:L$731))/SUM(COUNT(L$2:L$731)))*100</f>
        <v>79.178082191780817</v>
      </c>
      <c r="O154">
        <v>1148.9267059128817</v>
      </c>
      <c r="P154">
        <f>(SUM(COUNT(L154:L$244))/SUM(COUNT(L$2:L$244)))*100</f>
        <v>37.448559670781897</v>
      </c>
      <c r="R154" s="39">
        <f>'lc1.shallow1'!S157</f>
        <v>688.69812877200002</v>
      </c>
      <c r="S154" s="45">
        <f>(SUM(COUNT(R154:R$829))/SUM(COUNT(R$2:R$829)))*100</f>
        <v>81.642512077294683</v>
      </c>
      <c r="T154">
        <f>'LC1.Shallow2'!V162</f>
        <v>184.19389425871148</v>
      </c>
      <c r="U154" s="45">
        <f>(SUM(COUNT(T154:T$272))/SUM(COUNT(T$2:T$272)))*100</f>
        <v>43.911439114391143</v>
      </c>
    </row>
    <row r="155" spans="1:21">
      <c r="A155">
        <v>15396.606893824925</v>
      </c>
      <c r="B155">
        <f>(SUM(COUNT(A155:A$171))/SUM(COUNT(A$2:A$171)))*100</f>
        <v>10</v>
      </c>
      <c r="D155">
        <v>493.3731877266776</v>
      </c>
      <c r="E155">
        <f>(SUM(COUNT(D155:D$424))/SUM(COUNT(D$2:D$424)))*100</f>
        <v>63.829787234042556</v>
      </c>
      <c r="G155" s="39"/>
      <c r="I155">
        <f>'LC3.shallow2'!V164</f>
        <v>294.09946404551658</v>
      </c>
      <c r="J155">
        <f>(SUM(COUNT(I155:I$505))/SUM(COUNT(I$2:I$505)))*100</f>
        <v>69.642857142857139</v>
      </c>
      <c r="L155">
        <v>511.60159340000001</v>
      </c>
      <c r="M155">
        <f>(SUM(COUNT(L155:L$731))/SUM(COUNT(L$2:L$731)))*100</f>
        <v>79.041095890410958</v>
      </c>
      <c r="O155">
        <v>586.1586204694828</v>
      </c>
      <c r="P155">
        <f>(SUM(COUNT(L155:L$244))/SUM(COUNT(L$2:L$244)))*100</f>
        <v>37.037037037037038</v>
      </c>
      <c r="R155" s="39">
        <f>'lc1.shallow1'!S158</f>
        <v>493.62082289999995</v>
      </c>
      <c r="S155" s="45">
        <f>(SUM(COUNT(R155:R$829))/SUM(COUNT(R$2:R$829)))*100</f>
        <v>81.521739130434781</v>
      </c>
      <c r="T155">
        <f>'LC1.Shallow2'!V163</f>
        <v>175.33546371833242</v>
      </c>
      <c r="U155" s="45">
        <f>(SUM(COUNT(T155:T$272))/SUM(COUNT(T$2:T$272)))*100</f>
        <v>43.542435424354245</v>
      </c>
    </row>
    <row r="156" spans="1:21">
      <c r="A156">
        <v>16410.248318506357</v>
      </c>
      <c r="B156">
        <f>(SUM(COUNT(A156:A$171))/SUM(COUNT(A$2:A$171)))*100</f>
        <v>9.4117647058823533</v>
      </c>
      <c r="D156">
        <v>343.68491581752397</v>
      </c>
      <c r="E156">
        <f>(SUM(COUNT(D156:D$424))/SUM(COUNT(D$2:D$424)))*100</f>
        <v>63.593380614657214</v>
      </c>
      <c r="G156" s="39"/>
      <c r="I156">
        <f>'LC3.shallow2'!V165</f>
        <v>215.23190009136439</v>
      </c>
      <c r="J156">
        <f>(SUM(COUNT(I156:I$505))/SUM(COUNT(I$2:I$505)))*100</f>
        <v>69.444444444444443</v>
      </c>
      <c r="L156">
        <v>210.96840270000001</v>
      </c>
      <c r="M156">
        <f>(SUM(COUNT(L156:L$731))/SUM(COUNT(L$2:L$731)))*100</f>
        <v>78.904109589041099</v>
      </c>
      <c r="O156">
        <v>666.43195946081062</v>
      </c>
      <c r="P156">
        <f>(SUM(COUNT(L156:L$244))/SUM(COUNT(L$2:L$244)))*100</f>
        <v>36.625514403292179</v>
      </c>
      <c r="R156" s="39">
        <f>'lc1.shallow1'!S159</f>
        <v>581.79905378399997</v>
      </c>
      <c r="S156" s="45">
        <f>(SUM(COUNT(R156:R$829))/SUM(COUNT(R$2:R$829)))*100</f>
        <v>81.40096618357488</v>
      </c>
      <c r="T156">
        <f>'LC1.Shallow2'!V164</f>
        <v>453.27427349250314</v>
      </c>
      <c r="U156" s="45">
        <f>(SUM(COUNT(T156:T$272))/SUM(COUNT(T$2:T$272)))*100</f>
        <v>43.17343173431734</v>
      </c>
    </row>
    <row r="157" spans="1:21">
      <c r="A157">
        <v>24144.016668382632</v>
      </c>
      <c r="B157">
        <f>(SUM(COUNT(A157:A$171))/SUM(COUNT(A$2:A$171)))*100</f>
        <v>8.8235294117647065</v>
      </c>
      <c r="D157">
        <v>601.11534796164801</v>
      </c>
      <c r="E157">
        <f>(SUM(COUNT(D157:D$424))/SUM(COUNT(D$2:D$424)))*100</f>
        <v>63.356973995271872</v>
      </c>
      <c r="G157" s="39"/>
      <c r="I157">
        <f>'LC3.shallow2'!V166</f>
        <v>301.26216266989377</v>
      </c>
      <c r="J157">
        <f>(SUM(COUNT(I157:I$505))/SUM(COUNT(I$2:I$505)))*100</f>
        <v>69.246031746031747</v>
      </c>
      <c r="L157">
        <v>404.62870820000001</v>
      </c>
      <c r="M157">
        <f>(SUM(COUNT(L157:L$731))/SUM(COUNT(L$2:L$731)))*100</f>
        <v>78.767123287671239</v>
      </c>
      <c r="O157">
        <v>1071.8333644843083</v>
      </c>
      <c r="P157">
        <f>(SUM(COUNT(L157:L$244))/SUM(COUNT(L$2:L$244)))*100</f>
        <v>36.213991769547327</v>
      </c>
      <c r="R157" s="39">
        <f>'lc1.shallow1'!S160</f>
        <v>280.16545007159999</v>
      </c>
      <c r="S157" s="45">
        <f>(SUM(COUNT(R157:R$829))/SUM(COUNT(R$2:R$829)))*100</f>
        <v>81.280193236714965</v>
      </c>
      <c r="T157">
        <f>'LC1.Shallow2'!V165</f>
        <v>184.66932624565476</v>
      </c>
      <c r="U157" s="45">
        <f>(SUM(COUNT(T157:T$272))/SUM(COUNT(T$2:T$272)))*100</f>
        <v>42.804428044280442</v>
      </c>
    </row>
    <row r="158" spans="1:21">
      <c r="A158">
        <v>18630.411022753022</v>
      </c>
      <c r="B158">
        <f>(SUM(COUNT(A158:A$171))/SUM(COUNT(A$2:A$171)))*100</f>
        <v>8.235294117647058</v>
      </c>
      <c r="D158">
        <v>923.04436895810397</v>
      </c>
      <c r="E158">
        <f>(SUM(COUNT(D158:D$424))/SUM(COUNT(D$2:D$424)))*100</f>
        <v>63.12056737588653</v>
      </c>
      <c r="G158" s="39"/>
      <c r="I158">
        <f>'LC3.shallow2'!V167</f>
        <v>233.47313836503295</v>
      </c>
      <c r="J158">
        <f>(SUM(COUNT(I158:I$505))/SUM(COUNT(I$2:I$505)))*100</f>
        <v>69.047619047619051</v>
      </c>
      <c r="L158">
        <v>662.83063589999995</v>
      </c>
      <c r="M158">
        <f>(SUM(COUNT(L158:L$731))/SUM(COUNT(L$2:L$731)))*100</f>
        <v>78.630136986301366</v>
      </c>
      <c r="O158">
        <v>1018.5786748968654</v>
      </c>
      <c r="P158">
        <f>(SUM(COUNT(L158:L$244))/SUM(COUNT(L$2:L$244)))*100</f>
        <v>35.802469135802468</v>
      </c>
      <c r="R158" s="39">
        <f>'lc1.shallow1'!S161</f>
        <v>911.54523405599991</v>
      </c>
      <c r="S158" s="45">
        <f>(SUM(COUNT(R158:R$829))/SUM(COUNT(R$2:R$829)))*100</f>
        <v>81.159420289855078</v>
      </c>
      <c r="T158">
        <f>'LC1.Shallow2'!V166</f>
        <v>267.46546638085857</v>
      </c>
      <c r="U158" s="45">
        <f>(SUM(COUNT(T158:T$272))/SUM(COUNT(T$2:T$272)))*100</f>
        <v>42.435424354243544</v>
      </c>
    </row>
    <row r="159" spans="1:21">
      <c r="A159">
        <v>18791.439439951308</v>
      </c>
      <c r="B159">
        <f>(SUM(COUNT(A159:A$171))/SUM(COUNT(A$2:A$171)))*100</f>
        <v>7.6470588235294121</v>
      </c>
      <c r="D159">
        <v>1085.656301601992</v>
      </c>
      <c r="E159">
        <f>(SUM(COUNT(D159:D$424))/SUM(COUNT(D$2:D$424)))*100</f>
        <v>62.884160756501181</v>
      </c>
      <c r="G159" s="39"/>
      <c r="I159">
        <f>'LC3.shallow2'!V168</f>
        <v>238.73196245484652</v>
      </c>
      <c r="J159">
        <f>(SUM(COUNT(I159:I$505))/SUM(COUNT(I$2:I$505)))*100</f>
        <v>68.849206349206355</v>
      </c>
      <c r="L159">
        <v>322.4130634</v>
      </c>
      <c r="M159">
        <f>(SUM(COUNT(L159:L$731))/SUM(COUNT(L$2:L$731)))*100</f>
        <v>78.493150684931507</v>
      </c>
      <c r="O159">
        <v>660.80663401187724</v>
      </c>
      <c r="P159">
        <f>(SUM(COUNT(L159:L$244))/SUM(COUNT(L$2:L$244)))*100</f>
        <v>35.390946502057616</v>
      </c>
      <c r="R159" s="39">
        <f>'lc1.shallow1'!S162</f>
        <v>219.79665911399999</v>
      </c>
      <c r="S159" s="45">
        <f>(SUM(COUNT(R159:R$829))/SUM(COUNT(R$2:R$829)))*100</f>
        <v>81.038647342995176</v>
      </c>
      <c r="T159">
        <f>'LC1.Shallow2'!V167</f>
        <v>135.90009485935548</v>
      </c>
      <c r="U159" s="45">
        <f>(SUM(COUNT(T159:T$272))/SUM(COUNT(T$2:T$272)))*100</f>
        <v>42.066420664206646</v>
      </c>
    </row>
    <row r="160" spans="1:21">
      <c r="A160">
        <v>26831.532129055402</v>
      </c>
      <c r="B160">
        <f>(SUM(COUNT(A160:A$171))/SUM(COUNT(A$2:A$171)))*100</f>
        <v>7.0588235294117645</v>
      </c>
      <c r="D160">
        <v>391.05865691667998</v>
      </c>
      <c r="E160">
        <f>(SUM(COUNT(D160:D$424))/SUM(COUNT(D$2:D$424)))*100</f>
        <v>62.64775413711584</v>
      </c>
      <c r="G160" s="39"/>
      <c r="I160">
        <f>'LC3.shallow2'!V169</f>
        <v>196.23692026559652</v>
      </c>
      <c r="J160">
        <f>(SUM(COUNT(I160:I$505))/SUM(COUNT(I$2:I$505)))*100</f>
        <v>68.650793650793645</v>
      </c>
      <c r="L160">
        <v>375.78792600000003</v>
      </c>
      <c r="M160">
        <f>(SUM(COUNT(L160:L$731))/SUM(COUNT(L$2:L$731)))*100</f>
        <v>78.356164383561648</v>
      </c>
      <c r="O160">
        <v>521.42553081636333</v>
      </c>
      <c r="P160">
        <f>(SUM(COUNT(L160:L$244))/SUM(COUNT(L$2:L$244)))*100</f>
        <v>34.979423868312757</v>
      </c>
      <c r="R160" s="39">
        <f>'lc1.shallow1'!S163</f>
        <v>186.42703381679999</v>
      </c>
      <c r="S160" s="45">
        <f>(SUM(COUNT(R160:R$829))/SUM(COUNT(R$2:R$829)))*100</f>
        <v>80.917874396135275</v>
      </c>
      <c r="T160">
        <f>'LC1.Shallow2'!V168</f>
        <v>393.29570977484389</v>
      </c>
      <c r="U160" s="45">
        <f>(SUM(COUNT(T160:T$272))/SUM(COUNT(T$2:T$272)))*100</f>
        <v>41.697416974169741</v>
      </c>
    </row>
    <row r="161" spans="1:21">
      <c r="A161">
        <v>11035.74185381743</v>
      </c>
      <c r="B161">
        <f>(SUM(COUNT(A161:A$171))/SUM(COUNT(A$2:A$171)))*100</f>
        <v>6.4705882352941186</v>
      </c>
      <c r="D161">
        <v>694.89192954707596</v>
      </c>
      <c r="E161">
        <f>(SUM(COUNT(D161:D$424))/SUM(COUNT(D$2:D$424)))*100</f>
        <v>62.411347517730498</v>
      </c>
      <c r="G161" s="39"/>
      <c r="I161">
        <f>'LC3.shallow2'!V170</f>
        <v>320.94914600110798</v>
      </c>
      <c r="J161">
        <f>(SUM(COUNT(I161:I$505))/SUM(COUNT(I$2:I$505)))*100</f>
        <v>68.452380952380949</v>
      </c>
      <c r="L161">
        <v>261.37460540000001</v>
      </c>
      <c r="M161">
        <f>(SUM(COUNT(L161:L$731))/SUM(COUNT(L$2:L$731)))*100</f>
        <v>78.219178082191775</v>
      </c>
      <c r="O161">
        <v>443.3150082291404</v>
      </c>
      <c r="P161">
        <f>(SUM(COUNT(L161:L$244))/SUM(COUNT(L$2:L$244)))*100</f>
        <v>34.567901234567898</v>
      </c>
      <c r="R161" s="39">
        <f>'lc1.shallow1'!S164</f>
        <v>154.20518788679999</v>
      </c>
      <c r="S161" s="45">
        <f>(SUM(COUNT(R161:R$829))/SUM(COUNT(R$2:R$829)))*100</f>
        <v>80.79710144927536</v>
      </c>
      <c r="T161">
        <f>'LC1.Shallow2'!V169</f>
        <v>458.85188240374885</v>
      </c>
      <c r="U161" s="45">
        <f>(SUM(COUNT(T161:T$272))/SUM(COUNT(T$2:T$272)))*100</f>
        <v>41.328413284132843</v>
      </c>
    </row>
    <row r="162" spans="1:21">
      <c r="A162">
        <v>13570.156701535829</v>
      </c>
      <c r="B162">
        <f>(SUM(COUNT(A162:A$171))/SUM(COUNT(A$2:A$171)))*100</f>
        <v>5.8823529411764701</v>
      </c>
      <c r="D162">
        <v>330.17915876448558</v>
      </c>
      <c r="E162">
        <f>(SUM(COUNT(D162:D$424))/SUM(COUNT(D$2:D$424)))*100</f>
        <v>62.174940898345156</v>
      </c>
      <c r="G162" s="39"/>
      <c r="I162">
        <f>'LC3.shallow2'!V171</f>
        <v>680.02641605746703</v>
      </c>
      <c r="J162">
        <f>(SUM(COUNT(I162:I$505))/SUM(COUNT(I$2:I$505)))*100</f>
        <v>68.253968253968253</v>
      </c>
      <c r="L162">
        <v>267.21134139999998</v>
      </c>
      <c r="M162">
        <f>(SUM(COUNT(L162:L$731))/SUM(COUNT(L$2:L$731)))*100</f>
        <v>78.082191780821915</v>
      </c>
      <c r="O162">
        <v>1791.0588146388568</v>
      </c>
      <c r="P162">
        <f>(SUM(COUNT(L162:L$244))/SUM(COUNT(L$2:L$244)))*100</f>
        <v>34.156378600823047</v>
      </c>
      <c r="R162" s="39">
        <f>'lc1.shallow1'!S165</f>
        <v>344.50455168479999</v>
      </c>
      <c r="S162" s="45">
        <f>(SUM(COUNT(R162:R$829))/SUM(COUNT(R$2:R$829)))*100</f>
        <v>80.676328502415458</v>
      </c>
      <c r="T162">
        <f>'LC1.Shallow2'!V170</f>
        <v>478.86212969529561</v>
      </c>
      <c r="U162" s="45">
        <f>(SUM(COUNT(T162:T$272))/SUM(COUNT(T$2:T$272)))*100</f>
        <v>40.959409594095945</v>
      </c>
    </row>
    <row r="163" spans="1:21">
      <c r="A163">
        <v>10760.493458960796</v>
      </c>
      <c r="B163">
        <f>(SUM(COUNT(A163:A$171))/SUM(COUNT(A$2:A$171)))*100</f>
        <v>5.2941176470588234</v>
      </c>
      <c r="D163">
        <v>268.4008709168744</v>
      </c>
      <c r="E163">
        <f>(SUM(COUNT(D163:D$424))/SUM(COUNT(D$2:D$424)))*100</f>
        <v>61.938534278959814</v>
      </c>
      <c r="G163" s="39"/>
      <c r="I163">
        <f>'LC3.shallow2'!V172</f>
        <v>266.99781652451372</v>
      </c>
      <c r="J163">
        <f>(SUM(COUNT(I163:I$505))/SUM(COUNT(I$2:I$505)))*100</f>
        <v>68.055555555555557</v>
      </c>
      <c r="L163">
        <v>274.92135029999997</v>
      </c>
      <c r="M163">
        <f>(SUM(COUNT(L163:L$731))/SUM(COUNT(L$2:L$731)))*100</f>
        <v>77.945205479452056</v>
      </c>
      <c r="O163">
        <v>1200.7850123482635</v>
      </c>
      <c r="P163">
        <f>(SUM(COUNT(L163:L$244))/SUM(COUNT(L$2:L$244)))*100</f>
        <v>33.744855967078195</v>
      </c>
      <c r="R163" s="39">
        <f>'lc1.shallow1'!S166</f>
        <v>677.99990830799993</v>
      </c>
      <c r="S163" s="45">
        <f>(SUM(COUNT(R163:R$829))/SUM(COUNT(R$2:R$829)))*100</f>
        <v>80.555555555555557</v>
      </c>
      <c r="T163">
        <f>'LC1.Shallow2'!V172</f>
        <v>231.87192685828029</v>
      </c>
      <c r="U163" s="45">
        <f>(SUM(COUNT(T163:T$272))/SUM(COUNT(T$2:T$272)))*100</f>
        <v>40.59040590405904</v>
      </c>
    </row>
    <row r="164" spans="1:21">
      <c r="A164">
        <v>16976.965641460603</v>
      </c>
      <c r="B164">
        <f>(SUM(COUNT(A164:A$171))/SUM(COUNT(A$2:A$171)))*100</f>
        <v>4.7058823529411766</v>
      </c>
      <c r="D164">
        <v>267.23304263464001</v>
      </c>
      <c r="E164">
        <f>(SUM(COUNT(D164:D$424))/SUM(COUNT(D$2:D$424)))*100</f>
        <v>61.702127659574465</v>
      </c>
      <c r="G164" s="39"/>
      <c r="I164">
        <f>'LC3.shallow2'!V173</f>
        <v>134.64103205083404</v>
      </c>
      <c r="J164">
        <f>(SUM(COUNT(I164:I$505))/SUM(COUNT(I$2:I$505)))*100</f>
        <v>67.857142857142861</v>
      </c>
      <c r="L164">
        <v>296.59095180000003</v>
      </c>
      <c r="M164">
        <f>(SUM(COUNT(L164:L$731))/SUM(COUNT(L$2:L$731)))*100</f>
        <v>77.808219178082197</v>
      </c>
      <c r="O164">
        <v>649.3943791810492</v>
      </c>
      <c r="P164">
        <f>(SUM(COUNT(L164:L$244))/SUM(COUNT(L$2:L$244)))*100</f>
        <v>33.333333333333329</v>
      </c>
      <c r="R164" s="39">
        <f>'lc1.shallow1'!S167</f>
        <v>344.41250355719995</v>
      </c>
      <c r="S164" s="45">
        <f>(SUM(COUNT(R164:R$829))/SUM(COUNT(R$2:R$829)))*100</f>
        <v>80.434782608695656</v>
      </c>
      <c r="T164">
        <f>'LC1.Shallow2'!V173</f>
        <v>534.02348628228242</v>
      </c>
      <c r="U164" s="45">
        <f>(SUM(COUNT(T164:T$272))/SUM(COUNT(T$2:T$272)))*100</f>
        <v>40.221402214022142</v>
      </c>
    </row>
    <row r="165" spans="1:21">
      <c r="A165">
        <v>12080.059957550448</v>
      </c>
      <c r="B165">
        <f>(SUM(COUNT(A165:A$171))/SUM(COUNT(A$2:A$171)))*100</f>
        <v>4.117647058823529</v>
      </c>
      <c r="D165">
        <v>958.60937241316799</v>
      </c>
      <c r="E165">
        <f>(SUM(COUNT(D165:D$424))/SUM(COUNT(D$2:D$424)))*100</f>
        <v>61.465721040189123</v>
      </c>
      <c r="G165" s="39"/>
      <c r="I165">
        <f>'LC3.shallow2'!V174</f>
        <v>596.10002413578661</v>
      </c>
      <c r="J165">
        <f>(SUM(COUNT(I165:I$505))/SUM(COUNT(I$2:I$505)))*100</f>
        <v>67.658730158730165</v>
      </c>
      <c r="L165">
        <v>852.48368479999999</v>
      </c>
      <c r="M165">
        <f>(SUM(COUNT(L165:L$731))/SUM(COUNT(L$2:L$731)))*100</f>
        <v>77.671232876712324</v>
      </c>
      <c r="O165">
        <v>1214.6239524800321</v>
      </c>
      <c r="P165">
        <f>(SUM(COUNT(L165:L$244))/SUM(COUNT(L$2:L$244)))*100</f>
        <v>32.921810699588477</v>
      </c>
      <c r="R165" s="39">
        <f>'lc1.shallow1'!S168</f>
        <v>753.11139339599993</v>
      </c>
      <c r="S165" s="45">
        <f>(SUM(COUNT(R165:R$829))/SUM(COUNT(R$2:R$829)))*100</f>
        <v>80.314009661835755</v>
      </c>
      <c r="T165">
        <f>'LC1.Shallow2'!V174</f>
        <v>201.38865562653493</v>
      </c>
      <c r="U165" s="45">
        <f>(SUM(COUNT(T165:T$272))/SUM(COUNT(T$2:T$272)))*100</f>
        <v>39.852398523985237</v>
      </c>
    </row>
    <row r="166" spans="1:21">
      <c r="A166">
        <v>13238.34364842469</v>
      </c>
      <c r="B166">
        <f>(SUM(COUNT(A166:A$171))/SUM(COUNT(A$2:A$171)))*100</f>
        <v>3.5294117647058822</v>
      </c>
      <c r="D166">
        <v>386.92505780027523</v>
      </c>
      <c r="E166">
        <f>(SUM(COUNT(D166:D$424))/SUM(COUNT(D$2:D$424)))*100</f>
        <v>61.229314420803782</v>
      </c>
      <c r="G166" s="39"/>
      <c r="I166">
        <f>'LC3.shallow2'!V175</f>
        <v>335.35414615260868</v>
      </c>
      <c r="J166">
        <f>(SUM(COUNT(I166:I$505))/SUM(COUNT(I$2:I$505)))*100</f>
        <v>67.460317460317469</v>
      </c>
      <c r="L166">
        <v>518.00528389999999</v>
      </c>
      <c r="M166">
        <f>(SUM(COUNT(L166:L$731))/SUM(COUNT(L$2:L$731)))*100</f>
        <v>77.534246575342465</v>
      </c>
      <c r="O166">
        <v>612.33786900891118</v>
      </c>
      <c r="P166">
        <f>(SUM(COUNT(L166:L$244))/SUM(COUNT(L$2:L$244)))*100</f>
        <v>32.510288065843625</v>
      </c>
      <c r="R166" s="39">
        <f>'lc1.shallow1'!S169</f>
        <v>169.06413025679998</v>
      </c>
      <c r="S166" s="45">
        <f>(SUM(COUNT(R166:R$829))/SUM(COUNT(R$2:R$829)))*100</f>
        <v>80.193236714975853</v>
      </c>
      <c r="T166">
        <f>'LC1.Shallow2'!V175</f>
        <v>233.54670485907016</v>
      </c>
      <c r="U166" s="45">
        <f>(SUM(COUNT(T166:T$272))/SUM(COUNT(T$2:T$272)))*100</f>
        <v>39.483394833948338</v>
      </c>
    </row>
    <row r="167" spans="1:21">
      <c r="A167">
        <v>10877.038868305384</v>
      </c>
      <c r="B167">
        <f>(SUM(COUNT(A167:A$171))/SUM(COUNT(A$2:A$171)))*100</f>
        <v>2.9411764705882351</v>
      </c>
      <c r="D167">
        <v>431.12204232542081</v>
      </c>
      <c r="E167">
        <f>(SUM(COUNT(D167:D$424))/SUM(COUNT(D$2:D$424)))*100</f>
        <v>60.99290780141844</v>
      </c>
      <c r="G167" s="39"/>
      <c r="I167">
        <f>'LC3.shallow2'!V176</f>
        <v>291.27379405904793</v>
      </c>
      <c r="J167">
        <f>(SUM(COUNT(I167:I$505))/SUM(COUNT(I$2:I$505)))*100</f>
        <v>67.261904761904773</v>
      </c>
      <c r="L167">
        <v>288.12227460000003</v>
      </c>
      <c r="M167">
        <f>(SUM(COUNT(L167:L$731))/SUM(COUNT(L$2:L$731)))*100</f>
        <v>77.397260273972606</v>
      </c>
      <c r="O167">
        <v>1625.253895018066</v>
      </c>
      <c r="P167">
        <f>(SUM(COUNT(L167:L$244))/SUM(COUNT(L$2:L$244)))*100</f>
        <v>32.098765432098766</v>
      </c>
      <c r="R167" s="39">
        <f>'lc1.shallow1'!S170</f>
        <v>996.84220156800006</v>
      </c>
      <c r="S167" s="45">
        <f>(SUM(COUNT(R167:R$829))/SUM(COUNT(R$2:R$829)))*100</f>
        <v>80.072463768115938</v>
      </c>
      <c r="T167">
        <f>'LC1.Shallow2'!V176</f>
        <v>264.36962840262726</v>
      </c>
      <c r="U167" s="45">
        <f>(SUM(COUNT(T167:T$272))/SUM(COUNT(T$2:T$272)))*100</f>
        <v>39.114391143911433</v>
      </c>
    </row>
    <row r="168" spans="1:21">
      <c r="A168">
        <v>13019.021650310076</v>
      </c>
      <c r="B168">
        <f>(SUM(COUNT(A168:A$171))/SUM(COUNT(A$2:A$171)))*100</f>
        <v>2.3529411764705883</v>
      </c>
      <c r="D168">
        <v>398.66474795839201</v>
      </c>
      <c r="E168">
        <f>(SUM(COUNT(D168:D$424))/SUM(COUNT(D$2:D$424)))*100</f>
        <v>60.756501182033098</v>
      </c>
      <c r="G168" s="39"/>
      <c r="I168">
        <f>'LC3.shallow2'!V177</f>
        <v>205.3615661941113</v>
      </c>
      <c r="J168">
        <f>(SUM(COUNT(I168:I$505))/SUM(COUNT(I$2:I$505)))*100</f>
        <v>67.063492063492063</v>
      </c>
      <c r="L168">
        <v>481.52665459999997</v>
      </c>
      <c r="M168">
        <f>(SUM(COUNT(L168:L$731))/SUM(COUNT(L$2:L$731)))*100</f>
        <v>77.260273972602747</v>
      </c>
      <c r="O168">
        <v>868.58016208940353</v>
      </c>
      <c r="P168">
        <f>(SUM(COUNT(L168:L$244))/SUM(COUNT(L$2:L$244)))*100</f>
        <v>31.68724279835391</v>
      </c>
      <c r="R168" s="39">
        <f>'lc1.shallow1'!S171</f>
        <v>609.02019794399996</v>
      </c>
      <c r="S168" s="45">
        <f>(SUM(COUNT(R168:R$829))/SUM(COUNT(R$2:R$829)))*100</f>
        <v>79.951690821256037</v>
      </c>
      <c r="T168">
        <f>'LC1.Shallow2'!V177</f>
        <v>421.44387343583503</v>
      </c>
      <c r="U168" s="45">
        <f>(SUM(COUNT(T168:T$272))/SUM(COUNT(T$2:T$272)))*100</f>
        <v>38.745387453874542</v>
      </c>
    </row>
    <row r="169" spans="1:21">
      <c r="A169">
        <v>14047.007654254867</v>
      </c>
      <c r="B169">
        <f>(SUM(COUNT(A169:A$171))/SUM(COUNT(A$2:A$171)))*100</f>
        <v>1.7647058823529411</v>
      </c>
      <c r="D169">
        <v>933.78368547755201</v>
      </c>
      <c r="E169">
        <f>(SUM(COUNT(D169:D$424))/SUM(COUNT(D$2:D$424)))*100</f>
        <v>60.520094562647756</v>
      </c>
      <c r="G169" s="39"/>
      <c r="I169">
        <f>'LC3.shallow2'!V178</f>
        <v>363.95548843799861</v>
      </c>
      <c r="J169">
        <f>(SUM(COUNT(I169:I$505))/SUM(COUNT(I$2:I$505)))*100</f>
        <v>66.865079365079367</v>
      </c>
      <c r="L169">
        <v>602.41878369999995</v>
      </c>
      <c r="M169">
        <f>(SUM(COUNT(L169:L$731))/SUM(COUNT(L$2:L$731)))*100</f>
        <v>77.123287671232873</v>
      </c>
      <c r="O169">
        <v>832.26215760773937</v>
      </c>
      <c r="P169">
        <f>(SUM(COUNT(L169:L$244))/SUM(COUNT(L$2:L$244)))*100</f>
        <v>31.275720164609055</v>
      </c>
      <c r="R169" s="39">
        <f>'lc1.shallow1'!S172</f>
        <v>684.55688770799998</v>
      </c>
      <c r="S169" s="45">
        <f>(SUM(COUNT(R169:R$829))/SUM(COUNT(R$2:R$829)))*100</f>
        <v>79.830917874396135</v>
      </c>
      <c r="T169">
        <f>'LC1.Shallow2'!V178</f>
        <v>163.61993258242467</v>
      </c>
      <c r="U169" s="45">
        <f>(SUM(COUNT(T169:T$272))/SUM(COUNT(T$2:T$272)))*100</f>
        <v>38.376383763837637</v>
      </c>
    </row>
    <row r="170" spans="1:21">
      <c r="A170">
        <v>12154.869598323388</v>
      </c>
      <c r="B170">
        <f>(SUM(COUNT(A170:A$171))/SUM(COUNT(A$2:A$171)))*100</f>
        <v>1.1764705882352942</v>
      </c>
      <c r="D170">
        <v>331.23362599718638</v>
      </c>
      <c r="E170">
        <f>(SUM(COUNT(D170:D$424))/SUM(COUNT(D$2:D$424)))*100</f>
        <v>60.283687943262407</v>
      </c>
      <c r="G170" s="39"/>
      <c r="I170">
        <f>'LC3.shallow2'!V179</f>
        <v>2334.6443364583874</v>
      </c>
      <c r="J170">
        <f>(SUM(COUNT(I170:I$505))/SUM(COUNT(I$2:I$505)))*100</f>
        <v>66.666666666666657</v>
      </c>
      <c r="L170">
        <v>474.0204822</v>
      </c>
      <c r="M170">
        <f>(SUM(COUNT(L170:L$731))/SUM(COUNT(L$2:L$731)))*100</f>
        <v>76.986301369863014</v>
      </c>
      <c r="O170">
        <v>580.14353606062639</v>
      </c>
      <c r="P170">
        <f>(SUM(COUNT(L170:L$244))/SUM(COUNT(L$2:L$244)))*100</f>
        <v>30.864197530864196</v>
      </c>
      <c r="R170" s="39">
        <f>'lc1.shallow1'!S173</f>
        <v>357.3321046296</v>
      </c>
      <c r="S170" s="45">
        <f>(SUM(COUNT(R170:R$829))/SUM(COUNT(R$2:R$829)))*100</f>
        <v>79.710144927536234</v>
      </c>
      <c r="T170">
        <f>'LC1.Shallow2'!V179</f>
        <v>184.13190970349203</v>
      </c>
      <c r="U170" s="45">
        <f>(SUM(COUNT(T170:T$272))/SUM(COUNT(T$2:T$272)))*100</f>
        <v>38.007380073800739</v>
      </c>
    </row>
    <row r="171" spans="1:21">
      <c r="A171">
        <v>43011.89709272395</v>
      </c>
      <c r="B171">
        <f>(SUM(COUNT(A171:A$171))/SUM(COUNT(A$2:A$171)))*100</f>
        <v>0.58823529411764708</v>
      </c>
      <c r="D171">
        <v>185.15138585836399</v>
      </c>
      <c r="E171">
        <f>(SUM(COUNT(D171:D$424))/SUM(COUNT(D$2:D$424)))*100</f>
        <v>60.047281323877066</v>
      </c>
      <c r="G171" s="39"/>
      <c r="I171">
        <f>'LC3.shallow2'!V180</f>
        <v>483.04016783558512</v>
      </c>
      <c r="J171">
        <f>(SUM(COUNT(I171:I$505))/SUM(COUNT(I$2:I$505)))*100</f>
        <v>66.468253968253961</v>
      </c>
      <c r="L171">
        <v>486.76736460000001</v>
      </c>
      <c r="M171">
        <f>(SUM(COUNT(L171:L$731))/SUM(COUNT(L$2:L$731)))*100</f>
        <v>76.849315068493155</v>
      </c>
      <c r="O171">
        <v>2774.9333828783219</v>
      </c>
      <c r="P171">
        <f>(SUM(COUNT(L171:L$244))/SUM(COUNT(L$2:L$244)))*100</f>
        <v>30.452674897119341</v>
      </c>
      <c r="R171" s="39">
        <f>'lc1.shallow1'!S174</f>
        <v>280.36597886159996</v>
      </c>
      <c r="S171" s="45">
        <f>(SUM(COUNT(R171:R$829))/SUM(COUNT(R$2:R$829)))*100</f>
        <v>79.589371980676333</v>
      </c>
      <c r="T171">
        <f>'LC1.Shallow2'!V180</f>
        <v>177.09440530974462</v>
      </c>
      <c r="U171" s="45">
        <f>(SUM(COUNT(T171:T$272))/SUM(COUNT(T$2:T$272)))*100</f>
        <v>37.638376383763841</v>
      </c>
    </row>
    <row r="172" spans="1:21">
      <c r="D172">
        <v>4421.1204742668879</v>
      </c>
      <c r="E172">
        <f>(SUM(COUNT(D172:D$424))/SUM(COUNT(D$2:D$424)))*100</f>
        <v>59.810874704491724</v>
      </c>
      <c r="G172" s="39"/>
      <c r="I172">
        <f>'LC3.shallow2'!V181</f>
        <v>299.94077073743773</v>
      </c>
      <c r="J172">
        <f>(SUM(COUNT(I172:I$505))/SUM(COUNT(I$2:I$505)))*100</f>
        <v>66.269841269841265</v>
      </c>
      <c r="L172">
        <v>617.01793350000003</v>
      </c>
      <c r="M172">
        <f>(SUM(COUNT(L172:L$731))/SUM(COUNT(L$2:L$731)))*100</f>
        <v>76.712328767123282</v>
      </c>
      <c r="O172">
        <v>1025.698548760158</v>
      </c>
      <c r="P172">
        <f>(SUM(COUNT(L172:L$244))/SUM(COUNT(L$2:L$244)))*100</f>
        <v>30.041152263374489</v>
      </c>
      <c r="R172" s="39">
        <f>'lc1.shallow1'!S175</f>
        <v>290.68091169359997</v>
      </c>
      <c r="S172" s="45">
        <f>(SUM(COUNT(R172:R$829))/SUM(COUNT(R$2:R$829)))*100</f>
        <v>79.468599033816417</v>
      </c>
      <c r="T172">
        <f>'LC1.Shallow2'!V181</f>
        <v>178.45791213363094</v>
      </c>
      <c r="U172" s="45">
        <f>(SUM(COUNT(T172:T$272))/SUM(COUNT(T$2:T$272)))*100</f>
        <v>37.269372693726936</v>
      </c>
    </row>
    <row r="173" spans="1:21">
      <c r="D173">
        <v>244.90572609160481</v>
      </c>
      <c r="E173">
        <f>(SUM(COUNT(D173:D$424))/SUM(COUNT(D$2:D$424)))*100</f>
        <v>59.574468085106382</v>
      </c>
      <c r="G173" s="39"/>
      <c r="I173">
        <f>'LC3.shallow2'!V182</f>
        <v>426.60867491677988</v>
      </c>
      <c r="J173">
        <f>(SUM(COUNT(I173:I$505))/SUM(COUNT(I$2:I$505)))*100</f>
        <v>66.071428571428569</v>
      </c>
      <c r="L173">
        <v>428.77839449999999</v>
      </c>
      <c r="M173">
        <f>(SUM(COUNT(L173:L$731))/SUM(COUNT(L$2:L$731)))*100</f>
        <v>76.575342465753423</v>
      </c>
      <c r="O173">
        <v>430.16724157753146</v>
      </c>
      <c r="P173">
        <f>(SUM(COUNT(L173:L$244))/SUM(COUNT(L$2:L$244)))*100</f>
        <v>29.629629629629626</v>
      </c>
      <c r="R173" s="39">
        <f>'lc1.shallow1'!S176</f>
        <v>158.26009910639999</v>
      </c>
      <c r="S173" s="45">
        <f>(SUM(COUNT(R173:R$829))/SUM(COUNT(R$2:R$829)))*100</f>
        <v>79.347826086956516</v>
      </c>
      <c r="T173">
        <f>'LC1.Shallow2'!V182</f>
        <v>354.19750238852453</v>
      </c>
      <c r="U173" s="45">
        <f>(SUM(COUNT(T173:T$272))/SUM(COUNT(T$2:T$272)))*100</f>
        <v>36.900369003690038</v>
      </c>
    </row>
    <row r="174" spans="1:21">
      <c r="D174">
        <v>376.75098611034957</v>
      </c>
      <c r="E174">
        <f>(SUM(COUNT(D174:D$424))/SUM(COUNT(D$2:D$424)))*100</f>
        <v>59.33806146572104</v>
      </c>
      <c r="G174" s="39"/>
      <c r="I174">
        <f>'LC3.shallow2'!V183</f>
        <v>253.38751003685113</v>
      </c>
      <c r="J174">
        <f>(SUM(COUNT(I174:I$505))/SUM(COUNT(I$2:I$505)))*100</f>
        <v>65.873015873015873</v>
      </c>
      <c r="L174">
        <v>1005.476775</v>
      </c>
      <c r="M174">
        <f>(SUM(COUNT(L174:L$731))/SUM(COUNT(L$2:L$731)))*100</f>
        <v>76.438356164383563</v>
      </c>
      <c r="O174">
        <v>2628.992881876055</v>
      </c>
      <c r="P174">
        <f>(SUM(COUNT(L174:L$244))/SUM(COUNT(L$2:L$244)))*100</f>
        <v>29.218106995884774</v>
      </c>
      <c r="R174" s="39">
        <f>'lc1.shallow1'!S177</f>
        <v>400.30031203319993</v>
      </c>
      <c r="S174" s="45">
        <f>(SUM(COUNT(R174:R$829))/SUM(COUNT(R$2:R$829)))*100</f>
        <v>79.227053140096615</v>
      </c>
      <c r="T174">
        <f>'LC1.Shallow2'!V183</f>
        <v>516.08613538959889</v>
      </c>
      <c r="U174" s="45">
        <f>(SUM(COUNT(T174:T$272))/SUM(COUNT(T$2:T$272)))*100</f>
        <v>36.531365313653133</v>
      </c>
    </row>
    <row r="175" spans="1:21">
      <c r="D175">
        <v>2344.0680454222561</v>
      </c>
      <c r="E175">
        <f>(SUM(COUNT(D175:D$424))/SUM(COUNT(D$2:D$424)))*100</f>
        <v>59.101654846335691</v>
      </c>
      <c r="G175" s="39"/>
      <c r="I175">
        <f>'LC3.shallow2'!V184</f>
        <v>171.96122242147371</v>
      </c>
      <c r="J175">
        <f>(SUM(COUNT(I175:I$505))/SUM(COUNT(I$2:I$505)))*100</f>
        <v>65.674603174603178</v>
      </c>
      <c r="L175">
        <v>528.45861720000005</v>
      </c>
      <c r="M175">
        <f>(SUM(COUNT(L175:L$731))/SUM(COUNT(L$2:L$731)))*100</f>
        <v>76.301369863013704</v>
      </c>
      <c r="O175">
        <v>930.17759116260459</v>
      </c>
      <c r="P175">
        <f>(SUM(COUNT(L175:L$244))/SUM(COUNT(L$2:L$244)))*100</f>
        <v>28.806584362139919</v>
      </c>
      <c r="R175" s="39">
        <f>'lc1.shallow1'!S178</f>
        <v>485.74092363359995</v>
      </c>
      <c r="S175" s="45">
        <f>(SUM(COUNT(R175:R$829))/SUM(COUNT(R$2:R$829)))*100</f>
        <v>79.106280193236714</v>
      </c>
      <c r="T175">
        <f>'LC1.Shallow2'!V184</f>
        <v>218.50674115555222</v>
      </c>
      <c r="U175" s="45">
        <f>(SUM(COUNT(T175:T$272))/SUM(COUNT(T$2:T$272)))*100</f>
        <v>36.162361623616235</v>
      </c>
    </row>
    <row r="176" spans="1:21">
      <c r="D176">
        <v>1060.0785872380479</v>
      </c>
      <c r="E176">
        <f>(SUM(COUNT(D176:D$424))/SUM(COUNT(D$2:D$424)))*100</f>
        <v>58.865248226950349</v>
      </c>
      <c r="G176" s="39"/>
      <c r="I176">
        <f>'LC3.shallow2'!V185</f>
        <v>394.05398509595858</v>
      </c>
      <c r="J176">
        <f>(SUM(COUNT(I176:I$505))/SUM(COUNT(I$2:I$505)))*100</f>
        <v>65.476190476190482</v>
      </c>
      <c r="L176">
        <v>405.15414659999999</v>
      </c>
      <c r="M176">
        <f>(SUM(COUNT(L176:L$731))/SUM(COUNT(L$2:L$731)))*100</f>
        <v>76.164383561643831</v>
      </c>
      <c r="O176">
        <v>368.78825173431591</v>
      </c>
      <c r="P176">
        <f>(SUM(COUNT(L176:L$244))/SUM(COUNT(L$2:L$244)))*100</f>
        <v>28.39506172839506</v>
      </c>
      <c r="R176" s="39">
        <f>'lc1.shallow1'!S179</f>
        <v>602.65789442399989</v>
      </c>
      <c r="S176" s="45">
        <f>(SUM(COUNT(R176:R$829))/SUM(COUNT(R$2:R$829)))*100</f>
        <v>78.985507246376812</v>
      </c>
      <c r="T176">
        <f>'LC1.Shallow2'!V185</f>
        <v>121.25910302918233</v>
      </c>
      <c r="U176" s="45">
        <f>(SUM(COUNT(T176:T$272))/SUM(COUNT(T$2:T$272)))*100</f>
        <v>35.793357933579337</v>
      </c>
    </row>
    <row r="177" spans="4:21">
      <c r="D177">
        <v>1274.4132823568</v>
      </c>
      <c r="E177">
        <f>(SUM(COUNT(D177:D$424))/SUM(COUNT(D$2:D$424)))*100</f>
        <v>58.628841607565008</v>
      </c>
      <c r="G177" s="39"/>
      <c r="I177">
        <f>'LC3.shallow2'!V186</f>
        <v>201.90919718546706</v>
      </c>
      <c r="J177">
        <f>(SUM(COUNT(I177:I$505))/SUM(COUNT(I$2:I$505)))*100</f>
        <v>65.277777777777786</v>
      </c>
      <c r="L177">
        <v>400.44904100000002</v>
      </c>
      <c r="M177">
        <f>(SUM(COUNT(L177:L$731))/SUM(COUNT(L$2:L$731)))*100</f>
        <v>76.027397260273972</v>
      </c>
      <c r="O177">
        <v>347.63612681224242</v>
      </c>
      <c r="P177">
        <f>(SUM(COUNT(L177:L$244))/SUM(COUNT(L$2:L$244)))*100</f>
        <v>27.983539094650205</v>
      </c>
      <c r="R177" s="39">
        <f>'lc1.shallow1'!S180</f>
        <v>353.26659240959998</v>
      </c>
      <c r="S177" s="45">
        <f>(SUM(COUNT(R177:R$829))/SUM(COUNT(R$2:R$829)))*100</f>
        <v>78.864734299516897</v>
      </c>
      <c r="T177">
        <f>'LC1.Shallow2'!V186</f>
        <v>411.36295927662059</v>
      </c>
      <c r="U177" s="45">
        <f>(SUM(COUNT(T177:T$272))/SUM(COUNT(T$2:T$272)))*100</f>
        <v>35.424354243542432</v>
      </c>
    </row>
    <row r="178" spans="4:21">
      <c r="D178">
        <v>622.68623364387122</v>
      </c>
      <c r="E178">
        <f>(SUM(COUNT(D178:D$424))/SUM(COUNT(D$2:D$424)))*100</f>
        <v>58.392434988179666</v>
      </c>
      <c r="G178" s="39"/>
      <c r="I178">
        <f>'LC3.shallow2'!V187</f>
        <v>338.99277113685798</v>
      </c>
      <c r="J178">
        <f>(SUM(COUNT(I178:I$505))/SUM(COUNT(I$2:I$505)))*100</f>
        <v>65.079365079365076</v>
      </c>
      <c r="L178">
        <v>527.59365909999997</v>
      </c>
      <c r="M178">
        <f>(SUM(COUNT(L178:L$731))/SUM(COUNT(L$2:L$731)))*100</f>
        <v>75.890410958904113</v>
      </c>
      <c r="O178">
        <v>355.00280037366792</v>
      </c>
      <c r="P178">
        <f>(SUM(COUNT(L178:L$244))/SUM(COUNT(L$2:L$244)))*100</f>
        <v>27.572016460905353</v>
      </c>
      <c r="R178" s="39">
        <f>'lc1.shallow1'!S181</f>
        <v>615.156307008</v>
      </c>
      <c r="S178" s="45">
        <f>(SUM(COUNT(R178:R$829))/SUM(COUNT(R$2:R$829)))*100</f>
        <v>78.74396135265701</v>
      </c>
      <c r="T178">
        <f>'LC1.Shallow2'!V188</f>
        <v>665.82864443239225</v>
      </c>
      <c r="U178" s="45">
        <f>(SUM(COUNT(T178:T$272))/SUM(COUNT(T$2:T$272)))*100</f>
        <v>35.055350553505541</v>
      </c>
    </row>
    <row r="179" spans="4:21">
      <c r="D179">
        <v>744.76934206410158</v>
      </c>
      <c r="E179">
        <f>(SUM(COUNT(D179:D$424))/SUM(COUNT(D$2:D$424)))*100</f>
        <v>58.156028368794324</v>
      </c>
      <c r="G179" s="39"/>
      <c r="I179">
        <f>'LC3.shallow2'!V188</f>
        <v>581.33581485243724</v>
      </c>
      <c r="J179">
        <f>(SUM(COUNT(I179:I$505))/SUM(COUNT(I$2:I$505)))*100</f>
        <v>64.88095238095238</v>
      </c>
      <c r="L179">
        <v>327.98684459999998</v>
      </c>
      <c r="M179">
        <f>(SUM(COUNT(L179:L$731))/SUM(COUNT(L$2:L$731)))*100</f>
        <v>75.753424657534254</v>
      </c>
      <c r="O179">
        <v>695.15606366344286</v>
      </c>
      <c r="P179">
        <f>(SUM(COUNT(L179:L$244))/SUM(COUNT(L$2:L$244)))*100</f>
        <v>27.160493827160494</v>
      </c>
      <c r="R179" s="39">
        <f>'lc1.shallow1'!S182</f>
        <v>676.73292009600004</v>
      </c>
      <c r="S179" s="45">
        <f>(SUM(COUNT(R179:R$829))/SUM(COUNT(R$2:R$829)))*100</f>
        <v>78.623188405797109</v>
      </c>
      <c r="T179">
        <f>'LC1.Shallow2'!V189</f>
        <v>525.17689329120583</v>
      </c>
      <c r="U179" s="45">
        <f>(SUM(COUNT(T179:T$272))/SUM(COUNT(T$2:T$272)))*100</f>
        <v>34.686346863468636</v>
      </c>
    </row>
    <row r="180" spans="4:21">
      <c r="D180">
        <v>420.57210147943522</v>
      </c>
      <c r="E180">
        <f>(SUM(COUNT(D180:D$424))/SUM(COUNT(D$2:D$424)))*100</f>
        <v>57.919621749408975</v>
      </c>
      <c r="G180" s="39"/>
      <c r="I180">
        <f>'LC3.shallow2'!V189</f>
        <v>337.28859272694876</v>
      </c>
      <c r="J180">
        <f>(SUM(COUNT(I180:I$505))/SUM(COUNT(I$2:I$505)))*100</f>
        <v>64.682539682539684</v>
      </c>
      <c r="L180">
        <v>389.95969609999997</v>
      </c>
      <c r="M180">
        <f>(SUM(COUNT(L180:L$731))/SUM(COUNT(L$2:L$731)))*100</f>
        <v>75.61643835616438</v>
      </c>
      <c r="O180">
        <v>493.51456694905301</v>
      </c>
      <c r="P180">
        <f>(SUM(COUNT(L180:L$244))/SUM(COUNT(L$2:L$244)))*100</f>
        <v>26.748971193415638</v>
      </c>
      <c r="R180" s="39">
        <f>'lc1.shallow1'!S183</f>
        <v>401.94601073519993</v>
      </c>
      <c r="S180" s="45">
        <f>(SUM(COUNT(R180:R$829))/SUM(COUNT(R$2:R$829)))*100</f>
        <v>78.502415458937207</v>
      </c>
      <c r="T180">
        <f>'LC1.Shallow2'!V190</f>
        <v>838.28729024065296</v>
      </c>
      <c r="U180" s="45">
        <f>(SUM(COUNT(T180:T$272))/SUM(COUNT(T$2:T$272)))*100</f>
        <v>34.317343173431738</v>
      </c>
    </row>
    <row r="181" spans="4:21">
      <c r="D181">
        <v>316.702993197068</v>
      </c>
      <c r="E181">
        <f>(SUM(COUNT(D181:D$424))/SUM(COUNT(D$2:D$424)))*100</f>
        <v>57.683215130023648</v>
      </c>
      <c r="G181" s="39"/>
      <c r="I181">
        <f>'LC3.shallow2'!V190</f>
        <v>520.38696785573052</v>
      </c>
      <c r="J181">
        <f>(SUM(COUNT(I181:I$505))/SUM(COUNT(I$2:I$505)))*100</f>
        <v>64.484126984126988</v>
      </c>
      <c r="L181">
        <v>234.18311360000001</v>
      </c>
      <c r="M181">
        <f>(SUM(COUNT(L181:L$731))/SUM(COUNT(L$2:L$731)))*100</f>
        <v>75.479452054794521</v>
      </c>
      <c r="O181">
        <v>640.67991197265553</v>
      </c>
      <c r="P181">
        <f>(SUM(COUNT(L181:L$244))/SUM(COUNT(L$2:L$244)))*100</f>
        <v>26.337448559670783</v>
      </c>
      <c r="R181" s="39">
        <f>'lc1.shallow1'!S184</f>
        <v>296.45046565199999</v>
      </c>
      <c r="S181" s="45">
        <f>(SUM(COUNT(R181:R$829))/SUM(COUNT(R$2:R$829)))*100</f>
        <v>78.381642512077292</v>
      </c>
      <c r="T181">
        <f>'LC1.Shallow2'!V191</f>
        <v>1345.976518367351</v>
      </c>
      <c r="U181" s="45">
        <f>(SUM(COUNT(T181:T$272))/SUM(COUNT(T$2:T$272)))*100</f>
        <v>33.948339483394832</v>
      </c>
    </row>
    <row r="182" spans="4:21">
      <c r="D182">
        <v>305.217085626732</v>
      </c>
      <c r="E182">
        <f>(SUM(COUNT(D182:D$424))/SUM(COUNT(D$2:D$424)))*100</f>
        <v>57.446808510638306</v>
      </c>
      <c r="G182" s="39"/>
      <c r="I182">
        <f>'LC3.shallow2'!V191</f>
        <v>333.49590126692493</v>
      </c>
      <c r="J182">
        <f>(SUM(COUNT(I182:I$505))/SUM(COUNT(I$2:I$505)))*100</f>
        <v>64.285714285714292</v>
      </c>
      <c r="L182">
        <v>325.40782539999998</v>
      </c>
      <c r="M182">
        <f>(SUM(COUNT(L182:L$731))/SUM(COUNT(L$2:L$731)))*100</f>
        <v>75.342465753424662</v>
      </c>
      <c r="O182">
        <v>749.48387340269664</v>
      </c>
      <c r="P182">
        <f>(SUM(COUNT(L182:L$244))/SUM(COUNT(L$2:L$244)))*100</f>
        <v>25.925925925925924</v>
      </c>
      <c r="R182" s="39">
        <f>'lc1.shallow1'!S185</f>
        <v>1881.271048824</v>
      </c>
      <c r="S182" s="45">
        <f>(SUM(COUNT(R182:R$829))/SUM(COUNT(R$2:R$829)))*100</f>
        <v>78.260869565217391</v>
      </c>
      <c r="T182">
        <f>'LC1.Shallow2'!V192</f>
        <v>1711.7991233673661</v>
      </c>
      <c r="U182" s="45">
        <f>(SUM(COUNT(T182:T$272))/SUM(COUNT(T$2:T$272)))*100</f>
        <v>33.579335793357934</v>
      </c>
    </row>
    <row r="183" spans="4:21">
      <c r="D183">
        <v>762.88473392391677</v>
      </c>
      <c r="E183">
        <f>(SUM(COUNT(D183:D$424))/SUM(COUNT(D$2:D$424)))*100</f>
        <v>57.210401891252957</v>
      </c>
      <c r="G183" s="39"/>
      <c r="I183">
        <f>'LC3.shallow2'!V192</f>
        <v>346.03142327351134</v>
      </c>
      <c r="J183">
        <f>(SUM(COUNT(I183:I$505))/SUM(COUNT(I$2:I$505)))*100</f>
        <v>64.087301587301596</v>
      </c>
      <c r="L183">
        <v>429.75109309999999</v>
      </c>
      <c r="M183">
        <f>(SUM(COUNT(L183:L$731))/SUM(COUNT(L$2:L$731)))*100</f>
        <v>75.205479452054789</v>
      </c>
      <c r="O183">
        <v>1631.104563182485</v>
      </c>
      <c r="P183">
        <f>(SUM(COUNT(L183:L$244))/SUM(COUNT(L$2:L$244)))*100</f>
        <v>25.514403292181072</v>
      </c>
      <c r="R183" s="39">
        <f>'lc1.shallow1'!S186</f>
        <v>549.91871837039992</v>
      </c>
      <c r="S183" s="45">
        <f>(SUM(COUNT(R183:R$829))/SUM(COUNT(R$2:R$829)))*100</f>
        <v>78.140096618357489</v>
      </c>
      <c r="T183">
        <f>'LC1.Shallow2'!V193</f>
        <v>1649.5536656918744</v>
      </c>
      <c r="U183" s="45">
        <f>(SUM(COUNT(T183:T$272))/SUM(COUNT(T$2:T$272)))*100</f>
        <v>33.210332103321036</v>
      </c>
    </row>
    <row r="184" spans="4:21">
      <c r="D184">
        <v>508.12712922651281</v>
      </c>
      <c r="E184">
        <f>(SUM(COUNT(D184:D$424))/SUM(COUNT(D$2:D$424)))*100</f>
        <v>56.973995271867615</v>
      </c>
      <c r="G184" s="39"/>
      <c r="I184">
        <f>'LC3.shallow2'!V193</f>
        <v>173.29252815371095</v>
      </c>
      <c r="J184">
        <f>(SUM(COUNT(I184:I$505))/SUM(COUNT(I$2:I$505)))*100</f>
        <v>63.888888888888886</v>
      </c>
      <c r="L184">
        <v>642.57570699999997</v>
      </c>
      <c r="M184">
        <f>(SUM(COUNT(L184:L$731))/SUM(COUNT(L$2:L$731)))*100</f>
        <v>75.06849315068493</v>
      </c>
      <c r="O184">
        <v>311.37395906935785</v>
      </c>
      <c r="P184">
        <f>(SUM(COUNT(L184:L$244))/SUM(COUNT(L$2:L$244)))*100</f>
        <v>25.102880658436217</v>
      </c>
      <c r="R184" s="39">
        <f>'lc1.shallow1'!S187</f>
        <v>479.00924387999999</v>
      </c>
      <c r="S184" s="45">
        <f>(SUM(COUNT(R184:R$829))/SUM(COUNT(R$2:R$829)))*100</f>
        <v>78.019323671497588</v>
      </c>
      <c r="T184">
        <f>'LC1.Shallow2'!V194</f>
        <v>1303.6156956992133</v>
      </c>
      <c r="U184" s="45">
        <f>(SUM(COUNT(T184:T$272))/SUM(COUNT(T$2:T$272)))*100</f>
        <v>32.841328413284131</v>
      </c>
    </row>
    <row r="185" spans="4:21">
      <c r="D185">
        <v>566.30710489459045</v>
      </c>
      <c r="E185">
        <f>(SUM(COUNT(D185:D$424))/SUM(COUNT(D$2:D$424)))*100</f>
        <v>56.737588652482273</v>
      </c>
      <c r="G185" s="39"/>
      <c r="I185">
        <f>'LC3.shallow2'!V194</f>
        <v>583.11311965292305</v>
      </c>
      <c r="J185">
        <f>(SUM(COUNT(I185:I$505))/SUM(COUNT(I$2:I$505)))*100</f>
        <v>63.69047619047619</v>
      </c>
      <c r="L185">
        <v>772.23357099999998</v>
      </c>
      <c r="M185">
        <f>(SUM(COUNT(L185:L$731))/SUM(COUNT(L$2:L$731)))*100</f>
        <v>74.93150684931507</v>
      </c>
      <c r="O185">
        <v>735.23135584165118</v>
      </c>
      <c r="P185">
        <f>(SUM(COUNT(L185:L$244))/SUM(COUNT(L$2:L$244)))*100</f>
        <v>24.691358024691358</v>
      </c>
      <c r="R185" s="39">
        <f>'lc1.shallow1'!S188</f>
        <v>630.76163936399996</v>
      </c>
      <c r="S185" s="45">
        <f>(SUM(COUNT(R185:R$829))/SUM(COUNT(R$2:R$829)))*100</f>
        <v>77.898550724637687</v>
      </c>
      <c r="T185">
        <f>'LC1.Shallow2'!V195</f>
        <v>202.04216653644158</v>
      </c>
      <c r="U185" s="45">
        <f>(SUM(COUNT(T185:T$272))/SUM(COUNT(T$2:T$272)))*100</f>
        <v>32.472324723247233</v>
      </c>
    </row>
    <row r="186" spans="4:21">
      <c r="D186">
        <v>867.36961284936001</v>
      </c>
      <c r="E186">
        <f>(SUM(COUNT(D186:D$424))/SUM(COUNT(D$2:D$424)))*100</f>
        <v>56.501182033096931</v>
      </c>
      <c r="G186" s="39"/>
      <c r="I186">
        <f>'LC3.shallow2'!V195</f>
        <v>1588.1885980311654</v>
      </c>
      <c r="J186">
        <f>(SUM(COUNT(I186:I$505))/SUM(COUNT(I$2:I$505)))*100</f>
        <v>63.492063492063487</v>
      </c>
      <c r="L186">
        <v>493.03258160000001</v>
      </c>
      <c r="M186">
        <f>(SUM(COUNT(L186:L$731))/SUM(COUNT(L$2:L$731)))*100</f>
        <v>74.794520547945211</v>
      </c>
      <c r="O186">
        <v>747.62153947120646</v>
      </c>
      <c r="P186">
        <f>(SUM(COUNT(L186:L$244))/SUM(COUNT(L$2:L$244)))*100</f>
        <v>24.279835390946502</v>
      </c>
      <c r="R186" s="39">
        <f>'lc1.shallow1'!S189</f>
        <v>583.57891821599992</v>
      </c>
      <c r="S186" s="45">
        <f>(SUM(COUNT(R186:R$829))/SUM(COUNT(R$2:R$829)))*100</f>
        <v>77.777777777777786</v>
      </c>
      <c r="T186">
        <f>'LC1.Shallow2'!V196</f>
        <v>170.83911200268381</v>
      </c>
      <c r="U186" s="45">
        <f>(SUM(COUNT(T186:T$272))/SUM(COUNT(T$2:T$272)))*100</f>
        <v>32.103321033210328</v>
      </c>
    </row>
    <row r="187" spans="4:21">
      <c r="D187">
        <v>334.881284918316</v>
      </c>
      <c r="E187">
        <f>(SUM(COUNT(D187:D$424))/SUM(COUNT(D$2:D$424)))*100</f>
        <v>56.26477541371159</v>
      </c>
      <c r="G187" s="39"/>
      <c r="I187">
        <f>'LC3.shallow2'!V196</f>
        <v>379.03281029514733</v>
      </c>
      <c r="J187">
        <f>(SUM(COUNT(I187:I$505))/SUM(COUNT(I$2:I$505)))*100</f>
        <v>63.293650793650791</v>
      </c>
      <c r="L187">
        <v>355.4525754</v>
      </c>
      <c r="M187">
        <f>(SUM(COUNT(L187:L$731))/SUM(COUNT(L$2:L$731)))*100</f>
        <v>74.657534246575338</v>
      </c>
      <c r="O187">
        <v>631.23759259041731</v>
      </c>
      <c r="P187">
        <f>(SUM(COUNT(L187:L$244))/SUM(COUNT(L$2:L$244)))*100</f>
        <v>23.868312757201647</v>
      </c>
      <c r="R187" s="39">
        <f>'lc1.shallow1'!S190</f>
        <v>525.79334979359999</v>
      </c>
      <c r="S187" s="45">
        <f>(SUM(COUNT(R187:R$829))/SUM(COUNT(R$2:R$829)))*100</f>
        <v>77.65700483091787</v>
      </c>
      <c r="T187">
        <f>'LC1.Shallow2'!V197</f>
        <v>1030.297576059588</v>
      </c>
      <c r="U187" s="45">
        <f>(SUM(COUNT(T187:T$272))/SUM(COUNT(T$2:T$272)))*100</f>
        <v>31.73431734317343</v>
      </c>
    </row>
    <row r="188" spans="4:21">
      <c r="D188">
        <v>303.05152460539517</v>
      </c>
      <c r="E188">
        <f>(SUM(COUNT(D188:D$424))/SUM(COUNT(D$2:D$424)))*100</f>
        <v>56.028368794326241</v>
      </c>
      <c r="G188" s="39"/>
      <c r="I188">
        <f>'LC3.shallow2'!V197</f>
        <v>300.91317060593946</v>
      </c>
      <c r="J188">
        <f>(SUM(COUNT(I188:I$505))/SUM(COUNT(I$2:I$505)))*100</f>
        <v>63.095238095238095</v>
      </c>
      <c r="L188">
        <v>179.77575709999999</v>
      </c>
      <c r="M188">
        <f>(SUM(COUNT(L188:L$731))/SUM(COUNT(L$2:L$731)))*100</f>
        <v>74.520547945205479</v>
      </c>
      <c r="O188">
        <v>492.71729978244889</v>
      </c>
      <c r="P188">
        <f>(SUM(COUNT(L188:L$244))/SUM(COUNT(L$2:L$244)))*100</f>
        <v>23.456790123456788</v>
      </c>
      <c r="R188" s="39">
        <f>'lc1.shallow1'!S191</f>
        <v>456.83149363919995</v>
      </c>
      <c r="S188" s="45">
        <f>(SUM(COUNT(R188:R$829))/SUM(COUNT(R$2:R$829)))*100</f>
        <v>77.536231884057969</v>
      </c>
      <c r="T188">
        <f>'LC1.Shallow2'!V198</f>
        <v>1340.3460887593158</v>
      </c>
      <c r="U188" s="45">
        <f>(SUM(COUNT(T188:T$272))/SUM(COUNT(T$2:T$272)))*100</f>
        <v>31.365313653136536</v>
      </c>
    </row>
    <row r="189" spans="4:21">
      <c r="D189">
        <v>397.19269369807517</v>
      </c>
      <c r="E189">
        <f>(SUM(COUNT(D189:D$424))/SUM(COUNT(D$2:D$424)))*100</f>
        <v>55.791962174940899</v>
      </c>
      <c r="G189" s="39"/>
      <c r="I189">
        <f>'LC3.shallow2'!V199</f>
        <v>239.20662043286433</v>
      </c>
      <c r="J189">
        <f>(SUM(COUNT(I189:I$505))/SUM(COUNT(I$2:I$505)))*100</f>
        <v>62.896825396825392</v>
      </c>
      <c r="L189">
        <v>202.42949909999999</v>
      </c>
      <c r="M189">
        <f>(SUM(COUNT(L189:L$731))/SUM(COUNT(L$2:L$731)))*100</f>
        <v>74.38356164383562</v>
      </c>
      <c r="O189">
        <v>1543.1651712769226</v>
      </c>
      <c r="P189">
        <f>(SUM(COUNT(L189:L$244))/SUM(COUNT(L$2:L$244)))*100</f>
        <v>23.045267489711936</v>
      </c>
      <c r="R189" s="39">
        <f>'lc1.shallow1'!S192</f>
        <v>323.7056492424</v>
      </c>
      <c r="S189" s="45">
        <f>(SUM(COUNT(R189:R$829))/SUM(COUNT(R$2:R$829)))*100</f>
        <v>77.415458937198068</v>
      </c>
      <c r="T189">
        <f>'LC1.Shallow2'!V199</f>
        <v>758.10464032618302</v>
      </c>
      <c r="U189" s="45">
        <f>(SUM(COUNT(T189:T$272))/SUM(COUNT(T$2:T$272)))*100</f>
        <v>30.996309963099634</v>
      </c>
    </row>
    <row r="190" spans="4:21">
      <c r="D190">
        <v>262.86048917735678</v>
      </c>
      <c r="E190">
        <f>(SUM(COUNT(D190:D$424))/SUM(COUNT(D$2:D$424)))*100</f>
        <v>55.555555555555557</v>
      </c>
      <c r="G190" s="39"/>
      <c r="I190">
        <f>'LC3.shallow2'!V200</f>
        <v>165.0691462175466</v>
      </c>
      <c r="J190">
        <f>(SUM(COUNT(I190:I$505))/SUM(COUNT(I$2:I$505)))*100</f>
        <v>62.698412698412696</v>
      </c>
      <c r="L190">
        <v>271.05448699999999</v>
      </c>
      <c r="M190">
        <f>(SUM(COUNT(L190:L$731))/SUM(COUNT(L$2:L$731)))*100</f>
        <v>74.246575342465746</v>
      </c>
      <c r="O190">
        <v>418.47376255965861</v>
      </c>
      <c r="P190">
        <f>(SUM(COUNT(L190:L$244))/SUM(COUNT(L$2:L$244)))*100</f>
        <v>22.633744855967077</v>
      </c>
      <c r="R190" s="39">
        <f>'lc1.shallow1'!S193</f>
        <v>768.5111494439999</v>
      </c>
      <c r="S190" s="45">
        <f>(SUM(COUNT(R190:R$829))/SUM(COUNT(R$2:R$829)))*100</f>
        <v>77.294685990338166</v>
      </c>
      <c r="T190">
        <f>'LC1.Shallow2'!V200</f>
        <v>379.38909504721107</v>
      </c>
      <c r="U190" s="45">
        <f>(SUM(COUNT(T190:T$272))/SUM(COUNT(T$2:T$272)))*100</f>
        <v>30.627306273062732</v>
      </c>
    </row>
    <row r="191" spans="4:21">
      <c r="D191">
        <v>269.45550585754802</v>
      </c>
      <c r="E191">
        <f>(SUM(COUNT(D191:D$424))/SUM(COUNT(D$2:D$424)))*100</f>
        <v>55.319148936170215</v>
      </c>
      <c r="G191" s="39"/>
      <c r="I191">
        <f>'LC3.shallow2'!V201</f>
        <v>185.32452600284296</v>
      </c>
      <c r="J191">
        <f>(SUM(COUNT(I191:I$505))/SUM(COUNT(I$2:I$505)))*100</f>
        <v>62.5</v>
      </c>
      <c r="L191">
        <v>250.07147380000001</v>
      </c>
      <c r="M191">
        <f>(SUM(COUNT(L191:L$731))/SUM(COUNT(L$2:L$731)))*100</f>
        <v>74.109589041095887</v>
      </c>
      <c r="O191">
        <v>510.70067696303852</v>
      </c>
      <c r="P191">
        <f>(SUM(COUNT(L191:L$244))/SUM(COUNT(L$2:L$244)))*100</f>
        <v>22.222222222222221</v>
      </c>
      <c r="R191" s="39">
        <f>'lc1.shallow1'!S194</f>
        <v>351.13112078879999</v>
      </c>
      <c r="S191" s="45">
        <f>(SUM(COUNT(R191:R$829))/SUM(COUNT(R$2:R$829)))*100</f>
        <v>77.173913043478265</v>
      </c>
      <c r="T191">
        <f>'LC1.Shallow2'!V201</f>
        <v>503.2895346628614</v>
      </c>
      <c r="U191" s="45">
        <f>(SUM(COUNT(T191:T$272))/SUM(COUNT(T$2:T$272)))*100</f>
        <v>30.258302583025831</v>
      </c>
    </row>
    <row r="192" spans="4:21">
      <c r="D192">
        <v>421.0775131835</v>
      </c>
      <c r="E192">
        <f>(SUM(COUNT(D192:D$424))/SUM(COUNT(D$2:D$424)))*100</f>
        <v>55.082742316784874</v>
      </c>
      <c r="G192" s="39"/>
      <c r="I192">
        <f>'LC3.shallow2'!V202</f>
        <v>245.07349203865385</v>
      </c>
      <c r="J192">
        <f>(SUM(COUNT(I192:I$505))/SUM(COUNT(I$2:I$505)))*100</f>
        <v>62.301587301587304</v>
      </c>
      <c r="L192">
        <v>353.35725960000002</v>
      </c>
      <c r="M192">
        <f>(SUM(COUNT(L192:L$731))/SUM(COUNT(L$2:L$731)))*100</f>
        <v>73.972602739726028</v>
      </c>
      <c r="O192">
        <v>1084.5709348331952</v>
      </c>
      <c r="P192">
        <f>(SUM(COUNT(L192:L$244))/SUM(COUNT(L$2:L$244)))*100</f>
        <v>21.810699588477366</v>
      </c>
      <c r="R192" s="39">
        <f>'lc1.shallow1'!S195</f>
        <v>320.70587762639997</v>
      </c>
      <c r="S192" s="45">
        <f>(SUM(COUNT(R192:R$829))/SUM(COUNT(R$2:R$829)))*100</f>
        <v>77.05314009661835</v>
      </c>
      <c r="T192">
        <f>'LC1.Shallow2'!V202</f>
        <v>758.61767842917254</v>
      </c>
      <c r="U192" s="45">
        <f>(SUM(COUNT(T192:T$272))/SUM(COUNT(T$2:T$272)))*100</f>
        <v>29.889298892988929</v>
      </c>
    </row>
    <row r="193" spans="4:21">
      <c r="D193">
        <v>673.82033794480481</v>
      </c>
      <c r="E193">
        <f>(SUM(COUNT(D193:D$424))/SUM(COUNT(D$2:D$424)))*100</f>
        <v>54.846335697399532</v>
      </c>
      <c r="G193" s="39"/>
      <c r="I193">
        <f>'LC3.shallow2'!V203</f>
        <v>873.44858110087455</v>
      </c>
      <c r="J193">
        <f>(SUM(COUNT(I193:I$505))/SUM(COUNT(I$2:I$505)))*100</f>
        <v>62.103174603174608</v>
      </c>
      <c r="L193">
        <v>426.60440139999997</v>
      </c>
      <c r="M193">
        <f>(SUM(COUNT(L193:L$731))/SUM(COUNT(L$2:L$731)))*100</f>
        <v>73.835616438356169</v>
      </c>
      <c r="O193">
        <v>486.07295334364926</v>
      </c>
      <c r="P193">
        <f>(SUM(COUNT(L193:L$244))/SUM(COUNT(L$2:L$244)))*100</f>
        <v>21.399176954732511</v>
      </c>
      <c r="R193" s="39">
        <f>'lc1.shallow1'!S196</f>
        <v>636.65545741200003</v>
      </c>
      <c r="S193" s="45">
        <f>(SUM(COUNT(R193:R$829))/SUM(COUNT(R$2:R$829)))*100</f>
        <v>76.932367149758448</v>
      </c>
      <c r="T193">
        <f>'LC1.Shallow2'!V203</f>
        <v>208.46567098946238</v>
      </c>
      <c r="U193" s="45">
        <f>(SUM(COUNT(T193:T$272))/SUM(COUNT(T$2:T$272)))*100</f>
        <v>29.520295202952028</v>
      </c>
    </row>
    <row r="194" spans="4:21">
      <c r="D194">
        <v>569.52171762719604</v>
      </c>
      <c r="E194">
        <f>(SUM(COUNT(D194:D$424))/SUM(COUNT(D$2:D$424)))*100</f>
        <v>54.609929078014183</v>
      </c>
      <c r="G194" s="39"/>
      <c r="I194">
        <f>'LC3.shallow2'!V204</f>
        <v>237.79769544884755</v>
      </c>
      <c r="J194">
        <f>(SUM(COUNT(I194:I$505))/SUM(COUNT(I$2:I$505)))*100</f>
        <v>61.904761904761905</v>
      </c>
      <c r="L194">
        <v>312.03670799999998</v>
      </c>
      <c r="M194">
        <f>(SUM(COUNT(L194:L$731))/SUM(COUNT(L$2:L$731)))*100</f>
        <v>73.698630136986296</v>
      </c>
      <c r="O194">
        <v>663.59268987598239</v>
      </c>
      <c r="P194">
        <f>(SUM(COUNT(L194:L$244))/SUM(COUNT(L$2:L$244)))*100</f>
        <v>20.987654320987652</v>
      </c>
      <c r="R194" s="39">
        <f>'lc1.shallow1'!S197</f>
        <v>249.16919311799998</v>
      </c>
      <c r="S194" s="45">
        <f>(SUM(COUNT(R194:R$829))/SUM(COUNT(R$2:R$829)))*100</f>
        <v>76.811594202898547</v>
      </c>
      <c r="T194">
        <f>'LC1.Shallow2'!V204</f>
        <v>491.67864380705998</v>
      </c>
      <c r="U194" s="45">
        <f>(SUM(COUNT(T194:T$272))/SUM(COUNT(T$2:T$272)))*100</f>
        <v>29.15129151291513</v>
      </c>
    </row>
    <row r="195" spans="4:21">
      <c r="D195">
        <v>249.998665176304</v>
      </c>
      <c r="E195">
        <f>(SUM(COUNT(D195:D$424))/SUM(COUNT(D$2:D$424)))*100</f>
        <v>54.373522458628841</v>
      </c>
      <c r="G195" s="39"/>
      <c r="I195">
        <f>'LC3.shallow2'!V205</f>
        <v>244.46836805760708</v>
      </c>
      <c r="J195">
        <f>(SUM(COUNT(I195:I$505))/SUM(COUNT(I$2:I$505)))*100</f>
        <v>61.706349206349209</v>
      </c>
      <c r="L195">
        <v>2122.2333279999998</v>
      </c>
      <c r="M195">
        <f>(SUM(COUNT(L195:L$731))/SUM(COUNT(L$2:L$731)))*100</f>
        <v>73.561643835616437</v>
      </c>
      <c r="O195">
        <v>436.36792171991704</v>
      </c>
      <c r="P195">
        <f>(SUM(COUNT(L195:L$244))/SUM(COUNT(L$2:L$244)))*100</f>
        <v>20.5761316872428</v>
      </c>
      <c r="R195" s="39">
        <f>'lc1.shallow1'!S198</f>
        <v>432.96064929480002</v>
      </c>
      <c r="S195" s="45">
        <f>(SUM(COUNT(R195:R$829))/SUM(COUNT(R$2:R$829)))*100</f>
        <v>76.690821256038646</v>
      </c>
      <c r="T195">
        <f>'LC1.Shallow2'!V205</f>
        <v>251.09832399292515</v>
      </c>
      <c r="U195" s="45">
        <f>(SUM(COUNT(T195:T$272))/SUM(COUNT(T$2:T$272)))*100</f>
        <v>28.782287822878228</v>
      </c>
    </row>
    <row r="196" spans="4:21">
      <c r="D196">
        <v>388.67467813407683</v>
      </c>
      <c r="E196">
        <f>(SUM(COUNT(D196:D$424))/SUM(COUNT(D$2:D$424)))*100</f>
        <v>54.137115839243499</v>
      </c>
      <c r="G196" s="39"/>
      <c r="I196">
        <f>'LC3.shallow2'!V206</f>
        <v>227.57397534131698</v>
      </c>
      <c r="J196">
        <f>(SUM(COUNT(I196:I$505))/SUM(COUNT(I$2:I$505)))*100</f>
        <v>61.507936507936513</v>
      </c>
      <c r="L196">
        <v>556.96590100000003</v>
      </c>
      <c r="M196">
        <f>(SUM(COUNT(L196:L$731))/SUM(COUNT(L$2:L$731)))*100</f>
        <v>73.424657534246577</v>
      </c>
      <c r="O196">
        <v>641.21313266741947</v>
      </c>
      <c r="P196">
        <f>(SUM(COUNT(L196:L$244))/SUM(COUNT(L$2:L$244)))*100</f>
        <v>20.164609053497941</v>
      </c>
      <c r="R196" s="39">
        <f>'lc1.shallow1'!S199</f>
        <v>231.24729528360001</v>
      </c>
      <c r="S196" s="45">
        <f>(SUM(COUNT(R196:R$829))/SUM(COUNT(R$2:R$829)))*100</f>
        <v>76.570048309178745</v>
      </c>
      <c r="T196">
        <f>'LC1.Shallow2'!V206</f>
        <v>314.06040949798711</v>
      </c>
      <c r="U196" s="45">
        <f>(SUM(COUNT(T196:T$272))/SUM(COUNT(T$2:T$272)))*100</f>
        <v>28.413284132841326</v>
      </c>
    </row>
    <row r="197" spans="4:21">
      <c r="D197">
        <v>299.96282351023598</v>
      </c>
      <c r="E197">
        <f>(SUM(COUNT(D197:D$424))/SUM(COUNT(D$2:D$424)))*100</f>
        <v>53.900709219858157</v>
      </c>
      <c r="G197" s="39"/>
      <c r="I197">
        <f>'LC3.shallow2'!V207</f>
        <v>492.59544482640439</v>
      </c>
      <c r="J197">
        <f>(SUM(COUNT(I197:I$505))/SUM(COUNT(I$2:I$505)))*100</f>
        <v>61.30952380952381</v>
      </c>
      <c r="L197">
        <v>1414.884051</v>
      </c>
      <c r="M197">
        <f>(SUM(COUNT(L197:L$731))/SUM(COUNT(L$2:L$731)))*100</f>
        <v>73.287671232876718</v>
      </c>
      <c r="O197">
        <v>646.4558855842397</v>
      </c>
      <c r="P197">
        <f>(SUM(COUNT(L197:L$244))/SUM(COUNT(L$2:L$244)))*100</f>
        <v>19.753086419753085</v>
      </c>
      <c r="R197" s="39">
        <f>'lc1.shallow1'!S200</f>
        <v>314.30147613119999</v>
      </c>
      <c r="S197" s="45">
        <f>(SUM(COUNT(R197:R$829))/SUM(COUNT(R$2:R$829)))*100</f>
        <v>76.449275362318829</v>
      </c>
      <c r="T197">
        <f>'LC1.Shallow2'!V207</f>
        <v>220.17685582718948</v>
      </c>
      <c r="U197" s="45">
        <f>(SUM(COUNT(T197:T$272))/SUM(COUNT(T$2:T$272)))*100</f>
        <v>28.044280442804425</v>
      </c>
    </row>
    <row r="198" spans="4:21">
      <c r="D198">
        <v>385.58437429904239</v>
      </c>
      <c r="E198">
        <f>(SUM(COUNT(D198:D$424))/SUM(COUNT(D$2:D$424)))*100</f>
        <v>53.664302600472816</v>
      </c>
      <c r="G198" s="39"/>
      <c r="I198">
        <f>'LC3.shallow2'!V208</f>
        <v>211.16850843462635</v>
      </c>
      <c r="J198">
        <f>(SUM(COUNT(I198:I$505))/SUM(COUNT(I$2:I$505)))*100</f>
        <v>61.111111111111114</v>
      </c>
      <c r="L198">
        <v>294.1246223</v>
      </c>
      <c r="M198">
        <f>(SUM(COUNT(L198:L$731))/SUM(COUNT(L$2:L$731)))*100</f>
        <v>73.150684931506845</v>
      </c>
      <c r="O198">
        <v>434.34433246747318</v>
      </c>
      <c r="P198">
        <f>(SUM(COUNT(L198:L$244))/SUM(COUNT(L$2:L$244)))*100</f>
        <v>19.34156378600823</v>
      </c>
      <c r="R198" s="39">
        <f>'lc1.shallow1'!S201</f>
        <v>182.38194409320002</v>
      </c>
      <c r="S198" s="45">
        <f>(SUM(COUNT(R198:R$829))/SUM(COUNT(R$2:R$829)))*100</f>
        <v>76.328502415458928</v>
      </c>
      <c r="T198">
        <f>'LC1.Shallow2'!V208</f>
        <v>960.31911113168655</v>
      </c>
      <c r="U198" s="45">
        <f>(SUM(COUNT(T198:T$272))/SUM(COUNT(T$2:T$272)))*100</f>
        <v>27.67527675276753</v>
      </c>
    </row>
    <row r="199" spans="4:21">
      <c r="D199">
        <v>349.2372994024592</v>
      </c>
      <c r="E199">
        <f>(SUM(COUNT(D199:D$424))/SUM(COUNT(D$2:D$424)))*100</f>
        <v>53.427895981087467</v>
      </c>
      <c r="G199" s="39"/>
      <c r="I199">
        <f>'LC3.shallow2'!V209</f>
        <v>292.38999079023114</v>
      </c>
      <c r="J199">
        <f>(SUM(COUNT(I199:I$505))/SUM(COUNT(I$2:I$505)))*100</f>
        <v>60.912698412698404</v>
      </c>
      <c r="L199">
        <v>218.34971870000001</v>
      </c>
      <c r="M199">
        <f>(SUM(COUNT(L199:L$731))/SUM(COUNT(L$2:L$731)))*100</f>
        <v>73.013698630136986</v>
      </c>
      <c r="O199">
        <v>439.33803184855543</v>
      </c>
      <c r="P199">
        <f>(SUM(COUNT(L199:L$244))/SUM(COUNT(L$2:L$244)))*100</f>
        <v>18.930041152263374</v>
      </c>
      <c r="R199" s="39">
        <f>'lc1.shallow1'!S202</f>
        <v>603.2119088039999</v>
      </c>
      <c r="S199" s="45">
        <f>(SUM(COUNT(R199:R$829))/SUM(COUNT(R$2:R$829)))*100</f>
        <v>76.207729468599041</v>
      </c>
      <c r="T199">
        <f>'LC1.Shallow2'!V209</f>
        <v>659.74632309062645</v>
      </c>
      <c r="U199" s="45">
        <f>(SUM(COUNT(T199:T$272))/SUM(COUNT(T$2:T$272)))*100</f>
        <v>27.306273062730629</v>
      </c>
    </row>
    <row r="200" spans="4:21">
      <c r="D200">
        <v>682.58532910459758</v>
      </c>
      <c r="E200">
        <f>(SUM(COUNT(D200:D$424))/SUM(COUNT(D$2:D$424)))*100</f>
        <v>53.191489361702125</v>
      </c>
      <c r="G200" s="39"/>
      <c r="I200">
        <f>'LC3.shallow2'!V210</f>
        <v>184.43110609150474</v>
      </c>
      <c r="J200">
        <f>(SUM(COUNT(I200:I$505))/SUM(COUNT(I$2:I$505)))*100</f>
        <v>60.714285714285708</v>
      </c>
      <c r="L200">
        <v>237.68013859999999</v>
      </c>
      <c r="M200">
        <f>(SUM(COUNT(L200:L$731))/SUM(COUNT(L$2:L$731)))*100</f>
        <v>72.876712328767127</v>
      </c>
      <c r="O200">
        <v>723.24565968475167</v>
      </c>
      <c r="P200">
        <f>(SUM(COUNT(L200:L$244))/SUM(COUNT(L$2:L$244)))*100</f>
        <v>18.518518518518519</v>
      </c>
      <c r="R200" s="39">
        <f>'lc1.shallow1'!S203</f>
        <v>496.76431829759997</v>
      </c>
      <c r="S200" s="45">
        <f>(SUM(COUNT(R200:R$829))/SUM(COUNT(R$2:R$829)))*100</f>
        <v>76.08695652173914</v>
      </c>
      <c r="T200">
        <f>'LC1.Shallow2'!V211</f>
        <v>448.93483479153662</v>
      </c>
      <c r="U200" s="45">
        <f>(SUM(COUNT(T200:T$272))/SUM(COUNT(T$2:T$272)))*100</f>
        <v>26.937269372693727</v>
      </c>
    </row>
    <row r="201" spans="4:21">
      <c r="D201">
        <v>370.2577316748928</v>
      </c>
      <c r="E201">
        <f>(SUM(COUNT(D201:D$424))/SUM(COUNT(D$2:D$424)))*100</f>
        <v>52.955082742316783</v>
      </c>
      <c r="G201" s="39"/>
      <c r="I201">
        <f>'LC3.shallow2'!V211</f>
        <v>234.0938220032464</v>
      </c>
      <c r="J201">
        <f>(SUM(COUNT(I201:I$505))/SUM(COUNT(I$2:I$505)))*100</f>
        <v>60.515873015873012</v>
      </c>
      <c r="L201">
        <v>341.43750499999999</v>
      </c>
      <c r="M201">
        <f>(SUM(COUNT(L201:L$731))/SUM(COUNT(L$2:L$731)))*100</f>
        <v>72.739726027397253</v>
      </c>
      <c r="O201">
        <v>554.68933889013624</v>
      </c>
      <c r="P201">
        <f>(SUM(COUNT(L201:L$244))/SUM(COUNT(L$2:L$244)))*100</f>
        <v>18.106995884773664</v>
      </c>
      <c r="R201" s="39">
        <f>'lc1.shallow1'!S204</f>
        <v>232.19764024679998</v>
      </c>
      <c r="S201" s="45">
        <f>(SUM(COUNT(R201:R$829))/SUM(COUNT(R$2:R$829)))*100</f>
        <v>75.966183574879238</v>
      </c>
      <c r="T201">
        <f>'LC1.Shallow2'!V212</f>
        <v>775.07110614128021</v>
      </c>
      <c r="U201" s="45">
        <f>(SUM(COUNT(T201:T$272))/SUM(COUNT(T$2:T$272)))*100</f>
        <v>26.568265682656829</v>
      </c>
    </row>
    <row r="202" spans="4:21">
      <c r="D202">
        <v>329.17633549972243</v>
      </c>
      <c r="E202">
        <f>(SUM(COUNT(D202:D$424))/SUM(COUNT(D$2:D$424)))*100</f>
        <v>52.718676122931441</v>
      </c>
      <c r="G202" s="39"/>
      <c r="I202">
        <f>'LC3.shallow2'!V212</f>
        <v>2750.9039977906496</v>
      </c>
      <c r="J202">
        <f>(SUM(COUNT(I202:I$505))/SUM(COUNT(I$2:I$505)))*100</f>
        <v>60.317460317460316</v>
      </c>
      <c r="L202">
        <v>432.8752346</v>
      </c>
      <c r="M202">
        <f>(SUM(COUNT(L202:L$731))/SUM(COUNT(L$2:L$731)))*100</f>
        <v>72.602739726027394</v>
      </c>
      <c r="O202">
        <v>1279.9320684447882</v>
      </c>
      <c r="P202">
        <f>(SUM(COUNT(L202:L$244))/SUM(COUNT(L$2:L$244)))*100</f>
        <v>17.695473251028808</v>
      </c>
      <c r="R202" s="39">
        <f>'lc1.shallow1'!S205</f>
        <v>353.63064572399998</v>
      </c>
      <c r="S202" s="45">
        <f>(SUM(COUNT(R202:R$829))/SUM(COUNT(R$2:R$829)))*100</f>
        <v>75.845410628019323</v>
      </c>
      <c r="T202">
        <f>'LC1.Shallow2'!V213</f>
        <v>413.12947780252978</v>
      </c>
      <c r="U202" s="45">
        <f>(SUM(COUNT(T202:T$272))/SUM(COUNT(T$2:T$272)))*100</f>
        <v>26.199261992619927</v>
      </c>
    </row>
    <row r="203" spans="4:21">
      <c r="D203">
        <v>1109.6607467163519</v>
      </c>
      <c r="E203">
        <f>(SUM(COUNT(D203:D$424))/SUM(COUNT(D$2:D$424)))*100</f>
        <v>52.4822695035461</v>
      </c>
      <c r="G203" s="39"/>
      <c r="I203">
        <f>'LC3.shallow2'!V213</f>
        <v>391.77984705832733</v>
      </c>
      <c r="J203">
        <f>(SUM(COUNT(I203:I$505))/SUM(COUNT(I$2:I$505)))*100</f>
        <v>60.119047619047613</v>
      </c>
      <c r="L203">
        <v>250.08357659999999</v>
      </c>
      <c r="M203">
        <f>(SUM(COUNT(L203:L$731))/SUM(COUNT(L$2:L$731)))*100</f>
        <v>72.465753424657535</v>
      </c>
      <c r="O203">
        <v>716.48713972550649</v>
      </c>
      <c r="P203">
        <f>(SUM(COUNT(L203:L$244))/SUM(COUNT(L$2:L$244)))*100</f>
        <v>17.283950617283949</v>
      </c>
      <c r="R203" s="39">
        <f>'lc1.shallow1'!S206</f>
        <v>217.63604561399998</v>
      </c>
      <c r="S203" s="45">
        <f>(SUM(COUNT(R203:R$829))/SUM(COUNT(R$2:R$829)))*100</f>
        <v>75.724637681159422</v>
      </c>
      <c r="T203">
        <f>'LC1.Shallow2'!V214</f>
        <v>541.93606456514829</v>
      </c>
      <c r="U203" s="45">
        <f>(SUM(COUNT(T203:T$272))/SUM(COUNT(T$2:T$272)))*100</f>
        <v>25.830258302583026</v>
      </c>
    </row>
    <row r="204" spans="4:21">
      <c r="D204">
        <v>638.66294675318079</v>
      </c>
      <c r="E204">
        <f>(SUM(COUNT(D204:D$424))/SUM(COUNT(D$2:D$424)))*100</f>
        <v>52.245862884160758</v>
      </c>
      <c r="G204" s="39"/>
      <c r="I204">
        <f>'LC3.shallow2'!V214</f>
        <v>1141.7571750618647</v>
      </c>
      <c r="J204">
        <f>(SUM(COUNT(I204:I$505))/SUM(COUNT(I$2:I$505)))*100</f>
        <v>59.920634920634917</v>
      </c>
      <c r="L204">
        <v>505.62735959999998</v>
      </c>
      <c r="M204">
        <f>(SUM(COUNT(L204:L$731))/SUM(COUNT(L$2:L$731)))*100</f>
        <v>72.328767123287676</v>
      </c>
      <c r="O204">
        <v>633.04315035129855</v>
      </c>
      <c r="P204">
        <f>(SUM(COUNT(L204:L$244))/SUM(COUNT(L$2:L$244)))*100</f>
        <v>16.872427983539097</v>
      </c>
      <c r="R204" s="39">
        <f>'lc1.shallow1'!S207</f>
        <v>871.69125919199996</v>
      </c>
      <c r="S204" s="45">
        <f>(SUM(COUNT(R204:R$829))/SUM(COUNT(R$2:R$829)))*100</f>
        <v>75.60386473429952</v>
      </c>
      <c r="T204">
        <f>'LC1.Shallow2'!V215</f>
        <v>167.65322930506301</v>
      </c>
      <c r="U204" s="45">
        <f>(SUM(COUNT(T204:T$272))/SUM(COUNT(T$2:T$272)))*100</f>
        <v>25.461254612546124</v>
      </c>
    </row>
    <row r="205" spans="4:21">
      <c r="D205">
        <v>417.10788779909041</v>
      </c>
      <c r="E205">
        <f>(SUM(COUNT(D205:D$424))/SUM(COUNT(D$2:D$424)))*100</f>
        <v>52.009456264775409</v>
      </c>
      <c r="G205" s="39"/>
      <c r="I205">
        <f>'LC3.shallow2'!V215</f>
        <v>508.62961821432219</v>
      </c>
      <c r="J205">
        <f>(SUM(COUNT(I205:I$505))/SUM(COUNT(I$2:I$505)))*100</f>
        <v>59.722222222222221</v>
      </c>
      <c r="L205">
        <v>625.64676280000003</v>
      </c>
      <c r="M205">
        <f>(SUM(COUNT(L205:L$731))/SUM(COUNT(L$2:L$731)))*100</f>
        <v>72.191780821917803</v>
      </c>
      <c r="O205">
        <v>310.05985285586644</v>
      </c>
      <c r="P205">
        <f>(SUM(COUNT(L205:L$244))/SUM(COUNT(L$2:L$244)))*100</f>
        <v>16.460905349794238</v>
      </c>
      <c r="R205" s="39">
        <f>'lc1.shallow1'!S208</f>
        <v>1093.10873784</v>
      </c>
      <c r="S205" s="45">
        <f>(SUM(COUNT(R205:R$829))/SUM(COUNT(R$2:R$829)))*100</f>
        <v>75.483091787439619</v>
      </c>
      <c r="T205">
        <f>'LC1.Shallow2'!V216</f>
        <v>1567.5743261448863</v>
      </c>
      <c r="U205" s="45">
        <f>(SUM(COUNT(T205:T$272))/SUM(COUNT(T$2:T$272)))*100</f>
        <v>25.092250922509223</v>
      </c>
    </row>
    <row r="206" spans="4:21">
      <c r="D206">
        <v>2134.9277748831519</v>
      </c>
      <c r="E206">
        <f>(SUM(COUNT(D206:D$424))/SUM(COUNT(D$2:D$424)))*100</f>
        <v>51.773049645390067</v>
      </c>
      <c r="G206" s="39"/>
      <c r="I206">
        <f>'LC3.shallow2'!V216</f>
        <v>215.04166196408082</v>
      </c>
      <c r="J206">
        <f>(SUM(COUNT(I206:I$505))/SUM(COUNT(I$2:I$505)))*100</f>
        <v>59.523809523809526</v>
      </c>
      <c r="L206">
        <v>854.20240000000001</v>
      </c>
      <c r="M206">
        <f>(SUM(COUNT(L206:L$731))/SUM(COUNT(L$2:L$731)))*100</f>
        <v>72.054794520547944</v>
      </c>
      <c r="O206">
        <v>1373.7392557793787</v>
      </c>
      <c r="P206">
        <f>(SUM(COUNT(L206:L$244))/SUM(COUNT(L$2:L$244)))*100</f>
        <v>16.049382716049383</v>
      </c>
      <c r="R206" s="39">
        <f>'lc1.shallow1'!S209</f>
        <v>773.19010077599989</v>
      </c>
      <c r="S206" s="45">
        <f>(SUM(COUNT(R206:R$829))/SUM(COUNT(R$2:R$829)))*100</f>
        <v>75.362318840579718</v>
      </c>
      <c r="T206">
        <f>'LC1.Shallow2'!V217</f>
        <v>206.50940711586216</v>
      </c>
      <c r="U206" s="45">
        <f>(SUM(COUNT(T206:T$272))/SUM(COUNT(T$2:T$272)))*100</f>
        <v>24.723247232472325</v>
      </c>
    </row>
    <row r="207" spans="4:21">
      <c r="D207">
        <v>483.53909143648082</v>
      </c>
      <c r="E207">
        <f>(SUM(COUNT(D207:D$424))/SUM(COUNT(D$2:D$424)))*100</f>
        <v>51.536643026004725</v>
      </c>
      <c r="G207" s="39"/>
      <c r="I207">
        <f>'LC3.shallow2'!V217</f>
        <v>415.13752328305617</v>
      </c>
      <c r="J207">
        <f>(SUM(COUNT(I207:I$505))/SUM(COUNT(I$2:I$505)))*100</f>
        <v>59.325396825396822</v>
      </c>
      <c r="L207">
        <v>377.5103234</v>
      </c>
      <c r="M207">
        <f>(SUM(COUNT(L207:L$731))/SUM(COUNT(L$2:L$731)))*100</f>
        <v>71.917808219178085</v>
      </c>
      <c r="O207">
        <v>1147.9363673222101</v>
      </c>
      <c r="P207">
        <f>(SUM(COUNT(L207:L$244))/SUM(COUNT(L$2:L$244)))*100</f>
        <v>15.637860082304528</v>
      </c>
      <c r="R207" s="39">
        <f>'lc1.shallow1'!S210</f>
        <v>1590.4396412879998</v>
      </c>
      <c r="S207" s="45">
        <f>(SUM(COUNT(R207:R$829))/SUM(COUNT(R$2:R$829)))*100</f>
        <v>75.241545893719803</v>
      </c>
      <c r="T207">
        <f>'LC1.Shallow2'!V219</f>
        <v>282.60655169866175</v>
      </c>
      <c r="U207" s="45">
        <f>(SUM(COUNT(T207:T$272))/SUM(COUNT(T$2:T$272)))*100</f>
        <v>24.354243542435423</v>
      </c>
    </row>
    <row r="208" spans="4:21">
      <c r="D208">
        <v>371.80472966652479</v>
      </c>
      <c r="E208">
        <f>(SUM(COUNT(D208:D$424))/SUM(COUNT(D$2:D$424)))*100</f>
        <v>51.300236406619383</v>
      </c>
      <c r="G208" s="39"/>
      <c r="I208">
        <f>'LC3.shallow2'!V218</f>
        <v>816.20750860119961</v>
      </c>
      <c r="J208">
        <f>(SUM(COUNT(I208:I$505))/SUM(COUNT(I$2:I$505)))*100</f>
        <v>59.126984126984127</v>
      </c>
      <c r="L208">
        <v>241.31749500000001</v>
      </c>
      <c r="M208">
        <f>(SUM(COUNT(L208:L$731))/SUM(COUNT(L$2:L$731)))*100</f>
        <v>71.780821917808225</v>
      </c>
      <c r="O208">
        <v>622.91876127677654</v>
      </c>
      <c r="P208">
        <f>(SUM(COUNT(L208:L$244))/SUM(COUNT(L$2:L$244)))*100</f>
        <v>15.22633744855967</v>
      </c>
      <c r="R208" s="39">
        <f>'lc1.shallow1'!S211</f>
        <v>668.50249403999999</v>
      </c>
      <c r="S208" s="45">
        <f>(SUM(COUNT(R208:R$829))/SUM(COUNT(R$2:R$829)))*100</f>
        <v>75.120772946859901</v>
      </c>
      <c r="T208">
        <f>'LC1.Shallow2'!V220</f>
        <v>311.94806513881053</v>
      </c>
      <c r="U208" s="45">
        <f>(SUM(COUNT(T208:T$272))/SUM(COUNT(T$2:T$272)))*100</f>
        <v>23.985239852398525</v>
      </c>
    </row>
    <row r="209" spans="4:21">
      <c r="D209">
        <v>1387.288552787448</v>
      </c>
      <c r="E209">
        <f>(SUM(COUNT(D209:D$424))/SUM(COUNT(D$2:D$424)))*100</f>
        <v>51.063829787234042</v>
      </c>
      <c r="G209" s="39"/>
      <c r="I209">
        <f>'LC3.shallow2'!V219</f>
        <v>262.99225657060691</v>
      </c>
      <c r="J209">
        <f>(SUM(COUNT(I209:I$505))/SUM(COUNT(I$2:I$505)))*100</f>
        <v>58.928571428571431</v>
      </c>
      <c r="L209">
        <v>347.64243490000001</v>
      </c>
      <c r="M209">
        <f>(SUM(COUNT(L209:L$731))/SUM(COUNT(L$2:L$731)))*100</f>
        <v>71.643835616438352</v>
      </c>
      <c r="O209">
        <v>435.74323387581626</v>
      </c>
      <c r="P209">
        <f>(SUM(COUNT(L209:L$244))/SUM(COUNT(L$2:L$244)))*100</f>
        <v>14.814814814814813</v>
      </c>
      <c r="R209" s="39">
        <f>'lc1.shallow1'!S212</f>
        <v>1200.7603202400001</v>
      </c>
      <c r="S209" s="45">
        <f>(SUM(COUNT(R209:R$829))/SUM(COUNT(R$2:R$829)))*100</f>
        <v>75</v>
      </c>
      <c r="T209">
        <f>'LC1.Shallow2'!V221</f>
        <v>215.27112144139306</v>
      </c>
      <c r="U209" s="45">
        <f>(SUM(COUNT(T209:T$272))/SUM(COUNT(T$2:T$272)))*100</f>
        <v>23.616236162361623</v>
      </c>
    </row>
    <row r="210" spans="4:21">
      <c r="D210">
        <v>401.0567264270104</v>
      </c>
      <c r="E210">
        <f>(SUM(COUNT(D210:D$424))/SUM(COUNT(D$2:D$424)))*100</f>
        <v>50.827423167848693</v>
      </c>
      <c r="G210" s="39"/>
      <c r="I210">
        <f>'LC3.shallow2'!V221</f>
        <v>437.42138242039874</v>
      </c>
      <c r="J210">
        <f>(SUM(COUNT(I210:I$505))/SUM(COUNT(I$2:I$505)))*100</f>
        <v>58.730158730158735</v>
      </c>
      <c r="L210">
        <v>666.16727949999995</v>
      </c>
      <c r="M210">
        <f>(SUM(COUNT(L210:L$731))/SUM(COUNT(L$2:L$731)))*100</f>
        <v>71.506849315068493</v>
      </c>
      <c r="O210">
        <v>612.00776893877912</v>
      </c>
      <c r="P210">
        <f>(SUM(COUNT(L210:L$244))/SUM(COUNT(L$2:L$244)))*100</f>
        <v>14.403292181069959</v>
      </c>
      <c r="R210" s="39">
        <f>'lc1.shallow1'!S213</f>
        <v>793.96951611599991</v>
      </c>
      <c r="S210" s="45">
        <f>(SUM(COUNT(R210:R$829))/SUM(COUNT(R$2:R$829)))*100</f>
        <v>74.879227053140099</v>
      </c>
      <c r="T210">
        <f>'LC1.Shallow2'!V222</f>
        <v>195.08415255444405</v>
      </c>
      <c r="U210" s="45">
        <f>(SUM(COUNT(T210:T$272))/SUM(COUNT(T$2:T$272)))*100</f>
        <v>23.247232472324722</v>
      </c>
    </row>
    <row r="211" spans="4:21">
      <c r="D211">
        <v>412.23045573446558</v>
      </c>
      <c r="E211">
        <f>(SUM(COUNT(D211:D$424))/SUM(COUNT(D$2:D$424)))*100</f>
        <v>50.591016548463351</v>
      </c>
      <c r="G211" s="39"/>
      <c r="I211">
        <f>'LC3.shallow2'!V222</f>
        <v>266.58238368916335</v>
      </c>
      <c r="J211">
        <f>(SUM(COUNT(I211:I$505))/SUM(COUNT(I$2:I$505)))*100</f>
        <v>58.531746031746032</v>
      </c>
      <c r="L211">
        <v>182.94632820000001</v>
      </c>
      <c r="M211">
        <f>(SUM(COUNT(L211:L$731))/SUM(COUNT(L$2:L$731)))*100</f>
        <v>71.369863013698634</v>
      </c>
      <c r="O211">
        <v>1036.0943880648192</v>
      </c>
      <c r="P211">
        <f>(SUM(COUNT(L211:L$244))/SUM(COUNT(L$2:L$244)))*100</f>
        <v>13.991769547325102</v>
      </c>
      <c r="R211" s="39">
        <f>'lc1.shallow1'!S214</f>
        <v>302.2632945972</v>
      </c>
      <c r="S211" s="45">
        <f>(SUM(COUNT(R211:R$829))/SUM(COUNT(R$2:R$829)))*100</f>
        <v>74.758454106280197</v>
      </c>
      <c r="T211">
        <f>'LC1.Shallow2'!V223</f>
        <v>376.18747323234066</v>
      </c>
      <c r="U211" s="45">
        <f>(SUM(COUNT(T211:T$272))/SUM(COUNT(T$2:T$272)))*100</f>
        <v>22.878228782287824</v>
      </c>
    </row>
    <row r="212" spans="4:21">
      <c r="D212">
        <v>336.00174619362002</v>
      </c>
      <c r="E212">
        <f>(SUM(COUNT(D212:D$424))/SUM(COUNT(D$2:D$424)))*100</f>
        <v>50.354609929078009</v>
      </c>
      <c r="G212" s="39"/>
      <c r="I212">
        <f>'LC3.shallow2'!V223</f>
        <v>438.14508275671659</v>
      </c>
      <c r="J212">
        <f>(SUM(COUNT(I212:I$505))/SUM(COUNT(I$2:I$505)))*100</f>
        <v>58.333333333333336</v>
      </c>
      <c r="L212">
        <v>303.29822919999998</v>
      </c>
      <c r="M212">
        <f>(SUM(COUNT(L212:L$731))/SUM(COUNT(L$2:L$731)))*100</f>
        <v>71.232876712328761</v>
      </c>
      <c r="O212">
        <v>578.53997173096684</v>
      </c>
      <c r="P212">
        <f>(SUM(COUNT(L212:L$244))/SUM(COUNT(L$2:L$244)))*100</f>
        <v>13.580246913580247</v>
      </c>
      <c r="R212" s="39">
        <f>'lc1.shallow1'!S215</f>
        <v>689.53048955999998</v>
      </c>
      <c r="S212" s="45">
        <f>(SUM(COUNT(R212:R$829))/SUM(COUNT(R$2:R$829)))*100</f>
        <v>74.637681159420282</v>
      </c>
      <c r="T212">
        <f>'LC1.Shallow2'!V224</f>
        <v>390.77510026032809</v>
      </c>
      <c r="U212" s="45">
        <f>(SUM(COUNT(T212:T$272))/SUM(COUNT(T$2:T$272)))*100</f>
        <v>22.509225092250922</v>
      </c>
    </row>
    <row r="213" spans="4:21">
      <c r="D213">
        <v>304.52671446133922</v>
      </c>
      <c r="E213">
        <f>(SUM(COUNT(D213:D$424))/SUM(COUNT(D$2:D$424)))*100</f>
        <v>50.118203309692667</v>
      </c>
      <c r="G213" s="39"/>
      <c r="I213">
        <f>'LC3.shallow2'!V224</f>
        <v>223.40722715260836</v>
      </c>
      <c r="J213">
        <f>(SUM(COUNT(I213:I$505))/SUM(COUNT(I$2:I$505)))*100</f>
        <v>58.13492063492064</v>
      </c>
      <c r="L213">
        <v>242.154977</v>
      </c>
      <c r="M213">
        <f>(SUM(COUNT(L213:L$731))/SUM(COUNT(L$2:L$731)))*100</f>
        <v>71.095890410958901</v>
      </c>
      <c r="O213">
        <v>982.48160819030932</v>
      </c>
      <c r="P213">
        <f>(SUM(COUNT(L213:L$244))/SUM(COUNT(L$2:L$244)))*100</f>
        <v>13.168724279835391</v>
      </c>
      <c r="R213" s="39">
        <f>'lc1.shallow1'!S216</f>
        <v>265.32051875880001</v>
      </c>
      <c r="S213" s="45">
        <f>(SUM(COUNT(R213:R$829))/SUM(COUNT(R$2:R$829)))*100</f>
        <v>74.516908212560381</v>
      </c>
      <c r="T213">
        <f>'LC1.Shallow2'!V225</f>
        <v>321.75582612422534</v>
      </c>
      <c r="U213" s="45">
        <f>(SUM(COUNT(T213:T$272))/SUM(COUNT(T$2:T$272)))*100</f>
        <v>22.140221402214021</v>
      </c>
    </row>
    <row r="214" spans="4:21">
      <c r="D214">
        <v>471.16581437421519</v>
      </c>
      <c r="E214">
        <f>(SUM(COUNT(D214:D$424))/SUM(COUNT(D$2:D$424)))*100</f>
        <v>49.881796690307326</v>
      </c>
      <c r="G214" s="39"/>
      <c r="I214">
        <f>'LC3.shallow2'!V225</f>
        <v>313.36534962242428</v>
      </c>
      <c r="J214">
        <f>(SUM(COUNT(I214:I$505))/SUM(COUNT(I$2:I$505)))*100</f>
        <v>57.936507936507944</v>
      </c>
      <c r="L214">
        <v>367.90927540000001</v>
      </c>
      <c r="M214">
        <f>(SUM(COUNT(L214:L$731))/SUM(COUNT(L$2:L$731)))*100</f>
        <v>70.958904109589042</v>
      </c>
      <c r="O214">
        <v>872.44598527366554</v>
      </c>
      <c r="P214">
        <f>(SUM(COUNT(L214:L$244))/SUM(COUNT(L$2:L$244)))*100</f>
        <v>12.757201646090536</v>
      </c>
      <c r="R214" s="39">
        <f>'lc1.shallow1'!S217</f>
        <v>258.19738628879998</v>
      </c>
      <c r="S214" s="45">
        <f>(SUM(COUNT(R214:R$829))/SUM(COUNT(R$2:R$829)))*100</f>
        <v>74.39613526570048</v>
      </c>
      <c r="T214">
        <f>'LC1.Shallow2'!V226</f>
        <v>208.43998478279292</v>
      </c>
      <c r="U214" s="45">
        <f>(SUM(COUNT(T214:T$272))/SUM(COUNT(T$2:T$272)))*100</f>
        <v>21.771217712177123</v>
      </c>
    </row>
    <row r="215" spans="4:21">
      <c r="D215">
        <v>726.57402639687837</v>
      </c>
      <c r="E215">
        <f>(SUM(COUNT(D215:D$424))/SUM(COUNT(D$2:D$424)))*100</f>
        <v>49.645390070921984</v>
      </c>
      <c r="G215" s="39"/>
      <c r="I215">
        <f>'LC3.shallow2'!V226</f>
        <v>177.53186766001204</v>
      </c>
      <c r="J215">
        <f>(SUM(COUNT(I215:I$505))/SUM(COUNT(I$2:I$505)))*100</f>
        <v>57.738095238095234</v>
      </c>
      <c r="L215">
        <v>2382.7444869999999</v>
      </c>
      <c r="M215">
        <f>(SUM(COUNT(L215:L$731))/SUM(COUNT(L$2:L$731)))*100</f>
        <v>70.821917808219183</v>
      </c>
      <c r="O215">
        <v>718.38632187825476</v>
      </c>
      <c r="P215">
        <f>(SUM(COUNT(L215:L$244))/SUM(COUNT(L$2:L$244)))*100</f>
        <v>12.345679012345679</v>
      </c>
      <c r="R215" s="39">
        <f>'lc1.shallow1'!S218</f>
        <v>599.03620790399998</v>
      </c>
      <c r="S215" s="45">
        <f>(SUM(COUNT(R215:R$829))/SUM(COUNT(R$2:R$829)))*100</f>
        <v>74.275362318840578</v>
      </c>
      <c r="T215">
        <f>'LC1.Shallow2'!V227</f>
        <v>243.210520245157</v>
      </c>
      <c r="U215" s="45">
        <f>(SUM(COUNT(T215:T$272))/SUM(COUNT(T$2:T$272)))*100</f>
        <v>21.402214022140221</v>
      </c>
    </row>
    <row r="216" spans="4:21">
      <c r="D216">
        <v>222.7417936243944</v>
      </c>
      <c r="E216">
        <f>(SUM(COUNT(D216:D$424))/SUM(COUNT(D$2:D$424)))*100</f>
        <v>49.408983451536642</v>
      </c>
      <c r="G216" s="39"/>
      <c r="I216">
        <f>'LC3.shallow2'!V227</f>
        <v>229.61902398095125</v>
      </c>
      <c r="J216">
        <f>(SUM(COUNT(I216:I$505))/SUM(COUNT(I$2:I$505)))*100</f>
        <v>57.539682539682538</v>
      </c>
      <c r="L216">
        <v>777.40429540000002</v>
      </c>
      <c r="M216">
        <f>(SUM(COUNT(L216:L$731))/SUM(COUNT(L$2:L$731)))*100</f>
        <v>70.68493150684931</v>
      </c>
      <c r="O216">
        <v>759.54352440534967</v>
      </c>
      <c r="P216">
        <f>(SUM(COUNT(L216:L$244))/SUM(COUNT(L$2:L$244)))*100</f>
        <v>11.934156378600823</v>
      </c>
      <c r="R216" s="39">
        <f>'lc1.shallow1'!S219</f>
        <v>446.96398364279997</v>
      </c>
      <c r="S216" s="45">
        <f>(SUM(COUNT(R216:R$829))/SUM(COUNT(R$2:R$829)))*100</f>
        <v>74.154589371980677</v>
      </c>
      <c r="T216">
        <f>'LC1.Shallow2'!V228</f>
        <v>492.0655548115389</v>
      </c>
      <c r="U216" s="45">
        <f>(SUM(COUNT(T216:T$272))/SUM(COUNT(T$2:T$272)))*100</f>
        <v>21.033210332103323</v>
      </c>
    </row>
    <row r="217" spans="4:21">
      <c r="D217">
        <v>383.5090729444392</v>
      </c>
      <c r="E217">
        <f>(SUM(COUNT(D217:D$424))/SUM(COUNT(D$2:D$424)))*100</f>
        <v>49.1725768321513</v>
      </c>
      <c r="G217" s="39"/>
      <c r="I217">
        <f>'LC3.shallow2'!V228</f>
        <v>964.16249662022437</v>
      </c>
      <c r="J217">
        <f>(SUM(COUNT(I217:I$505))/SUM(COUNT(I$2:I$505)))*100</f>
        <v>57.341269841269835</v>
      </c>
      <c r="L217">
        <v>386.98438679999998</v>
      </c>
      <c r="M217">
        <f>(SUM(COUNT(L217:L$731))/SUM(COUNT(L$2:L$731)))*100</f>
        <v>70.547945205479451</v>
      </c>
      <c r="O217">
        <v>356.81146215609613</v>
      </c>
      <c r="P217">
        <f>(SUM(COUNT(L217:L$244))/SUM(COUNT(L$2:L$244)))*100</f>
        <v>11.522633744855968</v>
      </c>
      <c r="R217" s="39">
        <f>'lc1.shallow1'!S220</f>
        <v>1562.104145364</v>
      </c>
      <c r="S217" s="45">
        <f>(SUM(COUNT(R217:R$829))/SUM(COUNT(R$2:R$829)))*100</f>
        <v>74.033816425120762</v>
      </c>
      <c r="T217">
        <f>'LC1.Shallow2'!V229</f>
        <v>185.57926249817885</v>
      </c>
      <c r="U217" s="45">
        <f>(SUM(COUNT(T217:T$272))/SUM(COUNT(T$2:T$272)))*100</f>
        <v>20.664206642066421</v>
      </c>
    </row>
    <row r="218" spans="4:21">
      <c r="D218">
        <v>700.08930777205285</v>
      </c>
      <c r="E218">
        <f>(SUM(COUNT(D218:D$424))/SUM(COUNT(D$2:D$424)))*100</f>
        <v>48.936170212765958</v>
      </c>
      <c r="G218" s="39"/>
      <c r="I218">
        <f>'LC3.shallow2'!V229</f>
        <v>402.98369349084453</v>
      </c>
      <c r="J218">
        <f>(SUM(COUNT(I218:I$505))/SUM(COUNT(I$2:I$505)))*100</f>
        <v>57.142857142857139</v>
      </c>
      <c r="L218">
        <v>883.07420639999998</v>
      </c>
      <c r="M218">
        <f>(SUM(COUNT(L218:L$731))/SUM(COUNT(L$2:L$731)))*100</f>
        <v>70.410958904109592</v>
      </c>
      <c r="O218">
        <v>673.16509852620572</v>
      </c>
      <c r="P218">
        <f>(SUM(COUNT(L218:L$244))/SUM(COUNT(L$2:L$244)))*100</f>
        <v>11.111111111111111</v>
      </c>
      <c r="R218" s="39">
        <f>'lc1.shallow1'!S221</f>
        <v>407.25954458039996</v>
      </c>
      <c r="S218" s="45">
        <f>(SUM(COUNT(R218:R$829))/SUM(COUNT(R$2:R$829)))*100</f>
        <v>73.91304347826086</v>
      </c>
      <c r="T218">
        <f>'LC1.Shallow2'!V230</f>
        <v>372.9148997139647</v>
      </c>
      <c r="U218" s="45">
        <f>(SUM(COUNT(T218:T$272))/SUM(COUNT(T$2:T$272)))*100</f>
        <v>20.29520295202952</v>
      </c>
    </row>
    <row r="219" spans="4:21">
      <c r="D219">
        <v>330.30501328531437</v>
      </c>
      <c r="E219">
        <f>(SUM(COUNT(D219:D$424))/SUM(COUNT(D$2:D$424)))*100</f>
        <v>48.699763593380609</v>
      </c>
      <c r="G219" s="39"/>
      <c r="I219">
        <f>'LC3.shallow2'!V230</f>
        <v>1243.2204921710611</v>
      </c>
      <c r="J219">
        <f>(SUM(COUNT(I219:I$505))/SUM(COUNT(I$2:I$505)))*100</f>
        <v>56.944444444444443</v>
      </c>
      <c r="L219">
        <v>475.56692570000001</v>
      </c>
      <c r="M219">
        <f>(SUM(COUNT(L219:L$731))/SUM(COUNT(L$2:L$731)))*100</f>
        <v>70.273972602739732</v>
      </c>
      <c r="O219">
        <v>656.63436195761915</v>
      </c>
      <c r="P219">
        <f>(SUM(COUNT(L219:L$244))/SUM(COUNT(L$2:L$244)))*100</f>
        <v>10.699588477366255</v>
      </c>
      <c r="R219" s="39">
        <f>'lc1.shallow1'!S222</f>
        <v>219.94824956760002</v>
      </c>
      <c r="S219" s="45">
        <f>(SUM(COUNT(R219:R$829))/SUM(COUNT(R$2:R$829)))*100</f>
        <v>73.792270531400959</v>
      </c>
      <c r="T219">
        <f>'LC1.Shallow2'!V231</f>
        <v>301.47682218678119</v>
      </c>
      <c r="U219" s="45">
        <f>(SUM(COUNT(T219:T$272))/SUM(COUNT(T$2:T$272)))*100</f>
        <v>19.926199261992618</v>
      </c>
    </row>
    <row r="220" spans="4:21">
      <c r="D220">
        <v>1176.093021685864</v>
      </c>
      <c r="E220">
        <f>(SUM(COUNT(D220:D$424))/SUM(COUNT(D$2:D$424)))*100</f>
        <v>48.463356973995268</v>
      </c>
      <c r="G220" s="39"/>
      <c r="I220">
        <f>'LC3.shallow2'!V231</f>
        <v>293.23660451362969</v>
      </c>
      <c r="J220">
        <f>(SUM(COUNT(I220:I$505))/SUM(COUNT(I$2:I$505)))*100</f>
        <v>56.746031746031747</v>
      </c>
      <c r="L220">
        <v>342.55198530000001</v>
      </c>
      <c r="M220">
        <f>(SUM(COUNT(L220:L$731))/SUM(COUNT(L$2:L$731)))*100</f>
        <v>70.136986301369859</v>
      </c>
      <c r="O220">
        <v>1391.5996986225143</v>
      </c>
      <c r="P220">
        <f>(SUM(COUNT(L220:L$244))/SUM(COUNT(L$2:L$244)))*100</f>
        <v>10.2880658436214</v>
      </c>
      <c r="R220" s="39">
        <f>'lc1.shallow1'!S223</f>
        <v>959.71653384000001</v>
      </c>
      <c r="S220" s="45">
        <f>(SUM(COUNT(R220:R$829))/SUM(COUNT(R$2:R$829)))*100</f>
        <v>73.671497584541072</v>
      </c>
      <c r="T220">
        <f>'LC1.Shallow2'!V232</f>
        <v>404.87342205588067</v>
      </c>
      <c r="U220" s="45">
        <f>(SUM(COUNT(T220:T$272))/SUM(COUNT(T$2:T$272)))*100</f>
        <v>19.557195571955717</v>
      </c>
    </row>
    <row r="221" spans="4:21">
      <c r="D221">
        <v>461.9425224287944</v>
      </c>
      <c r="E221">
        <f>(SUM(COUNT(D221:D$424))/SUM(COUNT(D$2:D$424)))*100</f>
        <v>48.226950354609926</v>
      </c>
      <c r="G221" s="39"/>
      <c r="I221">
        <f>'LC3.shallow2'!V232</f>
        <v>203.13224079788426</v>
      </c>
      <c r="J221">
        <f>(SUM(COUNT(I221:I$505))/SUM(COUNT(I$2:I$505)))*100</f>
        <v>56.547619047619044</v>
      </c>
      <c r="L221">
        <v>1579.241955</v>
      </c>
      <c r="M221">
        <f>(SUM(COUNT(L221:L$731))/SUM(COUNT(L$2:L$731)))*100</f>
        <v>70</v>
      </c>
      <c r="O221">
        <v>581.22149368965358</v>
      </c>
      <c r="P221">
        <f>(SUM(COUNT(L221:L$244))/SUM(COUNT(L$2:L$244)))*100</f>
        <v>9.8765432098765427</v>
      </c>
      <c r="R221" s="39">
        <f>'lc1.shallow1'!S224</f>
        <v>649.94317558800003</v>
      </c>
      <c r="S221" s="45">
        <f>(SUM(COUNT(R221:R$829))/SUM(COUNT(R$2:R$829)))*100</f>
        <v>73.550724637681171</v>
      </c>
      <c r="T221">
        <f>'LC1.Shallow2'!V233</f>
        <v>236.90632992910292</v>
      </c>
      <c r="U221" s="45">
        <f>(SUM(COUNT(T221:T$272))/SUM(COUNT(T$2:T$272)))*100</f>
        <v>19.188191881918819</v>
      </c>
    </row>
    <row r="222" spans="4:21">
      <c r="D222">
        <v>233.87604804332</v>
      </c>
      <c r="E222">
        <f>(SUM(COUNT(D222:D$424))/SUM(COUNT(D$2:D$424)))*100</f>
        <v>47.990543735224591</v>
      </c>
      <c r="G222" s="39"/>
      <c r="I222">
        <f>'LC3.shallow2'!V233</f>
        <v>1264.9934224662272</v>
      </c>
      <c r="J222">
        <f>(SUM(COUNT(I222:I$505))/SUM(COUNT(I$2:I$505)))*100</f>
        <v>56.349206349206348</v>
      </c>
      <c r="L222">
        <v>230.7374404</v>
      </c>
      <c r="M222">
        <f>(SUM(COUNT(L222:L$731))/SUM(COUNT(L$2:L$731)))*100</f>
        <v>69.863013698630141</v>
      </c>
      <c r="O222">
        <v>1044.5251151374723</v>
      </c>
      <c r="P222">
        <f>(SUM(COUNT(L222:L$244))/SUM(COUNT(L$2:L$244)))*100</f>
        <v>9.4650205761316872</v>
      </c>
      <c r="R222" s="39">
        <f>'lc1.shallow1'!S225</f>
        <v>279.68575927320001</v>
      </c>
      <c r="S222" s="45">
        <f>(SUM(COUNT(R222:R$829))/SUM(COUNT(R$2:R$829)))*100</f>
        <v>73.429951690821255</v>
      </c>
      <c r="T222">
        <f>'LC1.Shallow2'!V234</f>
        <v>173.63207476450523</v>
      </c>
      <c r="U222" s="45">
        <f>(SUM(COUNT(T222:T$272))/SUM(COUNT(T$2:T$272)))*100</f>
        <v>18.819188191881921</v>
      </c>
    </row>
    <row r="223" spans="4:21">
      <c r="D223">
        <v>286.2290871810344</v>
      </c>
      <c r="E223">
        <f>(SUM(COUNT(D223:D$424))/SUM(COUNT(D$2:D$424)))*100</f>
        <v>47.754137115839242</v>
      </c>
      <c r="G223" s="39"/>
      <c r="I223">
        <f>'LC3.shallow2'!V234</f>
        <v>237.54625961188924</v>
      </c>
      <c r="J223">
        <f>(SUM(COUNT(I223:I$505))/SUM(COUNT(I$2:I$505)))*100</f>
        <v>56.150793650793652</v>
      </c>
      <c r="L223">
        <v>303.21727370000002</v>
      </c>
      <c r="M223">
        <f>(SUM(COUNT(L223:L$731))/SUM(COUNT(L$2:L$731)))*100</f>
        <v>69.726027397260268</v>
      </c>
      <c r="O223">
        <v>696.33897203441029</v>
      </c>
      <c r="P223">
        <f>(SUM(COUNT(L223:L$244))/SUM(COUNT(L$2:L$244)))*100</f>
        <v>9.0534979423868318</v>
      </c>
      <c r="R223" s="39">
        <f>'lc1.shallow1'!S226</f>
        <v>332.433346992</v>
      </c>
      <c r="S223" s="45">
        <f>(SUM(COUNT(R223:R$829))/SUM(COUNT(R$2:R$829)))*100</f>
        <v>73.309178743961354</v>
      </c>
      <c r="T223">
        <f>'LC1.Shallow2'!V235</f>
        <v>313.35148214947532</v>
      </c>
      <c r="U223" s="45">
        <f>(SUM(COUNT(T223:T$272))/SUM(COUNT(T$2:T$272)))*100</f>
        <v>18.450184501845019</v>
      </c>
    </row>
    <row r="224" spans="4:21">
      <c r="D224">
        <v>347.57690408405438</v>
      </c>
      <c r="E224">
        <f>(SUM(COUNT(D224:D$424))/SUM(COUNT(D$2:D$424)))*100</f>
        <v>47.5177304964539</v>
      </c>
      <c r="G224" s="39"/>
      <c r="I224">
        <f>'LC3.shallow2'!V235</f>
        <v>290.52774948143104</v>
      </c>
      <c r="J224">
        <f>(SUM(COUNT(I224:I$505))/SUM(COUNT(I$2:I$505)))*100</f>
        <v>55.952380952380956</v>
      </c>
      <c r="L224">
        <v>354.73255289999997</v>
      </c>
      <c r="M224">
        <f>(SUM(COUNT(L224:L$731))/SUM(COUNT(L$2:L$731)))*100</f>
        <v>69.589041095890408</v>
      </c>
      <c r="O224">
        <v>392.72132355465885</v>
      </c>
      <c r="P224">
        <f>(SUM(COUNT(L224:L$244))/SUM(COUNT(L$2:L$244)))*100</f>
        <v>8.6419753086419746</v>
      </c>
      <c r="R224" s="39">
        <f>'lc1.shallow1'!S227</f>
        <v>550.03826775839991</v>
      </c>
      <c r="S224" s="45">
        <f>(SUM(COUNT(R224:R$829))/SUM(COUNT(R$2:R$829)))*100</f>
        <v>73.188405797101453</v>
      </c>
      <c r="T224">
        <f>'LC1.Shallow2'!V236</f>
        <v>1118.6437220388793</v>
      </c>
      <c r="U224" s="45">
        <f>(SUM(COUNT(T224:T$272))/SUM(COUNT(T$2:T$272)))*100</f>
        <v>18.081180811808117</v>
      </c>
    </row>
    <row r="225" spans="4:21">
      <c r="D225">
        <v>367.60241720176242</v>
      </c>
      <c r="E225">
        <f>(SUM(COUNT(D225:D$424))/SUM(COUNT(D$2:D$424)))*100</f>
        <v>47.281323877068559</v>
      </c>
      <c r="G225" s="39"/>
      <c r="I225">
        <f>'LC3.shallow2'!V236</f>
        <v>311.30025158868432</v>
      </c>
      <c r="J225">
        <f>(SUM(COUNT(I225:I$505))/SUM(COUNT(I$2:I$505)))*100</f>
        <v>55.753968253968253</v>
      </c>
      <c r="L225">
        <v>1682.4334040000001</v>
      </c>
      <c r="M225">
        <f>(SUM(COUNT(L225:L$731))/SUM(COUNT(L$2:L$731)))*100</f>
        <v>69.452054794520549</v>
      </c>
      <c r="O225">
        <v>396.3992418316729</v>
      </c>
      <c r="P225">
        <f>(SUM(COUNT(L225:L$244))/SUM(COUNT(L$2:L$244)))*100</f>
        <v>8.2304526748971192</v>
      </c>
      <c r="R225" s="39">
        <f>'lc1.shallow1'!S228</f>
        <v>393.1570918008</v>
      </c>
      <c r="S225" s="45">
        <f>(SUM(COUNT(R225:R$829))/SUM(COUNT(R$2:R$829)))*100</f>
        <v>73.067632850241552</v>
      </c>
      <c r="T225">
        <f>'LC1.Shallow2'!V237</f>
        <v>572.48120008752994</v>
      </c>
      <c r="U225" s="45">
        <f>(SUM(COUNT(T225:T$272))/SUM(COUNT(T$2:T$272)))*100</f>
        <v>17.712177121771216</v>
      </c>
    </row>
    <row r="226" spans="4:21">
      <c r="D226">
        <v>932.24145821155196</v>
      </c>
      <c r="E226">
        <f>(SUM(COUNT(D226:D$424))/SUM(COUNT(D$2:D$424)))*100</f>
        <v>47.044917257683217</v>
      </c>
      <c r="G226" s="39"/>
      <c r="I226">
        <f>'LC3.shallow2'!V237</f>
        <v>245.38898924013517</v>
      </c>
      <c r="J226">
        <f>(SUM(COUNT(I226:I$505))/SUM(COUNT(I$2:I$505)))*100</f>
        <v>55.555555555555557</v>
      </c>
      <c r="L226">
        <v>281.07274849999999</v>
      </c>
      <c r="M226">
        <f>(SUM(COUNT(L226:L$731))/SUM(COUNT(L$2:L$731)))*100</f>
        <v>69.31506849315069</v>
      </c>
      <c r="O226">
        <v>256.80969792222976</v>
      </c>
      <c r="P226">
        <f>(SUM(COUNT(L226:L$244))/SUM(COUNT(L$2:L$244)))*100</f>
        <v>7.8189300411522638</v>
      </c>
      <c r="R226" s="39">
        <f>'lc1.shallow1'!S229</f>
        <v>411.81693620279992</v>
      </c>
      <c r="S226" s="45">
        <f>(SUM(COUNT(R226:R$829))/SUM(COUNT(R$2:R$829)))*100</f>
        <v>72.94685990338165</v>
      </c>
      <c r="T226">
        <f>'LC1.Shallow2'!V238</f>
        <v>250.74993254036821</v>
      </c>
      <c r="U226" s="45">
        <f>(SUM(COUNT(T226:T$272))/SUM(COUNT(T$2:T$272)))*100</f>
        <v>17.343173431734318</v>
      </c>
    </row>
    <row r="227" spans="4:21">
      <c r="D227">
        <v>729.4836918969728</v>
      </c>
      <c r="E227">
        <f>(SUM(COUNT(D227:D$424))/SUM(COUNT(D$2:D$424)))*100</f>
        <v>46.808510638297875</v>
      </c>
      <c r="G227" s="39"/>
      <c r="I227">
        <f>'LC3.shallow2'!V238</f>
        <v>235.16165683955964</v>
      </c>
      <c r="J227">
        <f>(SUM(COUNT(I227:I$505))/SUM(COUNT(I$2:I$505)))*100</f>
        <v>55.357142857142861</v>
      </c>
      <c r="L227">
        <v>417.1457934</v>
      </c>
      <c r="M227">
        <f>(SUM(COUNT(L227:L$731))/SUM(COUNT(L$2:L$731)))*100</f>
        <v>69.178082191780817</v>
      </c>
      <c r="O227">
        <v>925.37916267519267</v>
      </c>
      <c r="P227">
        <f>(SUM(COUNT(L227:L$244))/SUM(COUNT(L$2:L$244)))*100</f>
        <v>7.4074074074074066</v>
      </c>
      <c r="R227" s="39">
        <f>'lc1.shallow1'!S230</f>
        <v>313.90728886080001</v>
      </c>
      <c r="S227" s="45">
        <f>(SUM(COUNT(R227:R$829))/SUM(COUNT(R$2:R$829)))*100</f>
        <v>72.826086956521735</v>
      </c>
      <c r="T227">
        <f>'LC1.Shallow2'!V239</f>
        <v>303.15103785177678</v>
      </c>
      <c r="U227" s="45">
        <f>(SUM(COUNT(T227:T$272))/SUM(COUNT(T$2:T$272)))*100</f>
        <v>16.974169741697416</v>
      </c>
    </row>
    <row r="228" spans="4:21">
      <c r="D228">
        <v>1656.5450985099681</v>
      </c>
      <c r="E228">
        <f>(SUM(COUNT(D228:D$424))/SUM(COUNT(D$2:D$424)))*100</f>
        <v>46.572104018912533</v>
      </c>
      <c r="G228" s="39"/>
      <c r="I228">
        <f>'LC3.shallow2'!V239</f>
        <v>147.31763518724051</v>
      </c>
      <c r="J228">
        <f>(SUM(COUNT(I228:I$505))/SUM(COUNT(I$2:I$505)))*100</f>
        <v>55.158730158730165</v>
      </c>
      <c r="L228">
        <v>464.01613320000001</v>
      </c>
      <c r="M228">
        <f>(SUM(COUNT(L228:L$731))/SUM(COUNT(L$2:L$731)))*100</f>
        <v>69.041095890410958</v>
      </c>
      <c r="O228">
        <v>790.62015332983151</v>
      </c>
      <c r="P228">
        <f>(SUM(COUNT(L228:L$244))/SUM(COUNT(L$2:L$244)))*100</f>
        <v>6.9958847736625511</v>
      </c>
      <c r="R228" s="39">
        <f>'lc1.shallow1'!S231</f>
        <v>827.79700377599988</v>
      </c>
      <c r="S228" s="45">
        <f>(SUM(COUNT(R228:R$829))/SUM(COUNT(R$2:R$829)))*100</f>
        <v>72.705314009661834</v>
      </c>
      <c r="T228">
        <f>'LC1.Shallow2'!V240</f>
        <v>180.7758718496415</v>
      </c>
      <c r="U228" s="45">
        <f>(SUM(COUNT(T228:T$272))/SUM(COUNT(T$2:T$272)))*100</f>
        <v>16.605166051660518</v>
      </c>
    </row>
    <row r="229" spans="4:21">
      <c r="D229">
        <v>206.24059809369439</v>
      </c>
      <c r="E229">
        <f>(SUM(COUNT(D229:D$424))/SUM(COUNT(D$2:D$424)))*100</f>
        <v>46.335697399527184</v>
      </c>
      <c r="G229" s="39"/>
      <c r="I229">
        <f>'LC3.shallow2'!V240</f>
        <v>174.30023561430878</v>
      </c>
      <c r="J229">
        <f>(SUM(COUNT(I229:I$505))/SUM(COUNT(I$2:I$505)))*100</f>
        <v>54.960317460317462</v>
      </c>
      <c r="L229">
        <v>252.05729769999999</v>
      </c>
      <c r="M229">
        <f>(SUM(COUNT(L229:L$731))/SUM(COUNT(L$2:L$731)))*100</f>
        <v>68.904109589041099</v>
      </c>
      <c r="O229">
        <v>638.48530734971746</v>
      </c>
      <c r="P229">
        <f>(SUM(COUNT(L229:L$244))/SUM(COUNT(L$2:L$244)))*100</f>
        <v>6.5843621399176957</v>
      </c>
      <c r="R229" s="39">
        <f>'lc1.shallow1'!S232</f>
        <v>628.67384898</v>
      </c>
      <c r="S229" s="45">
        <f>(SUM(COUNT(R229:R$829))/SUM(COUNT(R$2:R$829)))*100</f>
        <v>72.584541062801932</v>
      </c>
      <c r="T229">
        <f>'LC1.Shallow2'!V241</f>
        <v>631.43231422760141</v>
      </c>
      <c r="U229" s="45">
        <f>(SUM(COUNT(T229:T$272))/SUM(COUNT(T$2:T$272)))*100</f>
        <v>16.236162361623617</v>
      </c>
    </row>
    <row r="230" spans="4:21">
      <c r="D230">
        <v>1348.6501273286001</v>
      </c>
      <c r="E230">
        <f>(SUM(COUNT(D230:D$424))/SUM(COUNT(D$2:D$424)))*100</f>
        <v>46.099290780141843</v>
      </c>
      <c r="G230" s="39"/>
      <c r="I230">
        <f>'LC3.shallow2'!V241</f>
        <v>385.45900336551483</v>
      </c>
      <c r="J230">
        <f>(SUM(COUNT(I230:I$505))/SUM(COUNT(I$2:I$505)))*100</f>
        <v>54.761904761904766</v>
      </c>
      <c r="L230">
        <v>301.93877400000002</v>
      </c>
      <c r="M230">
        <f>(SUM(COUNT(L230:L$731))/SUM(COUNT(L$2:L$731)))*100</f>
        <v>68.767123287671225</v>
      </c>
      <c r="O230">
        <v>453.91669546757095</v>
      </c>
      <c r="P230">
        <f>(SUM(COUNT(L230:L$244))/SUM(COUNT(L$2:L$244)))*100</f>
        <v>6.1728395061728394</v>
      </c>
      <c r="R230" s="39">
        <f>'lc1.shallow1'!S233</f>
        <v>497.88259437359994</v>
      </c>
      <c r="S230" s="45">
        <f>(SUM(COUNT(R230:R$829))/SUM(COUNT(R$2:R$829)))*100</f>
        <v>72.463768115942031</v>
      </c>
      <c r="T230">
        <f>'LC1.Shallow2'!V242</f>
        <v>203.47951196802057</v>
      </c>
      <c r="U230" s="45">
        <f>(SUM(COUNT(T230:T$272))/SUM(COUNT(T$2:T$272)))*100</f>
        <v>15.867158671586715</v>
      </c>
    </row>
    <row r="231" spans="4:21">
      <c r="D231">
        <v>432.43824481537359</v>
      </c>
      <c r="E231">
        <f>(SUM(COUNT(D231:D$424))/SUM(COUNT(D$2:D$424)))*100</f>
        <v>45.862884160756501</v>
      </c>
      <c r="G231" s="39"/>
      <c r="I231">
        <f>'LC3.shallow2'!V242</f>
        <v>163.41169587082481</v>
      </c>
      <c r="J231">
        <f>(SUM(COUNT(I231:I$505))/SUM(COUNT(I$2:I$505)))*100</f>
        <v>54.563492063492056</v>
      </c>
      <c r="L231">
        <v>391.17162050000002</v>
      </c>
      <c r="M231">
        <f>(SUM(COUNT(L231:L$731))/SUM(COUNT(L$2:L$731)))*100</f>
        <v>68.630136986301366</v>
      </c>
      <c r="O231">
        <v>240.81175295316569</v>
      </c>
      <c r="P231">
        <f>(SUM(COUNT(L231:L$244))/SUM(COUNT(L$2:L$244)))*100</f>
        <v>5.761316872427984</v>
      </c>
      <c r="R231" s="39">
        <f>'lc1.shallow1'!S234</f>
        <v>1221.8786285159999</v>
      </c>
      <c r="S231" s="45">
        <f>(SUM(COUNT(R231:R$829))/SUM(COUNT(R$2:R$829)))*100</f>
        <v>72.34299516908213</v>
      </c>
      <c r="T231">
        <f>'LC1.Shallow2'!V243</f>
        <v>324.06595337866264</v>
      </c>
      <c r="U231" s="45">
        <f>(SUM(COUNT(T231:T$272))/SUM(COUNT(T$2:T$272)))*100</f>
        <v>15.498154981549817</v>
      </c>
    </row>
    <row r="232" spans="4:21">
      <c r="D232">
        <v>647.27091376136241</v>
      </c>
      <c r="E232">
        <f>(SUM(COUNT(D232:D$424))/SUM(COUNT(D$2:D$424)))*100</f>
        <v>45.626477541371159</v>
      </c>
      <c r="G232" s="39"/>
      <c r="I232">
        <f>'LC3.shallow2'!V243</f>
        <v>269.16390808019628</v>
      </c>
      <c r="J232">
        <f>(SUM(COUNT(I232:I$505))/SUM(COUNT(I$2:I$505)))*100</f>
        <v>54.36507936507936</v>
      </c>
      <c r="L232">
        <v>335.42311819999998</v>
      </c>
      <c r="M232">
        <f>(SUM(COUNT(L232:L$731))/SUM(COUNT(L$2:L$731)))*100</f>
        <v>68.493150684931507</v>
      </c>
      <c r="O232">
        <v>379.12697996250455</v>
      </c>
      <c r="P232">
        <f>(SUM(COUNT(L232:L$244))/SUM(COUNT(L$2:L$244)))*100</f>
        <v>5.3497942386831276</v>
      </c>
      <c r="R232" s="39">
        <f>'lc1.shallow1'!S235</f>
        <v>618.82457597999996</v>
      </c>
      <c r="S232" s="45">
        <f>(SUM(COUNT(R232:R$829))/SUM(COUNT(R$2:R$829)))*100</f>
        <v>72.222222222222214</v>
      </c>
      <c r="T232">
        <f>'LC1.Shallow2'!V244</f>
        <v>721.9218264736752</v>
      </c>
      <c r="U232" s="45">
        <f>(SUM(COUNT(T232:T$272))/SUM(COUNT(T$2:T$272)))*100</f>
        <v>15.129151291512915</v>
      </c>
    </row>
    <row r="233" spans="4:21">
      <c r="D233">
        <v>500.79026038310718</v>
      </c>
      <c r="E233">
        <f>(SUM(COUNT(D233:D$424))/SUM(COUNT(D$2:D$424)))*100</f>
        <v>45.390070921985817</v>
      </c>
      <c r="G233" s="39"/>
      <c r="I233">
        <f>'LC3.shallow2'!V244</f>
        <v>308.82921615678379</v>
      </c>
      <c r="J233">
        <f>(SUM(COUNT(I233:I$505))/SUM(COUNT(I$2:I$505)))*100</f>
        <v>54.166666666666664</v>
      </c>
      <c r="L233">
        <v>212.75218419999999</v>
      </c>
      <c r="M233">
        <f>(SUM(COUNT(L233:L$731))/SUM(COUNT(L$2:L$731)))*100</f>
        <v>68.356164383561648</v>
      </c>
      <c r="O233">
        <v>639.36724328199898</v>
      </c>
      <c r="P233">
        <f>(SUM(COUNT(L233:L$244))/SUM(COUNT(L$2:L$244)))*100</f>
        <v>4.9382716049382713</v>
      </c>
      <c r="R233" s="39">
        <f>'lc1.shallow1'!S236</f>
        <v>530.47053140639991</v>
      </c>
      <c r="S233" s="45">
        <f>(SUM(COUNT(R233:R$829))/SUM(COUNT(R$2:R$829)))*100</f>
        <v>72.101449275362313</v>
      </c>
      <c r="T233">
        <f>'LC1.Shallow2'!V245</f>
        <v>214.99578708982699</v>
      </c>
      <c r="U233" s="45">
        <f>(SUM(COUNT(T233:T$272))/SUM(COUNT(T$2:T$272)))*100</f>
        <v>14.760147601476014</v>
      </c>
    </row>
    <row r="234" spans="4:21">
      <c r="D234">
        <v>704.12067021196322</v>
      </c>
      <c r="E234">
        <f>(SUM(COUNT(D234:D$424))/SUM(COUNT(D$2:D$424)))*100</f>
        <v>45.153664302600468</v>
      </c>
      <c r="G234" s="39"/>
      <c r="I234">
        <f>'LC3.shallow2'!V245</f>
        <v>324.16032716193138</v>
      </c>
      <c r="J234">
        <f>(SUM(COUNT(I234:I$505))/SUM(COUNT(I$2:I$505)))*100</f>
        <v>53.968253968253968</v>
      </c>
      <c r="L234">
        <v>309.52682659999999</v>
      </c>
      <c r="M234">
        <f>(SUM(COUNT(L234:L$731))/SUM(COUNT(L$2:L$731)))*100</f>
        <v>68.219178082191775</v>
      </c>
      <c r="O234">
        <v>928.79872113195006</v>
      </c>
      <c r="P234">
        <f>(SUM(COUNT(L234:L$244))/SUM(COUNT(L$2:L$244)))*100</f>
        <v>4.5267489711934159</v>
      </c>
      <c r="R234" s="39">
        <f>'lc1.shallow1'!S237</f>
        <v>461.93312873640002</v>
      </c>
      <c r="S234" s="45">
        <f>(SUM(COUNT(R234:R$829))/SUM(COUNT(R$2:R$829)))*100</f>
        <v>71.980676328502412</v>
      </c>
      <c r="T234">
        <f>'LC1.Shallow2'!V246</f>
        <v>167.97300034310211</v>
      </c>
      <c r="U234" s="45">
        <f>(SUM(COUNT(T234:T$272))/SUM(COUNT(T$2:T$272)))*100</f>
        <v>14.391143911439114</v>
      </c>
    </row>
    <row r="235" spans="4:21">
      <c r="D235">
        <v>199.79400606633439</v>
      </c>
      <c r="E235">
        <f>(SUM(COUNT(D235:D$424))/SUM(COUNT(D$2:D$424)))*100</f>
        <v>44.917257683215126</v>
      </c>
      <c r="G235" s="39"/>
      <c r="I235">
        <f>'LC3.shallow2'!V247</f>
        <v>623.93008017287923</v>
      </c>
      <c r="J235">
        <f>(SUM(COUNT(I235:I$505))/SUM(COUNT(I$2:I$505)))*100</f>
        <v>53.769841269841265</v>
      </c>
      <c r="L235">
        <v>270.8324604</v>
      </c>
      <c r="M235">
        <f>(SUM(COUNT(L235:L$731))/SUM(COUNT(L$2:L$731)))*100</f>
        <v>68.082191780821915</v>
      </c>
      <c r="O235">
        <v>820.7463243778019</v>
      </c>
      <c r="P235">
        <f>(SUM(COUNT(L235:L$244))/SUM(COUNT(L$2:L$244)))*100</f>
        <v>4.1152263374485596</v>
      </c>
      <c r="R235" s="39">
        <f>'lc1.shallow1'!S238</f>
        <v>706.739050572</v>
      </c>
      <c r="S235" s="45">
        <f>(SUM(COUNT(R235:R$829))/SUM(COUNT(R$2:R$829)))*100</f>
        <v>71.859903381642511</v>
      </c>
      <c r="T235">
        <f>'LC1.Shallow2'!V247</f>
        <v>281.95581992735066</v>
      </c>
      <c r="U235" s="45">
        <f>(SUM(COUNT(T235:T$272))/SUM(COUNT(T$2:T$272)))*100</f>
        <v>14.022140221402212</v>
      </c>
    </row>
    <row r="236" spans="4:21">
      <c r="D236">
        <v>573.32706701559835</v>
      </c>
      <c r="E236">
        <f>(SUM(COUNT(D236:D$424))/SUM(COUNT(D$2:D$424)))*100</f>
        <v>44.680851063829785</v>
      </c>
      <c r="G236" s="39"/>
      <c r="I236">
        <f>'LC3.shallow2'!V248</f>
        <v>449.05052910534062</v>
      </c>
      <c r="J236">
        <f>(SUM(COUNT(I236:I$505))/SUM(COUNT(I$2:I$505)))*100</f>
        <v>53.571428571428569</v>
      </c>
      <c r="L236">
        <v>1999.7060280000001</v>
      </c>
      <c r="M236">
        <f>(SUM(COUNT(L236:L$731))/SUM(COUNT(L$2:L$731)))*100</f>
        <v>67.945205479452056</v>
      </c>
      <c r="O236">
        <v>860.26457014226992</v>
      </c>
      <c r="P236">
        <f>(SUM(COUNT(L236:L$244))/SUM(COUNT(L$2:L$244)))*100</f>
        <v>3.7037037037037033</v>
      </c>
      <c r="R236" s="39">
        <f>'lc1.shallow1'!S239</f>
        <v>338.06367602759997</v>
      </c>
      <c r="S236" s="45">
        <f>(SUM(COUNT(R236:R$829))/SUM(COUNT(R$2:R$829)))*100</f>
        <v>71.739130434782609</v>
      </c>
      <c r="T236">
        <f>'LC1.Shallow2'!V248</f>
        <v>346.73291665381231</v>
      </c>
      <c r="U236" s="45">
        <f>(SUM(COUNT(T236:T$272))/SUM(COUNT(T$2:T$272)))*100</f>
        <v>13.653136531365314</v>
      </c>
    </row>
    <row r="237" spans="4:21">
      <c r="D237">
        <v>268.08108208543757</v>
      </c>
      <c r="E237">
        <f>(SUM(COUNT(D237:D$424))/SUM(COUNT(D$2:D$424)))*100</f>
        <v>44.444444444444443</v>
      </c>
      <c r="G237" s="39"/>
      <c r="I237">
        <f>'LC3.shallow2'!V249</f>
        <v>420.34946189260501</v>
      </c>
      <c r="J237">
        <f>(SUM(COUNT(I237:I$505))/SUM(COUNT(I$2:I$505)))*100</f>
        <v>53.373015873015873</v>
      </c>
      <c r="L237">
        <v>401.7762409</v>
      </c>
      <c r="M237">
        <f>(SUM(COUNT(L237:L$731))/SUM(COUNT(L$2:L$731)))*100</f>
        <v>67.808219178082197</v>
      </c>
      <c r="O237">
        <v>557.31981283388234</v>
      </c>
      <c r="P237">
        <f>(SUM(COUNT(L237:L$244))/SUM(COUNT(L$2:L$244)))*100</f>
        <v>3.2921810699588478</v>
      </c>
      <c r="R237" s="39">
        <f>'lc1.shallow1'!S240</f>
        <v>569.14928785199993</v>
      </c>
      <c r="S237" s="45">
        <f>(SUM(COUNT(R237:R$829))/SUM(COUNT(R$2:R$829)))*100</f>
        <v>71.618357487922708</v>
      </c>
      <c r="T237">
        <f>'LC1.Shallow2'!V249</f>
        <v>211.63342529621517</v>
      </c>
      <c r="U237" s="45">
        <f>(SUM(COUNT(T237:T$272))/SUM(COUNT(T$2:T$272)))*100</f>
        <v>13.284132841328415</v>
      </c>
    </row>
    <row r="238" spans="4:21">
      <c r="D238">
        <v>961.32692399730399</v>
      </c>
      <c r="E238">
        <f>(SUM(COUNT(D238:D$424))/SUM(COUNT(D$2:D$424)))*100</f>
        <v>44.208037825059101</v>
      </c>
      <c r="G238" s="39"/>
      <c r="I238">
        <f>'LC3.shallow2'!V250</f>
        <v>310.17069563404283</v>
      </c>
      <c r="J238">
        <f>(SUM(COUNT(I238:I$505))/SUM(COUNT(I$2:I$505)))*100</f>
        <v>53.174603174603178</v>
      </c>
      <c r="L238">
        <v>842.07551120000005</v>
      </c>
      <c r="M238">
        <f>(SUM(COUNT(L238:L$731))/SUM(COUNT(L$2:L$731)))*100</f>
        <v>67.671232876712324</v>
      </c>
      <c r="O238">
        <v>896.7541826688481</v>
      </c>
      <c r="P238">
        <f>(SUM(COUNT(L238:L$244))/SUM(COUNT(L$2:L$244)))*100</f>
        <v>2.880658436213992</v>
      </c>
      <c r="R238" s="39">
        <f>'lc1.shallow1'!S241</f>
        <v>328.62381209399996</v>
      </c>
      <c r="S238" s="45">
        <f>(SUM(COUNT(R238:R$829))/SUM(COUNT(R$2:R$829)))*100</f>
        <v>71.497584541062793</v>
      </c>
      <c r="T238">
        <f>'LC1.Shallow2'!V250</f>
        <v>234.00339712025564</v>
      </c>
      <c r="U238" s="45">
        <f>(SUM(COUNT(T238:T$272))/SUM(COUNT(T$2:T$272)))*100</f>
        <v>12.915129151291513</v>
      </c>
    </row>
    <row r="239" spans="4:21">
      <c r="D239">
        <v>792.83975116950796</v>
      </c>
      <c r="E239">
        <f>(SUM(COUNT(D239:D$424))/SUM(COUNT(D$2:D$424)))*100</f>
        <v>43.971631205673759</v>
      </c>
      <c r="G239" s="39"/>
      <c r="I239">
        <f>'LC3.shallow2'!V251</f>
        <v>198.69771956537053</v>
      </c>
      <c r="J239">
        <f>(SUM(COUNT(I239:I$505))/SUM(COUNT(I$2:I$505)))*100</f>
        <v>52.976190476190474</v>
      </c>
      <c r="L239">
        <v>528.60692080000001</v>
      </c>
      <c r="M239">
        <f>(SUM(COUNT(L239:L$731))/SUM(COUNT(L$2:L$731)))*100</f>
        <v>67.534246575342465</v>
      </c>
      <c r="O239">
        <v>1424.760521998732</v>
      </c>
      <c r="P239">
        <f>(SUM(COUNT(L239:L$244))/SUM(COUNT(L$2:L$244)))*100</f>
        <v>2.4691358024691357</v>
      </c>
      <c r="R239" s="39">
        <f>'lc1.shallow1'!S242</f>
        <v>429.51996740760001</v>
      </c>
      <c r="S239" s="45">
        <f>(SUM(COUNT(R239:R$829))/SUM(COUNT(R$2:R$829)))*100</f>
        <v>71.376811594202891</v>
      </c>
      <c r="T239">
        <f>'LC1.Shallow2'!V251</f>
        <v>140.53938142755311</v>
      </c>
      <c r="U239" s="45">
        <f>(SUM(COUNT(T239:T$272))/SUM(COUNT(T$2:T$272)))*100</f>
        <v>12.546125461254611</v>
      </c>
    </row>
    <row r="240" spans="4:21">
      <c r="D240">
        <v>2738.5180192912562</v>
      </c>
      <c r="E240">
        <f>(SUM(COUNT(D240:D$424))/SUM(COUNT(D$2:D$424)))*100</f>
        <v>43.735224586288417</v>
      </c>
      <c r="G240" s="39"/>
      <c r="I240">
        <f>'LC3.shallow2'!V252</f>
        <v>442.44042852862731</v>
      </c>
      <c r="J240">
        <f>(SUM(COUNT(I240:I$505))/SUM(COUNT(I$2:I$505)))*100</f>
        <v>52.777777777777779</v>
      </c>
      <c r="L240">
        <v>503.76832960000002</v>
      </c>
      <c r="M240">
        <f>(SUM(COUNT(L240:L$731))/SUM(COUNT(L$2:L$731)))*100</f>
        <v>67.397260273972606</v>
      </c>
      <c r="O240">
        <v>1879.7123291728969</v>
      </c>
      <c r="P240">
        <f>(SUM(COUNT(L240:L$244))/SUM(COUNT(L$2:L$244)))*100</f>
        <v>2.0576131687242798</v>
      </c>
      <c r="R240" s="39">
        <f>'lc1.shallow1'!S243</f>
        <v>625.98173315999998</v>
      </c>
      <c r="S240" s="45">
        <f>(SUM(COUNT(R240:R$829))/SUM(COUNT(R$2:R$829)))*100</f>
        <v>71.25603864734299</v>
      </c>
      <c r="T240">
        <f>'LC1.Shallow2'!V252</f>
        <v>302.6927220068539</v>
      </c>
      <c r="U240" s="45">
        <f>(SUM(COUNT(T240:T$272))/SUM(COUNT(T$2:T$272)))*100</f>
        <v>12.177121771217712</v>
      </c>
    </row>
    <row r="241" spans="4:21">
      <c r="D241">
        <v>220.0726562092872</v>
      </c>
      <c r="E241">
        <f>(SUM(COUNT(D241:D$424))/SUM(COUNT(D$2:D$424)))*100</f>
        <v>43.498817966903076</v>
      </c>
      <c r="G241" s="39"/>
      <c r="I241">
        <f>'LC3.shallow2'!V253</f>
        <v>844.93849482260885</v>
      </c>
      <c r="J241">
        <f>(SUM(COUNT(I241:I$505))/SUM(COUNT(I$2:I$505)))*100</f>
        <v>52.579365079365083</v>
      </c>
      <c r="L241">
        <v>216.9811301</v>
      </c>
      <c r="M241">
        <f>(SUM(COUNT(L241:L$731))/SUM(COUNT(L$2:L$731)))*100</f>
        <v>67.260273972602732</v>
      </c>
      <c r="O241">
        <v>794.00403501223548</v>
      </c>
      <c r="P241">
        <f>(SUM(COUNT(L241:L$244))/SUM(COUNT(L$2:L$244)))*100</f>
        <v>1.6460905349794239</v>
      </c>
      <c r="R241" s="39">
        <f>'lc1.shallow1'!S244</f>
        <v>472.64669062080003</v>
      </c>
      <c r="S241" s="45">
        <f>(SUM(COUNT(R241:R$829))/SUM(COUNT(R$2:R$829)))*100</f>
        <v>71.135265700483103</v>
      </c>
      <c r="T241">
        <f>'LC1.Shallow2'!V253</f>
        <v>301.09311744588859</v>
      </c>
      <c r="U241" s="45">
        <f>(SUM(COUNT(T241:T$272))/SUM(COUNT(T$2:T$272)))*100</f>
        <v>11.808118081180812</v>
      </c>
    </row>
    <row r="242" spans="4:21">
      <c r="D242">
        <v>557.93704366396321</v>
      </c>
      <c r="E242">
        <f>(SUM(COUNT(D242:D$424))/SUM(COUNT(D$2:D$424)))*100</f>
        <v>43.262411347517734</v>
      </c>
      <c r="I242">
        <f>'LC3.shallow2'!V254</f>
        <v>778.53569636010707</v>
      </c>
      <c r="J242">
        <f>(SUM(COUNT(I242:I$505))/SUM(COUNT(I$2:I$505)))*100</f>
        <v>52.380952380952387</v>
      </c>
      <c r="L242">
        <v>1479.048254</v>
      </c>
      <c r="M242">
        <f>(SUM(COUNT(L242:L$731))/SUM(COUNT(L$2:L$731)))*100</f>
        <v>67.123287671232873</v>
      </c>
      <c r="O242">
        <v>774.19132320858898</v>
      </c>
      <c r="P242">
        <f>(SUM(COUNT(L242:L$244))/SUM(COUNT(L$2:L$244)))*100</f>
        <v>1.2345679012345678</v>
      </c>
      <c r="R242" s="39">
        <f>'lc1.shallow1'!S245</f>
        <v>368.83344953160002</v>
      </c>
      <c r="S242" s="45">
        <f>(SUM(COUNT(R242:R$829))/SUM(COUNT(R$2:R$829)))*100</f>
        <v>71.014492753623188</v>
      </c>
      <c r="T242">
        <f>'LC1.Shallow2'!V254</f>
        <v>383.947043833397</v>
      </c>
      <c r="U242" s="45">
        <f>(SUM(COUNT(T242:T$272))/SUM(COUNT(T$2:T$272)))*100</f>
        <v>11.439114391143912</v>
      </c>
    </row>
    <row r="243" spans="4:21">
      <c r="D243">
        <v>1162.7889314219999</v>
      </c>
      <c r="E243">
        <f>(SUM(COUNT(D243:D$424))/SUM(COUNT(D$2:D$424)))*100</f>
        <v>43.026004728132392</v>
      </c>
      <c r="I243">
        <f>'LC3.shallow2'!V255</f>
        <v>1278.5968816448556</v>
      </c>
      <c r="J243">
        <f>(SUM(COUNT(I243:I$505))/SUM(COUNT(I$2:I$505)))*100</f>
        <v>52.182539682539684</v>
      </c>
      <c r="L243">
        <v>1024.429572</v>
      </c>
      <c r="M243">
        <f>(SUM(COUNT(L243:L$731))/SUM(COUNT(L$2:L$731)))*100</f>
        <v>66.986301369863014</v>
      </c>
      <c r="O243">
        <v>687.54803603373614</v>
      </c>
      <c r="P243">
        <f>(SUM(COUNT(L243:L$244))/SUM(COUNT(L$2:L$244)))*100</f>
        <v>0.82304526748971196</v>
      </c>
      <c r="R243" s="39">
        <f>'lc1.shallow1'!S246</f>
        <v>643.94357708400003</v>
      </c>
      <c r="S243" s="45">
        <f>(SUM(COUNT(R243:R$829))/SUM(COUNT(R$2:R$829)))*100</f>
        <v>70.893719806763286</v>
      </c>
      <c r="T243">
        <f>'LC1.Shallow2'!V255</f>
        <v>796.46034636479123</v>
      </c>
      <c r="U243" s="45">
        <f>(SUM(COUNT(T243:T$272))/SUM(COUNT(T$2:T$272)))*100</f>
        <v>11.07011070110701</v>
      </c>
    </row>
    <row r="244" spans="4:21">
      <c r="D244">
        <v>1078.4009082650321</v>
      </c>
      <c r="E244">
        <f>(SUM(COUNT(D244:D$424))/SUM(COUNT(D$2:D$424)))*100</f>
        <v>42.789598108747043</v>
      </c>
      <c r="I244">
        <f>'LC3.shallow2'!V256</f>
        <v>171.89049518298617</v>
      </c>
      <c r="J244">
        <f>(SUM(COUNT(I244:I$505))/SUM(COUNT(I$2:I$505)))*100</f>
        <v>51.984126984126988</v>
      </c>
      <c r="L244">
        <v>490.65079500000002</v>
      </c>
      <c r="M244">
        <f>(SUM(COUNT(L244:L$731))/SUM(COUNT(L$2:L$731)))*100</f>
        <v>66.849315068493155</v>
      </c>
      <c r="O244">
        <v>1219.3911602668859</v>
      </c>
      <c r="P244">
        <f>(SUM(COUNT(L244:L$244))/SUM(COUNT(L$2:L$244)))*100</f>
        <v>0.41152263374485598</v>
      </c>
      <c r="R244" s="39">
        <f>'lc1.shallow1'!S247</f>
        <v>779.21287629599999</v>
      </c>
      <c r="S244" s="45">
        <f>(SUM(COUNT(R244:R$829))/SUM(COUNT(R$2:R$829)))*100</f>
        <v>70.772946859903385</v>
      </c>
      <c r="T244">
        <f>'LC1.Shallow2'!V256</f>
        <v>159.06187054148805</v>
      </c>
      <c r="U244" s="45">
        <f>(SUM(COUNT(T244:T$272))/SUM(COUNT(T$2:T$272)))*100</f>
        <v>10.701107011070111</v>
      </c>
    </row>
    <row r="245" spans="4:21">
      <c r="D245">
        <v>308.0164043960408</v>
      </c>
      <c r="E245">
        <f>(SUM(COUNT(D245:D$424))/SUM(COUNT(D$2:D$424)))*100</f>
        <v>42.553191489361701</v>
      </c>
      <c r="I245">
        <f>'LC3.shallow2'!V257</f>
        <v>317.44612044984615</v>
      </c>
      <c r="J245">
        <f>(SUM(COUNT(I245:I$505))/SUM(COUNT(I$2:I$505)))*100</f>
        <v>51.785714285714292</v>
      </c>
      <c r="L245">
        <v>285.29481859999999</v>
      </c>
      <c r="M245">
        <f>(SUM(COUNT(L245:L$731))/SUM(COUNT(L$2:L$731)))*100</f>
        <v>66.712328767123282</v>
      </c>
      <c r="R245" s="39">
        <f>'lc1.shallow1'!S248</f>
        <v>474.30726267959994</v>
      </c>
      <c r="S245" s="45">
        <f>(SUM(COUNT(R245:R$829))/SUM(COUNT(R$2:R$829)))*100</f>
        <v>70.652173913043484</v>
      </c>
      <c r="T245">
        <f>'LC1.Shallow2'!V257</f>
        <v>419.68466076512027</v>
      </c>
      <c r="U245" s="45">
        <f>(SUM(COUNT(T245:T$272))/SUM(COUNT(T$2:T$272)))*100</f>
        <v>10.332103321033211</v>
      </c>
    </row>
    <row r="246" spans="4:21">
      <c r="D246">
        <v>470.65927155496558</v>
      </c>
      <c r="E246">
        <f>(SUM(COUNT(D246:D$424))/SUM(COUNT(D$2:D$424)))*100</f>
        <v>42.31678486997636</v>
      </c>
      <c r="I246">
        <f>'LC3.shallow2'!V258</f>
        <v>498.11644937891651</v>
      </c>
      <c r="J246">
        <f>(SUM(COUNT(I246:I$505))/SUM(COUNT(I$2:I$505)))*100</f>
        <v>51.587301587301596</v>
      </c>
      <c r="L246">
        <v>1758.7539320000001</v>
      </c>
      <c r="M246">
        <f>(SUM(COUNT(L246:L$731))/SUM(COUNT(L$2:L$731)))*100</f>
        <v>66.575342465753423</v>
      </c>
      <c r="R246" s="39">
        <f>'lc1.shallow1'!S249</f>
        <v>541.76070433079997</v>
      </c>
      <c r="S246" s="45">
        <f>(SUM(COUNT(R246:R$829))/SUM(COUNT(R$2:R$829)))*100</f>
        <v>70.531400966183583</v>
      </c>
      <c r="T246">
        <f>'LC1.Shallow2'!V259</f>
        <v>243.22759574210153</v>
      </c>
      <c r="U246" s="45">
        <f>(SUM(COUNT(T246:T$272))/SUM(COUNT(T$2:T$272)))*100</f>
        <v>9.9630996309963091</v>
      </c>
    </row>
    <row r="247" spans="4:21">
      <c r="D247">
        <v>406.56741228126958</v>
      </c>
      <c r="E247">
        <f>(SUM(COUNT(D247:D$424))/SUM(COUNT(D$2:D$424)))*100</f>
        <v>42.080378250591018</v>
      </c>
      <c r="I247">
        <f>'LC3.shallow2'!V259</f>
        <v>211.16990003671327</v>
      </c>
      <c r="J247">
        <f>(SUM(COUNT(I247:I$505))/SUM(COUNT(I$2:I$505)))*100</f>
        <v>51.388888888888886</v>
      </c>
      <c r="L247">
        <v>288.3035658</v>
      </c>
      <c r="M247">
        <f>(SUM(COUNT(L247:L$731))/SUM(COUNT(L$2:L$731)))*100</f>
        <v>66.438356164383563</v>
      </c>
      <c r="R247" s="39">
        <f>'lc1.shallow1'!S250</f>
        <v>391.44849046079997</v>
      </c>
      <c r="S247" s="45">
        <f>(SUM(COUNT(R247:R$829))/SUM(COUNT(R$2:R$829)))*100</f>
        <v>70.410628019323667</v>
      </c>
      <c r="T247">
        <f>'LC1.Shallow2'!V260</f>
        <v>120.80449700924571</v>
      </c>
      <c r="U247" s="45">
        <f>(SUM(COUNT(T247:T$272))/SUM(COUNT(T$2:T$272)))*100</f>
        <v>9.5940959409594093</v>
      </c>
    </row>
    <row r="248" spans="4:21">
      <c r="D248">
        <v>619.212274398212</v>
      </c>
      <c r="E248">
        <f>(SUM(COUNT(D248:D$424))/SUM(COUNT(D$2:D$424)))*100</f>
        <v>41.843971631205676</v>
      </c>
      <c r="I248">
        <f>'LC3.shallow2'!V260</f>
        <v>1521.8225891077161</v>
      </c>
      <c r="J248">
        <f>(SUM(COUNT(I248:I$505))/SUM(COUNT(I$2:I$505)))*100</f>
        <v>51.19047619047619</v>
      </c>
      <c r="L248">
        <v>443.8646761</v>
      </c>
      <c r="M248">
        <f>(SUM(COUNT(L248:L$731))/SUM(COUNT(L$2:L$731)))*100</f>
        <v>66.301369863013704</v>
      </c>
      <c r="R248" s="39">
        <f>'lc1.shallow1'!S251</f>
        <v>264.008568072</v>
      </c>
      <c r="S248" s="45">
        <f>(SUM(COUNT(R248:R$829))/SUM(COUNT(R$2:R$829)))*100</f>
        <v>70.289855072463766</v>
      </c>
      <c r="T248">
        <f>'LC1.Shallow2'!V261</f>
        <v>293.21588484675749</v>
      </c>
      <c r="U248" s="45">
        <f>(SUM(COUNT(T248:T$272))/SUM(COUNT(T$2:T$272)))*100</f>
        <v>9.2250922509225095</v>
      </c>
    </row>
    <row r="249" spans="4:21">
      <c r="D249">
        <v>315.73628407950719</v>
      </c>
      <c r="E249">
        <f>(SUM(COUNT(D249:D$424))/SUM(COUNT(D$2:D$424)))*100</f>
        <v>41.607565011820327</v>
      </c>
      <c r="I249">
        <f>'LC3.shallow2'!V261</f>
        <v>208.0859356434195</v>
      </c>
      <c r="J249">
        <f>(SUM(COUNT(I249:I$505))/SUM(COUNT(I$2:I$505)))*100</f>
        <v>50.992063492063487</v>
      </c>
      <c r="L249">
        <v>908.36683600000003</v>
      </c>
      <c r="M249">
        <f>(SUM(COUNT(L249:L$731))/SUM(COUNT(L$2:L$731)))*100</f>
        <v>66.164383561643831</v>
      </c>
      <c r="R249" s="39">
        <f>'lc1.shallow1'!S252</f>
        <v>236.7353016264</v>
      </c>
      <c r="S249" s="45">
        <f>(SUM(COUNT(R249:R$829))/SUM(COUNT(R$2:R$829)))*100</f>
        <v>70.169082125603865</v>
      </c>
      <c r="T249">
        <f>'LC1.Shallow2'!V262</f>
        <v>214.24418988806124</v>
      </c>
      <c r="U249" s="45">
        <f>(SUM(COUNT(T249:T$272))/SUM(COUNT(T$2:T$272)))*100</f>
        <v>8.8560885608856079</v>
      </c>
    </row>
    <row r="250" spans="4:21">
      <c r="D250">
        <v>219.50009514210561</v>
      </c>
      <c r="E250">
        <f>(SUM(COUNT(D250:D$424))/SUM(COUNT(D$2:D$424)))*100</f>
        <v>41.371158392434985</v>
      </c>
      <c r="I250">
        <f>'LC3.shallow2'!V262</f>
        <v>245.91816868536554</v>
      </c>
      <c r="J250">
        <f>(SUM(COUNT(I250:I$505))/SUM(COUNT(I$2:I$505)))*100</f>
        <v>50.793650793650791</v>
      </c>
      <c r="L250">
        <v>958.17021520000003</v>
      </c>
      <c r="M250">
        <f>(SUM(COUNT(L250:L$731))/SUM(COUNT(L$2:L$731)))*100</f>
        <v>66.027397260273972</v>
      </c>
      <c r="R250" s="39">
        <f>'lc1.shallow1'!S253</f>
        <v>205.60485717239999</v>
      </c>
      <c r="S250" s="45">
        <f>(SUM(COUNT(R250:R$829))/SUM(COUNT(R$2:R$829)))*100</f>
        <v>70.048309178743963</v>
      </c>
      <c r="T250">
        <f>'LC1.Shallow2'!V263</f>
        <v>456.6696127153819</v>
      </c>
      <c r="U250" s="45">
        <f>(SUM(COUNT(T250:T$272))/SUM(COUNT(T$2:T$272)))*100</f>
        <v>8.4870848708487081</v>
      </c>
    </row>
    <row r="251" spans="4:21">
      <c r="D251">
        <v>296.49177049043521</v>
      </c>
      <c r="E251">
        <f>(SUM(COUNT(D251:D$424))/SUM(COUNT(D$2:D$424)))*100</f>
        <v>41.134751773049643</v>
      </c>
      <c r="I251">
        <f>'LC3.shallow2'!V263</f>
        <v>199.81720178782402</v>
      </c>
      <c r="J251">
        <f>(SUM(COUNT(I251:I$505))/SUM(COUNT(I$2:I$505)))*100</f>
        <v>50.595238095238095</v>
      </c>
      <c r="L251">
        <v>607.84409530000005</v>
      </c>
      <c r="M251">
        <f>(SUM(COUNT(L251:L$731))/SUM(COUNT(L$2:L$731)))*100</f>
        <v>65.890410958904113</v>
      </c>
      <c r="R251" s="39">
        <f>'lc1.shallow1'!S254</f>
        <v>711.95674767599996</v>
      </c>
      <c r="S251" s="45">
        <f>(SUM(COUNT(R251:R$829))/SUM(COUNT(R$2:R$829)))*100</f>
        <v>69.927536231884062</v>
      </c>
      <c r="T251">
        <f>'LC1.Shallow2'!V264</f>
        <v>835.16395640278699</v>
      </c>
      <c r="U251" s="45">
        <f>(SUM(COUNT(T251:T$272))/SUM(COUNT(T$2:T$272)))*100</f>
        <v>8.1180811808118083</v>
      </c>
    </row>
    <row r="252" spans="4:21">
      <c r="D252">
        <v>644.37737249150882</v>
      </c>
      <c r="E252">
        <f>(SUM(COUNT(D252:D$424))/SUM(COUNT(D$2:D$424)))*100</f>
        <v>40.898345153664302</v>
      </c>
      <c r="I252">
        <f>'LC3.shallow2'!V264</f>
        <v>433.08973260717107</v>
      </c>
      <c r="J252">
        <f>(SUM(COUNT(I252:I$505))/SUM(COUNT(I$2:I$505)))*100</f>
        <v>50.396825396825392</v>
      </c>
      <c r="L252">
        <v>602.05528340000001</v>
      </c>
      <c r="M252">
        <f>(SUM(COUNT(L252:L$731))/SUM(COUNT(L$2:L$731)))*100</f>
        <v>65.753424657534239</v>
      </c>
      <c r="R252" s="39">
        <f>'lc1.shallow1'!S255</f>
        <v>510.38961929399994</v>
      </c>
      <c r="S252" s="45">
        <f>(SUM(COUNT(R252:R$829))/SUM(COUNT(R$2:R$829)))*100</f>
        <v>69.806763285024147</v>
      </c>
      <c r="T252">
        <f>'LC1.Shallow2'!V265</f>
        <v>152.60099962742157</v>
      </c>
      <c r="U252" s="45">
        <f>(SUM(COUNT(T252:T$272))/SUM(COUNT(T$2:T$272)))*100</f>
        <v>7.7490774907749085</v>
      </c>
    </row>
    <row r="253" spans="4:21">
      <c r="D253">
        <v>395.47421984759359</v>
      </c>
      <c r="E253">
        <f>(SUM(COUNT(D253:D$424))/SUM(COUNT(D$2:D$424)))*100</f>
        <v>40.66193853427896</v>
      </c>
      <c r="I253">
        <f>'LC3.shallow2'!V265</f>
        <v>597.72393789747912</v>
      </c>
      <c r="J253">
        <f>(SUM(COUNT(I253:I$505))/SUM(COUNT(I$2:I$505)))*100</f>
        <v>50.198412698412696</v>
      </c>
      <c r="L253">
        <v>437.44343830000003</v>
      </c>
      <c r="M253">
        <f>(SUM(COUNT(L253:L$731))/SUM(COUNT(L$2:L$731)))*100</f>
        <v>65.61643835616438</v>
      </c>
      <c r="R253" s="39">
        <f>'lc1.shallow1'!S256</f>
        <v>353.64951800999995</v>
      </c>
      <c r="S253" s="45">
        <f>(SUM(COUNT(R253:R$829))/SUM(COUNT(R$2:R$829)))*100</f>
        <v>69.685990338164245</v>
      </c>
      <c r="T253">
        <f>'LC1.Shallow2'!V266</f>
        <v>210.12565322414088</v>
      </c>
      <c r="U253" s="45">
        <f>(SUM(COUNT(T253:T$272))/SUM(COUNT(T$2:T$272)))*100</f>
        <v>7.3800738007380069</v>
      </c>
    </row>
    <row r="254" spans="4:21">
      <c r="D254">
        <v>740.10159757273925</v>
      </c>
      <c r="E254">
        <f>(SUM(COUNT(D254:D$424))/SUM(COUNT(D$2:D$424)))*100</f>
        <v>40.425531914893611</v>
      </c>
      <c r="I254">
        <f>'LC3.shallow2'!V266</f>
        <v>318.61652149968921</v>
      </c>
      <c r="J254">
        <f>(SUM(COUNT(I254:I$505))/SUM(COUNT(I$2:I$505)))*100</f>
        <v>50</v>
      </c>
      <c r="L254">
        <v>297.54060620000001</v>
      </c>
      <c r="M254">
        <f>(SUM(COUNT(L254:L$731))/SUM(COUNT(L$2:L$731)))*100</f>
        <v>65.479452054794521</v>
      </c>
      <c r="R254" s="39">
        <f>'lc1.shallow1'!S257</f>
        <v>283.8358689552</v>
      </c>
      <c r="S254" s="45">
        <f>(SUM(COUNT(R254:R$829))/SUM(COUNT(R$2:R$829)))*100</f>
        <v>69.565217391304344</v>
      </c>
      <c r="T254">
        <f>'LC1.Shallow2'!V267</f>
        <v>562.74474659811881</v>
      </c>
      <c r="U254" s="45">
        <f>(SUM(COUNT(T254:T$272))/SUM(COUNT(T$2:T$272)))*100</f>
        <v>7.0110701107011062</v>
      </c>
    </row>
    <row r="255" spans="4:21">
      <c r="D255">
        <v>377.59673434171361</v>
      </c>
      <c r="E255">
        <f>(SUM(COUNT(D255:D$424))/SUM(COUNT(D$2:D$424)))*100</f>
        <v>40.189125295508276</v>
      </c>
      <c r="I255">
        <f>'LC3.shallow2'!V267</f>
        <v>190.77501141006462</v>
      </c>
      <c r="J255">
        <f>(SUM(COUNT(I255:I$505))/SUM(COUNT(I$2:I$505)))*100</f>
        <v>49.801587301587304</v>
      </c>
      <c r="L255">
        <v>263.2520045</v>
      </c>
      <c r="M255">
        <f>(SUM(COUNT(L255:L$731))/SUM(COUNT(L$2:L$731)))*100</f>
        <v>65.342465753424662</v>
      </c>
      <c r="R255" s="39">
        <f>'lc1.shallow1'!S258</f>
        <v>276.07605668159999</v>
      </c>
      <c r="S255" s="45">
        <f>(SUM(COUNT(R255:R$829))/SUM(COUNT(R$2:R$829)))*100</f>
        <v>69.444444444444443</v>
      </c>
      <c r="T255">
        <f>'LC1.Shallow2'!V268</f>
        <v>552.00883280883318</v>
      </c>
      <c r="U255" s="45">
        <f>(SUM(COUNT(T255:T$272))/SUM(COUNT(T$2:T$272)))*100</f>
        <v>6.6420664206642073</v>
      </c>
    </row>
    <row r="256" spans="4:21">
      <c r="D256">
        <v>293.02243183911997</v>
      </c>
      <c r="E256">
        <f>(SUM(COUNT(D256:D$424))/SUM(COUNT(D$2:D$424)))*100</f>
        <v>39.952718676122934</v>
      </c>
      <c r="I256">
        <f>'LC3.shallow2'!V268</f>
        <v>231.26677209135929</v>
      </c>
      <c r="J256">
        <f>(SUM(COUNT(I256:I$505))/SUM(COUNT(I$2:I$505)))*100</f>
        <v>49.603174603174608</v>
      </c>
      <c r="L256">
        <v>520.13043100000004</v>
      </c>
      <c r="M256">
        <f>(SUM(COUNT(L256:L$731))/SUM(COUNT(L$2:L$731)))*100</f>
        <v>65.205479452054789</v>
      </c>
      <c r="R256" s="39">
        <f>'lc1.shallow1'!S259</f>
        <v>184.56471557399999</v>
      </c>
      <c r="S256" s="45">
        <f>(SUM(COUNT(R256:R$829))/SUM(COUNT(R$2:R$829)))*100</f>
        <v>69.323671497584542</v>
      </c>
      <c r="T256">
        <f>'LC1.Shallow2'!V269</f>
        <v>1144.13233747805</v>
      </c>
      <c r="U256" s="45">
        <f>(SUM(COUNT(T256:T$272))/SUM(COUNT(T$2:T$272)))*100</f>
        <v>6.2730627306273057</v>
      </c>
    </row>
    <row r="257" spans="4:21">
      <c r="D257">
        <v>979.02816316581595</v>
      </c>
      <c r="E257">
        <f>(SUM(COUNT(D257:D$424))/SUM(COUNT(D$2:D$424)))*100</f>
        <v>39.716312056737593</v>
      </c>
      <c r="I257">
        <f>'LC3.shallow2'!V270</f>
        <v>648.96569066816517</v>
      </c>
      <c r="J257">
        <f>(SUM(COUNT(I257:I$505))/SUM(COUNT(I$2:I$505)))*100</f>
        <v>49.404761904761905</v>
      </c>
      <c r="L257">
        <v>317.92310889999999</v>
      </c>
      <c r="M257">
        <f>(SUM(COUNT(L257:L$731))/SUM(COUNT(L$2:L$731)))*100</f>
        <v>65.06849315068493</v>
      </c>
      <c r="R257" s="39">
        <f>'lc1.shallow1'!S260</f>
        <v>246.18592380360002</v>
      </c>
      <c r="S257" s="45">
        <f>(SUM(COUNT(R257:R$829))/SUM(COUNT(R$2:R$829)))*100</f>
        <v>69.20289855072464</v>
      </c>
      <c r="T257">
        <f>'LC1.Shallow2'!V270</f>
        <v>201.00318784608481</v>
      </c>
      <c r="U257" s="45">
        <f>(SUM(COUNT(T257:T$272))/SUM(COUNT(T$2:T$272)))*100</f>
        <v>5.9040590405904059</v>
      </c>
    </row>
    <row r="258" spans="4:21">
      <c r="D258">
        <v>928.71679061551197</v>
      </c>
      <c r="E258">
        <f>(SUM(COUNT(D258:D$424))/SUM(COUNT(D$2:D$424)))*100</f>
        <v>39.479905437352244</v>
      </c>
      <c r="I258">
        <f>'LC3.shallow2'!V271</f>
        <v>386.82543876218102</v>
      </c>
      <c r="J258">
        <f>(SUM(COUNT(I258:I$505))/SUM(COUNT(I$2:I$505)))*100</f>
        <v>49.206349206349202</v>
      </c>
      <c r="L258">
        <v>367.095797</v>
      </c>
      <c r="M258">
        <f>(SUM(COUNT(L258:L$731))/SUM(COUNT(L$2:L$731)))*100</f>
        <v>64.93150684931507</v>
      </c>
      <c r="R258" s="39">
        <f>'lc1.shallow1'!S261</f>
        <v>226.07904947400002</v>
      </c>
      <c r="S258" s="45">
        <f>(SUM(COUNT(R258:R$829))/SUM(COUNT(R$2:R$829)))*100</f>
        <v>69.082125603864725</v>
      </c>
      <c r="T258">
        <f>'LC1.Shallow2'!V271</f>
        <v>213.42742558283399</v>
      </c>
      <c r="U258" s="45">
        <f>(SUM(COUNT(T258:T$272))/SUM(COUNT(T$2:T$272)))*100</f>
        <v>5.5350553505535052</v>
      </c>
    </row>
    <row r="259" spans="4:21">
      <c r="D259">
        <v>257.12672051857601</v>
      </c>
      <c r="E259">
        <f>(SUM(COUNT(D259:D$424))/SUM(COUNT(D$2:D$424)))*100</f>
        <v>39.243498817966902</v>
      </c>
      <c r="I259">
        <f>'LC3.shallow2'!V272</f>
        <v>315.76724685520145</v>
      </c>
      <c r="J259">
        <f>(SUM(COUNT(I259:I$505))/SUM(COUNT(I$2:I$505)))*100</f>
        <v>49.007936507936506</v>
      </c>
      <c r="L259">
        <v>624.06671779999999</v>
      </c>
      <c r="M259">
        <f>(SUM(COUNT(L259:L$731))/SUM(COUNT(L$2:L$731)))*100</f>
        <v>64.794520547945197</v>
      </c>
      <c r="R259" s="39">
        <f>'lc1.shallow1'!S262</f>
        <v>202.80062830439999</v>
      </c>
      <c r="S259" s="45">
        <f>(SUM(COUNT(R259:R$829))/SUM(COUNT(R$2:R$829)))*100</f>
        <v>68.961352657004824</v>
      </c>
      <c r="T259">
        <f>'LC1.Shallow2'!V272</f>
        <v>643.67456542819355</v>
      </c>
      <c r="U259" s="45">
        <f>(SUM(COUNT(T259:T$272))/SUM(COUNT(T$2:T$272)))*100</f>
        <v>5.1660516605166054</v>
      </c>
    </row>
    <row r="260" spans="4:21">
      <c r="D260">
        <v>416.66171491258638</v>
      </c>
      <c r="E260">
        <f>(SUM(COUNT(D260:D$424))/SUM(COUNT(D$2:D$424)))*100</f>
        <v>39.00709219858156</v>
      </c>
      <c r="I260">
        <f>'LC3.shallow2'!V273</f>
        <v>236.93041588923992</v>
      </c>
      <c r="J260">
        <f>(SUM(COUNT(I260:I$505))/SUM(COUNT(I$2:I$505)))*100</f>
        <v>48.80952380952381</v>
      </c>
      <c r="L260">
        <v>291.08993429999998</v>
      </c>
      <c r="M260">
        <f>(SUM(COUNT(L260:L$731))/SUM(COUNT(L$2:L$731)))*100</f>
        <v>64.657534246575338</v>
      </c>
      <c r="R260" s="39">
        <f>'lc1.shallow1'!S263</f>
        <v>425.20419693839995</v>
      </c>
      <c r="S260" s="45">
        <f>(SUM(COUNT(R260:R$829))/SUM(COUNT(R$2:R$829)))*100</f>
        <v>68.840579710144922</v>
      </c>
      <c r="T260">
        <f>'LC1.Shallow2'!V273</f>
        <v>168.00195266308236</v>
      </c>
      <c r="U260" s="45">
        <f>(SUM(COUNT(T260:T$272))/SUM(COUNT(T$2:T$272)))*100</f>
        <v>4.7970479704797047</v>
      </c>
    </row>
    <row r="261" spans="4:21">
      <c r="D261">
        <v>402.51782765918398</v>
      </c>
      <c r="E261">
        <f>(SUM(COUNT(D261:D$424))/SUM(COUNT(D$2:D$424)))*100</f>
        <v>38.770685579196218</v>
      </c>
      <c r="I261">
        <f>'LC3.shallow2'!V274</f>
        <v>533.09539424881143</v>
      </c>
      <c r="J261">
        <f>(SUM(COUNT(I261:I$505))/SUM(COUNT(I$2:I$505)))*100</f>
        <v>48.611111111111107</v>
      </c>
      <c r="L261">
        <v>320.75926020000003</v>
      </c>
      <c r="M261">
        <f>(SUM(COUNT(L261:L$731))/SUM(COUNT(L$2:L$731)))*100</f>
        <v>64.520547945205479</v>
      </c>
      <c r="R261" s="39">
        <f>'lc1.shallow1'!S264</f>
        <v>177.47528689800001</v>
      </c>
      <c r="S261" s="45">
        <f>(SUM(COUNT(R261:R$829))/SUM(COUNT(R$2:R$829)))*100</f>
        <v>68.719806763285035</v>
      </c>
      <c r="T261">
        <f>'LC1.Shallow2'!V274</f>
        <v>551.0737409399178</v>
      </c>
      <c r="U261" s="45">
        <f>(SUM(COUNT(T261:T$272))/SUM(COUNT(T$2:T$272)))*100</f>
        <v>4.428044280442804</v>
      </c>
    </row>
    <row r="262" spans="4:21">
      <c r="D262">
        <v>490.53247312334321</v>
      </c>
      <c r="E262">
        <f>(SUM(COUNT(D262:D$424))/SUM(COUNT(D$2:D$424)))*100</f>
        <v>38.534278959810877</v>
      </c>
      <c r="I262">
        <f>'LC3.shallow2'!V275</f>
        <v>283.09834983282644</v>
      </c>
      <c r="J262">
        <f>(SUM(COUNT(I262:I$505))/SUM(COUNT(I$2:I$505)))*100</f>
        <v>48.412698412698411</v>
      </c>
      <c r="L262">
        <v>243.4029668</v>
      </c>
      <c r="M262">
        <f>(SUM(COUNT(L262:L$731))/SUM(COUNT(L$2:L$731)))*100</f>
        <v>64.38356164383562</v>
      </c>
      <c r="R262" s="39">
        <f>'lc1.shallow1'!S265</f>
        <v>244.19120013119999</v>
      </c>
      <c r="S262" s="45">
        <f>(SUM(COUNT(R262:R$829))/SUM(COUNT(R$2:R$829)))*100</f>
        <v>68.59903381642512</v>
      </c>
      <c r="T262">
        <f>'LC1.Shallow2'!V275</f>
        <v>162.1909337587033</v>
      </c>
      <c r="U262" s="45">
        <f>(SUM(COUNT(T262:T$272))/SUM(COUNT(T$2:T$272)))*100</f>
        <v>4.0590405904059041</v>
      </c>
    </row>
    <row r="263" spans="4:21">
      <c r="D263">
        <v>432.16692102560398</v>
      </c>
      <c r="E263">
        <f>(SUM(COUNT(D263:D$424))/SUM(COUNT(D$2:D$424)))*100</f>
        <v>38.297872340425535</v>
      </c>
      <c r="I263">
        <f>'LC3.shallow2'!V276</f>
        <v>356.49714775996796</v>
      </c>
      <c r="J263">
        <f>(SUM(COUNT(I263:I$505))/SUM(COUNT(I$2:I$505)))*100</f>
        <v>48.214285714285715</v>
      </c>
      <c r="L263">
        <v>281.11740140000001</v>
      </c>
      <c r="M263">
        <f>(SUM(COUNT(L263:L$731))/SUM(COUNT(L$2:L$731)))*100</f>
        <v>64.246575342465746</v>
      </c>
      <c r="R263" s="39">
        <f>'lc1.shallow1'!S266</f>
        <v>235.88991035160001</v>
      </c>
      <c r="S263" s="45">
        <f>(SUM(COUNT(R263:R$829))/SUM(COUNT(R$2:R$829)))*100</f>
        <v>68.478260869565219</v>
      </c>
      <c r="T263">
        <f>'LC1.Shallow2'!V276</f>
        <v>186.10902327880405</v>
      </c>
      <c r="U263" s="45">
        <f>(SUM(COUNT(T263:T$272))/SUM(COUNT(T$2:T$272)))*100</f>
        <v>3.6900369003690034</v>
      </c>
    </row>
    <row r="264" spans="4:21">
      <c r="D264">
        <v>531.89336811582484</v>
      </c>
      <c r="E264">
        <f>(SUM(COUNT(D264:D$424))/SUM(COUNT(D$2:D$424)))*100</f>
        <v>38.061465721040186</v>
      </c>
      <c r="I264">
        <f>'LC3.shallow2'!V277</f>
        <v>860.437364283546</v>
      </c>
      <c r="J264">
        <f>(SUM(COUNT(I264:I$505))/SUM(COUNT(I$2:I$505)))*100</f>
        <v>48.015873015873019</v>
      </c>
      <c r="L264">
        <v>519.61648939999998</v>
      </c>
      <c r="M264">
        <f>(SUM(COUNT(L264:L$731))/SUM(COUNT(L$2:L$731)))*100</f>
        <v>64.109589041095887</v>
      </c>
      <c r="R264" s="39">
        <f>'lc1.shallow1'!S267</f>
        <v>282.77258192039994</v>
      </c>
      <c r="S264" s="45">
        <f>(SUM(COUNT(R264:R$829))/SUM(COUNT(R$2:R$829)))*100</f>
        <v>68.357487922705317</v>
      </c>
      <c r="T264">
        <f>'LC1.Shallow2'!V277</f>
        <v>1262.0957172378348</v>
      </c>
      <c r="U264" s="45">
        <f>(SUM(COUNT(T264:T$272))/SUM(COUNT(T$2:T$272)))*100</f>
        <v>3.3210332103321036</v>
      </c>
    </row>
    <row r="265" spans="4:21">
      <c r="D265">
        <v>412.91269945929918</v>
      </c>
      <c r="E265">
        <f>(SUM(COUNT(D265:D$424))/SUM(COUNT(D$2:D$424)))*100</f>
        <v>37.825059101654844</v>
      </c>
      <c r="I265">
        <f>'LC3.shallow2'!V278</f>
        <v>410.27035486667017</v>
      </c>
      <c r="J265">
        <f>(SUM(COUNT(I265:I$505))/SUM(COUNT(I$2:I$505)))*100</f>
        <v>47.817460317460316</v>
      </c>
      <c r="L265">
        <v>408.45198440000001</v>
      </c>
      <c r="M265">
        <f>(SUM(COUNT(L265:L$731))/SUM(COUNT(L$2:L$731)))*100</f>
        <v>63.972602739726028</v>
      </c>
      <c r="R265" s="39">
        <f>'lc1.shallow1'!S268</f>
        <v>236.85320644680002</v>
      </c>
      <c r="S265" s="45">
        <f>(SUM(COUNT(R265:R$829))/SUM(COUNT(R$2:R$829)))*100</f>
        <v>68.236714975845416</v>
      </c>
      <c r="T265">
        <f>'LC1.Shallow2'!V278</f>
        <v>861.31943609146595</v>
      </c>
      <c r="U265" s="45">
        <f>(SUM(COUNT(T265:T$272))/SUM(COUNT(T$2:T$272)))*100</f>
        <v>2.9520295202952029</v>
      </c>
    </row>
    <row r="266" spans="4:21">
      <c r="D266">
        <v>604.33868725950163</v>
      </c>
      <c r="E266">
        <f>(SUM(COUNT(D266:D$424))/SUM(COUNT(D$2:D$424)))*100</f>
        <v>37.588652482269502</v>
      </c>
      <c r="I266">
        <f>'LC3.shallow2'!V279</f>
        <v>175.66835441507325</v>
      </c>
      <c r="J266">
        <f>(SUM(COUNT(I266:I$505))/SUM(COUNT(I$2:I$505)))*100</f>
        <v>47.619047619047613</v>
      </c>
      <c r="L266">
        <v>797.31359339999995</v>
      </c>
      <c r="M266">
        <f>(SUM(COUNT(L266:L$731))/SUM(COUNT(L$2:L$731)))*100</f>
        <v>63.835616438356169</v>
      </c>
      <c r="R266" s="39">
        <f>'lc1.shallow1'!S269</f>
        <v>361.17635919839995</v>
      </c>
      <c r="S266" s="45">
        <f>(SUM(COUNT(R266:R$829))/SUM(COUNT(R$2:R$829)))*100</f>
        <v>68.115942028985515</v>
      </c>
      <c r="T266">
        <f>'LC1.Shallow2'!V279</f>
        <v>196.1376781962592</v>
      </c>
      <c r="U266" s="45">
        <f>(SUM(COUNT(T266:T$272))/SUM(COUNT(T$2:T$272)))*100</f>
        <v>2.5830258302583027</v>
      </c>
    </row>
    <row r="267" spans="4:21">
      <c r="D267">
        <v>538.10481533802965</v>
      </c>
      <c r="E267">
        <f>(SUM(COUNT(D267:D$424))/SUM(COUNT(D$2:D$424)))*100</f>
        <v>37.35224586288416</v>
      </c>
      <c r="I267">
        <f>'LC3.shallow2'!V280</f>
        <v>311.39827460745914</v>
      </c>
      <c r="J267">
        <f>(SUM(COUNT(I267:I$505))/SUM(COUNT(I$2:I$505)))*100</f>
        <v>47.420634920634917</v>
      </c>
      <c r="L267">
        <v>418.57415379999998</v>
      </c>
      <c r="M267">
        <f>(SUM(COUNT(L267:L$731))/SUM(COUNT(L$2:L$731)))*100</f>
        <v>63.698630136986303</v>
      </c>
      <c r="R267" s="39">
        <f>'lc1.shallow1'!S270</f>
        <v>244.92126338879999</v>
      </c>
      <c r="S267" s="45">
        <f>(SUM(COUNT(R267:R$829))/SUM(COUNT(R$2:R$829)))*100</f>
        <v>67.995169082125599</v>
      </c>
      <c r="T267">
        <f>'LC1.Shallow2'!V280</f>
        <v>472.39750479941648</v>
      </c>
      <c r="U267" s="45">
        <f>(SUM(COUNT(T267:T$272))/SUM(COUNT(T$2:T$272)))*100</f>
        <v>2.214022140221402</v>
      </c>
    </row>
    <row r="268" spans="4:21">
      <c r="D268">
        <v>821.29675273663997</v>
      </c>
      <c r="E268">
        <f>(SUM(COUNT(D268:D$424))/SUM(COUNT(D$2:D$424)))*100</f>
        <v>37.115839243498819</v>
      </c>
      <c r="I268">
        <f>'LC3.shallow2'!V281</f>
        <v>368.33933026606962</v>
      </c>
      <c r="J268">
        <f>(SUM(COUNT(I268:I$505))/SUM(COUNT(I$2:I$505)))*100</f>
        <v>47.222222222222221</v>
      </c>
      <c r="L268">
        <v>528.40391390000002</v>
      </c>
      <c r="M268">
        <f>(SUM(COUNT(L268:L$731))/SUM(COUNT(L$2:L$731)))*100</f>
        <v>63.561643835616444</v>
      </c>
      <c r="R268" s="39">
        <f>'lc1.shallow1'!S271</f>
        <v>345.36212806679998</v>
      </c>
      <c r="S268" s="45">
        <f>(SUM(COUNT(R268:R$829))/SUM(COUNT(R$2:R$829)))*100</f>
        <v>67.874396135265698</v>
      </c>
      <c r="T268">
        <f>'LC1.Shallow2'!V281</f>
        <v>490.46154247757539</v>
      </c>
      <c r="U268" s="45">
        <f>(SUM(COUNT(T268:T$272))/SUM(COUNT(T$2:T$272)))*100</f>
        <v>1.8450184501845017</v>
      </c>
    </row>
    <row r="269" spans="4:21">
      <c r="D269">
        <v>246.3516617244336</v>
      </c>
      <c r="E269">
        <f>(SUM(COUNT(D269:D$424))/SUM(COUNT(D$2:D$424)))*100</f>
        <v>36.87943262411347</v>
      </c>
      <c r="I269">
        <f>'LC3.shallow2'!V282</f>
        <v>168.14648197740499</v>
      </c>
      <c r="J269">
        <f>(SUM(COUNT(I269:I$505))/SUM(COUNT(I$2:I$505)))*100</f>
        <v>47.023809523809526</v>
      </c>
      <c r="L269">
        <v>412.21615989999998</v>
      </c>
      <c r="M269">
        <f>(SUM(COUNT(L269:L$731))/SUM(COUNT(L$2:L$731)))*100</f>
        <v>63.424657534246577</v>
      </c>
      <c r="R269" s="39">
        <f>'lc1.shallow1'!S272</f>
        <v>232.52934872520001</v>
      </c>
      <c r="S269" s="45">
        <f>(SUM(COUNT(R269:R$829))/SUM(COUNT(R$2:R$829)))*100</f>
        <v>67.753623188405797</v>
      </c>
      <c r="T269">
        <f>'LC1.Shallow2'!V282</f>
        <v>543.47614157125508</v>
      </c>
      <c r="U269" s="45">
        <f>(SUM(COUNT(T269:T$272))/SUM(COUNT(T$2:T$272)))*100</f>
        <v>1.4760147601476015</v>
      </c>
    </row>
    <row r="270" spans="4:21">
      <c r="D270">
        <v>339.8426552290336</v>
      </c>
      <c r="E270">
        <f>(SUM(COUNT(D270:D$424))/SUM(COUNT(D$2:D$424)))*100</f>
        <v>36.643026004728128</v>
      </c>
      <c r="I270">
        <f>'LC3.shallow2'!V283</f>
        <v>173.0731538304677</v>
      </c>
      <c r="J270">
        <f>(SUM(COUNT(I270:I$505))/SUM(COUNT(I$2:I$505)))*100</f>
        <v>46.825396825396822</v>
      </c>
      <c r="L270">
        <v>242.65630340000001</v>
      </c>
      <c r="M270">
        <f>(SUM(COUNT(L270:L$731))/SUM(COUNT(L$2:L$731)))*100</f>
        <v>63.287671232876704</v>
      </c>
      <c r="R270" s="39">
        <f>'lc1.shallow1'!S273</f>
        <v>376.53124887720003</v>
      </c>
      <c r="S270" s="45">
        <f>(SUM(COUNT(R270:R$829))/SUM(COUNT(R$2:R$829)))*100</f>
        <v>67.632850241545896</v>
      </c>
      <c r="T270">
        <f>'LC1.Shallow2'!V283</f>
        <v>702.16787503402679</v>
      </c>
      <c r="U270" s="45">
        <f>(SUM(COUNT(T270:T$272))/SUM(COUNT(T$2:T$272)))*100</f>
        <v>1.107011070110701</v>
      </c>
    </row>
    <row r="271" spans="4:21">
      <c r="D271">
        <v>482.513744837736</v>
      </c>
      <c r="E271">
        <f>(SUM(COUNT(D271:D$424))/SUM(COUNT(D$2:D$424)))*100</f>
        <v>36.406619385342793</v>
      </c>
      <c r="I271">
        <f>'LC3.shallow2'!V284</f>
        <v>229.68135459181673</v>
      </c>
      <c r="J271">
        <f>(SUM(COUNT(I271:I$505))/SUM(COUNT(I$2:I$505)))*100</f>
        <v>46.626984126984127</v>
      </c>
      <c r="L271">
        <v>747.04018640000004</v>
      </c>
      <c r="M271">
        <f>(SUM(COUNT(L271:L$731))/SUM(COUNT(L$2:L$731)))*100</f>
        <v>63.150684931506852</v>
      </c>
      <c r="R271" s="39">
        <f>'lc1.shallow1'!S274</f>
        <v>1375.125949428</v>
      </c>
      <c r="S271" s="45">
        <f>(SUM(COUNT(R271:R$829))/SUM(COUNT(R$2:R$829)))*100</f>
        <v>67.512077294685994</v>
      </c>
      <c r="T271">
        <f>'LC1.Shallow2'!V284</f>
        <v>219.77730963129881</v>
      </c>
      <c r="U271" s="45">
        <f>(SUM(COUNT(T271:T$272))/SUM(COUNT(T$2:T$272)))*100</f>
        <v>0.73800738007380073</v>
      </c>
    </row>
    <row r="272" spans="4:21">
      <c r="D272">
        <v>1129.2537742795439</v>
      </c>
      <c r="E272">
        <f>(SUM(COUNT(D272:D$424))/SUM(COUNT(D$2:D$424)))*100</f>
        <v>36.170212765957451</v>
      </c>
      <c r="I272">
        <f>'LC3.shallow2'!V285</f>
        <v>399.38518242889938</v>
      </c>
      <c r="J272">
        <f>(SUM(COUNT(I272:I$505))/SUM(COUNT(I$2:I$505)))*100</f>
        <v>46.428571428571431</v>
      </c>
      <c r="L272">
        <v>1178.7063129999999</v>
      </c>
      <c r="M272">
        <f>(SUM(COUNT(L272:L$731))/SUM(COUNT(L$2:L$731)))*100</f>
        <v>63.013698630136986</v>
      </c>
      <c r="R272" s="39">
        <f>'lc1.shallow1'!S275</f>
        <v>170.40966432359997</v>
      </c>
      <c r="S272" s="45">
        <f>(SUM(COUNT(R272:R$829))/SUM(COUNT(R$2:R$829)))*100</f>
        <v>67.391304347826093</v>
      </c>
      <c r="T272">
        <f>'LC1.Shallow2'!V285</f>
        <v>424.27210699027688</v>
      </c>
      <c r="U272" s="45">
        <f>(SUM(COUNT(T272:T$272))/SUM(COUNT(T$2:T$272)))*100</f>
        <v>0.36900369003690037</v>
      </c>
    </row>
    <row r="273" spans="4:19">
      <c r="D273">
        <v>411.90852402137119</v>
      </c>
      <c r="E273">
        <f>(SUM(COUNT(D273:D$424))/SUM(COUNT(D$2:D$424)))*100</f>
        <v>35.933806146572103</v>
      </c>
      <c r="I273">
        <f>'LC3.shallow2'!V286</f>
        <v>209.86908167176591</v>
      </c>
      <c r="J273">
        <f>(SUM(COUNT(I273:I$505))/SUM(COUNT(I$2:I$505)))*100</f>
        <v>46.230158730158735</v>
      </c>
      <c r="L273">
        <v>501.0356294</v>
      </c>
      <c r="M273">
        <f>(SUM(COUNT(L273:L$731))/SUM(COUNT(L$2:L$731)))*100</f>
        <v>62.876712328767127</v>
      </c>
      <c r="R273" s="39">
        <f>'lc1.shallow1'!S276</f>
        <v>458.58915756480002</v>
      </c>
      <c r="S273" s="45">
        <f>(SUM(COUNT(R273:R$829))/SUM(COUNT(R$2:R$829)))*100</f>
        <v>67.270531400966178</v>
      </c>
    </row>
    <row r="274" spans="4:19">
      <c r="D274">
        <v>567.53843758049436</v>
      </c>
      <c r="E274">
        <f>(SUM(COUNT(D274:D$424))/SUM(COUNT(D$2:D$424)))*100</f>
        <v>35.697399527186761</v>
      </c>
      <c r="I274">
        <f>'LC3.shallow2'!V287</f>
        <v>282.57677785626282</v>
      </c>
      <c r="J274">
        <f>(SUM(COUNT(I274:I$505))/SUM(COUNT(I$2:I$505)))*100</f>
        <v>46.031746031746032</v>
      </c>
      <c r="L274">
        <v>336.59909859999999</v>
      </c>
      <c r="M274">
        <f>(SUM(COUNT(L274:L$731))/SUM(COUNT(L$2:L$731)))*100</f>
        <v>62.739726027397261</v>
      </c>
      <c r="R274" s="39">
        <f>'lc1.shallow1'!S277</f>
        <v>322.83761291639996</v>
      </c>
      <c r="S274" s="45">
        <f>(SUM(COUNT(R274:R$829))/SUM(COUNT(R$2:R$829)))*100</f>
        <v>67.149758454106276</v>
      </c>
    </row>
    <row r="275" spans="4:19">
      <c r="D275">
        <v>961.70718225900805</v>
      </c>
      <c r="E275">
        <f>(SUM(COUNT(D275:D$424))/SUM(COUNT(D$2:D$424)))*100</f>
        <v>35.460992907801419</v>
      </c>
      <c r="I275">
        <f>'LC3.shallow2'!V288</f>
        <v>228.43752431640632</v>
      </c>
      <c r="J275">
        <f>(SUM(COUNT(I275:I$505))/SUM(COUNT(I$2:I$505)))*100</f>
        <v>45.833333333333329</v>
      </c>
      <c r="L275">
        <v>529.52099880000003</v>
      </c>
      <c r="M275">
        <f>(SUM(COUNT(L275:L$731))/SUM(COUNT(L$2:L$731)))*100</f>
        <v>62.602739726027401</v>
      </c>
      <c r="R275" s="39">
        <f>'lc1.shallow1'!S278</f>
        <v>381.47948212199992</v>
      </c>
      <c r="S275" s="45">
        <f>(SUM(COUNT(R275:R$829))/SUM(COUNT(R$2:R$829)))*100</f>
        <v>67.028985507246375</v>
      </c>
    </row>
    <row r="276" spans="4:19">
      <c r="D276">
        <v>725.91128293549195</v>
      </c>
      <c r="E276">
        <f>(SUM(COUNT(D276:D$424))/SUM(COUNT(D$2:D$424)))*100</f>
        <v>35.224586288416077</v>
      </c>
      <c r="I276">
        <f>'LC3.shallow2'!V289</f>
        <v>598.99579888347068</v>
      </c>
      <c r="J276">
        <f>(SUM(COUNT(I276:I$505))/SUM(COUNT(I$2:I$505)))*100</f>
        <v>45.634920634920633</v>
      </c>
      <c r="L276">
        <v>218.8275017</v>
      </c>
      <c r="M276">
        <f>(SUM(COUNT(L276:L$731))/SUM(COUNT(L$2:L$731)))*100</f>
        <v>62.465753424657535</v>
      </c>
      <c r="R276" s="39">
        <f>'lc1.shallow1'!S279</f>
        <v>378.88653414000004</v>
      </c>
      <c r="S276" s="45">
        <f>(SUM(COUNT(R276:R$829))/SUM(COUNT(R$2:R$829)))*100</f>
        <v>66.908212560386474</v>
      </c>
    </row>
    <row r="277" spans="4:19">
      <c r="D277">
        <v>394.37788029561119</v>
      </c>
      <c r="E277">
        <f>(SUM(COUNT(D277:D$424))/SUM(COUNT(D$2:D$424)))*100</f>
        <v>34.988179669030735</v>
      </c>
      <c r="I277">
        <f>'LC3.shallow2'!V290</f>
        <v>332.44756761033824</v>
      </c>
      <c r="J277">
        <f>(SUM(COUNT(I277:I$505))/SUM(COUNT(I$2:I$505)))*100</f>
        <v>45.436507936507937</v>
      </c>
      <c r="L277">
        <v>393.80330129999999</v>
      </c>
      <c r="M277">
        <f>(SUM(COUNT(L277:L$731))/SUM(COUNT(L$2:L$731)))*100</f>
        <v>62.328767123287676</v>
      </c>
      <c r="R277" s="39">
        <f>'lc1.shallow1'!S280</f>
        <v>209.76301750319999</v>
      </c>
      <c r="S277" s="45">
        <f>(SUM(COUNT(R277:R$829))/SUM(COUNT(R$2:R$829)))*100</f>
        <v>66.787439613526573</v>
      </c>
    </row>
    <row r="278" spans="4:19">
      <c r="D278">
        <v>612.37142745101676</v>
      </c>
      <c r="E278">
        <f>(SUM(COUNT(D278:D$424))/SUM(COUNT(D$2:D$424)))*100</f>
        <v>34.751773049645394</v>
      </c>
      <c r="I278">
        <f>'LC3.shallow2'!V291</f>
        <v>327.81814938215103</v>
      </c>
      <c r="J278">
        <f>(SUM(COUNT(I278:I$505))/SUM(COUNT(I$2:I$505)))*100</f>
        <v>45.238095238095241</v>
      </c>
      <c r="L278">
        <v>271.39294649999999</v>
      </c>
      <c r="M278">
        <f>(SUM(COUNT(L278:L$731))/SUM(COUNT(L$2:L$731)))*100</f>
        <v>62.19178082191781</v>
      </c>
      <c r="R278" s="39">
        <f>'lc1.shallow1'!S281</f>
        <v>259.29909035279996</v>
      </c>
      <c r="S278" s="45">
        <f>(SUM(COUNT(R278:R$829))/SUM(COUNT(R$2:R$829)))*100</f>
        <v>66.666666666666657</v>
      </c>
    </row>
    <row r="279" spans="4:19">
      <c r="D279">
        <v>302.06484220858641</v>
      </c>
      <c r="E279">
        <f>(SUM(COUNT(D279:D$424))/SUM(COUNT(D$2:D$424)))*100</f>
        <v>34.515366430260045</v>
      </c>
      <c r="I279">
        <f>'LC3.shallow2'!V292</f>
        <v>176.29239137215399</v>
      </c>
      <c r="J279">
        <f>(SUM(COUNT(I279:I$505))/SUM(COUNT(I$2:I$505)))*100</f>
        <v>45.039682539682538</v>
      </c>
      <c r="L279">
        <v>473.74999680000002</v>
      </c>
      <c r="M279">
        <f>(SUM(COUNT(L279:L$731))/SUM(COUNT(L$2:L$731)))*100</f>
        <v>62.054794520547944</v>
      </c>
      <c r="R279" s="39">
        <f>'lc1.shallow1'!S282</f>
        <v>310.07077806839999</v>
      </c>
      <c r="S279" s="45">
        <f>(SUM(COUNT(R279:R$829))/SUM(COUNT(R$2:R$829)))*100</f>
        <v>66.545893719806756</v>
      </c>
    </row>
    <row r="280" spans="4:19">
      <c r="D280">
        <v>786.07756110071762</v>
      </c>
      <c r="E280">
        <f>(SUM(COUNT(D280:D$424))/SUM(COUNT(D$2:D$424)))*100</f>
        <v>34.278959810874703</v>
      </c>
      <c r="I280">
        <f>'LC3.shallow2'!V293</f>
        <v>195.52435567698413</v>
      </c>
      <c r="J280">
        <f>(SUM(COUNT(I280:I$505))/SUM(COUNT(I$2:I$505)))*100</f>
        <v>44.841269841269842</v>
      </c>
      <c r="L280">
        <v>989.13792079999996</v>
      </c>
      <c r="M280">
        <f>(SUM(COUNT(L280:L$731))/SUM(COUNT(L$2:L$731)))*100</f>
        <v>61.917808219178085</v>
      </c>
      <c r="R280" s="39">
        <f>'lc1.shallow1'!S283</f>
        <v>324.59504266919998</v>
      </c>
      <c r="S280" s="45">
        <f>(SUM(COUNT(R280:R$829))/SUM(COUNT(R$2:R$829)))*100</f>
        <v>66.425120772946855</v>
      </c>
    </row>
    <row r="281" spans="4:19">
      <c r="D281">
        <v>1111.1689550361359</v>
      </c>
      <c r="E281">
        <f>(SUM(COUNT(D281:D$424))/SUM(COUNT(D$2:D$424)))*100</f>
        <v>34.042553191489361</v>
      </c>
      <c r="I281">
        <f>'LC3.shallow2'!V294</f>
        <v>264.81628341788712</v>
      </c>
      <c r="J281">
        <f>(SUM(COUNT(I281:I$505))/SUM(COUNT(I$2:I$505)))*100</f>
        <v>44.642857142857146</v>
      </c>
      <c r="L281">
        <v>1096.4005440000001</v>
      </c>
      <c r="M281">
        <f>(SUM(COUNT(L281:L$731))/SUM(COUNT(L$2:L$731)))*100</f>
        <v>61.780821917808218</v>
      </c>
      <c r="R281" s="39">
        <f>'lc1.shallow1'!S284</f>
        <v>695.76792855600002</v>
      </c>
      <c r="S281" s="45">
        <f>(SUM(COUNT(R281:R$829))/SUM(COUNT(R$2:R$829)))*100</f>
        <v>66.304347826086953</v>
      </c>
    </row>
    <row r="282" spans="4:19">
      <c r="D282">
        <v>612.8121349448104</v>
      </c>
      <c r="E282">
        <f>(SUM(COUNT(D282:D$424))/SUM(COUNT(D$2:D$424)))*100</f>
        <v>33.806146572104019</v>
      </c>
      <c r="I282">
        <f>'LC3.shallow2'!V295</f>
        <v>1842.7237557671606</v>
      </c>
      <c r="J282">
        <f>(SUM(COUNT(I282:I$505))/SUM(COUNT(I$2:I$505)))*100</f>
        <v>44.444444444444443</v>
      </c>
      <c r="L282">
        <v>508.77319820000002</v>
      </c>
      <c r="M282">
        <f>(SUM(COUNT(L282:L$731))/SUM(COUNT(L$2:L$731)))*100</f>
        <v>61.643835616438359</v>
      </c>
      <c r="R282" s="39">
        <f>'lc1.shallow1'!S285</f>
        <v>701.31142420799995</v>
      </c>
      <c r="S282" s="45">
        <f>(SUM(COUNT(R282:R$829))/SUM(COUNT(R$2:R$829)))*100</f>
        <v>66.183574879227052</v>
      </c>
    </row>
    <row r="283" spans="4:19">
      <c r="D283">
        <v>1221.5943597594719</v>
      </c>
      <c r="E283">
        <f>(SUM(COUNT(D283:D$424))/SUM(COUNT(D$2:D$424)))*100</f>
        <v>33.569739952718678</v>
      </c>
      <c r="I283">
        <f>'LC3.shallow2'!V296</f>
        <v>255.59438023616227</v>
      </c>
      <c r="J283">
        <f>(SUM(COUNT(I283:I$505))/SUM(COUNT(I$2:I$505)))*100</f>
        <v>44.246031746031747</v>
      </c>
      <c r="L283">
        <v>666.45279870000002</v>
      </c>
      <c r="M283">
        <f>(SUM(COUNT(L283:L$731))/SUM(COUNT(L$2:L$731)))*100</f>
        <v>61.506849315068493</v>
      </c>
      <c r="R283" s="39">
        <f>'lc1.shallow1'!S286</f>
        <v>408.41660468040004</v>
      </c>
      <c r="S283" s="45">
        <f>(SUM(COUNT(R283:R$829))/SUM(COUNT(R$2:R$829)))*100</f>
        <v>66.062801932367151</v>
      </c>
    </row>
    <row r="284" spans="4:19">
      <c r="D284">
        <v>2029.1566448233441</v>
      </c>
      <c r="E284">
        <f>(SUM(COUNT(D284:D$424))/SUM(COUNT(D$2:D$424)))*100</f>
        <v>33.333333333333329</v>
      </c>
      <c r="I284">
        <f>'LC3.shallow2'!V297</f>
        <v>246.71522063864828</v>
      </c>
      <c r="J284">
        <f>(SUM(COUNT(I284:I$505))/SUM(COUNT(I$2:I$505)))*100</f>
        <v>44.047619047619044</v>
      </c>
      <c r="L284">
        <v>642.56585500000006</v>
      </c>
      <c r="M284">
        <f>(SUM(COUNT(L284:L$731))/SUM(COUNT(L$2:L$731)))*100</f>
        <v>61.369863013698634</v>
      </c>
      <c r="R284" s="39">
        <f>'lc1.shallow1'!S287</f>
        <v>403.71289013879999</v>
      </c>
      <c r="S284" s="45">
        <f>(SUM(COUNT(R284:R$829))/SUM(COUNT(R$2:R$829)))*100</f>
        <v>65.94202898550725</v>
      </c>
    </row>
    <row r="285" spans="4:19">
      <c r="D285">
        <v>375.25233427985683</v>
      </c>
      <c r="E285">
        <f>(SUM(COUNT(D285:D$424))/SUM(COUNT(D$2:D$424)))*100</f>
        <v>33.096926713947987</v>
      </c>
      <c r="I285">
        <f>'LC3.shallow2'!V298</f>
        <v>387.43524305092552</v>
      </c>
      <c r="J285">
        <f>(SUM(COUNT(I285:I$505))/SUM(COUNT(I$2:I$505)))*100</f>
        <v>43.849206349206348</v>
      </c>
      <c r="L285">
        <v>429.1282582</v>
      </c>
      <c r="M285">
        <f>(SUM(COUNT(L285:L$731))/SUM(COUNT(L$2:L$731)))*100</f>
        <v>61.232876712328768</v>
      </c>
      <c r="R285" s="39">
        <f>'lc1.shallow1'!S288</f>
        <v>304.02094036199998</v>
      </c>
      <c r="S285" s="45">
        <f>(SUM(COUNT(R285:R$829))/SUM(COUNT(R$2:R$829)))*100</f>
        <v>65.821256038647348</v>
      </c>
    </row>
    <row r="286" spans="4:19">
      <c r="D286">
        <v>491.22925162268479</v>
      </c>
      <c r="E286">
        <f>(SUM(COUNT(D286:D$424))/SUM(COUNT(D$2:D$424)))*100</f>
        <v>32.860520094562645</v>
      </c>
      <c r="I286">
        <f>'LC3.shallow2'!V299</f>
        <v>143.16605832731233</v>
      </c>
      <c r="J286">
        <f>(SUM(COUNT(I286:I$505))/SUM(COUNT(I$2:I$505)))*100</f>
        <v>43.650793650793652</v>
      </c>
      <c r="L286">
        <v>409.08868180000002</v>
      </c>
      <c r="M286">
        <f>(SUM(COUNT(L286:L$731))/SUM(COUNT(L$2:L$731)))*100</f>
        <v>61.095890410958908</v>
      </c>
      <c r="R286" s="39">
        <f>'lc1.shallow1'!S289</f>
        <v>271.88618877839997</v>
      </c>
      <c r="S286" s="45">
        <f>(SUM(COUNT(R286:R$829))/SUM(COUNT(R$2:R$829)))*100</f>
        <v>65.700483091787447</v>
      </c>
    </row>
    <row r="287" spans="4:19">
      <c r="D287">
        <v>362.23315126716398</v>
      </c>
      <c r="E287">
        <f>(SUM(COUNT(D287:D$424))/SUM(COUNT(D$2:D$424)))*100</f>
        <v>32.62411347517731</v>
      </c>
      <c r="I287">
        <f>'LC3.shallow2'!V300</f>
        <v>294.5402380733932</v>
      </c>
      <c r="J287">
        <f>(SUM(COUNT(I287:I$505))/SUM(COUNT(I$2:I$505)))*100</f>
        <v>43.452380952380956</v>
      </c>
      <c r="L287">
        <v>935.30746160000001</v>
      </c>
      <c r="M287">
        <f>(SUM(COUNT(L287:L$731))/SUM(COUNT(L$2:L$731)))*100</f>
        <v>60.958904109589042</v>
      </c>
      <c r="R287" s="39">
        <f>'lc1.shallow1'!S290</f>
        <v>363.96233133000004</v>
      </c>
      <c r="S287" s="45">
        <f>(SUM(COUNT(R287:R$829))/SUM(COUNT(R$2:R$829)))*100</f>
        <v>65.579710144927532</v>
      </c>
    </row>
    <row r="288" spans="4:19">
      <c r="D288">
        <v>344.59571102363918</v>
      </c>
      <c r="E288">
        <f>(SUM(COUNT(D288:D$424))/SUM(COUNT(D$2:D$424)))*100</f>
        <v>32.387706855791961</v>
      </c>
      <c r="I288">
        <f>'LC3.shallow2'!V301</f>
        <v>235.09054080949971</v>
      </c>
      <c r="J288">
        <f>(SUM(COUNT(I288:I$505))/SUM(COUNT(I$2:I$505)))*100</f>
        <v>43.253968253968253</v>
      </c>
      <c r="L288">
        <v>264.76094369999998</v>
      </c>
      <c r="M288">
        <f>(SUM(COUNT(L288:L$731))/SUM(COUNT(L$2:L$731)))*100</f>
        <v>60.821917808219183</v>
      </c>
      <c r="R288" s="39">
        <f>'lc1.shallow1'!S291</f>
        <v>369.70663027080002</v>
      </c>
      <c r="S288" s="45">
        <f>(SUM(COUNT(R288:R$829))/SUM(COUNT(R$2:R$829)))*100</f>
        <v>65.45893719806763</v>
      </c>
    </row>
    <row r="289" spans="4:19">
      <c r="D289">
        <v>1303.738713965904</v>
      </c>
      <c r="E289">
        <f>(SUM(COUNT(D289:D$424))/SUM(COUNT(D$2:D$424)))*100</f>
        <v>32.15130023640662</v>
      </c>
      <c r="I289">
        <f>'LC3.shallow2'!V302</f>
        <v>274.13176639630325</v>
      </c>
      <c r="J289">
        <f>(SUM(COUNT(I289:I$505))/SUM(COUNT(I$2:I$505)))*100</f>
        <v>43.055555555555557</v>
      </c>
      <c r="L289">
        <v>309.34217819999998</v>
      </c>
      <c r="M289">
        <f>(SUM(COUNT(L289:L$731))/SUM(COUNT(L$2:L$731)))*100</f>
        <v>60.684931506849317</v>
      </c>
      <c r="R289" s="39">
        <f>'lc1.shallow1'!S292</f>
        <v>393.41266010999999</v>
      </c>
      <c r="S289" s="45">
        <f>(SUM(COUNT(R289:R$829))/SUM(COUNT(R$2:R$829)))*100</f>
        <v>65.338164251207729</v>
      </c>
    </row>
    <row r="290" spans="4:19">
      <c r="D290">
        <v>3582.0036595348638</v>
      </c>
      <c r="E290">
        <f>(SUM(COUNT(D290:D$424))/SUM(COUNT(D$2:D$424)))*100</f>
        <v>31.914893617021278</v>
      </c>
      <c r="I290">
        <f>'LC3.shallow2'!V303</f>
        <v>382.76371335630841</v>
      </c>
      <c r="J290">
        <f>(SUM(COUNT(I290:I$505))/SUM(COUNT(I$2:I$505)))*100</f>
        <v>42.857142857142854</v>
      </c>
      <c r="L290">
        <v>437.5143994</v>
      </c>
      <c r="M290">
        <f>(SUM(COUNT(L290:L$731))/SUM(COUNT(L$2:L$731)))*100</f>
        <v>60.547945205479451</v>
      </c>
      <c r="R290" s="39">
        <f>'lc1.shallow1'!S293</f>
        <v>486.16752629639996</v>
      </c>
      <c r="S290" s="45">
        <f>(SUM(COUNT(R290:R$829))/SUM(COUNT(R$2:R$829)))*100</f>
        <v>65.217391304347828</v>
      </c>
    </row>
    <row r="291" spans="4:19">
      <c r="D291">
        <v>1123.550747055232</v>
      </c>
      <c r="E291">
        <f>(SUM(COUNT(D291:D$424))/SUM(COUNT(D$2:D$424)))*100</f>
        <v>31.678486997635936</v>
      </c>
      <c r="I291">
        <f>'LC3.shallow2'!V304</f>
        <v>375.44501497534418</v>
      </c>
      <c r="J291">
        <f>(SUM(COUNT(I291:I$505))/SUM(COUNT(I$2:I$505)))*100</f>
        <v>42.658730158730158</v>
      </c>
      <c r="L291">
        <v>343.8386969</v>
      </c>
      <c r="M291">
        <f>(SUM(COUNT(L291:L$731))/SUM(COUNT(L$2:L$731)))*100</f>
        <v>60.410958904109592</v>
      </c>
      <c r="R291" s="39">
        <f>'lc1.shallow1'!S294</f>
        <v>410.51166079440003</v>
      </c>
      <c r="S291" s="45">
        <f>(SUM(COUNT(R291:R$829))/SUM(COUNT(R$2:R$829)))*100</f>
        <v>65.096618357487927</v>
      </c>
    </row>
    <row r="292" spans="4:19">
      <c r="D292">
        <v>840.81629570463201</v>
      </c>
      <c r="E292">
        <f>(SUM(COUNT(D292:D$424))/SUM(COUNT(D$2:D$424)))*100</f>
        <v>31.442080378250591</v>
      </c>
      <c r="I292">
        <f>'LC3.shallow2'!V305</f>
        <v>550.92877249108915</v>
      </c>
      <c r="J292">
        <f>(SUM(COUNT(I292:I$505))/SUM(COUNT(I$2:I$505)))*100</f>
        <v>42.460317460317462</v>
      </c>
      <c r="L292">
        <v>445.98560099999997</v>
      </c>
      <c r="M292">
        <f>(SUM(COUNT(L292:L$731))/SUM(COUNT(L$2:L$731)))*100</f>
        <v>60.273972602739725</v>
      </c>
      <c r="R292" s="39">
        <f>'lc1.shallow1'!S295</f>
        <v>349.78244292959994</v>
      </c>
      <c r="S292" s="45">
        <f>(SUM(COUNT(R292:R$829))/SUM(COUNT(R$2:R$829)))*100</f>
        <v>64.975845410628025</v>
      </c>
    </row>
    <row r="293" spans="4:19">
      <c r="D293">
        <v>330.51693552468242</v>
      </c>
      <c r="E293">
        <f>(SUM(COUNT(D293:D$424))/SUM(COUNT(D$2:D$424)))*100</f>
        <v>31.205673758865249</v>
      </c>
      <c r="I293">
        <f>'LC3.shallow2'!V306</f>
        <v>338.52920312747585</v>
      </c>
      <c r="J293">
        <f>(SUM(COUNT(I293:I$505))/SUM(COUNT(I$2:I$505)))*100</f>
        <v>42.261904761904759</v>
      </c>
      <c r="L293">
        <v>247.72749730000001</v>
      </c>
      <c r="M293">
        <f>(SUM(COUNT(L293:L$731))/SUM(COUNT(L$2:L$731)))*100</f>
        <v>60.136986301369866</v>
      </c>
      <c r="R293" s="39">
        <f>'lc1.shallow1'!S296</f>
        <v>529.16345576640003</v>
      </c>
      <c r="S293" s="45">
        <f>(SUM(COUNT(R293:R$829))/SUM(COUNT(R$2:R$829)))*100</f>
        <v>64.85507246376811</v>
      </c>
    </row>
    <row r="294" spans="4:19">
      <c r="D294">
        <v>512.27088712775924</v>
      </c>
      <c r="E294">
        <f>(SUM(COUNT(D294:D$424))/SUM(COUNT(D$2:D$424)))*100</f>
        <v>30.969267139479907</v>
      </c>
      <c r="I294">
        <f>'LC3.shallow2'!V307</f>
        <v>447.46829832469496</v>
      </c>
      <c r="J294">
        <f>(SUM(COUNT(I294:I$505))/SUM(COUNT(I$2:I$505)))*100</f>
        <v>42.063492063492063</v>
      </c>
      <c r="L294">
        <v>352.2501474</v>
      </c>
      <c r="M294">
        <f>(SUM(COUNT(L294:L$731))/SUM(COUNT(L$2:L$731)))*100</f>
        <v>60</v>
      </c>
      <c r="R294" s="39">
        <f>'lc1.shallow1'!S297</f>
        <v>735.35176095600002</v>
      </c>
      <c r="S294" s="45">
        <f>(SUM(COUNT(R294:R$829))/SUM(COUNT(R$2:R$829)))*100</f>
        <v>64.734299516908209</v>
      </c>
    </row>
    <row r="295" spans="4:19">
      <c r="D295">
        <v>423.38287008146398</v>
      </c>
      <c r="E295">
        <f>(SUM(COUNT(D295:D$424))/SUM(COUNT(D$2:D$424)))*100</f>
        <v>30.732860520094562</v>
      </c>
      <c r="I295">
        <f>'LC3.shallow2'!V308</f>
        <v>422.80035105653775</v>
      </c>
      <c r="J295">
        <f>(SUM(COUNT(I295:I$505))/SUM(COUNT(I$2:I$505)))*100</f>
        <v>41.865079365079367</v>
      </c>
      <c r="L295">
        <v>360.06964049999999</v>
      </c>
      <c r="M295">
        <f>(SUM(COUNT(L295:L$731))/SUM(COUNT(L$2:L$731)))*100</f>
        <v>59.863013698630141</v>
      </c>
      <c r="R295" s="39">
        <f>'lc1.shallow1'!S298</f>
        <v>627.52139901600003</v>
      </c>
      <c r="S295" s="45">
        <f>(SUM(COUNT(R295:R$829))/SUM(COUNT(R$2:R$829)))*100</f>
        <v>64.613526570048307</v>
      </c>
    </row>
    <row r="296" spans="4:19">
      <c r="D296">
        <v>370.05394607619758</v>
      </c>
      <c r="E296">
        <f>(SUM(COUNT(D296:D$424))/SUM(COUNT(D$2:D$424)))*100</f>
        <v>30.49645390070922</v>
      </c>
      <c r="I296">
        <f>'LC3.shallow2'!V309</f>
        <v>347.36936817440869</v>
      </c>
      <c r="J296">
        <f>(SUM(COUNT(I296:I$505))/SUM(COUNT(I$2:I$505)))*100</f>
        <v>41.666666666666671</v>
      </c>
      <c r="L296">
        <v>1889.7485099999999</v>
      </c>
      <c r="M296">
        <f>(SUM(COUNT(L296:L$731))/SUM(COUNT(L$2:L$731)))*100</f>
        <v>59.726027397260275</v>
      </c>
      <c r="R296" s="39">
        <f>'lc1.shallow1'!S299</f>
        <v>324.86114390400002</v>
      </c>
      <c r="S296" s="45">
        <f>(SUM(COUNT(R296:R$829))/SUM(COUNT(R$2:R$829)))*100</f>
        <v>64.492753623188406</v>
      </c>
    </row>
    <row r="297" spans="4:19">
      <c r="D297">
        <v>283.6453220917312</v>
      </c>
      <c r="E297">
        <f>(SUM(COUNT(D297:D$424))/SUM(COUNT(D$2:D$424)))*100</f>
        <v>30.260047281323878</v>
      </c>
      <c r="I297">
        <f>'LC3.shallow2'!V310</f>
        <v>390.69003320638637</v>
      </c>
      <c r="J297">
        <f>(SUM(COUNT(I297:I$505))/SUM(COUNT(I$2:I$505)))*100</f>
        <v>41.468253968253968</v>
      </c>
      <c r="L297">
        <v>278.53979659999999</v>
      </c>
      <c r="M297">
        <f>(SUM(COUNT(L297:L$731))/SUM(COUNT(L$2:L$731)))*100</f>
        <v>59.589041095890416</v>
      </c>
      <c r="R297" s="39">
        <f>'lc1.shallow1'!S300</f>
        <v>431.21584733279997</v>
      </c>
      <c r="S297" s="45">
        <f>(SUM(COUNT(R297:R$829))/SUM(COUNT(R$2:R$829)))*100</f>
        <v>64.371980676328505</v>
      </c>
    </row>
    <row r="298" spans="4:19">
      <c r="D298">
        <v>400.74602579009837</v>
      </c>
      <c r="E298">
        <f>(SUM(COUNT(D298:D$424))/SUM(COUNT(D$2:D$424)))*100</f>
        <v>30.023640661938533</v>
      </c>
      <c r="I298">
        <f>'LC3.shallow2'!V311</f>
        <v>264.57759953056637</v>
      </c>
      <c r="J298">
        <f>(SUM(COUNT(I298:I$505))/SUM(COUNT(I$2:I$505)))*100</f>
        <v>41.269841269841265</v>
      </c>
      <c r="L298">
        <v>579.17533579999997</v>
      </c>
      <c r="M298">
        <f>(SUM(COUNT(L298:L$731))/SUM(COUNT(L$2:L$731)))*100</f>
        <v>59.452054794520549</v>
      </c>
      <c r="R298" s="39">
        <f>'lc1.shallow1'!S301</f>
        <v>1018.406914716</v>
      </c>
      <c r="S298" s="45">
        <f>(SUM(COUNT(R298:R$829))/SUM(COUNT(R$2:R$829)))*100</f>
        <v>64.251207729468589</v>
      </c>
    </row>
    <row r="299" spans="4:19">
      <c r="D299">
        <v>418.75675590861442</v>
      </c>
      <c r="E299">
        <f>(SUM(COUNT(D299:D$424))/SUM(COUNT(D$2:D$424)))*100</f>
        <v>29.787234042553191</v>
      </c>
      <c r="I299">
        <f>'LC3.shallow2'!V312</f>
        <v>255.00984390165891</v>
      </c>
      <c r="J299">
        <f>(SUM(COUNT(I299:I$505))/SUM(COUNT(I$2:I$505)))*100</f>
        <v>41.071428571428569</v>
      </c>
      <c r="L299">
        <v>342.5653825</v>
      </c>
      <c r="M299">
        <f>(SUM(COUNT(L299:L$731))/SUM(COUNT(L$2:L$731)))*100</f>
        <v>59.315068493150683</v>
      </c>
      <c r="R299" s="39">
        <f>'lc1.shallow1'!S302</f>
        <v>424.61065591560003</v>
      </c>
      <c r="S299" s="45">
        <f>(SUM(COUNT(R299:R$829))/SUM(COUNT(R$2:R$829)))*100</f>
        <v>64.130434782608688</v>
      </c>
    </row>
    <row r="300" spans="4:19">
      <c r="D300">
        <v>522.78079604892719</v>
      </c>
      <c r="E300">
        <f>(SUM(COUNT(D300:D$424))/SUM(COUNT(D$2:D$424)))*100</f>
        <v>29.550827423167846</v>
      </c>
      <c r="I300">
        <f>'LC3.shallow2'!V313</f>
        <v>144.86520873596257</v>
      </c>
      <c r="J300">
        <f>(SUM(COUNT(I300:I$505))/SUM(COUNT(I$2:I$505)))*100</f>
        <v>40.873015873015873</v>
      </c>
      <c r="L300">
        <v>418.51283380000001</v>
      </c>
      <c r="M300">
        <f>(SUM(COUNT(L300:L$731))/SUM(COUNT(L$2:L$731)))*100</f>
        <v>59.178082191780824</v>
      </c>
      <c r="R300" s="39">
        <f>'lc1.shallow1'!S303</f>
        <v>485.23301839679993</v>
      </c>
      <c r="S300" s="45">
        <f>(SUM(COUNT(R300:R$829))/SUM(COUNT(R$2:R$829)))*100</f>
        <v>64.009661835748787</v>
      </c>
    </row>
    <row r="301" spans="4:19">
      <c r="D301">
        <v>2057.9632702448162</v>
      </c>
      <c r="E301">
        <f>(SUM(COUNT(D301:D$424))/SUM(COUNT(D$2:D$424)))*100</f>
        <v>29.314420803782504</v>
      </c>
      <c r="I301">
        <f>'LC3.shallow2'!V314</f>
        <v>189.50815910692944</v>
      </c>
      <c r="J301">
        <f>(SUM(COUNT(I301:I$505))/SUM(COUNT(I$2:I$505)))*100</f>
        <v>40.674603174603178</v>
      </c>
      <c r="L301">
        <v>713.72312890000001</v>
      </c>
      <c r="M301">
        <f>(SUM(COUNT(L301:L$731))/SUM(COUNT(L$2:L$731)))*100</f>
        <v>59.041095890410958</v>
      </c>
      <c r="R301" s="39">
        <f>'lc1.shallow1'!S304</f>
        <v>399.03528383399998</v>
      </c>
      <c r="S301" s="45">
        <f>(SUM(COUNT(R301:R$829))/SUM(COUNT(R$2:R$829)))*100</f>
        <v>63.888888888888886</v>
      </c>
    </row>
    <row r="302" spans="4:19">
      <c r="D302">
        <v>318.1544608408808</v>
      </c>
      <c r="E302">
        <f>(SUM(COUNT(D302:D$424))/SUM(COUNT(D$2:D$424)))*100</f>
        <v>29.078014184397162</v>
      </c>
      <c r="I302">
        <f>'LC3.shallow2'!V316</f>
        <v>464.96041287960804</v>
      </c>
      <c r="J302">
        <f>(SUM(COUNT(I302:I$505))/SUM(COUNT(I$2:I$505)))*100</f>
        <v>40.476190476190474</v>
      </c>
      <c r="L302">
        <v>303.82968219999998</v>
      </c>
      <c r="M302">
        <f>(SUM(COUNT(L302:L$731))/SUM(COUNT(L$2:L$731)))*100</f>
        <v>58.904109589041099</v>
      </c>
      <c r="R302" s="39">
        <f>'lc1.shallow1'!S305</f>
        <v>448.40369409120001</v>
      </c>
      <c r="S302" s="45">
        <f>(SUM(COUNT(R302:R$829))/SUM(COUNT(R$2:R$829)))*100</f>
        <v>63.768115942028977</v>
      </c>
    </row>
    <row r="303" spans="4:19">
      <c r="D303">
        <v>528.88014387100077</v>
      </c>
      <c r="E303">
        <f>(SUM(COUNT(D303:D$424))/SUM(COUNT(D$2:D$424)))*100</f>
        <v>28.841607565011824</v>
      </c>
      <c r="I303">
        <f>'LC3.shallow2'!V317</f>
        <v>366.80185325300528</v>
      </c>
      <c r="J303">
        <f>(SUM(COUNT(I303:I$505))/SUM(COUNT(I$2:I$505)))*100</f>
        <v>40.277777777777779</v>
      </c>
      <c r="L303">
        <v>5797.006746</v>
      </c>
      <c r="M303">
        <f>(SUM(COUNT(L303:L$731))/SUM(COUNT(L$2:L$731)))*100</f>
        <v>58.767123287671232</v>
      </c>
      <c r="R303" s="39">
        <f>'lc1.shallow1'!S306</f>
        <v>415.53655647239998</v>
      </c>
      <c r="S303" s="45">
        <f>(SUM(COUNT(R303:R$829))/SUM(COUNT(R$2:R$829)))*100</f>
        <v>63.64734299516909</v>
      </c>
    </row>
    <row r="304" spans="4:19">
      <c r="D304">
        <v>506.4724376799424</v>
      </c>
      <c r="E304">
        <f>(SUM(COUNT(D304:D$424))/SUM(COUNT(D$2:D$424)))*100</f>
        <v>28.605200945626478</v>
      </c>
      <c r="I304">
        <f>'LC3.shallow2'!V318</f>
        <v>233.76130897579694</v>
      </c>
      <c r="J304">
        <f>(SUM(COUNT(I304:I$505))/SUM(COUNT(I$2:I$505)))*100</f>
        <v>40.079365079365083</v>
      </c>
      <c r="L304">
        <v>495.31486580000001</v>
      </c>
      <c r="M304">
        <f>(SUM(COUNT(L304:L$731))/SUM(COUNT(L$2:L$731)))*100</f>
        <v>58.630136986301373</v>
      </c>
      <c r="R304" s="39">
        <f>'lc1.shallow1'!S307</f>
        <v>532.92289657920003</v>
      </c>
      <c r="S304" s="45">
        <f>(SUM(COUNT(R304:R$829))/SUM(COUNT(R$2:R$829)))*100</f>
        <v>63.526570048309182</v>
      </c>
    </row>
    <row r="305" spans="4:19">
      <c r="D305">
        <v>345.82788413610001</v>
      </c>
      <c r="E305">
        <f>(SUM(COUNT(D305:D$424))/SUM(COUNT(D$2:D$424)))*100</f>
        <v>28.368794326241137</v>
      </c>
      <c r="I305">
        <f>'LC3.shallow2'!V319</f>
        <v>317.1963641976966</v>
      </c>
      <c r="J305">
        <f>(SUM(COUNT(I305:I$505))/SUM(COUNT(I$2:I$505)))*100</f>
        <v>39.880952380952387</v>
      </c>
      <c r="L305">
        <v>502.14868999999999</v>
      </c>
      <c r="M305">
        <f>(SUM(COUNT(L305:L$731))/SUM(COUNT(L$2:L$731)))*100</f>
        <v>58.493150684931507</v>
      </c>
      <c r="R305" s="39">
        <f>'lc1.shallow1'!S308</f>
        <v>538.82323802040003</v>
      </c>
      <c r="S305" s="45">
        <f>(SUM(COUNT(R305:R$829))/SUM(COUNT(R$2:R$829)))*100</f>
        <v>63.405797101449281</v>
      </c>
    </row>
    <row r="306" spans="4:19">
      <c r="D306">
        <v>197.47769965347439</v>
      </c>
      <c r="E306">
        <f>(SUM(COUNT(D306:D$424))/SUM(COUNT(D$2:D$424)))*100</f>
        <v>28.132387706855795</v>
      </c>
      <c r="I306">
        <f>'LC3.shallow2'!V320</f>
        <v>262.79528703113573</v>
      </c>
      <c r="J306">
        <f>(SUM(COUNT(I306:I$505))/SUM(COUNT(I$2:I$505)))*100</f>
        <v>39.682539682539684</v>
      </c>
      <c r="L306">
        <v>1217.151441</v>
      </c>
      <c r="M306">
        <f>(SUM(COUNT(L306:L$731))/SUM(COUNT(L$2:L$731)))*100</f>
        <v>58.356164383561648</v>
      </c>
      <c r="R306" s="39">
        <f>'lc1.shallow1'!S309</f>
        <v>738.64209521999999</v>
      </c>
      <c r="S306" s="45">
        <f>(SUM(COUNT(R306:R$829))/SUM(COUNT(R$2:R$829)))*100</f>
        <v>63.285024154589372</v>
      </c>
    </row>
    <row r="307" spans="4:19">
      <c r="D307">
        <v>928.96035577695204</v>
      </c>
      <c r="E307">
        <f>(SUM(COUNT(D307:D$424))/SUM(COUNT(D$2:D$424)))*100</f>
        <v>27.895981087470449</v>
      </c>
      <c r="I307">
        <f>'LC3.shallow2'!V321</f>
        <v>353.49054213970504</v>
      </c>
      <c r="J307">
        <f>(SUM(COUNT(I307:I$505))/SUM(COUNT(I$2:I$505)))*100</f>
        <v>39.484126984126981</v>
      </c>
      <c r="L307">
        <v>791.56919089999997</v>
      </c>
      <c r="M307">
        <f>(SUM(COUNT(L307:L$731))/SUM(COUNT(L$2:L$731)))*100</f>
        <v>58.219178082191782</v>
      </c>
      <c r="R307" s="39">
        <f>'lc1.shallow1'!S310</f>
        <v>495.56602590599999</v>
      </c>
      <c r="S307" s="45">
        <f>(SUM(COUNT(R307:R$829))/SUM(COUNT(R$2:R$829)))*100</f>
        <v>63.164251207729471</v>
      </c>
    </row>
    <row r="308" spans="4:19">
      <c r="D308">
        <v>346.73148896953518</v>
      </c>
      <c r="E308">
        <f>(SUM(COUNT(D308:D$424))/SUM(COUNT(D$2:D$424)))*100</f>
        <v>27.659574468085108</v>
      </c>
      <c r="I308">
        <f>'LC3.shallow2'!V322</f>
        <v>315.06909048296285</v>
      </c>
      <c r="J308">
        <f>(SUM(COUNT(I308:I$505))/SUM(COUNT(I$2:I$505)))*100</f>
        <v>39.285714285714285</v>
      </c>
      <c r="L308">
        <v>604.83183140000006</v>
      </c>
      <c r="M308">
        <f>(SUM(COUNT(L308:L$731))/SUM(COUNT(L$2:L$731)))*100</f>
        <v>58.082191780821915</v>
      </c>
      <c r="R308" s="39">
        <f>'lc1.shallow1'!S311</f>
        <v>720.78325743599987</v>
      </c>
      <c r="S308" s="45">
        <f>(SUM(COUNT(R308:R$829))/SUM(COUNT(R$2:R$829)))*100</f>
        <v>63.04347826086957</v>
      </c>
    </row>
    <row r="309" spans="4:19">
      <c r="D309">
        <v>455.10335113813841</v>
      </c>
      <c r="E309">
        <f>(SUM(COUNT(D309:D$424))/SUM(COUNT(D$2:D$424)))*100</f>
        <v>27.423167848699766</v>
      </c>
      <c r="I309">
        <f>'LC3.shallow2'!V323</f>
        <v>207.08889348992724</v>
      </c>
      <c r="J309">
        <f>(SUM(COUNT(I309:I$505))/SUM(COUNT(I$2:I$505)))*100</f>
        <v>39.087301587301589</v>
      </c>
      <c r="L309">
        <v>355.69940409999998</v>
      </c>
      <c r="M309">
        <f>(SUM(COUNT(L309:L$731))/SUM(COUNT(L$2:L$731)))*100</f>
        <v>57.945205479452056</v>
      </c>
      <c r="R309" s="39">
        <f>'lc1.shallow1'!S312</f>
        <v>524.1258558756</v>
      </c>
      <c r="S309" s="45">
        <f>(SUM(COUNT(R309:R$829))/SUM(COUNT(R$2:R$829)))*100</f>
        <v>62.922705314009661</v>
      </c>
    </row>
    <row r="310" spans="4:19">
      <c r="D310">
        <v>523.40613627270716</v>
      </c>
      <c r="E310">
        <f>(SUM(COUNT(D310:D$424))/SUM(COUNT(D$2:D$424)))*100</f>
        <v>27.186761229314421</v>
      </c>
      <c r="I310">
        <f>'LC3.shallow2'!V324</f>
        <v>350.99611546320074</v>
      </c>
      <c r="J310">
        <f>(SUM(COUNT(I310:I$505))/SUM(COUNT(I$2:I$505)))*100</f>
        <v>38.888888888888893</v>
      </c>
      <c r="L310">
        <v>338.9611271</v>
      </c>
      <c r="M310">
        <f>(SUM(COUNT(L310:L$731))/SUM(COUNT(L$2:L$731)))*100</f>
        <v>57.80821917808219</v>
      </c>
      <c r="R310" s="39">
        <f>'lc1.shallow1'!S313</f>
        <v>440.60574599879999</v>
      </c>
      <c r="S310" s="45">
        <f>(SUM(COUNT(R310:R$829))/SUM(COUNT(R$2:R$829)))*100</f>
        <v>62.80193236714976</v>
      </c>
    </row>
    <row r="311" spans="4:19">
      <c r="D311">
        <v>942.79457882123995</v>
      </c>
      <c r="E311">
        <f>(SUM(COUNT(D311:D$424))/SUM(COUNT(D$2:D$424)))*100</f>
        <v>26.950354609929079</v>
      </c>
      <c r="I311">
        <f>'LC3.shallow2'!V325</f>
        <v>734.87622417424996</v>
      </c>
      <c r="J311">
        <f>(SUM(COUNT(I311:I$505))/SUM(COUNT(I$2:I$505)))*100</f>
        <v>38.69047619047619</v>
      </c>
      <c r="L311">
        <v>219.67978650000001</v>
      </c>
      <c r="M311">
        <f>(SUM(COUNT(L311:L$731))/SUM(COUNT(L$2:L$731)))*100</f>
        <v>57.671232876712331</v>
      </c>
      <c r="R311" s="39">
        <f>'lc1.shallow1'!S314</f>
        <v>442.22755930079995</v>
      </c>
      <c r="S311" s="45">
        <f>(SUM(COUNT(R311:R$829))/SUM(COUNT(R$2:R$829)))*100</f>
        <v>62.681159420289859</v>
      </c>
    </row>
    <row r="312" spans="4:19">
      <c r="D312">
        <v>542.87111202062874</v>
      </c>
      <c r="E312">
        <f>(SUM(COUNT(D312:D$424))/SUM(COUNT(D$2:D$424)))*100</f>
        <v>26.713947990543733</v>
      </c>
      <c r="I312">
        <f>'LC3.shallow2'!V326</f>
        <v>315.72277188191595</v>
      </c>
      <c r="J312">
        <f>(SUM(COUNT(I312:I$505))/SUM(COUNT(I$2:I$505)))*100</f>
        <v>38.492063492063494</v>
      </c>
      <c r="L312">
        <v>788.41840200000001</v>
      </c>
      <c r="M312">
        <f>(SUM(COUNT(L312:L$731))/SUM(COUNT(L$2:L$731)))*100</f>
        <v>57.534246575342465</v>
      </c>
      <c r="R312" s="39">
        <f>'lc1.shallow1'!S315</f>
        <v>478.82886111359994</v>
      </c>
      <c r="S312" s="45">
        <f>(SUM(COUNT(R312:R$829))/SUM(COUNT(R$2:R$829)))*100</f>
        <v>62.560386473429951</v>
      </c>
    </row>
    <row r="313" spans="4:19">
      <c r="D313">
        <v>466.93304813006159</v>
      </c>
      <c r="E313">
        <f>(SUM(COUNT(D313:D$424))/SUM(COUNT(D$2:D$424)))*100</f>
        <v>26.477541371158392</v>
      </c>
      <c r="I313">
        <f>'LC3.shallow2'!V327</f>
        <v>264.87406141034904</v>
      </c>
      <c r="J313">
        <f>(SUM(COUNT(I313:I$505))/SUM(COUNT(I$2:I$505)))*100</f>
        <v>38.293650793650798</v>
      </c>
      <c r="L313">
        <v>651.97448899999995</v>
      </c>
      <c r="M313">
        <f>(SUM(COUNT(L313:L$731))/SUM(COUNT(L$2:L$731)))*100</f>
        <v>57.397260273972606</v>
      </c>
      <c r="R313" s="39">
        <f>'lc1.shallow1'!S316</f>
        <v>218.14686881759999</v>
      </c>
      <c r="S313" s="45">
        <f>(SUM(COUNT(R313:R$829))/SUM(COUNT(R$2:R$829)))*100</f>
        <v>62.439613526570049</v>
      </c>
    </row>
    <row r="314" spans="4:19">
      <c r="D314">
        <v>263.70542815237201</v>
      </c>
      <c r="E314">
        <f>(SUM(COUNT(D314:D$424))/SUM(COUNT(D$2:D$424)))*100</f>
        <v>26.24113475177305</v>
      </c>
      <c r="I314">
        <f>'LC3.shallow2'!V328</f>
        <v>240.43084301274791</v>
      </c>
      <c r="J314">
        <f>(SUM(COUNT(I314:I$505))/SUM(COUNT(I$2:I$505)))*100</f>
        <v>38.095238095238095</v>
      </c>
      <c r="L314">
        <v>381.91331980000001</v>
      </c>
      <c r="M314">
        <f>(SUM(COUNT(L314:L$731))/SUM(COUNT(L$2:L$731)))*100</f>
        <v>57.260273972602739</v>
      </c>
      <c r="R314" s="39">
        <f>'lc1.shallow1'!S317</f>
        <v>828.89742304799995</v>
      </c>
      <c r="S314" s="45">
        <f>(SUM(COUNT(R314:R$829))/SUM(COUNT(R$2:R$829)))*100</f>
        <v>62.318840579710141</v>
      </c>
    </row>
    <row r="315" spans="4:19">
      <c r="D315">
        <v>426.5204242122424</v>
      </c>
      <c r="E315">
        <f>(SUM(COUNT(D315:D$424))/SUM(COUNT(D$2:D$424)))*100</f>
        <v>26.004728132387704</v>
      </c>
      <c r="I315">
        <f>'LC3.shallow2'!V329</f>
        <v>206.35736771931198</v>
      </c>
      <c r="J315">
        <f>(SUM(COUNT(I315:I$505))/SUM(COUNT(I$2:I$505)))*100</f>
        <v>37.896825396825392</v>
      </c>
      <c r="L315">
        <v>914.3891016</v>
      </c>
      <c r="M315">
        <f>(SUM(COUNT(L315:L$731))/SUM(COUNT(L$2:L$731)))*100</f>
        <v>57.12328767123288</v>
      </c>
      <c r="R315" s="39">
        <f>'lc1.shallow1'!S318</f>
        <v>317.77598741520001</v>
      </c>
      <c r="S315" s="45">
        <f>(SUM(COUNT(R315:R$829))/SUM(COUNT(R$2:R$829)))*100</f>
        <v>62.19806763285024</v>
      </c>
    </row>
    <row r="316" spans="4:19">
      <c r="D316">
        <v>1094.7958484707681</v>
      </c>
      <c r="E316">
        <f>(SUM(COUNT(D316:D$424))/SUM(COUNT(D$2:D$424)))*100</f>
        <v>25.768321513002363</v>
      </c>
      <c r="I316">
        <f>'LC3.shallow2'!V330</f>
        <v>151.12206434044182</v>
      </c>
      <c r="J316">
        <f>(SUM(COUNT(I316:I$505))/SUM(COUNT(I$2:I$505)))*100</f>
        <v>37.698412698412696</v>
      </c>
      <c r="L316">
        <v>411.04179360000001</v>
      </c>
      <c r="M316">
        <f>(SUM(COUNT(L316:L$731))/SUM(COUNT(L$2:L$731)))*100</f>
        <v>56.986301369863014</v>
      </c>
      <c r="R316" s="39">
        <f>'lc1.shallow1'!S319</f>
        <v>324.06344554079999</v>
      </c>
      <c r="S316" s="45">
        <f>(SUM(COUNT(R316:R$829))/SUM(COUNT(R$2:R$829)))*100</f>
        <v>62.077294685990339</v>
      </c>
    </row>
    <row r="317" spans="4:19">
      <c r="D317">
        <v>800.27854838301596</v>
      </c>
      <c r="E317">
        <f>(SUM(COUNT(D317:D$424))/SUM(COUNT(D$2:D$424)))*100</f>
        <v>25.531914893617021</v>
      </c>
      <c r="I317">
        <f>'LC3.shallow2'!V331</f>
        <v>189.27624612956561</v>
      </c>
      <c r="J317">
        <f>(SUM(COUNT(I317:I$505))/SUM(COUNT(I$2:I$505)))*100</f>
        <v>37.5</v>
      </c>
      <c r="L317">
        <v>1392.376818</v>
      </c>
      <c r="M317">
        <f>(SUM(COUNT(L317:L$731))/SUM(COUNT(L$2:L$731)))*100</f>
        <v>56.849315068493155</v>
      </c>
      <c r="R317" s="39">
        <f>'lc1.shallow1'!S320</f>
        <v>557.46071181359991</v>
      </c>
      <c r="S317" s="45">
        <f>(SUM(COUNT(R317:R$829))/SUM(COUNT(R$2:R$829)))*100</f>
        <v>61.95652173913043</v>
      </c>
    </row>
    <row r="318" spans="4:19">
      <c r="D318">
        <v>773.04699573714322</v>
      </c>
      <c r="E318">
        <f>(SUM(COUNT(D318:D$424))/SUM(COUNT(D$2:D$424)))*100</f>
        <v>25.295508274231675</v>
      </c>
      <c r="I318">
        <f>'LC3.shallow2'!V332</f>
        <v>255.46877602783113</v>
      </c>
      <c r="J318">
        <f>(SUM(COUNT(I318:I$505))/SUM(COUNT(I$2:I$505)))*100</f>
        <v>37.301587301587304</v>
      </c>
      <c r="L318">
        <v>432.58558499999998</v>
      </c>
      <c r="M318">
        <f>(SUM(COUNT(L318:L$731))/SUM(COUNT(L$2:L$731)))*100</f>
        <v>56.712328767123289</v>
      </c>
      <c r="R318" s="39">
        <f>'lc1.shallow1'!S321</f>
        <v>394.4096748888</v>
      </c>
      <c r="S318" s="45">
        <f>(SUM(COUNT(R318:R$829))/SUM(COUNT(R$2:R$829)))*100</f>
        <v>61.835748792270529</v>
      </c>
    </row>
    <row r="319" spans="4:19">
      <c r="D319">
        <v>594.36309592046484</v>
      </c>
      <c r="E319">
        <f>(SUM(COUNT(D319:D$424))/SUM(COUNT(D$2:D$424)))*100</f>
        <v>25.059101654846334</v>
      </c>
      <c r="I319">
        <f>'LC3.shallow2'!V333</f>
        <v>170.16157723428918</v>
      </c>
      <c r="J319">
        <f>(SUM(COUNT(I319:I$505))/SUM(COUNT(I$2:I$505)))*100</f>
        <v>37.103174603174608</v>
      </c>
      <c r="L319">
        <v>770.32604100000003</v>
      </c>
      <c r="M319">
        <f>(SUM(COUNT(L319:L$731))/SUM(COUNT(L$2:L$731)))*100</f>
        <v>56.575342465753423</v>
      </c>
      <c r="R319" s="39">
        <f>'lc1.shallow1'!S322</f>
        <v>364.28415576479995</v>
      </c>
      <c r="S319" s="45">
        <f>(SUM(COUNT(R319:R$829))/SUM(COUNT(R$2:R$829)))*100</f>
        <v>61.714975845410628</v>
      </c>
    </row>
    <row r="320" spans="4:19">
      <c r="D320">
        <v>217.81662573851759</v>
      </c>
      <c r="E320">
        <f>(SUM(COUNT(D320:D$424))/SUM(COUNT(D$2:D$424)))*100</f>
        <v>24.822695035460992</v>
      </c>
      <c r="I320">
        <f>'LC3.shallow2'!V334</f>
        <v>277.95111498197616</v>
      </c>
      <c r="J320">
        <f>(SUM(COUNT(I320:I$505))/SUM(COUNT(I$2:I$505)))*100</f>
        <v>36.904761904761905</v>
      </c>
      <c r="L320">
        <v>1163.6954639999999</v>
      </c>
      <c r="M320">
        <f>(SUM(COUNT(L320:L$731))/SUM(COUNT(L$2:L$731)))*100</f>
        <v>56.438356164383563</v>
      </c>
      <c r="R320" s="39">
        <f>'lc1.shallow1'!S323</f>
        <v>282.51909409439997</v>
      </c>
      <c r="S320" s="45">
        <f>(SUM(COUNT(R320:R$829))/SUM(COUNT(R$2:R$829)))*100</f>
        <v>61.594202898550719</v>
      </c>
    </row>
    <row r="321" spans="4:19">
      <c r="D321">
        <v>1333.4877549972559</v>
      </c>
      <c r="E321">
        <f>(SUM(COUNT(D321:D$424))/SUM(COUNT(D$2:D$424)))*100</f>
        <v>24.58628841607565</v>
      </c>
      <c r="I321">
        <f>'LC3.shallow2'!V335</f>
        <v>391.94798111856238</v>
      </c>
      <c r="J321">
        <f>(SUM(COUNT(I321:I$505))/SUM(COUNT(I$2:I$505)))*100</f>
        <v>36.706349206349202</v>
      </c>
      <c r="L321">
        <v>545.72167320000005</v>
      </c>
      <c r="M321">
        <f>(SUM(COUNT(L321:L$731))/SUM(COUNT(L$2:L$731)))*100</f>
        <v>56.301369863013697</v>
      </c>
      <c r="R321" s="39">
        <f>'lc1.shallow1'!S324</f>
        <v>315.84979594679999</v>
      </c>
      <c r="S321" s="45">
        <f>(SUM(COUNT(R321:R$829))/SUM(COUNT(R$2:R$829)))*100</f>
        <v>61.473429951690818</v>
      </c>
    </row>
    <row r="322" spans="4:19">
      <c r="D322">
        <v>875.89873244080798</v>
      </c>
      <c r="E322">
        <f>(SUM(COUNT(D322:D$424))/SUM(COUNT(D$2:D$424)))*100</f>
        <v>24.349881796690305</v>
      </c>
      <c r="I322">
        <f>'LC3.shallow2'!V336</f>
        <v>974.51665427140642</v>
      </c>
      <c r="J322">
        <f>(SUM(COUNT(I322:I$505))/SUM(COUNT(I$2:I$505)))*100</f>
        <v>36.507936507936506</v>
      </c>
      <c r="L322">
        <v>879.94726479999997</v>
      </c>
      <c r="M322">
        <f>(SUM(COUNT(L322:L$731))/SUM(COUNT(L$2:L$731)))*100</f>
        <v>56.164383561643838</v>
      </c>
      <c r="R322" s="39">
        <f>'lc1.shallow1'!S325</f>
        <v>519.45341795399997</v>
      </c>
      <c r="S322" s="45">
        <f>(SUM(COUNT(R322:R$829))/SUM(COUNT(R$2:R$829)))*100</f>
        <v>61.35265700483091</v>
      </c>
    </row>
    <row r="323" spans="4:19">
      <c r="D323">
        <v>381.48014023073438</v>
      </c>
      <c r="E323">
        <f>(SUM(COUNT(D323:D$424))/SUM(COUNT(D$2:D$424)))*100</f>
        <v>24.113475177304963</v>
      </c>
      <c r="I323">
        <f>'LC3.shallow2'!V337</f>
        <v>269.45272293678931</v>
      </c>
      <c r="J323">
        <f>(SUM(COUNT(I323:I$505))/SUM(COUNT(I$2:I$505)))*100</f>
        <v>36.30952380952381</v>
      </c>
      <c r="L323">
        <v>393.8887623</v>
      </c>
      <c r="M323">
        <f>(SUM(COUNT(L323:L$731))/SUM(COUNT(L$2:L$731)))*100</f>
        <v>56.027397260273972</v>
      </c>
      <c r="R323" s="39">
        <f>'lc1.shallow1'!S326</f>
        <v>400.70988477240002</v>
      </c>
      <c r="S323" s="45">
        <f>(SUM(COUNT(R323:R$829))/SUM(COUNT(R$2:R$829)))*100</f>
        <v>61.231884057971023</v>
      </c>
    </row>
    <row r="324" spans="4:19">
      <c r="D324">
        <v>515.22811676704396</v>
      </c>
      <c r="E324">
        <f>(SUM(COUNT(D324:D$424))/SUM(COUNT(D$2:D$424)))*100</f>
        <v>23.877068557919621</v>
      </c>
      <c r="I324">
        <f>'LC3.shallow2'!V338</f>
        <v>326.30581961306552</v>
      </c>
      <c r="J324">
        <f>(SUM(COUNT(I324:I$505))/SUM(COUNT(I$2:I$505)))*100</f>
        <v>36.111111111111107</v>
      </c>
      <c r="L324">
        <v>405.9940259</v>
      </c>
      <c r="M324">
        <f>(SUM(COUNT(L324:L$731))/SUM(COUNT(L$2:L$731)))*100</f>
        <v>55.890410958904113</v>
      </c>
      <c r="R324" s="39">
        <f>'lc1.shallow1'!S327</f>
        <v>574.30130433599993</v>
      </c>
      <c r="S324" s="45">
        <f>(SUM(COUNT(R324:R$829))/SUM(COUNT(R$2:R$829)))*100</f>
        <v>61.111111111111114</v>
      </c>
    </row>
    <row r="325" spans="4:19">
      <c r="D325">
        <v>368.79339932468002</v>
      </c>
      <c r="E325">
        <f>(SUM(COUNT(D325:D$424))/SUM(COUNT(D$2:D$424)))*100</f>
        <v>23.640661938534279</v>
      </c>
      <c r="I325">
        <f>'LC3.shallow2'!V339</f>
        <v>529.91349455500574</v>
      </c>
      <c r="J325">
        <f>(SUM(COUNT(I325:I$505))/SUM(COUNT(I$2:I$505)))*100</f>
        <v>35.912698412698411</v>
      </c>
      <c r="L325">
        <v>393.9023669</v>
      </c>
      <c r="M325">
        <f>(SUM(COUNT(L325:L$731))/SUM(COUNT(L$2:L$731)))*100</f>
        <v>55.753424657534246</v>
      </c>
      <c r="R325" s="39">
        <f>'lc1.shallow1'!S328</f>
        <v>557.36467124279989</v>
      </c>
      <c r="S325" s="45">
        <f>(SUM(COUNT(R325:R$829))/SUM(COUNT(R$2:R$829)))*100</f>
        <v>60.990338164251213</v>
      </c>
    </row>
    <row r="326" spans="4:19">
      <c r="D326">
        <v>881.76926583440002</v>
      </c>
      <c r="E326">
        <f>(SUM(COUNT(D326:D$424))/SUM(COUNT(D$2:D$424)))*100</f>
        <v>23.404255319148938</v>
      </c>
      <c r="I326">
        <f>'LC3.shallow2'!V340</f>
        <v>423.35065041407961</v>
      </c>
      <c r="J326">
        <f>(SUM(COUNT(I326:I$505))/SUM(COUNT(I$2:I$505)))*100</f>
        <v>35.714285714285715</v>
      </c>
      <c r="L326">
        <v>616.35510690000001</v>
      </c>
      <c r="M326">
        <f>(SUM(COUNT(L326:L$731))/SUM(COUNT(L$2:L$731)))*100</f>
        <v>55.616438356164387</v>
      </c>
      <c r="R326" s="39">
        <f>'lc1.shallow1'!S329</f>
        <v>426.50355406919999</v>
      </c>
      <c r="S326" s="45">
        <f>(SUM(COUNT(R326:R$829))/SUM(COUNT(R$2:R$829)))*100</f>
        <v>60.869565217391312</v>
      </c>
    </row>
    <row r="327" spans="4:19">
      <c r="D327">
        <v>1098.18116720188</v>
      </c>
      <c r="E327">
        <f>(SUM(COUNT(D327:D$424))/SUM(COUNT(D$2:D$424)))*100</f>
        <v>23.167848699763592</v>
      </c>
      <c r="I327">
        <f>'LC3.shallow2'!V341</f>
        <v>306.76086422915597</v>
      </c>
      <c r="J327">
        <f>(SUM(COUNT(I327:I$505))/SUM(COUNT(I$2:I$505)))*100</f>
        <v>35.515873015873019</v>
      </c>
      <c r="L327">
        <v>248.32263789999999</v>
      </c>
      <c r="M327">
        <f>(SUM(COUNT(L327:L$731))/SUM(COUNT(L$2:L$731)))*100</f>
        <v>55.479452054794521</v>
      </c>
      <c r="R327" s="39">
        <f>'lc1.shallow1'!S330</f>
        <v>377.02298914079995</v>
      </c>
      <c r="S327" s="45">
        <f>(SUM(COUNT(R327:R$829))/SUM(COUNT(R$2:R$829)))*100</f>
        <v>60.748792270531403</v>
      </c>
    </row>
    <row r="328" spans="4:19">
      <c r="D328">
        <v>1439.4375991018401</v>
      </c>
      <c r="E328">
        <f>(SUM(COUNT(D328:D$424))/SUM(COUNT(D$2:D$424)))*100</f>
        <v>22.93144208037825</v>
      </c>
      <c r="I328">
        <f>'LC3.shallow2'!V342</f>
        <v>263.65221685585789</v>
      </c>
      <c r="J328">
        <f>(SUM(COUNT(I328:I$505))/SUM(COUNT(I$2:I$505)))*100</f>
        <v>35.317460317460316</v>
      </c>
      <c r="L328">
        <v>382.18834349999997</v>
      </c>
      <c r="M328">
        <f>(SUM(COUNT(L328:L$731))/SUM(COUNT(L$2:L$731)))*100</f>
        <v>55.342465753424655</v>
      </c>
      <c r="R328" s="39">
        <f>'lc1.shallow1'!S331</f>
        <v>1923.5437455839999</v>
      </c>
      <c r="S328" s="45">
        <f>(SUM(COUNT(R328:R$829))/SUM(COUNT(R$2:R$829)))*100</f>
        <v>60.628019323671502</v>
      </c>
    </row>
    <row r="329" spans="4:19">
      <c r="D329">
        <v>1820.8005589072479</v>
      </c>
      <c r="E329">
        <f>(SUM(COUNT(D329:D$424))/SUM(COUNT(D$2:D$424)))*100</f>
        <v>22.695035460992909</v>
      </c>
      <c r="I329">
        <f>'LC3.shallow2'!V343</f>
        <v>744.18063651087346</v>
      </c>
      <c r="J329">
        <f>(SUM(COUNT(I329:I$505))/SUM(COUNT(I$2:I$505)))*100</f>
        <v>35.119047619047613</v>
      </c>
      <c r="L329">
        <v>854.87698720000003</v>
      </c>
      <c r="M329">
        <f>(SUM(COUNT(L329:L$731))/SUM(COUNT(L$2:L$731)))*100</f>
        <v>55.205479452054796</v>
      </c>
      <c r="R329" s="39">
        <f>'lc1.shallow1'!S332</f>
        <v>571.461750456</v>
      </c>
      <c r="S329" s="45">
        <f>(SUM(COUNT(R329:R$829))/SUM(COUNT(R$2:R$829)))*100</f>
        <v>60.507246376811594</v>
      </c>
    </row>
    <row r="330" spans="4:19">
      <c r="D330">
        <v>602.9775201741528</v>
      </c>
      <c r="E330">
        <f>(SUM(COUNT(D330:D$424))/SUM(COUNT(D$2:D$424)))*100</f>
        <v>22.458628841607563</v>
      </c>
      <c r="I330">
        <f>'LC3.shallow2'!V344</f>
        <v>280.74735585669731</v>
      </c>
      <c r="J330">
        <f>(SUM(COUNT(I330:I$505))/SUM(COUNT(I$2:I$505)))*100</f>
        <v>34.920634920634917</v>
      </c>
      <c r="L330">
        <v>220.67024459999999</v>
      </c>
      <c r="M330">
        <f>(SUM(COUNT(L330:L$731))/SUM(COUNT(L$2:L$731)))*100</f>
        <v>55.06849315068493</v>
      </c>
      <c r="R330" s="39">
        <f>'lc1.shallow1'!S333</f>
        <v>502.11652043399999</v>
      </c>
      <c r="S330" s="45">
        <f>(SUM(COUNT(R330:R$829))/SUM(COUNT(R$2:R$829)))*100</f>
        <v>60.386473429951693</v>
      </c>
    </row>
    <row r="331" spans="4:19">
      <c r="D331">
        <v>957.03186044301594</v>
      </c>
      <c r="E331">
        <f>(SUM(COUNT(D331:D$424))/SUM(COUNT(D$2:D$424)))*100</f>
        <v>22.222222222222221</v>
      </c>
      <c r="I331">
        <f>'LC3.shallow2'!V345</f>
        <v>809.97526905072584</v>
      </c>
      <c r="J331">
        <f>(SUM(COUNT(I331:I$505))/SUM(COUNT(I$2:I$505)))*100</f>
        <v>34.722222222222221</v>
      </c>
      <c r="L331">
        <v>196.6442084</v>
      </c>
      <c r="M331">
        <f>(SUM(COUNT(L331:L$731))/SUM(COUNT(L$2:L$731)))*100</f>
        <v>54.93150684931507</v>
      </c>
      <c r="R331" s="39">
        <f>'lc1.shallow1'!S334</f>
        <v>439.54156993079999</v>
      </c>
      <c r="S331" s="45">
        <f>(SUM(COUNT(R331:R$829))/SUM(COUNT(R$2:R$829)))*100</f>
        <v>60.265700483091791</v>
      </c>
    </row>
    <row r="332" spans="4:19">
      <c r="D332">
        <v>309.49007098553358</v>
      </c>
      <c r="E332">
        <f>(SUM(COUNT(D332:D$424))/SUM(COUNT(D$2:D$424)))*100</f>
        <v>21.98581560283688</v>
      </c>
      <c r="I332">
        <f>'LC3.shallow2'!V346</f>
        <v>126.80151189691418</v>
      </c>
      <c r="J332">
        <f>(SUM(COUNT(I332:I$505))/SUM(COUNT(I$2:I$505)))*100</f>
        <v>34.523809523809526</v>
      </c>
      <c r="L332">
        <v>265.69337209999998</v>
      </c>
      <c r="M332">
        <f>(SUM(COUNT(L332:L$731))/SUM(COUNT(L$2:L$731)))*100</f>
        <v>54.794520547945204</v>
      </c>
      <c r="R332" s="39">
        <f>'lc1.shallow1'!S335</f>
        <v>922.46012752800004</v>
      </c>
      <c r="S332" s="45">
        <f>(SUM(COUNT(R332:R$829))/SUM(COUNT(R$2:R$829)))*100</f>
        <v>60.144927536231883</v>
      </c>
    </row>
    <row r="333" spans="4:19">
      <c r="D333">
        <v>660.3597165102824</v>
      </c>
      <c r="E333">
        <f>(SUM(COUNT(D333:D$424))/SUM(COUNT(D$2:D$424)))*100</f>
        <v>21.749408983451538</v>
      </c>
      <c r="I333">
        <f>'LC3.shallow2'!V347</f>
        <v>334.97536830936326</v>
      </c>
      <c r="J333">
        <f>(SUM(COUNT(I333:I$505))/SUM(COUNT(I$2:I$505)))*100</f>
        <v>34.325396825396822</v>
      </c>
      <c r="L333">
        <v>486.57809800000001</v>
      </c>
      <c r="M333">
        <f>(SUM(COUNT(L333:L$731))/SUM(COUNT(L$2:L$731)))*100</f>
        <v>54.657534246575345</v>
      </c>
      <c r="R333" s="39">
        <f>'lc1.shallow1'!S336</f>
        <v>311.0256141072</v>
      </c>
      <c r="S333" s="45">
        <f>(SUM(COUNT(R333:R$829))/SUM(COUNT(R$2:R$829)))*100</f>
        <v>60.024154589371982</v>
      </c>
    </row>
    <row r="334" spans="4:19">
      <c r="D334">
        <v>286.83514224158159</v>
      </c>
      <c r="E334">
        <f>(SUM(COUNT(D334:D$424))/SUM(COUNT(D$2:D$424)))*100</f>
        <v>21.513002364066196</v>
      </c>
      <c r="I334">
        <f>'LC3.shallow2'!V348</f>
        <v>358.84570110817606</v>
      </c>
      <c r="J334">
        <f>(SUM(COUNT(I334:I$505))/SUM(COUNT(I$2:I$505)))*100</f>
        <v>34.126984126984127</v>
      </c>
      <c r="L334">
        <v>240.29650910000001</v>
      </c>
      <c r="M334">
        <f>(SUM(COUNT(L334:L$731))/SUM(COUNT(L$2:L$731)))*100</f>
        <v>54.520547945205479</v>
      </c>
      <c r="R334" s="39">
        <f>'lc1.shallow1'!S337</f>
        <v>362.4514901604</v>
      </c>
      <c r="S334" s="45">
        <f>(SUM(COUNT(R334:R$829))/SUM(COUNT(R$2:R$829)))*100</f>
        <v>59.903381642512073</v>
      </c>
    </row>
    <row r="335" spans="4:19">
      <c r="D335">
        <v>662.35714364952798</v>
      </c>
      <c r="E335">
        <f>(SUM(COUNT(D335:D$424))/SUM(COUNT(D$2:D$424)))*100</f>
        <v>21.276595744680851</v>
      </c>
      <c r="I335">
        <f>'LC3.shallow2'!V349</f>
        <v>306.54753910068354</v>
      </c>
      <c r="J335">
        <f>(SUM(COUNT(I335:I$505))/SUM(COUNT(I$2:I$505)))*100</f>
        <v>33.928571428571431</v>
      </c>
      <c r="L335">
        <v>465.40778660000001</v>
      </c>
      <c r="M335">
        <f>(SUM(COUNT(L335:L$731))/SUM(COUNT(L$2:L$731)))*100</f>
        <v>54.38356164383562</v>
      </c>
      <c r="R335" s="39">
        <f>'lc1.shallow1'!S338</f>
        <v>612.84743144399999</v>
      </c>
      <c r="S335" s="45">
        <f>(SUM(COUNT(R335:R$829))/SUM(COUNT(R$2:R$829)))*100</f>
        <v>59.782608695652172</v>
      </c>
    </row>
    <row r="336" spans="4:19">
      <c r="D336">
        <v>231.7179817448704</v>
      </c>
      <c r="E336">
        <f>(SUM(COUNT(D336:D$424))/SUM(COUNT(D$2:D$424)))*100</f>
        <v>21.040189125295509</v>
      </c>
      <c r="I336">
        <f>'LC3.shallow2'!V350</f>
        <v>225.27086078242854</v>
      </c>
      <c r="J336">
        <f>(SUM(COUNT(I336:I$505))/SUM(COUNT(I$2:I$505)))*100</f>
        <v>33.730158730158735</v>
      </c>
      <c r="L336">
        <v>689.85738730000003</v>
      </c>
      <c r="M336">
        <f>(SUM(COUNT(L336:L$731))/SUM(COUNT(L$2:L$731)))*100</f>
        <v>54.246575342465754</v>
      </c>
      <c r="R336" s="39">
        <f>'lc1.shallow1'!S339</f>
        <v>868.83934863599995</v>
      </c>
      <c r="S336" s="45">
        <f>(SUM(COUNT(R336:R$829))/SUM(COUNT(R$2:R$829)))*100</f>
        <v>59.661835748792271</v>
      </c>
    </row>
    <row r="337" spans="4:19">
      <c r="D337">
        <v>270.41646433575602</v>
      </c>
      <c r="E337">
        <f>(SUM(COUNT(D337:D$424))/SUM(COUNT(D$2:D$424)))*100</f>
        <v>20.803782505910164</v>
      </c>
      <c r="I337">
        <f>'LC3.shallow2'!V351</f>
        <v>403.91564260537717</v>
      </c>
      <c r="J337">
        <f>(SUM(COUNT(I337:I$505))/SUM(COUNT(I$2:I$505)))*100</f>
        <v>33.531746031746032</v>
      </c>
      <c r="L337">
        <v>200.98087509999999</v>
      </c>
      <c r="M337">
        <f>(SUM(COUNT(L337:L$731))/SUM(COUNT(L$2:L$731)))*100</f>
        <v>54.109589041095894</v>
      </c>
      <c r="R337" s="39">
        <f>'lc1.shallow1'!S340</f>
        <v>487.30940176799999</v>
      </c>
      <c r="S337" s="45">
        <f>(SUM(COUNT(R337:R$829))/SUM(COUNT(R$2:R$829)))*100</f>
        <v>59.541062801932362</v>
      </c>
    </row>
    <row r="338" spans="4:19">
      <c r="D338">
        <v>576.22187135671595</v>
      </c>
      <c r="E338">
        <f>(SUM(COUNT(D338:D$424))/SUM(COUNT(D$2:D$424)))*100</f>
        <v>20.567375886524822</v>
      </c>
      <c r="I338">
        <f>'LC3.shallow2'!V352</f>
        <v>665.42823717032263</v>
      </c>
      <c r="J338">
        <f>(SUM(COUNT(I338:I$505))/SUM(COUNT(I$2:I$505)))*100</f>
        <v>33.333333333333329</v>
      </c>
      <c r="L338">
        <v>560.04708400000004</v>
      </c>
      <c r="M338">
        <f>(SUM(COUNT(L338:L$731))/SUM(COUNT(L$2:L$731)))*100</f>
        <v>53.972602739726028</v>
      </c>
      <c r="R338" s="39">
        <f>'lc1.shallow1'!S341</f>
        <v>397.76383855559999</v>
      </c>
      <c r="S338" s="45">
        <f>(SUM(COUNT(R338:R$829))/SUM(COUNT(R$2:R$829)))*100</f>
        <v>59.420289855072461</v>
      </c>
    </row>
    <row r="339" spans="4:19">
      <c r="D339">
        <v>607.19516308603045</v>
      </c>
      <c r="E339">
        <f>(SUM(COUNT(D339:D$424))/SUM(COUNT(D$2:D$424)))*100</f>
        <v>20.33096926713948</v>
      </c>
      <c r="I339">
        <f>'LC3.shallow2'!V353</f>
        <v>430.70624203553149</v>
      </c>
      <c r="J339">
        <f>(SUM(COUNT(I339:I$505))/SUM(COUNT(I$2:I$505)))*100</f>
        <v>33.134920634920633</v>
      </c>
      <c r="L339">
        <v>599.80943249999996</v>
      </c>
      <c r="M339">
        <f>(SUM(COUNT(L339:L$731))/SUM(COUNT(L$2:L$731)))*100</f>
        <v>53.835616438356162</v>
      </c>
      <c r="R339" s="39">
        <f>'lc1.shallow1'!S342</f>
        <v>623.36649166799998</v>
      </c>
      <c r="S339" s="45">
        <f>(SUM(COUNT(R339:R$829))/SUM(COUNT(R$2:R$829)))*100</f>
        <v>59.29951690821256</v>
      </c>
    </row>
    <row r="340" spans="4:19">
      <c r="D340">
        <v>275.04910759085601</v>
      </c>
      <c r="E340">
        <f>(SUM(COUNT(D340:D$424))/SUM(COUNT(D$2:D$424)))*100</f>
        <v>20.094562647754138</v>
      </c>
      <c r="I340">
        <f>'LC3.shallow2'!V354</f>
        <v>1014.6740774201354</v>
      </c>
      <c r="J340">
        <f>(SUM(COUNT(I340:I$505))/SUM(COUNT(I$2:I$505)))*100</f>
        <v>32.936507936507937</v>
      </c>
      <c r="L340">
        <v>198.28841550000001</v>
      </c>
      <c r="M340">
        <f>(SUM(COUNT(L340:L$731))/SUM(COUNT(L$2:L$731)))*100</f>
        <v>53.698630136986303</v>
      </c>
      <c r="R340" s="39">
        <f>'lc1.shallow1'!S343</f>
        <v>352.92078438239997</v>
      </c>
      <c r="S340" s="45">
        <f>(SUM(COUNT(R340:R$829))/SUM(COUNT(R$2:R$829)))*100</f>
        <v>59.178743961352652</v>
      </c>
    </row>
    <row r="341" spans="4:19">
      <c r="D341">
        <v>825.70704172846399</v>
      </c>
      <c r="E341">
        <f>(SUM(COUNT(D341:D$424))/SUM(COUNT(D$2:D$424)))*100</f>
        <v>19.858156028368796</v>
      </c>
      <c r="I341">
        <f>'LC3.shallow2'!V355</f>
        <v>408.98279594203655</v>
      </c>
      <c r="J341">
        <f>(SUM(COUNT(I341:I$505))/SUM(COUNT(I$2:I$505)))*100</f>
        <v>32.738095238095241</v>
      </c>
      <c r="L341">
        <v>670.32070810000005</v>
      </c>
      <c r="M341">
        <f>(SUM(COUNT(L341:L$731))/SUM(COUNT(L$2:L$731)))*100</f>
        <v>53.561643835616437</v>
      </c>
      <c r="R341" s="39">
        <f>'lc1.shallow1'!S344</f>
        <v>427.48331964119996</v>
      </c>
      <c r="S341" s="45">
        <f>(SUM(COUNT(R341:R$829))/SUM(COUNT(R$2:R$829)))*100</f>
        <v>59.05797101449275</v>
      </c>
    </row>
    <row r="342" spans="4:19">
      <c r="D342">
        <v>263.59518604310398</v>
      </c>
      <c r="E342">
        <f>(SUM(COUNT(D342:D$424))/SUM(COUNT(D$2:D$424)))*100</f>
        <v>19.621749408983451</v>
      </c>
      <c r="I342">
        <f>'LC3.shallow2'!V356</f>
        <v>141.34160525075896</v>
      </c>
      <c r="J342">
        <f>(SUM(COUNT(I342:I$505))/SUM(COUNT(I$2:I$505)))*100</f>
        <v>32.539682539682538</v>
      </c>
      <c r="L342">
        <v>560.44903680000004</v>
      </c>
      <c r="M342">
        <f>(SUM(COUNT(L342:L$731))/SUM(COUNT(L$2:L$731)))*100</f>
        <v>53.424657534246577</v>
      </c>
      <c r="R342" s="39">
        <f>'lc1.shallow1'!S345</f>
        <v>680.32710315600002</v>
      </c>
      <c r="S342" s="45">
        <f>(SUM(COUNT(R342:R$829))/SUM(COUNT(R$2:R$829)))*100</f>
        <v>58.937198067632849</v>
      </c>
    </row>
    <row r="343" spans="4:19">
      <c r="D343">
        <v>335.08680575468082</v>
      </c>
      <c r="E343">
        <f>(SUM(COUNT(D343:D$424))/SUM(COUNT(D$2:D$424)))*100</f>
        <v>19.385342789598109</v>
      </c>
      <c r="I343">
        <f>'LC3.shallow2'!V357</f>
        <v>416.68234119103738</v>
      </c>
      <c r="J343">
        <f>(SUM(COUNT(I343:I$505))/SUM(COUNT(I$2:I$505)))*100</f>
        <v>32.341269841269842</v>
      </c>
      <c r="L343">
        <v>874.29029200000002</v>
      </c>
      <c r="M343">
        <f>(SUM(COUNT(L343:L$731))/SUM(COUNT(L$2:L$731)))*100</f>
        <v>53.287671232876711</v>
      </c>
      <c r="R343" s="39">
        <f>'lc1.shallow1'!S346</f>
        <v>388.165050984</v>
      </c>
      <c r="S343" s="45">
        <f>(SUM(COUNT(R343:R$829))/SUM(COUNT(R$2:R$829)))*100</f>
        <v>58.816425120772941</v>
      </c>
    </row>
    <row r="344" spans="4:19">
      <c r="D344">
        <v>927.00078126864003</v>
      </c>
      <c r="E344">
        <f>(SUM(COUNT(D344:D$424))/SUM(COUNT(D$2:D$424)))*100</f>
        <v>19.148936170212767</v>
      </c>
      <c r="I344">
        <f>'LC3.shallow2'!V358</f>
        <v>162.70285446250011</v>
      </c>
      <c r="J344">
        <f>(SUM(COUNT(I344:I$505))/SUM(COUNT(I$2:I$505)))*100</f>
        <v>32.142857142857146</v>
      </c>
      <c r="L344">
        <v>222.09993779999999</v>
      </c>
      <c r="M344">
        <f>(SUM(COUNT(L344:L$731))/SUM(COUNT(L$2:L$731)))*100</f>
        <v>53.150684931506852</v>
      </c>
      <c r="R344" s="39">
        <f>'lc1.shallow1'!S347</f>
        <v>532.88155583039998</v>
      </c>
      <c r="S344" s="45">
        <f>(SUM(COUNT(R344:R$829))/SUM(COUNT(R$2:R$829)))*100</f>
        <v>58.695652173913047</v>
      </c>
    </row>
    <row r="345" spans="4:19">
      <c r="D345">
        <v>257.65447638680558</v>
      </c>
      <c r="E345">
        <f>(SUM(COUNT(D345:D$424))/SUM(COUNT(D$2:D$424)))*100</f>
        <v>18.912529550827422</v>
      </c>
      <c r="I345">
        <f>'LC3.shallow2'!V359</f>
        <v>248.78937591520722</v>
      </c>
      <c r="J345">
        <f>(SUM(COUNT(I345:I$505))/SUM(COUNT(I$2:I$505)))*100</f>
        <v>31.944444444444443</v>
      </c>
      <c r="L345">
        <v>244.04858139999999</v>
      </c>
      <c r="M345">
        <f>(SUM(COUNT(L345:L$731))/SUM(COUNT(L$2:L$731)))*100</f>
        <v>53.013698630136986</v>
      </c>
      <c r="R345" s="39">
        <f>'lc1.shallow1'!S348</f>
        <v>488.70260133599999</v>
      </c>
      <c r="S345" s="45">
        <f>(SUM(COUNT(R345:R$829))/SUM(COUNT(R$2:R$829)))*100</f>
        <v>58.574879227053145</v>
      </c>
    </row>
    <row r="346" spans="4:19">
      <c r="D346">
        <v>637.71626271418882</v>
      </c>
      <c r="E346">
        <f>(SUM(COUNT(D346:D$424))/SUM(COUNT(D$2:D$424)))*100</f>
        <v>18.67612293144208</v>
      </c>
      <c r="I346">
        <f>'LC3.shallow2'!V360</f>
        <v>219.80409077680446</v>
      </c>
      <c r="J346">
        <f>(SUM(COUNT(I346:I$505))/SUM(COUNT(I$2:I$505)))*100</f>
        <v>31.746031746031743</v>
      </c>
      <c r="L346">
        <v>282.7954158</v>
      </c>
      <c r="M346">
        <f>(SUM(COUNT(L346:L$731))/SUM(COUNT(L$2:L$731)))*100</f>
        <v>52.876712328767127</v>
      </c>
      <c r="R346" s="39">
        <f>'lc1.shallow1'!S349</f>
        <v>427.24066354799999</v>
      </c>
      <c r="S346" s="45">
        <f>(SUM(COUNT(R346:R$829))/SUM(COUNT(R$2:R$829)))*100</f>
        <v>58.454106280193244</v>
      </c>
    </row>
    <row r="347" spans="4:19">
      <c r="D347">
        <v>462.11031779602558</v>
      </c>
      <c r="E347">
        <f>(SUM(COUNT(D347:D$424))/SUM(COUNT(D$2:D$424)))*100</f>
        <v>18.439716312056735</v>
      </c>
      <c r="I347">
        <f>'LC3.shallow2'!V361</f>
        <v>178.09034235881748</v>
      </c>
      <c r="J347">
        <f>(SUM(COUNT(I347:I$505))/SUM(COUNT(I$2:I$505)))*100</f>
        <v>31.547619047619047</v>
      </c>
      <c r="L347">
        <v>256.93331010000003</v>
      </c>
      <c r="M347">
        <f>(SUM(COUNT(L347:L$731))/SUM(COUNT(L$2:L$731)))*100</f>
        <v>52.739726027397261</v>
      </c>
      <c r="R347" s="39">
        <f>'lc1.shallow1'!S350</f>
        <v>1056.169856196</v>
      </c>
      <c r="S347" s="45">
        <f>(SUM(COUNT(R347:R$829))/SUM(COUNT(R$2:R$829)))*100</f>
        <v>58.333333333333336</v>
      </c>
    </row>
    <row r="348" spans="4:19">
      <c r="D348">
        <v>369.06066100938722</v>
      </c>
      <c r="E348">
        <f>(SUM(COUNT(D348:D$424))/SUM(COUNT(D$2:D$424)))*100</f>
        <v>18.203309692671397</v>
      </c>
      <c r="I348">
        <f>'LC3.shallow2'!V363</f>
        <v>371.66527110385817</v>
      </c>
      <c r="J348">
        <f>(SUM(COUNT(I348:I$505))/SUM(COUNT(I$2:I$505)))*100</f>
        <v>31.349206349206348</v>
      </c>
      <c r="L348">
        <v>218.21519259999999</v>
      </c>
      <c r="M348">
        <f>(SUM(COUNT(L348:L$731))/SUM(COUNT(L$2:L$731)))*100</f>
        <v>52.602739726027394</v>
      </c>
      <c r="R348" s="39">
        <f>'lc1.shallow1'!S351</f>
        <v>500.85271515599993</v>
      </c>
      <c r="S348" s="45">
        <f>(SUM(COUNT(R348:R$829))/SUM(COUNT(R$2:R$829)))*100</f>
        <v>58.212560386473434</v>
      </c>
    </row>
    <row r="349" spans="4:19">
      <c r="D349">
        <v>357.5259518008736</v>
      </c>
      <c r="E349">
        <f>(SUM(COUNT(D349:D$424))/SUM(COUNT(D$2:D$424)))*100</f>
        <v>17.966903073286051</v>
      </c>
      <c r="I349">
        <f>'LC3.shallow2'!V364</f>
        <v>2053.6448216386402</v>
      </c>
      <c r="J349">
        <f>(SUM(COUNT(I349:I$505))/SUM(COUNT(I$2:I$505)))*100</f>
        <v>31.150793650793652</v>
      </c>
      <c r="L349">
        <v>240.1507087</v>
      </c>
      <c r="M349">
        <f>(SUM(COUNT(L349:L$731))/SUM(COUNT(L$2:L$731)))*100</f>
        <v>52.465753424657535</v>
      </c>
      <c r="R349" s="39">
        <f>'lc1.shallow1'!S352</f>
        <v>308.319881184</v>
      </c>
      <c r="S349" s="45">
        <f>(SUM(COUNT(R349:R$829))/SUM(COUNT(R$2:R$829)))*100</f>
        <v>58.091787439613526</v>
      </c>
    </row>
    <row r="350" spans="4:19">
      <c r="D350">
        <v>388.19061614708318</v>
      </c>
      <c r="E350">
        <f>(SUM(COUNT(D350:D$424))/SUM(COUNT(D$2:D$424)))*100</f>
        <v>17.730496453900709</v>
      </c>
      <c r="I350">
        <f>'LC3.shallow2'!V365</f>
        <v>1039.4445971869027</v>
      </c>
      <c r="J350">
        <f>(SUM(COUNT(I350:I$505))/SUM(COUNT(I$2:I$505)))*100</f>
        <v>30.952380952380953</v>
      </c>
      <c r="L350">
        <v>360.59713670000002</v>
      </c>
      <c r="M350">
        <f>(SUM(COUNT(L350:L$731))/SUM(COUNT(L$2:L$731)))*100</f>
        <v>52.328767123287669</v>
      </c>
      <c r="R350" s="39">
        <f>'lc1.shallow1'!S353</f>
        <v>319.85507110560002</v>
      </c>
      <c r="S350" s="45">
        <f>(SUM(COUNT(R350:R$829))/SUM(COUNT(R$2:R$829)))*100</f>
        <v>57.971014492753625</v>
      </c>
    </row>
    <row r="351" spans="4:19">
      <c r="D351">
        <v>283.44840039273117</v>
      </c>
      <c r="E351">
        <f>(SUM(COUNT(D351:D$424))/SUM(COUNT(D$2:D$424)))*100</f>
        <v>17.494089834515368</v>
      </c>
      <c r="I351">
        <f>'LC3.shallow2'!V366</f>
        <v>414.72334638398951</v>
      </c>
      <c r="J351">
        <f>(SUM(COUNT(I351:I$505))/SUM(COUNT(I$2:I$505)))*100</f>
        <v>30.753968253968257</v>
      </c>
      <c r="L351">
        <v>279.42879679999999</v>
      </c>
      <c r="M351">
        <f>(SUM(COUNT(L351:L$731))/SUM(COUNT(L$2:L$731)))*100</f>
        <v>52.19178082191781</v>
      </c>
      <c r="R351" s="39">
        <f>'lc1.shallow1'!S354</f>
        <v>538.2932992776</v>
      </c>
      <c r="S351" s="45">
        <f>(SUM(COUNT(R351:R$829))/SUM(COUNT(R$2:R$829)))*100</f>
        <v>57.850241545893724</v>
      </c>
    </row>
    <row r="352" spans="4:19">
      <c r="D352">
        <v>301.2184677754592</v>
      </c>
      <c r="E352">
        <f>(SUM(COUNT(D352:D$424))/SUM(COUNT(D$2:D$424)))*100</f>
        <v>17.257683215130022</v>
      </c>
      <c r="I352">
        <f>'LC3.shallow2'!V367</f>
        <v>287.17108065409747</v>
      </c>
      <c r="J352">
        <f>(SUM(COUNT(I352:I$505))/SUM(COUNT(I$2:I$505)))*100</f>
        <v>30.555555555555557</v>
      </c>
      <c r="L352">
        <v>385.9810913</v>
      </c>
      <c r="M352">
        <f>(SUM(COUNT(L352:L$731))/SUM(COUNT(L$2:L$731)))*100</f>
        <v>52.054794520547944</v>
      </c>
      <c r="R352" s="39">
        <f>'lc1.shallow1'!S355</f>
        <v>296.48742603839997</v>
      </c>
      <c r="S352" s="45">
        <f>(SUM(COUNT(R352:R$829))/SUM(COUNT(R$2:R$829)))*100</f>
        <v>57.729468599033815</v>
      </c>
    </row>
    <row r="353" spans="4:19">
      <c r="D353">
        <v>615.02448186570643</v>
      </c>
      <c r="E353">
        <f>(SUM(COUNT(D353:D$424))/SUM(COUNT(D$2:D$424)))*100</f>
        <v>17.021276595744681</v>
      </c>
      <c r="I353">
        <f>'LC3.shallow2'!V368</f>
        <v>711.16619085156299</v>
      </c>
      <c r="J353">
        <f>(SUM(COUNT(I353:I$505))/SUM(COUNT(I$2:I$505)))*100</f>
        <v>30.357142857142854</v>
      </c>
      <c r="L353">
        <v>367.56903899999998</v>
      </c>
      <c r="M353">
        <f>(SUM(COUNT(L353:L$731))/SUM(COUNT(L$2:L$731)))*100</f>
        <v>51.917808219178085</v>
      </c>
      <c r="R353" s="39">
        <f>'lc1.shallow1'!S356</f>
        <v>458.85972900719997</v>
      </c>
      <c r="S353" s="45">
        <f>(SUM(COUNT(R353:R$829))/SUM(COUNT(R$2:R$829)))*100</f>
        <v>57.608695652173914</v>
      </c>
    </row>
    <row r="354" spans="4:19">
      <c r="D354">
        <v>369.97136322147122</v>
      </c>
      <c r="E354">
        <f>(SUM(COUNT(D354:D$424))/SUM(COUNT(D$2:D$424)))*100</f>
        <v>16.784869976359339</v>
      </c>
      <c r="I354">
        <f>'LC3.shallow2'!V369</f>
        <v>199.06623457853456</v>
      </c>
      <c r="J354">
        <f>(SUM(COUNT(I354:I$505))/SUM(COUNT(I$2:I$505)))*100</f>
        <v>30.158730158730158</v>
      </c>
      <c r="L354">
        <v>454.209836</v>
      </c>
      <c r="M354">
        <f>(SUM(COUNT(L354:L$731))/SUM(COUNT(L$2:L$731)))*100</f>
        <v>51.780821917808218</v>
      </c>
      <c r="R354" s="39">
        <f>'lc1.shallow1'!S357</f>
        <v>692.46915459599995</v>
      </c>
      <c r="S354" s="45">
        <f>(SUM(COUNT(R354:R$829))/SUM(COUNT(R$2:R$829)))*100</f>
        <v>57.487922705314013</v>
      </c>
    </row>
    <row r="355" spans="4:19">
      <c r="D355">
        <v>372.17503521773602</v>
      </c>
      <c r="E355">
        <f>(SUM(COUNT(D355:D$424))/SUM(COUNT(D$2:D$424)))*100</f>
        <v>16.548463356973993</v>
      </c>
      <c r="I355">
        <f>'LC3.shallow2'!V370</f>
        <v>569.74173754601827</v>
      </c>
      <c r="J355">
        <f>(SUM(COUNT(I355:I$505))/SUM(COUNT(I$2:I$505)))*100</f>
        <v>29.960317460317459</v>
      </c>
      <c r="L355">
        <v>206.15457979999999</v>
      </c>
      <c r="M355">
        <f>(SUM(COUNT(L355:L$731))/SUM(COUNT(L$2:L$731)))*100</f>
        <v>51.643835616438359</v>
      </c>
      <c r="R355" s="39">
        <f>'lc1.shallow1'!S358</f>
        <v>694.08113314799994</v>
      </c>
      <c r="S355" s="45">
        <f>(SUM(COUNT(R355:R$829))/SUM(COUNT(R$2:R$829)))*100</f>
        <v>57.367149758454104</v>
      </c>
    </row>
    <row r="356" spans="4:19">
      <c r="D356">
        <v>287.68499954043517</v>
      </c>
      <c r="E356">
        <f>(SUM(COUNT(D356:D$424))/SUM(COUNT(D$2:D$424)))*100</f>
        <v>16.312056737588655</v>
      </c>
      <c r="I356">
        <f>'LC3.shallow2'!V371</f>
        <v>711.13129944511377</v>
      </c>
      <c r="J356">
        <f>(SUM(COUNT(I356:I$505))/SUM(COUNT(I$2:I$505)))*100</f>
        <v>29.761904761904763</v>
      </c>
      <c r="L356">
        <v>430.16382859999999</v>
      </c>
      <c r="M356">
        <f>(SUM(COUNT(L356:L$731))/SUM(COUNT(L$2:L$731)))*100</f>
        <v>51.506849315068493</v>
      </c>
      <c r="R356" s="39">
        <f>'lc1.shallow1'!S359</f>
        <v>796.84756525199987</v>
      </c>
      <c r="S356" s="45">
        <f>(SUM(COUNT(R356:R$829))/SUM(COUNT(R$2:R$829)))*100</f>
        <v>57.246376811594203</v>
      </c>
    </row>
    <row r="357" spans="4:19">
      <c r="D357">
        <v>264.19585241372238</v>
      </c>
      <c r="E357">
        <f>(SUM(COUNT(D357:D$424))/SUM(COUNT(D$2:D$424)))*100</f>
        <v>16.07565011820331</v>
      </c>
      <c r="I357">
        <f>'LC3.shallow2'!V372</f>
        <v>650.77607652385666</v>
      </c>
      <c r="J357">
        <f>(SUM(COUNT(I357:I$505))/SUM(COUNT(I$2:I$505)))*100</f>
        <v>29.563492063492063</v>
      </c>
      <c r="L357">
        <v>516.28169800000001</v>
      </c>
      <c r="M357">
        <f>(SUM(COUNT(L357:L$731))/SUM(COUNT(L$2:L$731)))*100</f>
        <v>51.369863013698634</v>
      </c>
      <c r="R357" s="39">
        <f>'lc1.shallow1'!S360</f>
        <v>490.79395913280001</v>
      </c>
      <c r="S357" s="45">
        <f>(SUM(COUNT(R357:R$829))/SUM(COUNT(R$2:R$829)))*100</f>
        <v>57.125603864734295</v>
      </c>
    </row>
    <row r="358" spans="4:19">
      <c r="D358">
        <v>253.90974414276161</v>
      </c>
      <c r="E358">
        <f>(SUM(COUNT(D358:D$424))/SUM(COUNT(D$2:D$424)))*100</f>
        <v>15.839243498817968</v>
      </c>
      <c r="I358">
        <f>'LC3.shallow2'!V373</f>
        <v>396.44197988618561</v>
      </c>
      <c r="J358">
        <f>(SUM(COUNT(I358:I$505))/SUM(COUNT(I$2:I$505)))*100</f>
        <v>29.365079365079367</v>
      </c>
      <c r="L358">
        <v>278.76894909999999</v>
      </c>
      <c r="M358">
        <f>(SUM(COUNT(L358:L$731))/SUM(COUNT(L$2:L$731)))*100</f>
        <v>51.232876712328768</v>
      </c>
      <c r="R358" s="39">
        <f>'lc1.shallow1'!S361</f>
        <v>311.48745419279999</v>
      </c>
      <c r="S358" s="45">
        <f>(SUM(COUNT(R358:R$829))/SUM(COUNT(R$2:R$829)))*100</f>
        <v>57.004830917874393</v>
      </c>
    </row>
    <row r="359" spans="4:19">
      <c r="D359">
        <v>493.94831892095198</v>
      </c>
      <c r="E359">
        <f>(SUM(COUNT(D359:D$424))/SUM(COUNT(D$2:D$424)))*100</f>
        <v>15.602836879432624</v>
      </c>
      <c r="I359">
        <f>'LC3.shallow2'!V374</f>
        <v>485.41329307852681</v>
      </c>
      <c r="J359">
        <f>(SUM(COUNT(I359:I$505))/SUM(COUNT(I$2:I$505)))*100</f>
        <v>29.166666666666668</v>
      </c>
      <c r="L359">
        <v>2202.92436</v>
      </c>
      <c r="M359">
        <f>(SUM(COUNT(L359:L$731))/SUM(COUNT(L$2:L$731)))*100</f>
        <v>51.095890410958901</v>
      </c>
      <c r="R359" s="39">
        <f>'lc1.shallow1'!S362</f>
        <v>336.22827186479998</v>
      </c>
      <c r="S359" s="45">
        <f>(SUM(COUNT(R359:R$829))/SUM(COUNT(R$2:R$829)))*100</f>
        <v>56.884057971014492</v>
      </c>
    </row>
    <row r="360" spans="4:19">
      <c r="D360">
        <v>740.77074634193923</v>
      </c>
      <c r="E360">
        <f>(SUM(COUNT(D360:D$424))/SUM(COUNT(D$2:D$424)))*100</f>
        <v>15.366430260047281</v>
      </c>
      <c r="I360">
        <f>'LC3.shallow2'!V375</f>
        <v>1714.2534334150005</v>
      </c>
      <c r="J360">
        <f>(SUM(COUNT(I360:I$505))/SUM(COUNT(I$2:I$505)))*100</f>
        <v>28.968253968253972</v>
      </c>
      <c r="L360">
        <v>438.51876399999998</v>
      </c>
      <c r="M360">
        <f>(SUM(COUNT(L360:L$731))/SUM(COUNT(L$2:L$731)))*100</f>
        <v>50.958904109589042</v>
      </c>
      <c r="R360" s="39">
        <f>'lc1.shallow1'!S363</f>
        <v>173.58940980599999</v>
      </c>
      <c r="S360" s="45">
        <f>(SUM(COUNT(R360:R$829))/SUM(COUNT(R$2:R$829)))*100</f>
        <v>56.763285024154584</v>
      </c>
    </row>
    <row r="361" spans="4:19">
      <c r="D361">
        <v>807.54793755656794</v>
      </c>
      <c r="E361">
        <f>(SUM(COUNT(D361:D$424))/SUM(COUNT(D$2:D$424)))*100</f>
        <v>15.130023640661939</v>
      </c>
      <c r="I361">
        <f>'LC3.shallow2'!V376</f>
        <v>333.12691003024395</v>
      </c>
      <c r="J361">
        <f>(SUM(COUNT(I361:I$505))/SUM(COUNT(I$2:I$505)))*100</f>
        <v>28.769841269841269</v>
      </c>
      <c r="L361">
        <v>230.99659969999999</v>
      </c>
      <c r="M361">
        <f>(SUM(COUNT(L361:L$731))/SUM(COUNT(L$2:L$731)))*100</f>
        <v>50.821917808219176</v>
      </c>
      <c r="R361" s="39">
        <f>'lc1.shallow1'!S364</f>
        <v>191.60474145960001</v>
      </c>
      <c r="S361" s="45">
        <f>(SUM(COUNT(R361:R$829))/SUM(COUNT(R$2:R$829)))*100</f>
        <v>56.642512077294683</v>
      </c>
    </row>
    <row r="362" spans="4:19">
      <c r="D362">
        <v>233.4231536551344</v>
      </c>
      <c r="E362">
        <f>(SUM(COUNT(D362:D$424))/SUM(COUNT(D$2:D$424)))*100</f>
        <v>14.893617021276595</v>
      </c>
      <c r="I362">
        <f>'LC3.shallow2'!V377</f>
        <v>3301.797726974205</v>
      </c>
      <c r="J362">
        <f>(SUM(COUNT(I362:I$505))/SUM(COUNT(I$2:I$505)))*100</f>
        <v>28.571428571428569</v>
      </c>
      <c r="L362">
        <v>739.83442979999995</v>
      </c>
      <c r="M362">
        <f>(SUM(COUNT(L362:L$731))/SUM(COUNT(L$2:L$731)))*100</f>
        <v>50.684931506849317</v>
      </c>
      <c r="R362" s="39">
        <f>'lc1.shallow1'!S365</f>
        <v>283.73571970079996</v>
      </c>
      <c r="S362" s="45">
        <f>(SUM(COUNT(R362:R$829))/SUM(COUNT(R$2:R$829)))*100</f>
        <v>56.521739130434781</v>
      </c>
    </row>
    <row r="363" spans="4:19">
      <c r="D363">
        <v>270.28241550322878</v>
      </c>
      <c r="E363">
        <f>(SUM(COUNT(D363:D$424))/SUM(COUNT(D$2:D$424)))*100</f>
        <v>14.657210401891252</v>
      </c>
      <c r="I363">
        <f>'LC3.shallow2'!V378</f>
        <v>188.00703300857361</v>
      </c>
      <c r="J363">
        <f>(SUM(COUNT(I363:I$505))/SUM(COUNT(I$2:I$505)))*100</f>
        <v>28.373015873015873</v>
      </c>
      <c r="L363">
        <v>813.5521344</v>
      </c>
      <c r="M363">
        <f>(SUM(COUNT(L363:L$731))/SUM(COUNT(L$2:L$731)))*100</f>
        <v>50.547945205479451</v>
      </c>
      <c r="R363" s="39">
        <f>'lc1.shallow1'!S366</f>
        <v>240.12539756399997</v>
      </c>
      <c r="S363" s="45">
        <f>(SUM(COUNT(R363:R$829))/SUM(COUNT(R$2:R$829)))*100</f>
        <v>56.400966183574873</v>
      </c>
    </row>
    <row r="364" spans="4:19">
      <c r="D364">
        <v>990.91686158443201</v>
      </c>
      <c r="E364">
        <f>(SUM(COUNT(D364:D$424))/SUM(COUNT(D$2:D$424)))*100</f>
        <v>14.420803782505912</v>
      </c>
      <c r="I364">
        <f>'LC3.shallow2'!V379</f>
        <v>604.90388974998848</v>
      </c>
      <c r="J364">
        <f>(SUM(COUNT(I364:I$505))/SUM(COUNT(I$2:I$505)))*100</f>
        <v>28.174603174603174</v>
      </c>
      <c r="L364">
        <v>251.51753149999999</v>
      </c>
      <c r="M364">
        <f>(SUM(COUNT(L364:L$731))/SUM(COUNT(L$2:L$731)))*100</f>
        <v>50.410958904109592</v>
      </c>
      <c r="R364" s="39">
        <f>'lc1.shallow1'!S367</f>
        <v>265.53521387519999</v>
      </c>
      <c r="S364" s="45">
        <f>(SUM(COUNT(R364:R$829))/SUM(COUNT(R$2:R$829)))*100</f>
        <v>56.280193236714972</v>
      </c>
    </row>
    <row r="365" spans="4:19">
      <c r="D365">
        <v>416.81504634830958</v>
      </c>
      <c r="E365">
        <f>(SUM(COUNT(D365:D$424))/SUM(COUNT(D$2:D$424)))*100</f>
        <v>14.184397163120568</v>
      </c>
      <c r="I365">
        <f>'LC3.shallow2'!V380</f>
        <v>337.05728530292635</v>
      </c>
      <c r="J365">
        <f>(SUM(COUNT(I365:I$505))/SUM(COUNT(I$2:I$505)))*100</f>
        <v>27.976190476190478</v>
      </c>
      <c r="L365">
        <v>614.18850569999995</v>
      </c>
      <c r="M365">
        <f>(SUM(COUNT(L365:L$731))/SUM(COUNT(L$2:L$731)))*100</f>
        <v>50.273972602739725</v>
      </c>
      <c r="R365" s="39">
        <f>'lc1.shallow1'!S368</f>
        <v>597.5977253399999</v>
      </c>
      <c r="S365" s="45">
        <f>(SUM(COUNT(R365:R$829))/SUM(COUNT(R$2:R$829)))*100</f>
        <v>56.159420289855078</v>
      </c>
    </row>
    <row r="366" spans="4:19">
      <c r="D366">
        <v>928.96035577695204</v>
      </c>
      <c r="E366">
        <f>(SUM(COUNT(D366:D$424))/SUM(COUNT(D$2:D$424)))*100</f>
        <v>13.947990543735225</v>
      </c>
      <c r="I366">
        <f>'LC3.shallow2'!V381</f>
        <v>196.45127824321841</v>
      </c>
      <c r="J366">
        <f>(SUM(COUNT(I366:I$505))/SUM(COUNT(I$2:I$505)))*100</f>
        <v>27.777777777777779</v>
      </c>
      <c r="L366">
        <v>344.57924739999999</v>
      </c>
      <c r="M366">
        <f>(SUM(COUNT(L366:L$731))/SUM(COUNT(L$2:L$731)))*100</f>
        <v>50.136986301369866</v>
      </c>
      <c r="R366" s="39">
        <f>'lc1.shallow1'!S369</f>
        <v>2150.61235872</v>
      </c>
      <c r="S366" s="45">
        <f>(SUM(COUNT(R366:R$829))/SUM(COUNT(R$2:R$829)))*100</f>
        <v>56.038647342995176</v>
      </c>
    </row>
    <row r="367" spans="4:19">
      <c r="D367">
        <v>346.73148896953518</v>
      </c>
      <c r="E367">
        <f>(SUM(COUNT(D367:D$424))/SUM(COUNT(D$2:D$424)))*100</f>
        <v>13.711583924349883</v>
      </c>
      <c r="I367">
        <f>'LC3.shallow2'!V382</f>
        <v>362.72784949916854</v>
      </c>
      <c r="J367">
        <f>(SUM(COUNT(I367:I$505))/SUM(COUNT(I$2:I$505)))*100</f>
        <v>27.579365079365083</v>
      </c>
      <c r="L367">
        <v>772.64836300000002</v>
      </c>
      <c r="M367">
        <f>(SUM(COUNT(L367:L$731))/SUM(COUNT(L$2:L$731)))*100</f>
        <v>50</v>
      </c>
      <c r="R367" s="39">
        <f>'lc1.shallow1'!S370</f>
        <v>324.59421415319997</v>
      </c>
      <c r="S367" s="45">
        <f>(SUM(COUNT(R367:R$829))/SUM(COUNT(R$2:R$829)))*100</f>
        <v>55.917874396135268</v>
      </c>
    </row>
    <row r="368" spans="4:19">
      <c r="D368">
        <v>455.10335113813841</v>
      </c>
      <c r="E368">
        <f>(SUM(COUNT(D368:D$424))/SUM(COUNT(D$2:D$424)))*100</f>
        <v>13.475177304964539</v>
      </c>
      <c r="I368">
        <f>'LC3.shallow2'!V383</f>
        <v>763.79742148206742</v>
      </c>
      <c r="J368">
        <f>(SUM(COUNT(I368:I$505))/SUM(COUNT(I$2:I$505)))*100</f>
        <v>27.380952380952383</v>
      </c>
      <c r="L368">
        <v>767.06151750000004</v>
      </c>
      <c r="M368">
        <f>(SUM(COUNT(L368:L$731))/SUM(COUNT(L$2:L$731)))*100</f>
        <v>49.863013698630141</v>
      </c>
      <c r="R368" s="39">
        <f>'lc1.shallow1'!S371</f>
        <v>920.59831558799988</v>
      </c>
      <c r="S368" s="45">
        <f>(SUM(COUNT(R368:R$829))/SUM(COUNT(R$2:R$829)))*100</f>
        <v>55.797101449275367</v>
      </c>
    </row>
    <row r="369" spans="4:19">
      <c r="D369">
        <v>523.40613627270716</v>
      </c>
      <c r="E369">
        <f>(SUM(COUNT(D369:D$424))/SUM(COUNT(D$2:D$424)))*100</f>
        <v>13.238770685579196</v>
      </c>
      <c r="I369">
        <f>'LC3.shallow2'!V384</f>
        <v>858.3396159250741</v>
      </c>
      <c r="J369">
        <f>(SUM(COUNT(I369:I$505))/SUM(COUNT(I$2:I$505)))*100</f>
        <v>27.18253968253968</v>
      </c>
      <c r="L369">
        <v>921.77617359999999</v>
      </c>
      <c r="M369">
        <f>(SUM(COUNT(L369:L$731))/SUM(COUNT(L$2:L$731)))*100</f>
        <v>49.726027397260275</v>
      </c>
      <c r="R369" s="39">
        <f>'lc1.shallow1'!S372</f>
        <v>207.72413561999997</v>
      </c>
      <c r="S369" s="45">
        <f>(SUM(COUNT(R369:R$829))/SUM(COUNT(R$2:R$829)))*100</f>
        <v>55.676328502415458</v>
      </c>
    </row>
    <row r="370" spans="4:19">
      <c r="D370">
        <v>942.79457882123995</v>
      </c>
      <c r="E370">
        <f>(SUM(COUNT(D370:D$424))/SUM(COUNT(D$2:D$424)))*100</f>
        <v>13.002364066193852</v>
      </c>
      <c r="I370">
        <f>'LC3.shallow2'!V385</f>
        <v>1285.6772440097541</v>
      </c>
      <c r="J370">
        <f>(SUM(COUNT(I370:I$505))/SUM(COUNT(I$2:I$505)))*100</f>
        <v>26.984126984126984</v>
      </c>
      <c r="L370">
        <v>374.75128180000002</v>
      </c>
      <c r="M370">
        <f>(SUM(COUNT(L370:L$731))/SUM(COUNT(L$2:L$731)))*100</f>
        <v>49.589041095890416</v>
      </c>
      <c r="R370" s="39">
        <f>'lc1.shallow1'!S373</f>
        <v>306.74019422639998</v>
      </c>
      <c r="S370" s="45">
        <f>(SUM(COUNT(R370:R$829))/SUM(COUNT(R$2:R$829)))*100</f>
        <v>55.555555555555557</v>
      </c>
    </row>
    <row r="371" spans="4:19">
      <c r="D371">
        <v>542.87111202062874</v>
      </c>
      <c r="E371">
        <f>(SUM(COUNT(D371:D$424))/SUM(COUNT(D$2:D$424)))*100</f>
        <v>12.76595744680851</v>
      </c>
      <c r="I371">
        <f>'LC3.shallow2'!V386</f>
        <v>215.43196946057265</v>
      </c>
      <c r="J371">
        <f>(SUM(COUNT(I371:I$505))/SUM(COUNT(I$2:I$505)))*100</f>
        <v>26.785714285714285</v>
      </c>
      <c r="L371">
        <v>314.8972311</v>
      </c>
      <c r="M371">
        <f>(SUM(COUNT(L371:L$731))/SUM(COUNT(L$2:L$731)))*100</f>
        <v>49.452054794520549</v>
      </c>
      <c r="R371" s="39">
        <f>'lc1.shallow1'!S374</f>
        <v>295.51732105319996</v>
      </c>
      <c r="S371" s="45">
        <f>(SUM(COUNT(R371:R$829))/SUM(COUNT(R$2:R$829)))*100</f>
        <v>55.434782608695656</v>
      </c>
    </row>
    <row r="372" spans="4:19">
      <c r="D372">
        <v>466.93304813006159</v>
      </c>
      <c r="E372">
        <f>(SUM(COUNT(D372:D$424))/SUM(COUNT(D$2:D$424)))*100</f>
        <v>12.529550827423167</v>
      </c>
      <c r="I372">
        <f>'LC3.shallow2'!V387</f>
        <v>1151.6788063843937</v>
      </c>
      <c r="J372">
        <f>(SUM(COUNT(I372:I$505))/SUM(COUNT(I$2:I$505)))*100</f>
        <v>26.587301587301589</v>
      </c>
      <c r="L372">
        <v>204.63364319999999</v>
      </c>
      <c r="M372">
        <f>(SUM(COUNT(L372:L$731))/SUM(COUNT(L$2:L$731)))*100</f>
        <v>49.315068493150683</v>
      </c>
      <c r="R372" s="39">
        <f>'lc1.shallow1'!S375</f>
        <v>544.53603603839997</v>
      </c>
      <c r="S372" s="45">
        <f>(SUM(COUNT(R372:R$829))/SUM(COUNT(R$2:R$829)))*100</f>
        <v>55.314009661835748</v>
      </c>
    </row>
    <row r="373" spans="4:19">
      <c r="D373">
        <v>263.70542815237201</v>
      </c>
      <c r="E373">
        <f>(SUM(COUNT(D373:D$424))/SUM(COUNT(D$2:D$424)))*100</f>
        <v>12.293144208037825</v>
      </c>
      <c r="I373">
        <f>'LC3.shallow2'!V388</f>
        <v>451.50779159896376</v>
      </c>
      <c r="J373">
        <f>(SUM(COUNT(I373:I$505))/SUM(COUNT(I$2:I$505)))*100</f>
        <v>26.388888888888889</v>
      </c>
      <c r="L373">
        <v>306.0103052</v>
      </c>
      <c r="M373">
        <f>(SUM(COUNT(L373:L$731))/SUM(COUNT(L$2:L$731)))*100</f>
        <v>49.178082191780817</v>
      </c>
      <c r="R373" s="39">
        <f>'lc1.shallow1'!S376</f>
        <v>995.64543361199992</v>
      </c>
      <c r="S373" s="45">
        <f>(SUM(COUNT(R373:R$829))/SUM(COUNT(R$2:R$829)))*100</f>
        <v>55.193236714975846</v>
      </c>
    </row>
    <row r="374" spans="4:19">
      <c r="D374">
        <v>426.5204242122424</v>
      </c>
      <c r="E374">
        <f>(SUM(COUNT(D374:D$424))/SUM(COUNT(D$2:D$424)))*100</f>
        <v>12.056737588652481</v>
      </c>
      <c r="I374">
        <f>'LC3.shallow2'!V389</f>
        <v>261.89686037878158</v>
      </c>
      <c r="J374">
        <f>(SUM(COUNT(I374:I$505))/SUM(COUNT(I$2:I$505)))*100</f>
        <v>26.190476190476193</v>
      </c>
      <c r="L374">
        <v>702.89621179999995</v>
      </c>
      <c r="M374">
        <f>(SUM(COUNT(L374:L$731))/SUM(COUNT(L$2:L$731)))*100</f>
        <v>49.041095890410958</v>
      </c>
      <c r="R374" s="39">
        <f>'lc1.shallow1'!S377</f>
        <v>277.58965981559999</v>
      </c>
      <c r="S374" s="45">
        <f>(SUM(COUNT(R374:R$829))/SUM(COUNT(R$2:R$829)))*100</f>
        <v>55.072463768115945</v>
      </c>
    </row>
    <row r="375" spans="4:19">
      <c r="D375">
        <v>1094.7958484707681</v>
      </c>
      <c r="E375">
        <f>(SUM(COUNT(D375:D$424))/SUM(COUNT(D$2:D$424)))*100</f>
        <v>11.82033096926714</v>
      </c>
      <c r="I375">
        <f>'LC3.shallow2'!V390</f>
        <v>174.62417605388197</v>
      </c>
      <c r="J375">
        <f>(SUM(COUNT(I375:I$505))/SUM(COUNT(I$2:I$505)))*100</f>
        <v>25.992063492063494</v>
      </c>
      <c r="L375">
        <v>346.71691939999999</v>
      </c>
      <c r="M375">
        <f>(SUM(COUNT(L375:L$731))/SUM(COUNT(L$2:L$731)))*100</f>
        <v>48.904109589041092</v>
      </c>
      <c r="R375" s="39">
        <f>'lc1.shallow1'!S378</f>
        <v>142.10710205159998</v>
      </c>
      <c r="S375" s="45">
        <f>(SUM(COUNT(R375:R$829))/SUM(COUNT(R$2:R$829)))*100</f>
        <v>54.951690821256037</v>
      </c>
    </row>
    <row r="376" spans="4:19">
      <c r="D376">
        <v>800.27854838301596</v>
      </c>
      <c r="E376">
        <f>(SUM(COUNT(D376:D$424))/SUM(COUNT(D$2:D$424)))*100</f>
        <v>11.583924349881796</v>
      </c>
      <c r="I376">
        <f>'LC3.shallow2'!V391</f>
        <v>853.06679791950864</v>
      </c>
      <c r="J376">
        <f>(SUM(COUNT(I376:I$505))/SUM(COUNT(I$2:I$505)))*100</f>
        <v>25.793650793650798</v>
      </c>
      <c r="L376">
        <v>620.59761419999995</v>
      </c>
      <c r="M376">
        <f>(SUM(COUNT(L376:L$731))/SUM(COUNT(L$2:L$731)))*100</f>
        <v>48.767123287671232</v>
      </c>
      <c r="R376" s="39">
        <f>'lc1.shallow1'!S379</f>
        <v>336.41534147159996</v>
      </c>
      <c r="S376" s="45">
        <f>(SUM(COUNT(R376:R$829))/SUM(COUNT(R$2:R$829)))*100</f>
        <v>54.830917874396135</v>
      </c>
    </row>
    <row r="377" spans="4:19">
      <c r="D377">
        <v>773.04699573714322</v>
      </c>
      <c r="E377">
        <f>(SUM(COUNT(D377:D$424))/SUM(COUNT(D$2:D$424)))*100</f>
        <v>11.347517730496454</v>
      </c>
      <c r="I377">
        <f>'LC3.shallow2'!V392</f>
        <v>153.90856824054211</v>
      </c>
      <c r="J377">
        <f>(SUM(COUNT(I377:I$505))/SUM(COUNT(I$2:I$505)))*100</f>
        <v>25.595238095238095</v>
      </c>
      <c r="L377">
        <v>336.34376930000002</v>
      </c>
      <c r="M377">
        <f>(SUM(COUNT(L377:L$731))/SUM(COUNT(L$2:L$731)))*100</f>
        <v>48.630136986301373</v>
      </c>
      <c r="R377" s="39">
        <f>'lc1.shallow1'!S380</f>
        <v>297.09698420999996</v>
      </c>
      <c r="S377" s="45">
        <f>(SUM(COUNT(R377:R$829))/SUM(COUNT(R$2:R$829)))*100</f>
        <v>54.710144927536234</v>
      </c>
    </row>
    <row r="378" spans="4:19">
      <c r="D378">
        <v>594.36309592046484</v>
      </c>
      <c r="E378">
        <f>(SUM(COUNT(D378:D$424))/SUM(COUNT(D$2:D$424)))*100</f>
        <v>11.111111111111111</v>
      </c>
      <c r="I378">
        <f>'LC3.shallow2'!V393</f>
        <v>270.64348881259713</v>
      </c>
      <c r="J378">
        <f>(SUM(COUNT(I378:I$505))/SUM(COUNT(I$2:I$505)))*100</f>
        <v>25.396825396825395</v>
      </c>
      <c r="L378">
        <v>261.07836159999999</v>
      </c>
      <c r="M378">
        <f>(SUM(COUNT(L378:L$731))/SUM(COUNT(L$2:L$731)))*100</f>
        <v>48.493150684931507</v>
      </c>
      <c r="R378" s="39">
        <f>'lc1.shallow1'!S381</f>
        <v>227.67040948319999</v>
      </c>
      <c r="S378" s="45">
        <f>(SUM(COUNT(R378:R$829))/SUM(COUNT(R$2:R$829)))*100</f>
        <v>54.589371980676326</v>
      </c>
    </row>
    <row r="379" spans="4:19">
      <c r="D379">
        <v>217.81662573851759</v>
      </c>
      <c r="E379">
        <f>(SUM(COUNT(D379:D$424))/SUM(COUNT(D$2:D$424)))*100</f>
        <v>10.874704491725769</v>
      </c>
      <c r="I379">
        <f>'LC3.shallow2'!V394</f>
        <v>1379.9319239241224</v>
      </c>
      <c r="J379">
        <f>(SUM(COUNT(I379:I$505))/SUM(COUNT(I$2:I$505)))*100</f>
        <v>25.198412698412696</v>
      </c>
      <c r="L379">
        <v>182.4158424</v>
      </c>
      <c r="M379">
        <f>(SUM(COUNT(L379:L$731))/SUM(COUNT(L$2:L$731)))*100</f>
        <v>48.356164383561648</v>
      </c>
      <c r="R379" s="39">
        <f>'lc1.shallow1'!S382</f>
        <v>317.24987039280001</v>
      </c>
      <c r="S379" s="45">
        <f>(SUM(COUNT(R379:R$829))/SUM(COUNT(R$2:R$829)))*100</f>
        <v>54.468599033816425</v>
      </c>
    </row>
    <row r="380" spans="4:19">
      <c r="D380">
        <v>1333.4877549972559</v>
      </c>
      <c r="E380">
        <f>(SUM(COUNT(D380:D$424))/SUM(COUNT(D$2:D$424)))*100</f>
        <v>10.638297872340425</v>
      </c>
      <c r="I380">
        <f>'LC3.shallow2'!V395</f>
        <v>1303.8139838589034</v>
      </c>
      <c r="J380">
        <f>(SUM(COUNT(I380:I$505))/SUM(COUNT(I$2:I$505)))*100</f>
        <v>25</v>
      </c>
      <c r="L380">
        <v>276.48152249999998</v>
      </c>
      <c r="M380">
        <f>(SUM(COUNT(L380:L$731))/SUM(COUNT(L$2:L$731)))*100</f>
        <v>48.219178082191782</v>
      </c>
      <c r="R380" s="39">
        <f>'lc1.shallow1'!S383</f>
        <v>406.7841674796</v>
      </c>
      <c r="S380" s="45">
        <f>(SUM(COUNT(R380:R$829))/SUM(COUNT(R$2:R$829)))*100</f>
        <v>54.347826086956516</v>
      </c>
    </row>
    <row r="381" spans="4:19">
      <c r="D381">
        <v>875.89873244080798</v>
      </c>
      <c r="E381">
        <f>(SUM(COUNT(D381:D$424))/SUM(COUNT(D$2:D$424)))*100</f>
        <v>10.401891252955082</v>
      </c>
      <c r="I381">
        <f>'LC3.shallow2'!V396</f>
        <v>288.51129797847733</v>
      </c>
      <c r="J381">
        <f>(SUM(COUNT(I381:I$505))/SUM(COUNT(I$2:I$505)))*100</f>
        <v>24.801587301587304</v>
      </c>
      <c r="L381">
        <v>386.71919659999998</v>
      </c>
      <c r="M381">
        <f>(SUM(COUNT(L381:L$731))/SUM(COUNT(L$2:L$731)))*100</f>
        <v>48.082191780821923</v>
      </c>
      <c r="R381" s="39">
        <f>'lc1.shallow1'!S384</f>
        <v>378.43747818600002</v>
      </c>
      <c r="S381" s="45">
        <f>(SUM(COUNT(R381:R$829))/SUM(COUNT(R$2:R$829)))*100</f>
        <v>54.227053140096615</v>
      </c>
    </row>
    <row r="382" spans="4:19">
      <c r="D382">
        <v>381.48014023073438</v>
      </c>
      <c r="E382">
        <f>(SUM(COUNT(D382:D$424))/SUM(COUNT(D$2:D$424)))*100</f>
        <v>10.16548463356974</v>
      </c>
      <c r="I382">
        <f>'LC3.shallow2'!V397</f>
        <v>918.61535095734678</v>
      </c>
      <c r="J382">
        <f>(SUM(COUNT(I382:I$505))/SUM(COUNT(I$2:I$505)))*100</f>
        <v>24.603174603174601</v>
      </c>
      <c r="L382">
        <v>431.41069040000002</v>
      </c>
      <c r="M382">
        <f>(SUM(COUNT(L382:L$731))/SUM(COUNT(L$2:L$731)))*100</f>
        <v>47.945205479452049</v>
      </c>
      <c r="R382" s="39">
        <f>'lc1.shallow1'!S385</f>
        <v>551.58838729799993</v>
      </c>
      <c r="S382" s="45">
        <f>(SUM(COUNT(R382:R$829))/SUM(COUNT(R$2:R$829)))*100</f>
        <v>54.106280193236714</v>
      </c>
    </row>
    <row r="383" spans="4:19">
      <c r="D383">
        <v>515.22811676704396</v>
      </c>
      <c r="E383">
        <f>(SUM(COUNT(D383:D$424))/SUM(COUNT(D$2:D$424)))*100</f>
        <v>9.9290780141843982</v>
      </c>
      <c r="I383">
        <f>'LC3.shallow2'!V398</f>
        <v>465.14079878567679</v>
      </c>
      <c r="J383">
        <f>(SUM(COUNT(I383:I$505))/SUM(COUNT(I$2:I$505)))*100</f>
        <v>24.404761904761905</v>
      </c>
      <c r="L383">
        <v>226.3772649</v>
      </c>
      <c r="M383">
        <f>(SUM(COUNT(L383:L$731))/SUM(COUNT(L$2:L$731)))*100</f>
        <v>47.80821917808219</v>
      </c>
      <c r="R383" s="39">
        <f>'lc1.shallow1'!S386</f>
        <v>952.57500284399987</v>
      </c>
      <c r="S383" s="45">
        <f>(SUM(COUNT(R383:R$829))/SUM(COUNT(R$2:R$829)))*100</f>
        <v>53.985507246376805</v>
      </c>
    </row>
    <row r="384" spans="4:19">
      <c r="D384">
        <v>368.79339932468002</v>
      </c>
      <c r="E384">
        <f>(SUM(COUNT(D384:D$424))/SUM(COUNT(D$2:D$424)))*100</f>
        <v>9.6926713947990546</v>
      </c>
      <c r="I384">
        <f>'LC3.shallow2'!V400</f>
        <v>2077.3468037092239</v>
      </c>
      <c r="J384">
        <f>(SUM(COUNT(I384:I$505))/SUM(COUNT(I$2:I$505)))*100</f>
        <v>24.206349206349206</v>
      </c>
      <c r="L384">
        <v>396.74960950000002</v>
      </c>
      <c r="M384">
        <f>(SUM(COUNT(L384:L$731))/SUM(COUNT(L$2:L$731)))*100</f>
        <v>47.671232876712324</v>
      </c>
      <c r="R384" s="39">
        <f>'lc1.shallow1'!S387</f>
        <v>305.89029078239997</v>
      </c>
      <c r="S384" s="45">
        <f>(SUM(COUNT(R384:R$829))/SUM(COUNT(R$2:R$829)))*100</f>
        <v>53.864734299516904</v>
      </c>
    </row>
    <row r="385" spans="4:19">
      <c r="D385">
        <v>881.76926583440002</v>
      </c>
      <c r="E385">
        <f>(SUM(COUNT(D385:D$424))/SUM(COUNT(D$2:D$424)))*100</f>
        <v>9.456264775413711</v>
      </c>
      <c r="I385">
        <f>'LC3.shallow2'!V401</f>
        <v>589.29450702978681</v>
      </c>
      <c r="J385">
        <f>(SUM(COUNT(I385:I$505))/SUM(COUNT(I$2:I$505)))*100</f>
        <v>24.00793650793651</v>
      </c>
      <c r="L385">
        <v>259.90101449999997</v>
      </c>
      <c r="M385">
        <f>(SUM(COUNT(L385:L$731))/SUM(COUNT(L$2:L$731)))*100</f>
        <v>47.534246575342465</v>
      </c>
      <c r="R385" s="39">
        <f>'lc1.shallow1'!S388</f>
        <v>562.28881322759992</v>
      </c>
      <c r="S385" s="45">
        <f>(SUM(COUNT(R385:R$829))/SUM(COUNT(R$2:R$829)))*100</f>
        <v>53.74396135265701</v>
      </c>
    </row>
    <row r="386" spans="4:19">
      <c r="D386">
        <v>1098.18116720188</v>
      </c>
      <c r="E386">
        <f>(SUM(COUNT(D386:D$424))/SUM(COUNT(D$2:D$424)))*100</f>
        <v>9.2198581560283674</v>
      </c>
      <c r="I386">
        <f>'LC3.shallow2'!V402</f>
        <v>544.63565056254265</v>
      </c>
      <c r="J386">
        <f>(SUM(COUNT(I386:I$505))/SUM(COUNT(I$2:I$505)))*100</f>
        <v>23.809523809523807</v>
      </c>
      <c r="L386">
        <v>422.55213379999998</v>
      </c>
      <c r="M386">
        <f>(SUM(COUNT(L386:L$731))/SUM(COUNT(L$2:L$731)))*100</f>
        <v>47.397260273972606</v>
      </c>
      <c r="R386" s="39">
        <f>'lc1.shallow1'!S389</f>
        <v>538.59676669679993</v>
      </c>
      <c r="S386" s="45">
        <f>(SUM(COUNT(R386:R$829))/SUM(COUNT(R$2:R$829)))*100</f>
        <v>53.623188405797109</v>
      </c>
    </row>
    <row r="387" spans="4:19">
      <c r="D387">
        <v>1439.4375991018401</v>
      </c>
      <c r="E387">
        <f>(SUM(COUNT(D387:D$424))/SUM(COUNT(D$2:D$424)))*100</f>
        <v>8.9834515366430256</v>
      </c>
      <c r="I387">
        <f>'LC3.shallow2'!V403</f>
        <v>237.44194557225367</v>
      </c>
      <c r="J387">
        <f>(SUM(COUNT(I387:I$505))/SUM(COUNT(I$2:I$505)))*100</f>
        <v>23.611111111111111</v>
      </c>
      <c r="L387">
        <v>593.62552630000005</v>
      </c>
      <c r="M387">
        <f>(SUM(COUNT(L387:L$731))/SUM(COUNT(L$2:L$731)))*100</f>
        <v>47.260273972602739</v>
      </c>
      <c r="R387" s="39">
        <f>'lc1.shallow1'!S390</f>
        <v>884.066645892</v>
      </c>
      <c r="S387" s="45">
        <f>(SUM(COUNT(R387:R$829))/SUM(COUNT(R$2:R$829)))*100</f>
        <v>53.5024154589372</v>
      </c>
    </row>
    <row r="388" spans="4:19">
      <c r="D388">
        <v>1820.8005589072479</v>
      </c>
      <c r="E388">
        <f>(SUM(COUNT(D388:D$424))/SUM(COUNT(D$2:D$424)))*100</f>
        <v>8.7470449172576838</v>
      </c>
      <c r="I388">
        <f>'LC3.shallow2'!V404</f>
        <v>338.73518299496732</v>
      </c>
      <c r="J388">
        <f>(SUM(COUNT(I388:I$505))/SUM(COUNT(I$2:I$505)))*100</f>
        <v>23.412698412698411</v>
      </c>
      <c r="L388">
        <v>997.83019760000002</v>
      </c>
      <c r="M388">
        <f>(SUM(COUNT(L388:L$731))/SUM(COUNT(L$2:L$731)))*100</f>
        <v>47.12328767123288</v>
      </c>
      <c r="R388" s="39">
        <f>'lc1.shallow1'!S391</f>
        <v>428.67522851159998</v>
      </c>
      <c r="S388" s="45">
        <f>(SUM(COUNT(R388:R$829))/SUM(COUNT(R$2:R$829)))*100</f>
        <v>53.381642512077299</v>
      </c>
    </row>
    <row r="389" spans="4:19">
      <c r="D389">
        <v>602.9775201741528</v>
      </c>
      <c r="E389">
        <f>(SUM(COUNT(D389:D$424))/SUM(COUNT(D$2:D$424)))*100</f>
        <v>8.5106382978723403</v>
      </c>
      <c r="I389">
        <f>'LC3.shallow2'!V405</f>
        <v>299.71791454655994</v>
      </c>
      <c r="J389">
        <f>(SUM(COUNT(I389:I$505))/SUM(COUNT(I$2:I$505)))*100</f>
        <v>23.214285714285715</v>
      </c>
      <c r="L389">
        <v>212.63252700000001</v>
      </c>
      <c r="M389">
        <f>(SUM(COUNT(L389:L$731))/SUM(COUNT(L$2:L$731)))*100</f>
        <v>46.986301369863014</v>
      </c>
      <c r="R389" s="39">
        <f>'lc1.shallow1'!S392</f>
        <v>395.51819461079992</v>
      </c>
      <c r="S389" s="45">
        <f>(SUM(COUNT(R389:R$829))/SUM(COUNT(R$2:R$829)))*100</f>
        <v>53.260869565217398</v>
      </c>
    </row>
    <row r="390" spans="4:19">
      <c r="D390">
        <v>957.03186044301594</v>
      </c>
      <c r="E390">
        <f>(SUM(COUNT(D390:D$424))/SUM(COUNT(D$2:D$424)))*100</f>
        <v>8.2742316784869967</v>
      </c>
      <c r="I390">
        <f>'LC3.shallow2'!V406</f>
        <v>924.79255235728988</v>
      </c>
      <c r="J390">
        <f>(SUM(COUNT(I390:I$505))/SUM(COUNT(I$2:I$505)))*100</f>
        <v>23.015873015873016</v>
      </c>
      <c r="L390">
        <v>388.85960799999998</v>
      </c>
      <c r="M390">
        <f>(SUM(COUNT(L390:L$731))/SUM(COUNT(L$2:L$731)))*100</f>
        <v>46.849315068493155</v>
      </c>
      <c r="R390" s="39">
        <f>'lc1.shallow1'!S393</f>
        <v>562.61687973239998</v>
      </c>
      <c r="S390" s="45">
        <f>(SUM(COUNT(R390:R$829))/SUM(COUNT(R$2:R$829)))*100</f>
        <v>53.140096618357489</v>
      </c>
    </row>
    <row r="391" spans="4:19">
      <c r="D391">
        <v>309.49007098553358</v>
      </c>
      <c r="E391">
        <f>(SUM(COUNT(D391:D$424))/SUM(COUNT(D$2:D$424)))*100</f>
        <v>8.0378250591016549</v>
      </c>
      <c r="I391">
        <f>'LC3.shallow2'!V407</f>
        <v>555.71021984205629</v>
      </c>
      <c r="J391">
        <f>(SUM(COUNT(I391:I$505))/SUM(COUNT(I$2:I$505)))*100</f>
        <v>22.817460317460316</v>
      </c>
      <c r="L391">
        <v>497.8740517</v>
      </c>
      <c r="M391">
        <f>(SUM(COUNT(L391:L$731))/SUM(COUNT(L$2:L$731)))*100</f>
        <v>46.712328767123289</v>
      </c>
      <c r="R391" s="39">
        <f>'lc1.shallow1'!S394</f>
        <v>324.57385488119996</v>
      </c>
      <c r="S391" s="45">
        <f>(SUM(COUNT(R391:R$829))/SUM(COUNT(R$2:R$829)))*100</f>
        <v>53.019323671497588</v>
      </c>
    </row>
    <row r="392" spans="4:19">
      <c r="D392">
        <v>660.3597165102824</v>
      </c>
      <c r="E392">
        <f>(SUM(COUNT(D392:D$424))/SUM(COUNT(D$2:D$424)))*100</f>
        <v>7.8014184397163122</v>
      </c>
      <c r="I392">
        <f>'LC3.shallow2'!V408</f>
        <v>486.66073803982414</v>
      </c>
      <c r="J392">
        <f>(SUM(COUNT(I392:I$505))/SUM(COUNT(I$2:I$505)))*100</f>
        <v>22.61904761904762</v>
      </c>
      <c r="L392">
        <v>565.81346470000005</v>
      </c>
      <c r="M392">
        <f>(SUM(COUNT(L392:L$731))/SUM(COUNT(L$2:L$731)))*100</f>
        <v>46.575342465753423</v>
      </c>
      <c r="R392" s="39">
        <f>'lc1.shallow1'!S395</f>
        <v>297.41417538479999</v>
      </c>
      <c r="S392" s="45">
        <f>(SUM(COUNT(R392:R$829))/SUM(COUNT(R$2:R$829)))*100</f>
        <v>52.89855072463768</v>
      </c>
    </row>
    <row r="393" spans="4:19">
      <c r="D393">
        <v>286.83514224158159</v>
      </c>
      <c r="E393">
        <f>(SUM(COUNT(D393:D$424))/SUM(COUNT(D$2:D$424)))*100</f>
        <v>7.5650118203309695</v>
      </c>
      <c r="I393">
        <f>'LC3.shallow2'!V409</f>
        <v>355.09035249562862</v>
      </c>
      <c r="J393">
        <f>(SUM(COUNT(I393:I$505))/SUM(COUNT(I$2:I$505)))*100</f>
        <v>22.420634920634921</v>
      </c>
      <c r="L393">
        <v>309.26031870000003</v>
      </c>
      <c r="M393">
        <f>(SUM(COUNT(L393:L$731))/SUM(COUNT(L$2:L$731)))*100</f>
        <v>46.438356164383556</v>
      </c>
      <c r="R393" s="39">
        <f>'lc1.shallow1'!S396</f>
        <v>827.71073095199995</v>
      </c>
      <c r="S393" s="45">
        <f>(SUM(COUNT(R393:R$829))/SUM(COUNT(R$2:R$829)))*100</f>
        <v>52.777777777777779</v>
      </c>
    </row>
    <row r="394" spans="4:19">
      <c r="D394">
        <v>662.35714364952798</v>
      </c>
      <c r="E394">
        <f>(SUM(COUNT(D394:D$424))/SUM(COUNT(D$2:D$424)))*100</f>
        <v>7.328605200945626</v>
      </c>
      <c r="I394">
        <f>'LC3.shallow2'!V410</f>
        <v>387.6020077584036</v>
      </c>
      <c r="J394">
        <f>(SUM(COUNT(I394:I$505))/SUM(COUNT(I$2:I$505)))*100</f>
        <v>22.222222222222221</v>
      </c>
      <c r="L394">
        <v>583.66390009999998</v>
      </c>
      <c r="M394">
        <f>(SUM(COUNT(L394:L$731))/SUM(COUNT(L$2:L$731)))*100</f>
        <v>46.301369863013697</v>
      </c>
      <c r="R394" s="39">
        <f>'lc1.shallow1'!S397</f>
        <v>629.95476178800004</v>
      </c>
      <c r="S394" s="45">
        <f>(SUM(COUNT(R394:R$829))/SUM(COUNT(R$2:R$829)))*100</f>
        <v>52.657004830917877</v>
      </c>
    </row>
    <row r="395" spans="4:19">
      <c r="D395">
        <v>231.7179817448704</v>
      </c>
      <c r="E395">
        <f>(SUM(COUNT(D395:D$424))/SUM(COUNT(D$2:D$424)))*100</f>
        <v>7.0921985815602842</v>
      </c>
      <c r="I395">
        <f>'LC3.shallow2'!V411</f>
        <v>286.23945295426449</v>
      </c>
      <c r="J395">
        <f>(SUM(COUNT(I395:I$505))/SUM(COUNT(I$2:I$505)))*100</f>
        <v>22.023809523809522</v>
      </c>
      <c r="L395">
        <v>608.75607030000003</v>
      </c>
      <c r="M395">
        <f>(SUM(COUNT(L395:L$731))/SUM(COUNT(L$2:L$731)))*100</f>
        <v>46.164383561643838</v>
      </c>
      <c r="R395" s="39">
        <f>'lc1.shallow1'!S398</f>
        <v>422.82751289519996</v>
      </c>
      <c r="S395" s="45">
        <f>(SUM(COUNT(R395:R$829))/SUM(COUNT(R$2:R$829)))*100</f>
        <v>52.536231884057969</v>
      </c>
    </row>
    <row r="396" spans="4:19">
      <c r="D396">
        <v>270.41646433575602</v>
      </c>
      <c r="E396">
        <f>(SUM(COUNT(D396:D$424))/SUM(COUNT(D$2:D$424)))*100</f>
        <v>6.8557919621749415</v>
      </c>
      <c r="I396">
        <f>'LC3.shallow2'!V412</f>
        <v>911.99311451537073</v>
      </c>
      <c r="J396">
        <f>(SUM(COUNT(I396:I$505))/SUM(COUNT(I$2:I$505)))*100</f>
        <v>21.825396825396826</v>
      </c>
      <c r="L396">
        <v>195.3971018</v>
      </c>
      <c r="M396">
        <f>(SUM(COUNT(L396:L$731))/SUM(COUNT(L$2:L$731)))*100</f>
        <v>46.027397260273972</v>
      </c>
      <c r="R396" s="39">
        <f>'lc1.shallow1'!S399</f>
        <v>800.82554015999995</v>
      </c>
      <c r="S396" s="45">
        <f>(SUM(COUNT(R396:R$829))/SUM(COUNT(R$2:R$829)))*100</f>
        <v>52.415458937198068</v>
      </c>
    </row>
    <row r="397" spans="4:19">
      <c r="D397">
        <v>576.22187135671595</v>
      </c>
      <c r="E397">
        <f>(SUM(COUNT(D397:D$424))/SUM(COUNT(D$2:D$424)))*100</f>
        <v>6.6193853427895979</v>
      </c>
      <c r="I397">
        <f>'LC3.shallow2'!V413</f>
        <v>348.66939711941069</v>
      </c>
      <c r="J397">
        <f>(SUM(COUNT(I397:I$505))/SUM(COUNT(I$2:I$505)))*100</f>
        <v>21.626984126984127</v>
      </c>
      <c r="L397">
        <v>1167.603208</v>
      </c>
      <c r="M397">
        <f>(SUM(COUNT(L397:L$731))/SUM(COUNT(L$2:L$731)))*100</f>
        <v>45.890410958904113</v>
      </c>
      <c r="R397" s="39">
        <f>'lc1.shallow1'!S400</f>
        <v>355.65942845399996</v>
      </c>
      <c r="S397" s="45">
        <f>(SUM(COUNT(R397:R$829))/SUM(COUNT(R$2:R$829)))*100</f>
        <v>52.294685990338166</v>
      </c>
    </row>
    <row r="398" spans="4:19">
      <c r="D398">
        <v>607.19516308603045</v>
      </c>
      <c r="E398">
        <f>(SUM(COUNT(D398:D$424))/SUM(COUNT(D$2:D$424)))*100</f>
        <v>6.3829787234042552</v>
      </c>
      <c r="I398">
        <f>'LC3.shallow2'!V414</f>
        <v>425.49920544890745</v>
      </c>
      <c r="J398">
        <f>(SUM(COUNT(I398:I$505))/SUM(COUNT(I$2:I$505)))*100</f>
        <v>21.428571428571427</v>
      </c>
      <c r="L398">
        <v>930.63284160000001</v>
      </c>
      <c r="M398">
        <f>(SUM(COUNT(L398:L$731))/SUM(COUNT(L$2:L$731)))*100</f>
        <v>45.753424657534246</v>
      </c>
      <c r="R398" s="39">
        <f>'lc1.shallow1'!S401</f>
        <v>587.81765062800002</v>
      </c>
      <c r="S398" s="45">
        <f>(SUM(COUNT(R398:R$829))/SUM(COUNT(R$2:R$829)))*100</f>
        <v>52.173913043478258</v>
      </c>
    </row>
    <row r="399" spans="4:19">
      <c r="D399">
        <v>275.04910759085601</v>
      </c>
      <c r="E399">
        <f>(SUM(COUNT(D399:D$424))/SUM(COUNT(D$2:D$424)))*100</f>
        <v>6.1465721040189125</v>
      </c>
      <c r="I399">
        <f>'LC3.shallow2'!V415</f>
        <v>172.35939383390172</v>
      </c>
      <c r="J399">
        <f>(SUM(COUNT(I399:I$505))/SUM(COUNT(I$2:I$505)))*100</f>
        <v>21.230158730158731</v>
      </c>
      <c r="L399">
        <v>284.79199419999998</v>
      </c>
      <c r="M399">
        <f>(SUM(COUNT(L399:L$731))/SUM(COUNT(L$2:L$731)))*100</f>
        <v>45.616438356164387</v>
      </c>
      <c r="R399" s="39">
        <f>'lc1.shallow1'!S402</f>
        <v>1338.5027453519999</v>
      </c>
      <c r="S399" s="45">
        <f>(SUM(COUNT(R399:R$829))/SUM(COUNT(R$2:R$829)))*100</f>
        <v>52.053140096618357</v>
      </c>
    </row>
    <row r="400" spans="4:19">
      <c r="D400">
        <v>825.70704172846399</v>
      </c>
      <c r="E400">
        <f>(SUM(COUNT(D400:D$424))/SUM(COUNT(D$2:D$424)))*100</f>
        <v>5.9101654846335698</v>
      </c>
      <c r="I400">
        <f>'LC3.shallow2'!V416</f>
        <v>257.08455738314467</v>
      </c>
      <c r="J400">
        <f>(SUM(COUNT(I400:I$505))/SUM(COUNT(I$2:I$505)))*100</f>
        <v>21.031746031746032</v>
      </c>
      <c r="L400">
        <v>450.21816009999998</v>
      </c>
      <c r="M400">
        <f>(SUM(COUNT(L400:L$731))/SUM(COUNT(L$2:L$731)))*100</f>
        <v>45.479452054794521</v>
      </c>
      <c r="R400" s="39">
        <f>'lc1.shallow1'!S403</f>
        <v>390.27689658840001</v>
      </c>
      <c r="S400" s="45">
        <f>(SUM(COUNT(R400:R$829))/SUM(COUNT(R$2:R$829)))*100</f>
        <v>51.932367149758448</v>
      </c>
    </row>
    <row r="401" spans="4:19">
      <c r="D401">
        <v>263.59518604310398</v>
      </c>
      <c r="E401">
        <f>(SUM(COUNT(D401:D$424))/SUM(COUNT(D$2:D$424)))*100</f>
        <v>5.6737588652482271</v>
      </c>
      <c r="I401">
        <f>'LC3.shallow2'!V417</f>
        <v>188.86672150617431</v>
      </c>
      <c r="J401">
        <f>(SUM(COUNT(I401:I$505))/SUM(COUNT(I$2:I$505)))*100</f>
        <v>20.833333333333336</v>
      </c>
      <c r="L401">
        <v>246.53438980000001</v>
      </c>
      <c r="M401">
        <f>(SUM(COUNT(L401:L$731))/SUM(COUNT(L$2:L$731)))*100</f>
        <v>45.342465753424662</v>
      </c>
      <c r="R401" s="39">
        <f>'lc1.shallow1'!S404</f>
        <v>337.62814766999998</v>
      </c>
      <c r="S401" s="45">
        <f>(SUM(COUNT(R401:R$829))/SUM(COUNT(R$2:R$829)))*100</f>
        <v>51.811594202898547</v>
      </c>
    </row>
    <row r="402" spans="4:19">
      <c r="D402">
        <v>335.08680575468082</v>
      </c>
      <c r="E402">
        <f>(SUM(COUNT(D402:D$424))/SUM(COUNT(D$2:D$424)))*100</f>
        <v>5.4373522458628845</v>
      </c>
      <c r="I402">
        <f>'LC3.shallow2'!V418</f>
        <v>892.10847828834994</v>
      </c>
      <c r="J402">
        <f>(SUM(COUNT(I402:I$505))/SUM(COUNT(I$2:I$505)))*100</f>
        <v>20.634920634920633</v>
      </c>
      <c r="L402">
        <v>316.8155534</v>
      </c>
      <c r="M402">
        <f>(SUM(COUNT(L402:L$731))/SUM(COUNT(L$2:L$731)))*100</f>
        <v>45.205479452054789</v>
      </c>
      <c r="R402" s="39">
        <f>'lc1.shallow1'!S405</f>
        <v>475.61533964519992</v>
      </c>
      <c r="S402" s="45">
        <f>(SUM(COUNT(R402:R$829))/SUM(COUNT(R$2:R$829)))*100</f>
        <v>51.690821256038646</v>
      </c>
    </row>
    <row r="403" spans="4:19">
      <c r="D403">
        <v>927.00078126864003</v>
      </c>
      <c r="E403">
        <f>(SUM(COUNT(D403:D$424))/SUM(COUNT(D$2:D$424)))*100</f>
        <v>5.2009456264775409</v>
      </c>
      <c r="I403">
        <f>'LC3.shallow2'!V419</f>
        <v>446.40944251078213</v>
      </c>
      <c r="J403">
        <f>(SUM(COUNT(I403:I$505))/SUM(COUNT(I$2:I$505)))*100</f>
        <v>20.436507936507937</v>
      </c>
      <c r="L403">
        <v>398.46419350000002</v>
      </c>
      <c r="M403">
        <f>(SUM(COUNT(L403:L$731))/SUM(COUNT(L$2:L$731)))*100</f>
        <v>45.06849315068493</v>
      </c>
      <c r="R403" s="39">
        <f>'lc1.shallow1'!S406</f>
        <v>590.66353484399997</v>
      </c>
      <c r="S403" s="45">
        <f>(SUM(COUNT(R403:R$829))/SUM(COUNT(R$2:R$829)))*100</f>
        <v>51.570048309178738</v>
      </c>
    </row>
    <row r="404" spans="4:19">
      <c r="D404">
        <v>257.65447638680558</v>
      </c>
      <c r="E404">
        <f>(SUM(COUNT(D404:D$424))/SUM(COUNT(D$2:D$424)))*100</f>
        <v>4.9645390070921991</v>
      </c>
      <c r="I404">
        <f>'LC3.shallow2'!V420</f>
        <v>586.7538554829946</v>
      </c>
      <c r="J404">
        <f>(SUM(COUNT(I404:I$505))/SUM(COUNT(I$2:I$505)))*100</f>
        <v>20.238095238095237</v>
      </c>
      <c r="L404">
        <v>670.4620066</v>
      </c>
      <c r="M404">
        <f>(SUM(COUNT(L404:L$731))/SUM(COUNT(L$2:L$731)))*100</f>
        <v>44.93150684931507</v>
      </c>
      <c r="R404" s="39">
        <f>'lc1.shallow1'!S407</f>
        <v>350.80078474800001</v>
      </c>
      <c r="S404" s="45">
        <f>(SUM(COUNT(R404:R$829))/SUM(COUNT(R$2:R$829)))*100</f>
        <v>51.449275362318836</v>
      </c>
    </row>
    <row r="405" spans="4:19">
      <c r="D405">
        <v>637.71626271418882</v>
      </c>
      <c r="E405">
        <f>(SUM(COUNT(D405:D$424))/SUM(COUNT(D$2:D$424)))*100</f>
        <v>4.7281323877068555</v>
      </c>
      <c r="I405">
        <f>'LC3.shallow2'!V421</f>
        <v>1620.8016158249384</v>
      </c>
      <c r="J405">
        <f>(SUM(COUNT(I405:I$505))/SUM(COUNT(I$2:I$505)))*100</f>
        <v>20.039682539682541</v>
      </c>
      <c r="L405">
        <v>431.49868479999998</v>
      </c>
      <c r="M405">
        <f>(SUM(COUNT(L405:L$731))/SUM(COUNT(L$2:L$731)))*100</f>
        <v>44.794520547945204</v>
      </c>
      <c r="R405" s="39">
        <f>'lc1.shallow1'!S408</f>
        <v>1228.8936904079999</v>
      </c>
      <c r="S405" s="45">
        <f>(SUM(COUNT(R405:R$829))/SUM(COUNT(R$2:R$829)))*100</f>
        <v>51.328502415458935</v>
      </c>
    </row>
    <row r="406" spans="4:19">
      <c r="D406">
        <v>462.11031779602558</v>
      </c>
      <c r="E406">
        <f>(SUM(COUNT(D406:D$424))/SUM(COUNT(D$2:D$424)))*100</f>
        <v>4.4917257683215128</v>
      </c>
      <c r="I406">
        <f>'LC3.shallow2'!V422</f>
        <v>259.39298680070902</v>
      </c>
      <c r="J406">
        <f>(SUM(COUNT(I406:I$505))/SUM(COUNT(I$2:I$505)))*100</f>
        <v>19.841269841269842</v>
      </c>
      <c r="L406">
        <v>489.01167800000002</v>
      </c>
      <c r="M406">
        <f>(SUM(COUNT(L406:L$731))/SUM(COUNT(L$2:L$731)))*100</f>
        <v>44.657534246575345</v>
      </c>
      <c r="R406" s="39">
        <f>'lc1.shallow1'!S409</f>
        <v>520.82382515399991</v>
      </c>
      <c r="S406" s="45">
        <f>(SUM(COUNT(R406:R$829))/SUM(COUNT(R$2:R$829)))*100</f>
        <v>51.207729468599041</v>
      </c>
    </row>
    <row r="407" spans="4:19">
      <c r="D407">
        <v>369.06066100938722</v>
      </c>
      <c r="E407">
        <f>(SUM(COUNT(D407:D$424))/SUM(COUNT(D$2:D$424)))*100</f>
        <v>4.2553191489361701</v>
      </c>
      <c r="I407">
        <f>'LC3.shallow2'!V423</f>
        <v>1725.6568903074378</v>
      </c>
      <c r="J407">
        <f>(SUM(COUNT(I407:I$505))/SUM(COUNT(I$2:I$505)))*100</f>
        <v>19.642857142857142</v>
      </c>
      <c r="L407">
        <v>474.24016779999999</v>
      </c>
      <c r="M407">
        <f>(SUM(COUNT(L407:L$731))/SUM(COUNT(L$2:L$731)))*100</f>
        <v>44.520547945205479</v>
      </c>
      <c r="R407" s="39">
        <f>'lc1.shallow1'!S410</f>
        <v>892.20606659999999</v>
      </c>
      <c r="S407" s="45">
        <f>(SUM(COUNT(R407:R$829))/SUM(COUNT(R$2:R$829)))*100</f>
        <v>51.086956521739133</v>
      </c>
    </row>
    <row r="408" spans="4:19">
      <c r="D408">
        <v>357.5259518008736</v>
      </c>
      <c r="E408">
        <f>(SUM(COUNT(D408:D$424))/SUM(COUNT(D$2:D$424)))*100</f>
        <v>4.0189125295508275</v>
      </c>
      <c r="I408">
        <f>'LC3.shallow2'!V424</f>
        <v>986.32430033782498</v>
      </c>
      <c r="J408">
        <f>(SUM(COUNT(I408:I$505))/SUM(COUNT(I$2:I$505)))*100</f>
        <v>19.444444444444446</v>
      </c>
      <c r="L408">
        <v>426.73675780000002</v>
      </c>
      <c r="M408">
        <f>(SUM(COUNT(L408:L$731))/SUM(COUNT(L$2:L$731)))*100</f>
        <v>44.38356164383562</v>
      </c>
      <c r="R408" s="39">
        <f>'lc1.shallow1'!S411</f>
        <v>677.63814291599999</v>
      </c>
      <c r="S408" s="45">
        <f>(SUM(COUNT(R408:R$829))/SUM(COUNT(R$2:R$829)))*100</f>
        <v>50.966183574879231</v>
      </c>
    </row>
    <row r="409" spans="4:19">
      <c r="D409">
        <v>388.19061614708318</v>
      </c>
      <c r="E409">
        <f>(SUM(COUNT(D409:D$424))/SUM(COUNT(D$2:D$424)))*100</f>
        <v>3.7825059101654848</v>
      </c>
      <c r="I409">
        <f>'LC3.shallow2'!V425</f>
        <v>287.27226764862542</v>
      </c>
      <c r="J409">
        <f>(SUM(COUNT(I409:I$505))/SUM(COUNT(I$2:I$505)))*100</f>
        <v>19.246031746031747</v>
      </c>
      <c r="L409">
        <v>6789.781532</v>
      </c>
      <c r="M409">
        <f>(SUM(COUNT(L409:L$731))/SUM(COUNT(L$2:L$731)))*100</f>
        <v>44.246575342465754</v>
      </c>
      <c r="R409" s="39">
        <f>'lc1.shallow1'!S412</f>
        <v>265.7106253764</v>
      </c>
      <c r="S409" s="45">
        <f>(SUM(COUNT(R409:R$829))/SUM(COUNT(R$2:R$829)))*100</f>
        <v>50.84541062801933</v>
      </c>
    </row>
    <row r="410" spans="4:19">
      <c r="D410">
        <v>283.44840039273117</v>
      </c>
      <c r="E410">
        <f>(SUM(COUNT(D410:D$424))/SUM(COUNT(D$2:D$424)))*100</f>
        <v>3.5460992907801421</v>
      </c>
      <c r="I410">
        <f>'LC3.shallow2'!V426</f>
        <v>334.23087617041847</v>
      </c>
      <c r="J410">
        <f>(SUM(COUNT(I410:I$505))/SUM(COUNT(I$2:I$505)))*100</f>
        <v>19.047619047619047</v>
      </c>
      <c r="L410">
        <v>814.80722800000001</v>
      </c>
      <c r="M410">
        <f>(SUM(COUNT(L410:L$731))/SUM(COUNT(L$2:L$731)))*100</f>
        <v>44.109589041095894</v>
      </c>
      <c r="R410" s="39">
        <f>'lc1.shallow1'!S413</f>
        <v>489.27540097679992</v>
      </c>
      <c r="S410" s="45">
        <f>(SUM(COUNT(R410:R$829))/SUM(COUNT(R$2:R$829)))*100</f>
        <v>50.724637681159422</v>
      </c>
    </row>
    <row r="411" spans="4:19">
      <c r="D411">
        <v>301.2184677754592</v>
      </c>
      <c r="E411">
        <f>(SUM(COUNT(D411:D$424))/SUM(COUNT(D$2:D$424)))*100</f>
        <v>3.3096926713947989</v>
      </c>
      <c r="I411">
        <f>'LC3.shallow2'!V427</f>
        <v>716.66161774380555</v>
      </c>
      <c r="J411">
        <f>(SUM(COUNT(I411:I$505))/SUM(COUNT(I$2:I$505)))*100</f>
        <v>18.849206349206348</v>
      </c>
      <c r="L411">
        <v>287.00858390000002</v>
      </c>
      <c r="M411">
        <f>(SUM(COUNT(L411:L$731))/SUM(COUNT(L$2:L$731)))*100</f>
        <v>43.972602739726028</v>
      </c>
      <c r="R411" s="39">
        <f>'lc1.shallow1'!S414</f>
        <v>529.49164516680003</v>
      </c>
      <c r="S411" s="45">
        <f>(SUM(COUNT(R411:R$829))/SUM(COUNT(R$2:R$829)))*100</f>
        <v>50.60386473429952</v>
      </c>
    </row>
    <row r="412" spans="4:19">
      <c r="D412">
        <v>615.02448186570643</v>
      </c>
      <c r="E412">
        <f>(SUM(COUNT(D412:D$424))/SUM(COUNT(D$2:D$424)))*100</f>
        <v>3.0732860520094563</v>
      </c>
      <c r="I412">
        <f>'LC3.shallow2'!V428</f>
        <v>328.64999431716529</v>
      </c>
      <c r="J412">
        <f>(SUM(COUNT(I412:I$505))/SUM(COUNT(I$2:I$505)))*100</f>
        <v>18.650793650793652</v>
      </c>
      <c r="L412">
        <v>481.43600400000003</v>
      </c>
      <c r="M412">
        <f>(SUM(COUNT(L412:L$731))/SUM(COUNT(L$2:L$731)))*100</f>
        <v>43.835616438356162</v>
      </c>
      <c r="R412" s="39">
        <f>'lc1.shallow1'!S415</f>
        <v>416.49544067760002</v>
      </c>
      <c r="S412" s="45">
        <f>(SUM(COUNT(R412:R$829))/SUM(COUNT(R$2:R$829)))*100</f>
        <v>50.483091787439619</v>
      </c>
    </row>
    <row r="413" spans="4:19">
      <c r="D413">
        <v>369.97136322147122</v>
      </c>
      <c r="E413">
        <f>(SUM(COUNT(D413:D$424))/SUM(COUNT(D$2:D$424)))*100</f>
        <v>2.8368794326241136</v>
      </c>
      <c r="I413">
        <f>'LC3.shallow2'!V429</f>
        <v>186.56055809673595</v>
      </c>
      <c r="J413">
        <f>(SUM(COUNT(I413:I$505))/SUM(COUNT(I$2:I$505)))*100</f>
        <v>18.452380952380953</v>
      </c>
      <c r="L413">
        <v>212.09525289999999</v>
      </c>
      <c r="M413">
        <f>(SUM(COUNT(L413:L$731))/SUM(COUNT(L$2:L$731)))*100</f>
        <v>43.698630136986303</v>
      </c>
      <c r="R413" s="39">
        <f>'lc1.shallow1'!S416</f>
        <v>355.47773653079997</v>
      </c>
      <c r="S413" s="45">
        <f>(SUM(COUNT(R413:R$829))/SUM(COUNT(R$2:R$829)))*100</f>
        <v>50.362318840579711</v>
      </c>
    </row>
    <row r="414" spans="4:19">
      <c r="D414">
        <v>372.17503521773602</v>
      </c>
      <c r="E414">
        <f>(SUM(COUNT(D414:D$424))/SUM(COUNT(D$2:D$424)))*100</f>
        <v>2.6004728132387704</v>
      </c>
      <c r="I414">
        <f>'LC3.shallow2'!V430</f>
        <v>196.81233855571631</v>
      </c>
      <c r="J414">
        <f>(SUM(COUNT(I414:I$505))/SUM(COUNT(I$2:I$505)))*100</f>
        <v>18.253968253968253</v>
      </c>
      <c r="L414">
        <v>254.47653890000001</v>
      </c>
      <c r="M414">
        <f>(SUM(COUNT(L414:L$731))/SUM(COUNT(L$2:L$731)))*100</f>
        <v>43.561643835616437</v>
      </c>
      <c r="R414" s="39">
        <f>'lc1.shallow1'!S417</f>
        <v>231.98140620000001</v>
      </c>
      <c r="S414" s="45">
        <f>(SUM(COUNT(R414:R$829))/SUM(COUNT(R$2:R$829)))*100</f>
        <v>50.24154589371981</v>
      </c>
    </row>
    <row r="415" spans="4:19">
      <c r="D415">
        <v>287.68499954043517</v>
      </c>
      <c r="E415">
        <f>(SUM(COUNT(D415:D$424))/SUM(COUNT(D$2:D$424)))*100</f>
        <v>2.3640661938534278</v>
      </c>
      <c r="I415">
        <f>'LC3.shallow2'!V431</f>
        <v>129.39162937317349</v>
      </c>
      <c r="J415">
        <f>(SUM(COUNT(I415:I$505))/SUM(COUNT(I$2:I$505)))*100</f>
        <v>18.055555555555554</v>
      </c>
      <c r="L415">
        <v>221.94015880000001</v>
      </c>
      <c r="M415">
        <f>(SUM(COUNT(L415:L$731))/SUM(COUNT(L$2:L$731)))*100</f>
        <v>43.424657534246577</v>
      </c>
      <c r="R415" s="39">
        <f>'lc1.shallow1'!S418</f>
        <v>195.83761684439997</v>
      </c>
      <c r="S415" s="45">
        <f>(SUM(COUNT(R415:R$829))/SUM(COUNT(R$2:R$829)))*100</f>
        <v>50.120772946859901</v>
      </c>
    </row>
    <row r="416" spans="4:19">
      <c r="D416">
        <v>264.19585241372238</v>
      </c>
      <c r="E416">
        <f>(SUM(COUNT(D416:D$424))/SUM(COUNT(D$2:D$424)))*100</f>
        <v>2.1276595744680851</v>
      </c>
      <c r="I416">
        <f>'LC3.shallow2'!V432</f>
        <v>231.91242511634096</v>
      </c>
      <c r="J416">
        <f>(SUM(COUNT(I416:I$505))/SUM(COUNT(I$2:I$505)))*100</f>
        <v>17.857142857142858</v>
      </c>
      <c r="L416">
        <v>783.37292019999995</v>
      </c>
      <c r="M416">
        <f>(SUM(COUNT(L416:L$731))/SUM(COUNT(L$2:L$731)))*100</f>
        <v>43.287671232876711</v>
      </c>
      <c r="R416" s="39">
        <f>'lc1.shallow1'!S419</f>
        <v>367.09480267079994</v>
      </c>
      <c r="S416" s="45">
        <f>(SUM(COUNT(R416:R$829))/SUM(COUNT(R$2:R$829)))*100</f>
        <v>50</v>
      </c>
    </row>
    <row r="417" spans="4:19">
      <c r="D417">
        <v>253.90974414276161</v>
      </c>
      <c r="E417">
        <f>(SUM(COUNT(D417:D$424))/SUM(COUNT(D$2:D$424)))*100</f>
        <v>1.8912529550827424</v>
      </c>
      <c r="I417">
        <f>'LC3.shallow2'!V433</f>
        <v>288.00055788089537</v>
      </c>
      <c r="J417">
        <f>(SUM(COUNT(I417:I$505))/SUM(COUNT(I$2:I$505)))*100</f>
        <v>17.658730158730158</v>
      </c>
      <c r="L417">
        <v>382.49821300000002</v>
      </c>
      <c r="M417">
        <f>(SUM(COUNT(L417:L$731))/SUM(COUNT(L$2:L$731)))*100</f>
        <v>43.150684931506852</v>
      </c>
      <c r="R417" s="39">
        <f>'lc1.shallow1'!S420</f>
        <v>215.50909513079998</v>
      </c>
      <c r="S417" s="45">
        <f>(SUM(COUNT(R417:R$829))/SUM(COUNT(R$2:R$829)))*100</f>
        <v>49.879227053140099</v>
      </c>
    </row>
    <row r="418" spans="4:19">
      <c r="D418">
        <v>493.94831892095198</v>
      </c>
      <c r="E418">
        <f>(SUM(COUNT(D418:D$424))/SUM(COUNT(D$2:D$424)))*100</f>
        <v>1.6548463356973995</v>
      </c>
      <c r="I418">
        <f>'LC3.shallow2'!V434</f>
        <v>197.31464320889532</v>
      </c>
      <c r="J418">
        <f>(SUM(COUNT(I418:I$505))/SUM(COUNT(I$2:I$505)))*100</f>
        <v>17.460317460317459</v>
      </c>
      <c r="L418">
        <v>587.46186809999995</v>
      </c>
      <c r="M418">
        <f>(SUM(COUNT(L418:L$731))/SUM(COUNT(L$2:L$731)))*100</f>
        <v>43.013698630136986</v>
      </c>
      <c r="R418" s="39">
        <f>'lc1.shallow1'!S421</f>
        <v>1441.2649130519999</v>
      </c>
      <c r="S418" s="45">
        <f>(SUM(COUNT(R418:R$829))/SUM(COUNT(R$2:R$829)))*100</f>
        <v>49.75845410628019</v>
      </c>
    </row>
    <row r="419" spans="4:19">
      <c r="D419">
        <v>740.77074634193923</v>
      </c>
      <c r="E419">
        <f>(SUM(COUNT(D419:D$424))/SUM(COUNT(D$2:D$424)))*100</f>
        <v>1.4184397163120568</v>
      </c>
      <c r="I419">
        <f>'LC3.shallow2'!V436</f>
        <v>1492.7467086208965</v>
      </c>
      <c r="J419">
        <f>(SUM(COUNT(I419:I$505))/SUM(COUNT(I$2:I$505)))*100</f>
        <v>17.261904761904763</v>
      </c>
      <c r="L419">
        <v>910.14294559999996</v>
      </c>
      <c r="M419">
        <f>(SUM(COUNT(L419:L$731))/SUM(COUNT(L$2:L$731)))*100</f>
        <v>42.876712328767127</v>
      </c>
      <c r="R419" s="39">
        <f>'lc1.shallow1'!S422</f>
        <v>416.14450763880001</v>
      </c>
      <c r="S419" s="45">
        <f>(SUM(COUNT(R419:R$829))/SUM(COUNT(R$2:R$829)))*100</f>
        <v>49.637681159420289</v>
      </c>
    </row>
    <row r="420" spans="4:19">
      <c r="D420">
        <v>807.54793755656794</v>
      </c>
      <c r="E420">
        <f>(SUM(COUNT(D420:D$424))/SUM(COUNT(D$2:D$424)))*100</f>
        <v>1.1820330969267139</v>
      </c>
      <c r="I420">
        <f>'LC3.shallow2'!V437</f>
        <v>270.10935932753603</v>
      </c>
      <c r="J420">
        <f>(SUM(COUNT(I420:I$505))/SUM(COUNT(I$2:I$505)))*100</f>
        <v>17.063492063492063</v>
      </c>
      <c r="L420">
        <v>212.7135399</v>
      </c>
      <c r="M420">
        <f>(SUM(COUNT(L420:L$731))/SUM(COUNT(L$2:L$731)))*100</f>
        <v>42.739726027397261</v>
      </c>
      <c r="R420" s="39">
        <f>'lc1.shallow1'!S423</f>
        <v>256.93473901560003</v>
      </c>
      <c r="S420" s="45">
        <f>(SUM(COUNT(R420:R$829))/SUM(COUNT(R$2:R$829)))*100</f>
        <v>49.516908212560381</v>
      </c>
    </row>
    <row r="421" spans="4:19">
      <c r="D421">
        <v>233.4231536551344</v>
      </c>
      <c r="E421">
        <f>(SUM(COUNT(D421:D$424))/SUM(COUNT(D$2:D$424)))*100</f>
        <v>0.94562647754137119</v>
      </c>
      <c r="I421">
        <f>'LC3.shallow2'!V438</f>
        <v>244.16494357512042</v>
      </c>
      <c r="J421">
        <f>(SUM(COUNT(I421:I$505))/SUM(COUNT(I$2:I$505)))*100</f>
        <v>16.865079365079367</v>
      </c>
      <c r="L421">
        <v>298.73025769999998</v>
      </c>
      <c r="M421">
        <f>(SUM(COUNT(L421:L$731))/SUM(COUNT(L$2:L$731)))*100</f>
        <v>42.602739726027401</v>
      </c>
      <c r="R421" s="39">
        <f>'lc1.shallow1'!S424</f>
        <v>334.53956376359997</v>
      </c>
      <c r="S421" s="45">
        <f>(SUM(COUNT(R421:R$829))/SUM(COUNT(R$2:R$829)))*100</f>
        <v>49.39613526570048</v>
      </c>
    </row>
    <row r="422" spans="4:19">
      <c r="D422">
        <v>270.28241550322878</v>
      </c>
      <c r="E422">
        <f>(SUM(COUNT(D422:D$424))/SUM(COUNT(D$2:D$424)))*100</f>
        <v>0.70921985815602839</v>
      </c>
      <c r="I422">
        <f>'LC3.shallow2'!V439</f>
        <v>527.62559094521816</v>
      </c>
      <c r="J422">
        <f>(SUM(COUNT(I422:I$505))/SUM(COUNT(I$2:I$505)))*100</f>
        <v>16.666666666666664</v>
      </c>
      <c r="L422">
        <v>671.06067010000004</v>
      </c>
      <c r="M422">
        <f>(SUM(COUNT(L422:L$731))/SUM(COUNT(L$2:L$731)))*100</f>
        <v>42.465753424657535</v>
      </c>
      <c r="R422" s="39">
        <f>'lc1.shallow1'!S425</f>
        <v>248.0075274504</v>
      </c>
      <c r="S422" s="45">
        <f>(SUM(COUNT(R422:R$829))/SUM(COUNT(R$2:R$829)))*100</f>
        <v>49.275362318840585</v>
      </c>
    </row>
    <row r="423" spans="4:19">
      <c r="D423">
        <v>990.91686158443201</v>
      </c>
      <c r="E423">
        <f>(SUM(COUNT(D423:D$424))/SUM(COUNT(D$2:D$424)))*100</f>
        <v>0.4728132387706856</v>
      </c>
      <c r="I423">
        <f>'LC3.shallow2'!V440</f>
        <v>616.50434569028016</v>
      </c>
      <c r="J423">
        <f>(SUM(COUNT(I423:I$505))/SUM(COUNT(I$2:I$505)))*100</f>
        <v>16.468253968253968</v>
      </c>
      <c r="L423">
        <v>336.22296499999999</v>
      </c>
      <c r="M423">
        <f>(SUM(COUNT(L423:L$731))/SUM(COUNT(L$2:L$731)))*100</f>
        <v>42.328767123287669</v>
      </c>
      <c r="R423" s="39">
        <f>'lc1.shallow1'!S426</f>
        <v>370.21263821159999</v>
      </c>
      <c r="S423" s="45">
        <f>(SUM(COUNT(R423:R$829))/SUM(COUNT(R$2:R$829)))*100</f>
        <v>49.154589371980677</v>
      </c>
    </row>
    <row r="424" spans="4:19">
      <c r="D424">
        <v>416.81504634830958</v>
      </c>
      <c r="E424">
        <f>(SUM(COUNT(D424:D$424))/SUM(COUNT(D$2:D$424)))*100</f>
        <v>0.2364066193853428</v>
      </c>
      <c r="I424">
        <f>'LC3.shallow2'!V441</f>
        <v>450.51533434245601</v>
      </c>
      <c r="J424">
        <f>(SUM(COUNT(I424:I$505))/SUM(COUNT(I$2:I$505)))*100</f>
        <v>16.269841269841269</v>
      </c>
      <c r="L424">
        <v>261.60182150000003</v>
      </c>
      <c r="M424">
        <f>(SUM(COUNT(L424:L$731))/SUM(COUNT(L$2:L$731)))*100</f>
        <v>42.19178082191781</v>
      </c>
      <c r="R424" s="39">
        <f>'lc1.shallow1'!S427</f>
        <v>132.639857046</v>
      </c>
      <c r="S424" s="45">
        <f>(SUM(COUNT(R424:R$829))/SUM(COUNT(R$2:R$829)))*100</f>
        <v>49.033816425120776</v>
      </c>
    </row>
    <row r="425" spans="4:19">
      <c r="I425">
        <f>'LC3.shallow2'!V443</f>
        <v>250.08598421232332</v>
      </c>
      <c r="J425">
        <f>(SUM(COUNT(I425:I$505))/SUM(COUNT(I$2:I$505)))*100</f>
        <v>16.071428571428573</v>
      </c>
      <c r="L425">
        <v>1541.3602989999999</v>
      </c>
      <c r="M425">
        <f>(SUM(COUNT(L425:L$731))/SUM(COUNT(L$2:L$731)))*100</f>
        <v>42.054794520547944</v>
      </c>
      <c r="R425" s="39">
        <f>'lc1.shallow1'!S428</f>
        <v>539.23461612359995</v>
      </c>
      <c r="S425" s="45">
        <f>(SUM(COUNT(R425:R$829))/SUM(COUNT(R$2:R$829)))*100</f>
        <v>48.913043478260867</v>
      </c>
    </row>
    <row r="426" spans="4:19">
      <c r="I426">
        <f>'LC3.shallow2'!V444</f>
        <v>1511.5960143589859</v>
      </c>
      <c r="J426">
        <f>(SUM(COUNT(I426:I$505))/SUM(COUNT(I$2:I$505)))*100</f>
        <v>15.873015873015872</v>
      </c>
      <c r="L426">
        <v>603.64576739999995</v>
      </c>
      <c r="M426">
        <f>(SUM(COUNT(L426:L$731))/SUM(COUNT(L$2:L$731)))*100</f>
        <v>41.917808219178085</v>
      </c>
      <c r="R426" s="39">
        <f>'lc1.shallow1'!S429</f>
        <v>262.7036244084</v>
      </c>
      <c r="S426" s="45">
        <f>(SUM(COUNT(R426:R$829))/SUM(COUNT(R$2:R$829)))*100</f>
        <v>48.792270531400966</v>
      </c>
    </row>
    <row r="427" spans="4:19">
      <c r="I427">
        <f>'LC3.shallow2'!V445</f>
        <v>864.07698498197942</v>
      </c>
      <c r="J427">
        <f>(SUM(COUNT(I427:I$505))/SUM(COUNT(I$2:I$505)))*100</f>
        <v>15.674603174603174</v>
      </c>
      <c r="L427">
        <v>508.07080930000001</v>
      </c>
      <c r="M427">
        <f>(SUM(COUNT(L427:L$731))/SUM(COUNT(L$2:L$731)))*100</f>
        <v>41.780821917808218</v>
      </c>
      <c r="R427" s="39">
        <f>'lc1.shallow1'!S430</f>
        <v>228.44034026519998</v>
      </c>
      <c r="S427" s="45">
        <f>(SUM(COUNT(R427:R$829))/SUM(COUNT(R$2:R$829)))*100</f>
        <v>48.671497584541065</v>
      </c>
    </row>
    <row r="428" spans="4:19">
      <c r="I428">
        <f>'LC3.shallow2'!V446</f>
        <v>651.72584072785867</v>
      </c>
      <c r="J428">
        <f>(SUM(COUNT(I428:I$505))/SUM(COUNT(I$2:I$505)))*100</f>
        <v>15.476190476190476</v>
      </c>
      <c r="L428">
        <v>899.20848639999997</v>
      </c>
      <c r="M428">
        <f>(SUM(COUNT(L428:L$731))/SUM(COUNT(L$2:L$731)))*100</f>
        <v>41.643835616438359</v>
      </c>
      <c r="R428" s="39">
        <f>'lc1.shallow1'!S431</f>
        <v>169.72080871079999</v>
      </c>
      <c r="S428" s="45">
        <f>(SUM(COUNT(R428:R$829))/SUM(COUNT(R$2:R$829)))*100</f>
        <v>48.550724637681157</v>
      </c>
    </row>
    <row r="429" spans="4:19">
      <c r="I429">
        <f>'LC3.shallow2'!V447</f>
        <v>210.01229145007952</v>
      </c>
      <c r="J429">
        <f>(SUM(COUNT(I429:I$505))/SUM(COUNT(I$2:I$505)))*100</f>
        <v>15.277777777777779</v>
      </c>
      <c r="L429">
        <v>601.20729419999998</v>
      </c>
      <c r="M429">
        <f>(SUM(COUNT(L429:L$731))/SUM(COUNT(L$2:L$731)))*100</f>
        <v>41.506849315068493</v>
      </c>
      <c r="R429" s="39">
        <f>'lc1.shallow1'!S432</f>
        <v>481.77956016119992</v>
      </c>
      <c r="S429" s="45">
        <f>(SUM(COUNT(R429:R$829))/SUM(COUNT(R$2:R$829)))*100</f>
        <v>48.429951690821255</v>
      </c>
    </row>
    <row r="430" spans="4:19">
      <c r="I430">
        <f>'LC3.shallow2'!V448</f>
        <v>1305.6392406373466</v>
      </c>
      <c r="J430">
        <f>(SUM(COUNT(I430:I$505))/SUM(COUNT(I$2:I$505)))*100</f>
        <v>15.079365079365079</v>
      </c>
      <c r="L430">
        <v>1236.901468</v>
      </c>
      <c r="M430">
        <f>(SUM(COUNT(L430:L$731))/SUM(COUNT(L$2:L$731)))*100</f>
        <v>41.369863013698634</v>
      </c>
      <c r="R430" s="39">
        <f>'lc1.shallow1'!S433</f>
        <v>434.74715612399996</v>
      </c>
      <c r="S430" s="45">
        <f>(SUM(COUNT(R430:R$829))/SUM(COUNT(R$2:R$829)))*100</f>
        <v>48.309178743961354</v>
      </c>
    </row>
    <row r="431" spans="4:19">
      <c r="I431">
        <f>'LC3.shallow2'!V449</f>
        <v>923.64590683190613</v>
      </c>
      <c r="J431">
        <f>(SUM(COUNT(I431:I$505))/SUM(COUNT(I$2:I$505)))*100</f>
        <v>14.880952380952381</v>
      </c>
      <c r="L431">
        <v>298.79801830000002</v>
      </c>
      <c r="M431">
        <f>(SUM(COUNT(L431:L$731))/SUM(COUNT(L$2:L$731)))*100</f>
        <v>41.232876712328768</v>
      </c>
      <c r="R431" s="39">
        <f>'lc1.shallow1'!S434</f>
        <v>501.53300428559999</v>
      </c>
      <c r="S431" s="45">
        <f>(SUM(COUNT(R431:R$829))/SUM(COUNT(R$2:R$829)))*100</f>
        <v>48.188405797101446</v>
      </c>
    </row>
    <row r="432" spans="4:19">
      <c r="I432">
        <f>'LC3.shallow2'!V450</f>
        <v>297.34415261698325</v>
      </c>
      <c r="J432">
        <f>(SUM(COUNT(I432:I$505))/SUM(COUNT(I$2:I$505)))*100</f>
        <v>14.682539682539684</v>
      </c>
      <c r="L432">
        <v>490.48037920000002</v>
      </c>
      <c r="M432">
        <f>(SUM(COUNT(L432:L$731))/SUM(COUNT(L$2:L$731)))*100</f>
        <v>41.095890410958901</v>
      </c>
      <c r="R432" s="39">
        <f>'lc1.shallow1'!S435</f>
        <v>399.67272402239996</v>
      </c>
      <c r="S432" s="45">
        <f>(SUM(COUNT(R432:R$829))/SUM(COUNT(R$2:R$829)))*100</f>
        <v>48.067632850241552</v>
      </c>
    </row>
    <row r="433" spans="9:19">
      <c r="I433">
        <f>'LC3.shallow2'!V451</f>
        <v>491.27485638902789</v>
      </c>
      <c r="J433">
        <f>(SUM(COUNT(I433:I$505))/SUM(COUNT(I$2:I$505)))*100</f>
        <v>14.484126984126986</v>
      </c>
      <c r="L433">
        <v>7253.9391130000004</v>
      </c>
      <c r="M433">
        <f>(SUM(COUNT(L433:L$731))/SUM(COUNT(L$2:L$731)))*100</f>
        <v>40.958904109589042</v>
      </c>
      <c r="R433" s="39">
        <f>'lc1.shallow1'!S436</f>
        <v>773.58524312399993</v>
      </c>
      <c r="S433" s="45">
        <f>(SUM(COUNT(R433:R$829))/SUM(COUNT(R$2:R$829)))*100</f>
        <v>47.946859903381643</v>
      </c>
    </row>
    <row r="434" spans="9:19">
      <c r="I434">
        <f>'LC3.shallow2'!V452</f>
        <v>775.54902826408261</v>
      </c>
      <c r="J434">
        <f>(SUM(COUNT(I434:I$505))/SUM(COUNT(I$2:I$505)))*100</f>
        <v>14.285714285714285</v>
      </c>
      <c r="L434">
        <v>785.5543629</v>
      </c>
      <c r="M434">
        <f>(SUM(COUNT(L434:L$731))/SUM(COUNT(L$2:L$731)))*100</f>
        <v>40.821917808219176</v>
      </c>
      <c r="R434" s="39">
        <f>'lc1.shallow1'!S437</f>
        <v>627.26237750399991</v>
      </c>
      <c r="S434" s="45">
        <f>(SUM(COUNT(R434:R$829))/SUM(COUNT(R$2:R$829)))*100</f>
        <v>47.826086956521742</v>
      </c>
    </row>
    <row r="435" spans="9:19">
      <c r="I435">
        <f>'LC3.shallow2'!V453</f>
        <v>382.44996221596529</v>
      </c>
      <c r="J435">
        <f>(SUM(COUNT(I435:I$505))/SUM(COUNT(I$2:I$505)))*100</f>
        <v>14.087301587301587</v>
      </c>
      <c r="L435">
        <v>685.31308779999995</v>
      </c>
      <c r="M435">
        <f>(SUM(COUNT(L435:L$731))/SUM(COUNT(L$2:L$731)))*100</f>
        <v>40.684931506849317</v>
      </c>
      <c r="R435" s="39">
        <f>'lc1.shallow1'!S438</f>
        <v>324.24043545239999</v>
      </c>
      <c r="S435" s="45">
        <f>(SUM(COUNT(R435:R$829))/SUM(COUNT(R$2:R$829)))*100</f>
        <v>47.705314009661834</v>
      </c>
    </row>
    <row r="436" spans="9:19">
      <c r="I436">
        <f>'LC3.shallow2'!V454</f>
        <v>630.04262633580038</v>
      </c>
      <c r="J436">
        <f>(SUM(COUNT(I436:I$505))/SUM(COUNT(I$2:I$505)))*100</f>
        <v>13.888888888888889</v>
      </c>
      <c r="L436">
        <v>388.19440459999998</v>
      </c>
      <c r="M436">
        <f>(SUM(COUNT(L436:L$731))/SUM(COUNT(L$2:L$731)))*100</f>
        <v>40.547945205479451</v>
      </c>
      <c r="R436" s="39">
        <f>'lc1.shallow1'!S439</f>
        <v>612.77538890400001</v>
      </c>
      <c r="S436" s="45">
        <f>(SUM(COUNT(R436:R$829))/SUM(COUNT(R$2:R$829)))*100</f>
        <v>47.584541062801932</v>
      </c>
    </row>
    <row r="437" spans="9:19">
      <c r="I437">
        <f>'LC3.shallow2'!V455</f>
        <v>147.72756077237636</v>
      </c>
      <c r="J437">
        <f>(SUM(COUNT(I437:I$505))/SUM(COUNT(I$2:I$505)))*100</f>
        <v>13.690476190476192</v>
      </c>
      <c r="L437">
        <v>3508.5308479999999</v>
      </c>
      <c r="M437">
        <f>(SUM(COUNT(L437:L$731))/SUM(COUNT(L$2:L$731)))*100</f>
        <v>40.410958904109592</v>
      </c>
      <c r="R437" s="39">
        <f>'lc1.shallow1'!S440</f>
        <v>381.0321108924</v>
      </c>
      <c r="S437" s="45">
        <f>(SUM(COUNT(R437:R$829))/SUM(COUNT(R$2:R$829)))*100</f>
        <v>47.463768115942031</v>
      </c>
    </row>
    <row r="438" spans="9:19">
      <c r="I438">
        <f>'LC3.shallow2'!V457</f>
        <v>299.01376397745673</v>
      </c>
      <c r="J438">
        <f>(SUM(COUNT(I438:I$505))/SUM(COUNT(I$2:I$505)))*100</f>
        <v>13.492063492063492</v>
      </c>
      <c r="L438">
        <v>552.95362720000003</v>
      </c>
      <c r="M438">
        <f>(SUM(COUNT(L438:L$731))/SUM(COUNT(L$2:L$731)))*100</f>
        <v>40.273972602739725</v>
      </c>
      <c r="R438" s="39">
        <f>'lc1.shallow1'!S441</f>
        <v>467.64322440479992</v>
      </c>
      <c r="S438" s="45">
        <f>(SUM(COUNT(R438:R$829))/SUM(COUNT(R$2:R$829)))*100</f>
        <v>47.342995169082123</v>
      </c>
    </row>
    <row r="439" spans="9:19">
      <c r="I439">
        <f>'LC3.shallow2'!V458</f>
        <v>197.68830200045596</v>
      </c>
      <c r="J439">
        <f>(SUM(COUNT(I439:I$505))/SUM(COUNT(I$2:I$505)))*100</f>
        <v>13.293650793650794</v>
      </c>
      <c r="L439">
        <v>983.67899039999998</v>
      </c>
      <c r="M439">
        <f>(SUM(COUNT(L439:L$731))/SUM(COUNT(L$2:L$731)))*100</f>
        <v>40.136986301369866</v>
      </c>
      <c r="R439" s="39">
        <f>'lc1.shallow1'!S442</f>
        <v>332.92944139199994</v>
      </c>
      <c r="S439" s="45">
        <f>(SUM(COUNT(R439:R$829))/SUM(COUNT(R$2:R$829)))*100</f>
        <v>47.222222222222221</v>
      </c>
    </row>
    <row r="440" spans="9:19">
      <c r="I440">
        <f>'LC3.shallow2'!V459</f>
        <v>470.53935733823801</v>
      </c>
      <c r="J440">
        <f>(SUM(COUNT(I440:I$505))/SUM(COUNT(I$2:I$505)))*100</f>
        <v>13.095238095238097</v>
      </c>
      <c r="L440">
        <v>524.58717999999999</v>
      </c>
      <c r="M440">
        <f>(SUM(COUNT(L440:L$731))/SUM(COUNT(L$2:L$731)))*100</f>
        <v>40</v>
      </c>
      <c r="R440" s="39">
        <f>'lc1.shallow1'!S443</f>
        <v>503.32537801199999</v>
      </c>
      <c r="S440" s="45">
        <f>(SUM(COUNT(R440:R$829))/SUM(COUNT(R$2:R$829)))*100</f>
        <v>47.10144927536232</v>
      </c>
    </row>
    <row r="441" spans="9:19">
      <c r="I441">
        <f>'LC3.shallow2'!V460</f>
        <v>367.48842315710124</v>
      </c>
      <c r="J441">
        <f>(SUM(COUNT(I441:I$505))/SUM(COUNT(I$2:I$505)))*100</f>
        <v>12.896825396825399</v>
      </c>
      <c r="L441">
        <v>692.62041060000001</v>
      </c>
      <c r="M441">
        <f>(SUM(COUNT(L441:L$731))/SUM(COUNT(L$2:L$731)))*100</f>
        <v>39.863013698630134</v>
      </c>
      <c r="R441" s="39">
        <f>'lc1.shallow1'!S444</f>
        <v>449.32859628119996</v>
      </c>
      <c r="S441" s="45">
        <f>(SUM(COUNT(R441:R$829))/SUM(COUNT(R$2:R$829)))*100</f>
        <v>46.980676328502412</v>
      </c>
    </row>
    <row r="442" spans="9:19">
      <c r="I442">
        <f>'LC3.shallow2'!V461</f>
        <v>281.35428349757035</v>
      </c>
      <c r="J442">
        <f>(SUM(COUNT(I442:I$505))/SUM(COUNT(I$2:I$505)))*100</f>
        <v>12.698412698412698</v>
      </c>
      <c r="L442">
        <v>360.2813021</v>
      </c>
      <c r="M442">
        <f>(SUM(COUNT(L442:L$731))/SUM(COUNT(L$2:L$731)))*100</f>
        <v>39.726027397260275</v>
      </c>
      <c r="R442" s="39">
        <f>'lc1.shallow1'!S445</f>
        <v>284.17833353399999</v>
      </c>
      <c r="S442" s="45">
        <f>(SUM(COUNT(R442:R$829))/SUM(COUNT(R$2:R$829)))*100</f>
        <v>46.859903381642518</v>
      </c>
    </row>
    <row r="443" spans="9:19">
      <c r="I443">
        <f>'LC3.shallow2'!V462</f>
        <v>441.64689386752036</v>
      </c>
      <c r="J443">
        <f>(SUM(COUNT(I443:I$505))/SUM(COUNT(I$2:I$505)))*100</f>
        <v>12.5</v>
      </c>
      <c r="L443">
        <v>908.68848000000003</v>
      </c>
      <c r="M443">
        <f>(SUM(COUNT(L443:L$731))/SUM(COUNT(L$2:L$731)))*100</f>
        <v>39.589041095890408</v>
      </c>
      <c r="R443" s="39">
        <f>'lc1.shallow1'!S446</f>
        <v>429.63541634640001</v>
      </c>
      <c r="S443" s="45">
        <f>(SUM(COUNT(R443:R$829))/SUM(COUNT(R$2:R$829)))*100</f>
        <v>46.739130434782609</v>
      </c>
    </row>
    <row r="444" spans="9:19">
      <c r="I444">
        <f>'LC3.shallow2'!V463</f>
        <v>350.41441206880933</v>
      </c>
      <c r="J444">
        <f>(SUM(COUNT(I444:I$505))/SUM(COUNT(I$2:I$505)))*100</f>
        <v>12.301587301587301</v>
      </c>
      <c r="L444">
        <v>2794.4628899999998</v>
      </c>
      <c r="M444">
        <f>(SUM(COUNT(L444:L$731))/SUM(COUNT(L$2:L$731)))*100</f>
        <v>39.452054794520549</v>
      </c>
      <c r="R444" s="39">
        <f>'lc1.shallow1'!S447</f>
        <v>419.29928281079992</v>
      </c>
      <c r="S444" s="45">
        <f>(SUM(COUNT(R444:R$829))/SUM(COUNT(R$2:R$829)))*100</f>
        <v>46.618357487922708</v>
      </c>
    </row>
    <row r="445" spans="9:19">
      <c r="I445">
        <f>'LC3.shallow2'!V464</f>
        <v>418.98830254192097</v>
      </c>
      <c r="J445">
        <f>(SUM(COUNT(I445:I$505))/SUM(COUNT(I$2:I$505)))*100</f>
        <v>12.103174603174603</v>
      </c>
      <c r="L445">
        <v>556.51865180000004</v>
      </c>
      <c r="M445">
        <f>(SUM(COUNT(L445:L$731))/SUM(COUNT(L$2:L$731)))*100</f>
        <v>39.315068493150683</v>
      </c>
      <c r="R445" s="39">
        <f>'lc1.shallow1'!S448</f>
        <v>451.03831608959996</v>
      </c>
      <c r="S445" s="45">
        <f>(SUM(COUNT(R445:R$829))/SUM(COUNT(R$2:R$829)))*100</f>
        <v>46.4975845410628</v>
      </c>
    </row>
    <row r="446" spans="9:19">
      <c r="I446">
        <f>'LC3.shallow2'!V465</f>
        <v>184.47649143837992</v>
      </c>
      <c r="J446">
        <f>(SUM(COUNT(I446:I$505))/SUM(COUNT(I$2:I$505)))*100</f>
        <v>11.904761904761903</v>
      </c>
      <c r="L446">
        <v>371.6238204</v>
      </c>
      <c r="M446">
        <f>(SUM(COUNT(L446:L$731))/SUM(COUNT(L$2:L$731)))*100</f>
        <v>39.178082191780824</v>
      </c>
      <c r="R446" s="39">
        <f>'lc1.shallow1'!S449</f>
        <v>205.18583619239999</v>
      </c>
      <c r="S446" s="45">
        <f>(SUM(COUNT(R446:R$829))/SUM(COUNT(R$2:R$829)))*100</f>
        <v>46.376811594202898</v>
      </c>
    </row>
    <row r="447" spans="9:19">
      <c r="I447">
        <f>'LC3.shallow2'!V466</f>
        <v>449.51064178585546</v>
      </c>
      <c r="J447">
        <f>(SUM(COUNT(I447:I$505))/SUM(COUNT(I$2:I$505)))*100</f>
        <v>11.706349206349206</v>
      </c>
      <c r="L447">
        <v>356.71989250000001</v>
      </c>
      <c r="M447">
        <f>(SUM(COUNT(L447:L$731))/SUM(COUNT(L$2:L$731)))*100</f>
        <v>39.041095890410958</v>
      </c>
      <c r="R447" s="39">
        <f>'lc1.shallow1'!S450</f>
        <v>206.46930470999999</v>
      </c>
      <c r="S447" s="45">
        <f>(SUM(COUNT(R447:R$829))/SUM(COUNT(R$2:R$829)))*100</f>
        <v>46.256038647342997</v>
      </c>
    </row>
    <row r="448" spans="9:19">
      <c r="I448">
        <f>'LC3.shallow2'!V467</f>
        <v>223.17785543367683</v>
      </c>
      <c r="J448">
        <f>(SUM(COUNT(I448:I$505))/SUM(COUNT(I$2:I$505)))*100</f>
        <v>11.507936507936508</v>
      </c>
      <c r="L448">
        <v>581.17179680000004</v>
      </c>
      <c r="M448">
        <f>(SUM(COUNT(L448:L$731))/SUM(COUNT(L$2:L$731)))*100</f>
        <v>38.904109589041099</v>
      </c>
      <c r="R448" s="39">
        <f>'lc1.shallow1'!S451</f>
        <v>305.15116365</v>
      </c>
      <c r="S448" s="45">
        <f>(SUM(COUNT(R448:R$829))/SUM(COUNT(R$2:R$829)))*100</f>
        <v>46.135265700483089</v>
      </c>
    </row>
    <row r="449" spans="9:19">
      <c r="I449">
        <f>'LC3.shallow2'!V468</f>
        <v>1077.7260001154368</v>
      </c>
      <c r="J449">
        <f>(SUM(COUNT(I449:I$505))/SUM(COUNT(I$2:I$505)))*100</f>
        <v>11.30952380952381</v>
      </c>
      <c r="L449">
        <v>1299.731835</v>
      </c>
      <c r="M449">
        <f>(SUM(COUNT(L449:L$731))/SUM(COUNT(L$2:L$731)))*100</f>
        <v>38.767123287671232</v>
      </c>
      <c r="R449" s="39">
        <f>'lc1.shallow1'!S452</f>
        <v>128.86253534639999</v>
      </c>
      <c r="S449" s="45">
        <f>(SUM(COUNT(R449:R$829))/SUM(COUNT(R$2:R$829)))*100</f>
        <v>46.014492753623188</v>
      </c>
    </row>
    <row r="450" spans="9:19">
      <c r="I450">
        <f>'LC3.shallow2'!V469</f>
        <v>354.71489196530842</v>
      </c>
      <c r="J450">
        <f>(SUM(COUNT(I450:I$505))/SUM(COUNT(I$2:I$505)))*100</f>
        <v>11.111111111111111</v>
      </c>
      <c r="L450">
        <v>445.50851069999999</v>
      </c>
      <c r="M450">
        <f>(SUM(COUNT(L450:L$731))/SUM(COUNT(L$2:L$731)))*100</f>
        <v>38.630136986301373</v>
      </c>
      <c r="R450" s="39">
        <f>'lc1.shallow1'!S453</f>
        <v>224.95014560759998</v>
      </c>
      <c r="S450" s="45">
        <f>(SUM(COUNT(R450:R$829))/SUM(COUNT(R$2:R$829)))*100</f>
        <v>45.893719806763286</v>
      </c>
    </row>
    <row r="451" spans="9:19">
      <c r="I451">
        <f>'LC3.shallow2'!V470</f>
        <v>1017.2774119043331</v>
      </c>
      <c r="J451">
        <f>(SUM(COUNT(I451:I$505))/SUM(COUNT(I$2:I$505)))*100</f>
        <v>10.912698412698413</v>
      </c>
      <c r="L451">
        <v>1942.8221980000001</v>
      </c>
      <c r="M451">
        <f>(SUM(COUNT(L451:L$731))/SUM(COUNT(L$2:L$731)))*100</f>
        <v>38.493150684931507</v>
      </c>
      <c r="R451" s="39">
        <f>'lc1.shallow1'!S454</f>
        <v>199.51222748879997</v>
      </c>
      <c r="S451" s="45">
        <f>(SUM(COUNT(R451:R$829))/SUM(COUNT(R$2:R$829)))*100</f>
        <v>45.772946859903378</v>
      </c>
    </row>
    <row r="452" spans="9:19">
      <c r="I452">
        <f>'LC3.shallow2'!V471</f>
        <v>188.45003387016465</v>
      </c>
      <c r="J452">
        <f>(SUM(COUNT(I452:I$505))/SUM(COUNT(I$2:I$505)))*100</f>
        <v>10.714285714285714</v>
      </c>
      <c r="L452">
        <v>722.25764249999997</v>
      </c>
      <c r="M452">
        <f>(SUM(COUNT(L452:L$731))/SUM(COUNT(L$2:L$731)))*100</f>
        <v>38.356164383561641</v>
      </c>
      <c r="R452" s="39">
        <f>'lc1.shallow1'!S455</f>
        <v>726.53108295599998</v>
      </c>
      <c r="S452" s="45">
        <f>(SUM(COUNT(R452:R$829))/SUM(COUNT(R$2:R$829)))*100</f>
        <v>45.652173913043477</v>
      </c>
    </row>
    <row r="453" spans="9:19">
      <c r="I453">
        <f>'LC3.shallow2'!V472</f>
        <v>278.34562808573065</v>
      </c>
      <c r="J453">
        <f>(SUM(COUNT(I453:I$505))/SUM(COUNT(I$2:I$505)))*100</f>
        <v>10.515873015873016</v>
      </c>
      <c r="L453">
        <v>423.40157670000002</v>
      </c>
      <c r="M453">
        <f>(SUM(COUNT(L453:L$731))/SUM(COUNT(L$2:L$731)))*100</f>
        <v>38.219178082191782</v>
      </c>
      <c r="R453" s="39">
        <f>'lc1.shallow1'!S456</f>
        <v>201.97169302680001</v>
      </c>
      <c r="S453" s="45">
        <f>(SUM(COUNT(R453:R$829))/SUM(COUNT(R$2:R$829)))*100</f>
        <v>45.531400966183575</v>
      </c>
    </row>
    <row r="454" spans="9:19">
      <c r="I454">
        <f>'LC3.shallow2'!V473</f>
        <v>300.74938123968371</v>
      </c>
      <c r="J454">
        <f>(SUM(COUNT(I454:I$505))/SUM(COUNT(I$2:I$505)))*100</f>
        <v>10.317460317460316</v>
      </c>
      <c r="L454">
        <v>1368.4221660000001</v>
      </c>
      <c r="M454">
        <f>(SUM(COUNT(L454:L$731))/SUM(COUNT(L$2:L$731)))*100</f>
        <v>38.082191780821915</v>
      </c>
      <c r="R454" s="39">
        <f>'lc1.shallow1'!S457</f>
        <v>215.04255455640001</v>
      </c>
      <c r="S454" s="45">
        <f>(SUM(COUNT(R454:R$829))/SUM(COUNT(R$2:R$829)))*100</f>
        <v>45.410628019323674</v>
      </c>
    </row>
    <row r="455" spans="9:19">
      <c r="I455">
        <f>'LC3.shallow2'!V474</f>
        <v>262.78198111465696</v>
      </c>
      <c r="J455">
        <f>(SUM(COUNT(I455:I$505))/SUM(COUNT(I$2:I$505)))*100</f>
        <v>10.119047619047619</v>
      </c>
      <c r="L455">
        <v>752.26775699999996</v>
      </c>
      <c r="M455">
        <f>(SUM(COUNT(L455:L$731))/SUM(COUNT(L$2:L$731)))*100</f>
        <v>37.945205479452056</v>
      </c>
      <c r="R455" s="39">
        <f>'lc1.shallow1'!S458</f>
        <v>397.54057774559999</v>
      </c>
      <c r="S455" s="45">
        <f>(SUM(COUNT(R455:R$829))/SUM(COUNT(R$2:R$829)))*100</f>
        <v>45.289855072463766</v>
      </c>
    </row>
    <row r="456" spans="9:19">
      <c r="I456">
        <f>'LC3.shallow2'!V475</f>
        <v>163.4819125080179</v>
      </c>
      <c r="J456">
        <f>(SUM(COUNT(I456:I$505))/SUM(COUNT(I$2:I$505)))*100</f>
        <v>9.9206349206349209</v>
      </c>
      <c r="L456">
        <v>853.98814400000003</v>
      </c>
      <c r="M456">
        <f>(SUM(COUNT(L456:L$731))/SUM(COUNT(L$2:L$731)))*100</f>
        <v>37.80821917808219</v>
      </c>
      <c r="R456" s="39">
        <f>'lc1.shallow1'!S459</f>
        <v>331.26504580799997</v>
      </c>
      <c r="S456" s="45">
        <f>(SUM(COUNT(R456:R$829))/SUM(COUNT(R$2:R$829)))*100</f>
        <v>45.169082125603865</v>
      </c>
    </row>
    <row r="457" spans="9:19">
      <c r="I457">
        <f>'LC3.shallow2'!V476</f>
        <v>196.09339114855189</v>
      </c>
      <c r="J457">
        <f>(SUM(COUNT(I457:I$505))/SUM(COUNT(I$2:I$505)))*100</f>
        <v>9.7222222222222232</v>
      </c>
      <c r="L457">
        <v>271.46708380000001</v>
      </c>
      <c r="M457">
        <f>(SUM(COUNT(L457:L$731))/SUM(COUNT(L$2:L$731)))*100</f>
        <v>37.671232876712331</v>
      </c>
      <c r="R457" s="39">
        <f>'lc1.shallow1'!S460</f>
        <v>251.44762255199998</v>
      </c>
      <c r="S457" s="45">
        <f>(SUM(COUNT(R457:R$829))/SUM(COUNT(R$2:R$829)))*100</f>
        <v>45.048309178743963</v>
      </c>
    </row>
    <row r="458" spans="9:19">
      <c r="I458">
        <f>'LC3.shallow2'!V477</f>
        <v>454.03881762195374</v>
      </c>
      <c r="J458">
        <f>(SUM(COUNT(I458:I$505))/SUM(COUNT(I$2:I$505)))*100</f>
        <v>9.5238095238095237</v>
      </c>
      <c r="L458">
        <v>263.84215460000001</v>
      </c>
      <c r="M458">
        <f>(SUM(COUNT(L458:L$731))/SUM(COUNT(L$2:L$731)))*100</f>
        <v>37.534246575342465</v>
      </c>
      <c r="R458" s="39">
        <f>'lc1.shallow1'!S461</f>
        <v>207.00739573439998</v>
      </c>
      <c r="S458" s="45">
        <f>(SUM(COUNT(R458:R$829))/SUM(COUNT(R$2:R$829)))*100</f>
        <v>44.927536231884055</v>
      </c>
    </row>
    <row r="459" spans="9:19">
      <c r="I459">
        <f>'LC3.shallow2'!V478</f>
        <v>181.34438915368827</v>
      </c>
      <c r="J459">
        <f>(SUM(COUNT(I459:I$505))/SUM(COUNT(I$2:I$505)))*100</f>
        <v>9.325396825396826</v>
      </c>
      <c r="L459">
        <v>446.01529900000003</v>
      </c>
      <c r="M459">
        <f>(SUM(COUNT(L459:L$731))/SUM(COUNT(L$2:L$731)))*100</f>
        <v>37.397260273972606</v>
      </c>
      <c r="R459" s="39">
        <f>'lc1.shallow1'!S462</f>
        <v>289.23668219519999</v>
      </c>
      <c r="S459" s="45">
        <f>(SUM(COUNT(R459:R$829))/SUM(COUNT(R$2:R$829)))*100</f>
        <v>44.806763285024154</v>
      </c>
    </row>
    <row r="460" spans="9:19">
      <c r="I460">
        <f>'LC3.shallow2'!V479</f>
        <v>536.66001486589619</v>
      </c>
      <c r="J460">
        <f>(SUM(COUNT(I460:I$505))/SUM(COUNT(I$2:I$505)))*100</f>
        <v>9.1269841269841265</v>
      </c>
      <c r="L460">
        <v>491.41422499999999</v>
      </c>
      <c r="M460">
        <f>(SUM(COUNT(L460:L$731))/SUM(COUNT(L$2:L$731)))*100</f>
        <v>37.260273972602739</v>
      </c>
      <c r="R460" s="39">
        <f>'lc1.shallow1'!S463</f>
        <v>213.38112905279999</v>
      </c>
      <c r="S460" s="45">
        <f>(SUM(COUNT(R460:R$829))/SUM(COUNT(R$2:R$829)))*100</f>
        <v>44.685990338164252</v>
      </c>
    </row>
    <row r="461" spans="9:19">
      <c r="I461">
        <f>'LC3.shallow2'!V480</f>
        <v>375.56581786969599</v>
      </c>
      <c r="J461">
        <f>(SUM(COUNT(I461:I$505))/SUM(COUNT(I$2:I$505)))*100</f>
        <v>8.9285714285714288</v>
      </c>
      <c r="L461">
        <v>183.53434150000001</v>
      </c>
      <c r="M461">
        <f>(SUM(COUNT(L461:L$731))/SUM(COUNT(L$2:L$731)))*100</f>
        <v>37.123287671232873</v>
      </c>
      <c r="R461" s="39">
        <f>'lc1.shallow1'!S464</f>
        <v>298.4914458408</v>
      </c>
      <c r="S461" s="45">
        <f>(SUM(COUNT(R461:R$829))/SUM(COUNT(R$2:R$829)))*100</f>
        <v>44.565217391304344</v>
      </c>
    </row>
    <row r="462" spans="9:19">
      <c r="I462">
        <f>'LC3.shallow2'!V481</f>
        <v>466.95242132820994</v>
      </c>
      <c r="J462">
        <f>(SUM(COUNT(I462:I$505))/SUM(COUNT(I$2:I$505)))*100</f>
        <v>8.7301587301587293</v>
      </c>
      <c r="L462">
        <v>344.80454939999998</v>
      </c>
      <c r="M462">
        <f>(SUM(COUNT(L462:L$731))/SUM(COUNT(L$2:L$731)))*100</f>
        <v>36.986301369863014</v>
      </c>
      <c r="R462" s="39">
        <f>'lc1.shallow1'!S465</f>
        <v>239.77259841839998</v>
      </c>
      <c r="S462" s="45">
        <f>(SUM(COUNT(R462:R$829))/SUM(COUNT(R$2:R$829)))*100</f>
        <v>44.444444444444443</v>
      </c>
    </row>
    <row r="463" spans="9:19">
      <c r="I463">
        <f>'LC3.shallow2'!V483</f>
        <v>1005.6693250566489</v>
      </c>
      <c r="J463">
        <f>(SUM(COUNT(I463:I$505))/SUM(COUNT(I$2:I$505)))*100</f>
        <v>8.5317460317460316</v>
      </c>
      <c r="L463">
        <v>314.21831220000001</v>
      </c>
      <c r="M463">
        <f>(SUM(COUNT(L463:L$731))/SUM(COUNT(L$2:L$731)))*100</f>
        <v>36.849315068493148</v>
      </c>
      <c r="R463" s="39">
        <f>'lc1.shallow1'!S466</f>
        <v>341.49589063919996</v>
      </c>
      <c r="S463" s="45">
        <f>(SUM(COUNT(R463:R$829))/SUM(COUNT(R$2:R$829)))*100</f>
        <v>44.323671497584542</v>
      </c>
    </row>
    <row r="464" spans="9:19">
      <c r="I464">
        <f>'LC3.shallow2'!V484</f>
        <v>475.77021356515439</v>
      </c>
      <c r="J464">
        <f>(SUM(COUNT(I464:I$505))/SUM(COUNT(I$2:I$505)))*100</f>
        <v>8.3333333333333321</v>
      </c>
      <c r="L464">
        <v>1590.6871639999999</v>
      </c>
      <c r="M464">
        <f>(SUM(COUNT(L464:L$731))/SUM(COUNT(L$2:L$731)))*100</f>
        <v>36.712328767123289</v>
      </c>
      <c r="R464" s="39">
        <f>'lc1.shallow1'!S467</f>
        <v>288.16225796520001</v>
      </c>
      <c r="S464" s="45">
        <f>(SUM(COUNT(R464:R$829))/SUM(COUNT(R$2:R$829)))*100</f>
        <v>44.20289855072464</v>
      </c>
    </row>
    <row r="465" spans="9:19">
      <c r="I465">
        <f>'LC3.shallow2'!V485</f>
        <v>838.24891403020843</v>
      </c>
      <c r="J465">
        <f>(SUM(COUNT(I465:I$505))/SUM(COUNT(I$2:I$505)))*100</f>
        <v>8.1349206349206344</v>
      </c>
      <c r="L465">
        <v>261.5455723</v>
      </c>
      <c r="M465">
        <f>(SUM(COUNT(L465:L$731))/SUM(COUNT(L$2:L$731)))*100</f>
        <v>36.575342465753423</v>
      </c>
      <c r="R465" s="39">
        <f>'lc1.shallow1'!S468</f>
        <v>628.46442111600004</v>
      </c>
      <c r="S465" s="45">
        <f>(SUM(COUNT(R465:R$829))/SUM(COUNT(R$2:R$829)))*100</f>
        <v>44.082125603864739</v>
      </c>
    </row>
    <row r="466" spans="9:19">
      <c r="I466">
        <f>'LC3.shallow2'!V486</f>
        <v>378.64572460575107</v>
      </c>
      <c r="J466">
        <f>(SUM(COUNT(I466:I$505))/SUM(COUNT(I$2:I$505)))*100</f>
        <v>7.9365079365079358</v>
      </c>
      <c r="L466">
        <v>334.43326619999999</v>
      </c>
      <c r="M466">
        <f>(SUM(COUNT(L466:L$731))/SUM(COUNT(L$2:L$731)))*100</f>
        <v>36.438356164383563</v>
      </c>
      <c r="R466" s="39">
        <f>'lc1.shallow1'!S469</f>
        <v>365.77611556799997</v>
      </c>
      <c r="S466" s="45">
        <f>(SUM(COUNT(R466:R$829))/SUM(COUNT(R$2:R$829)))*100</f>
        <v>43.961352657004831</v>
      </c>
    </row>
    <row r="467" spans="9:19">
      <c r="I467">
        <f>'LC3.shallow2'!V487</f>
        <v>195.38612260803836</v>
      </c>
      <c r="J467">
        <f>(SUM(COUNT(I467:I$505))/SUM(COUNT(I$2:I$505)))*100</f>
        <v>7.7380952380952381</v>
      </c>
      <c r="L467">
        <v>520.56506090000005</v>
      </c>
      <c r="M467">
        <f>(SUM(COUNT(L467:L$731))/SUM(COUNT(L$2:L$731)))*100</f>
        <v>36.301369863013697</v>
      </c>
      <c r="R467" s="39">
        <f>'lc1.shallow1'!S470</f>
        <v>315.97468511759996</v>
      </c>
      <c r="S467" s="45">
        <f>(SUM(COUNT(R467:R$829))/SUM(COUNT(R$2:R$829)))*100</f>
        <v>43.840579710144929</v>
      </c>
    </row>
    <row r="468" spans="9:19">
      <c r="I468">
        <f>'LC3.shallow2'!V488</f>
        <v>162.82340161938723</v>
      </c>
      <c r="J468">
        <f>(SUM(COUNT(I468:I$505))/SUM(COUNT(I$2:I$505)))*100</f>
        <v>7.5396825396825395</v>
      </c>
      <c r="L468">
        <v>248.9566758</v>
      </c>
      <c r="M468">
        <f>(SUM(COUNT(L468:L$731))/SUM(COUNT(L$2:L$731)))*100</f>
        <v>36.164383561643838</v>
      </c>
      <c r="R468" s="39">
        <f>'lc1.shallow1'!S471</f>
        <v>263.13168207839999</v>
      </c>
      <c r="S468" s="45">
        <f>(SUM(COUNT(R468:R$829))/SUM(COUNT(R$2:R$829)))*100</f>
        <v>43.719806763285021</v>
      </c>
    </row>
    <row r="469" spans="9:19">
      <c r="I469">
        <f>'LC3.shallow2'!V489</f>
        <v>149.37045825943122</v>
      </c>
      <c r="J469">
        <f>(SUM(COUNT(I469:I$505))/SUM(COUNT(I$2:I$505)))*100</f>
        <v>7.3412698412698418</v>
      </c>
      <c r="L469">
        <v>261.4164773</v>
      </c>
      <c r="M469">
        <f>(SUM(COUNT(L469:L$731))/SUM(COUNT(L$2:L$731)))*100</f>
        <v>36.027397260273972</v>
      </c>
      <c r="R469" s="39">
        <f>'lc1.shallow1'!S472</f>
        <v>340.57136300159999</v>
      </c>
      <c r="S469" s="45">
        <f>(SUM(COUNT(R469:R$829))/SUM(COUNT(R$2:R$829)))*100</f>
        <v>43.59903381642512</v>
      </c>
    </row>
    <row r="470" spans="9:19">
      <c r="I470">
        <f>'LC3.shallow2'!V490</f>
        <v>194.01199540546162</v>
      </c>
      <c r="J470">
        <f>(SUM(COUNT(I470:I$505))/SUM(COUNT(I$2:I$505)))*100</f>
        <v>7.1428571428571423</v>
      </c>
      <c r="L470">
        <v>202.9764122</v>
      </c>
      <c r="M470">
        <f>(SUM(COUNT(L470:L$731))/SUM(COUNT(L$2:L$731)))*100</f>
        <v>35.890410958904113</v>
      </c>
      <c r="R470" s="39">
        <f>'lc1.shallow1'!S473</f>
        <v>491.54530752479997</v>
      </c>
      <c r="S470" s="45">
        <f>(SUM(COUNT(R470:R$829))/SUM(COUNT(R$2:R$829)))*100</f>
        <v>43.478260869565219</v>
      </c>
    </row>
    <row r="471" spans="9:19">
      <c r="I471">
        <f>'LC3.shallow2'!V491</f>
        <v>448.17682098109623</v>
      </c>
      <c r="J471">
        <f>(SUM(COUNT(I471:I$505))/SUM(COUNT(I$2:I$505)))*100</f>
        <v>6.9444444444444446</v>
      </c>
      <c r="L471">
        <v>267.54705710000002</v>
      </c>
      <c r="M471">
        <f>(SUM(COUNT(L471:L$731))/SUM(COUNT(L$2:L$731)))*100</f>
        <v>35.753424657534246</v>
      </c>
      <c r="R471" s="39">
        <f>'lc1.shallow1'!S474</f>
        <v>522.96727263719993</v>
      </c>
      <c r="S471" s="45">
        <f>(SUM(COUNT(R471:R$829))/SUM(COUNT(R$2:R$829)))*100</f>
        <v>43.35748792270531</v>
      </c>
    </row>
    <row r="472" spans="9:19">
      <c r="I472">
        <f>'LC3.shallow2'!V492</f>
        <v>914.6194307094014</v>
      </c>
      <c r="J472">
        <f>(SUM(COUNT(I472:I$505))/SUM(COUNT(I$2:I$505)))*100</f>
        <v>6.746031746031746</v>
      </c>
      <c r="L472">
        <v>604.41330349999998</v>
      </c>
      <c r="M472">
        <f>(SUM(COUNT(L472:L$731))/SUM(COUNT(L$2:L$731)))*100</f>
        <v>35.61643835616438</v>
      </c>
      <c r="R472" s="39">
        <f>'lc1.shallow1'!S475</f>
        <v>488.7279820128</v>
      </c>
      <c r="S472" s="45">
        <f>(SUM(COUNT(R472:R$829))/SUM(COUNT(R$2:R$829)))*100</f>
        <v>43.236714975845409</v>
      </c>
    </row>
    <row r="473" spans="9:19">
      <c r="I473">
        <f>'LC3.shallow2'!V493</f>
        <v>217.16183659001933</v>
      </c>
      <c r="J473">
        <f>(SUM(COUNT(I473:I$505))/SUM(COUNT(I$2:I$505)))*100</f>
        <v>6.5476190476190483</v>
      </c>
      <c r="L473">
        <v>766.28970370000002</v>
      </c>
      <c r="M473">
        <f>(SUM(COUNT(L473:L$731))/SUM(COUNT(L$2:L$731)))*100</f>
        <v>35.479452054794521</v>
      </c>
      <c r="R473" s="39">
        <f>'lc1.shallow1'!S476</f>
        <v>564.80771116799997</v>
      </c>
      <c r="S473" s="45">
        <f>(SUM(COUNT(R473:R$829))/SUM(COUNT(R$2:R$829)))*100</f>
        <v>43.115942028985508</v>
      </c>
    </row>
    <row r="474" spans="9:19">
      <c r="I474">
        <f>'LC3.shallow2'!V494</f>
        <v>324.55058546287546</v>
      </c>
      <c r="J474">
        <f>(SUM(COUNT(I474:I$505))/SUM(COUNT(I$2:I$505)))*100</f>
        <v>6.3492063492063489</v>
      </c>
      <c r="L474">
        <v>194.80030500000001</v>
      </c>
      <c r="M474">
        <f>(SUM(COUNT(L474:L$731))/SUM(COUNT(L$2:L$731)))*100</f>
        <v>35.342465753424655</v>
      </c>
      <c r="R474" s="39">
        <f>'lc1.shallow1'!S477</f>
        <v>620.69959341599997</v>
      </c>
      <c r="S474" s="45">
        <f>(SUM(COUNT(R474:R$829))/SUM(COUNT(R$2:R$829)))*100</f>
        <v>42.995169082125607</v>
      </c>
    </row>
    <row r="475" spans="9:19">
      <c r="I475">
        <f>'LC3.shallow2'!V495</f>
        <v>441.37352297847997</v>
      </c>
      <c r="J475">
        <f>(SUM(COUNT(I475:I$505))/SUM(COUNT(I$2:I$505)))*100</f>
        <v>6.1507936507936503</v>
      </c>
      <c r="L475">
        <v>332.81324890000002</v>
      </c>
      <c r="M475">
        <f>(SUM(COUNT(L475:L$731))/SUM(COUNT(L$2:L$731)))*100</f>
        <v>35.205479452054796</v>
      </c>
      <c r="R475" s="39">
        <f>'lc1.shallow1'!S478</f>
        <v>369.94288941960002</v>
      </c>
      <c r="S475" s="45">
        <f>(SUM(COUNT(R475:R$829))/SUM(COUNT(R$2:R$829)))*100</f>
        <v>42.874396135265705</v>
      </c>
    </row>
    <row r="476" spans="9:19">
      <c r="I476">
        <f>'LC3.shallow2'!V496</f>
        <v>494.56833918472154</v>
      </c>
      <c r="J476">
        <f>(SUM(COUNT(I476:I$505))/SUM(COUNT(I$2:I$505)))*100</f>
        <v>5.9523809523809517</v>
      </c>
      <c r="L476">
        <v>275.21674480000001</v>
      </c>
      <c r="M476">
        <f>(SUM(COUNT(L476:L$731))/SUM(COUNT(L$2:L$731)))*100</f>
        <v>35.06849315068493</v>
      </c>
      <c r="R476" s="39">
        <f>'lc1.shallow1'!S479</f>
        <v>353.31197213159999</v>
      </c>
      <c r="S476" s="45">
        <f>(SUM(COUNT(R476:R$829))/SUM(COUNT(R$2:R$829)))*100</f>
        <v>42.753623188405797</v>
      </c>
    </row>
    <row r="477" spans="9:19">
      <c r="I477">
        <f>'LC3.shallow2'!V497</f>
        <v>413.10921163668672</v>
      </c>
      <c r="J477">
        <f>(SUM(COUNT(I477:I$505))/SUM(COUNT(I$2:I$505)))*100</f>
        <v>5.753968253968254</v>
      </c>
      <c r="L477">
        <v>725.90879629999995</v>
      </c>
      <c r="M477">
        <f>(SUM(COUNT(L477:L$731))/SUM(COUNT(L$2:L$731)))*100</f>
        <v>34.93150684931507</v>
      </c>
      <c r="R477" s="39">
        <f>'lc1.shallow1'!S480</f>
        <v>1192.6595188680001</v>
      </c>
      <c r="S477" s="45">
        <f>(SUM(COUNT(R477:R$829))/SUM(COUNT(R$2:R$829)))*100</f>
        <v>42.632850241545896</v>
      </c>
    </row>
    <row r="478" spans="9:19">
      <c r="I478">
        <f>'LC3.shallow2'!V499</f>
        <v>361.11811896481458</v>
      </c>
      <c r="J478">
        <f>(SUM(COUNT(I478:I$505))/SUM(COUNT(I$2:I$505)))*100</f>
        <v>5.5555555555555554</v>
      </c>
      <c r="L478">
        <v>471.31165110000001</v>
      </c>
      <c r="M478">
        <f>(SUM(COUNT(L478:L$731))/SUM(COUNT(L$2:L$731)))*100</f>
        <v>34.794520547945204</v>
      </c>
      <c r="R478" s="39">
        <f>'lc1.shallow1'!S481</f>
        <v>296.53180105079997</v>
      </c>
      <c r="S478" s="45">
        <f>(SUM(COUNT(R478:R$829))/SUM(COUNT(R$2:R$829)))*100</f>
        <v>42.512077294685987</v>
      </c>
    </row>
    <row r="479" spans="9:19">
      <c r="I479">
        <f>'LC3.shallow2'!V500</f>
        <v>652.13820656762641</v>
      </c>
      <c r="J479">
        <f>(SUM(COUNT(I479:I$505))/SUM(COUNT(I$2:I$505)))*100</f>
        <v>5.3571428571428568</v>
      </c>
      <c r="L479">
        <v>359.0249839</v>
      </c>
      <c r="M479">
        <f>(SUM(COUNT(L479:L$731))/SUM(COUNT(L$2:L$731)))*100</f>
        <v>34.657534246575345</v>
      </c>
      <c r="R479" s="39">
        <f>'lc1.shallow1'!S482</f>
        <v>374.15072901359997</v>
      </c>
      <c r="S479" s="45">
        <f>(SUM(COUNT(R479:R$829))/SUM(COUNT(R$2:R$829)))*100</f>
        <v>42.391304347826086</v>
      </c>
    </row>
    <row r="480" spans="9:19">
      <c r="I480">
        <f>'LC3.shallow2'!V501</f>
        <v>251.57841833257456</v>
      </c>
      <c r="J480">
        <f>(SUM(COUNT(I480:I$505))/SUM(COUNT(I$2:I$505)))*100</f>
        <v>5.1587301587301582</v>
      </c>
      <c r="L480">
        <v>725.612302</v>
      </c>
      <c r="M480">
        <f>(SUM(COUNT(L480:L$731))/SUM(COUNT(L$2:L$731)))*100</f>
        <v>34.520547945205479</v>
      </c>
      <c r="R480" s="39">
        <f>'lc1.shallow1'!S483</f>
        <v>430.37954880959995</v>
      </c>
      <c r="S480" s="45">
        <f>(SUM(COUNT(R480:R$829))/SUM(COUNT(R$2:R$829)))*100</f>
        <v>42.270531400966185</v>
      </c>
    </row>
    <row r="481" spans="9:19">
      <c r="I481">
        <f>'LC3.shallow2'!V502</f>
        <v>282.18843485964538</v>
      </c>
      <c r="J481">
        <f>(SUM(COUNT(I481:I$505))/SUM(COUNT(I$2:I$505)))*100</f>
        <v>4.9603174603174605</v>
      </c>
      <c r="L481">
        <v>272.3767277</v>
      </c>
      <c r="M481">
        <f>(SUM(COUNT(L481:L$731))/SUM(COUNT(L$2:L$731)))*100</f>
        <v>34.383561643835613</v>
      </c>
      <c r="R481" s="39">
        <f>'lc1.shallow1'!S484</f>
        <v>290.81308407839998</v>
      </c>
      <c r="S481" s="45">
        <f>(SUM(COUNT(R481:R$829))/SUM(COUNT(R$2:R$829)))*100</f>
        <v>42.149758454106276</v>
      </c>
    </row>
    <row r="482" spans="9:19">
      <c r="I482">
        <f>'LC3.shallow2'!V503</f>
        <v>478.80740115958588</v>
      </c>
      <c r="J482">
        <f>(SUM(COUNT(I482:I$505))/SUM(COUNT(I$2:I$505)))*100</f>
        <v>4.7619047619047619</v>
      </c>
      <c r="L482">
        <v>355.09810549999997</v>
      </c>
      <c r="M482">
        <f>(SUM(COUNT(L482:L$731))/SUM(COUNT(L$2:L$731)))*100</f>
        <v>34.246575342465754</v>
      </c>
      <c r="R482" s="39">
        <f>'lc1.shallow1'!S485</f>
        <v>352.85503670280002</v>
      </c>
      <c r="S482" s="45">
        <f>(SUM(COUNT(R482:R$829))/SUM(COUNT(R$2:R$829)))*100</f>
        <v>42.028985507246375</v>
      </c>
    </row>
    <row r="483" spans="9:19">
      <c r="I483">
        <f>'LC3.shallow2'!V504</f>
        <v>801.88554076551338</v>
      </c>
      <c r="J483">
        <f>(SUM(COUNT(I483:I$505))/SUM(COUNT(I$2:I$505)))*100</f>
        <v>4.5634920634920633</v>
      </c>
      <c r="L483">
        <v>469.63792480000001</v>
      </c>
      <c r="M483">
        <f>(SUM(COUNT(L483:L$731))/SUM(COUNT(L$2:L$731)))*100</f>
        <v>34.109589041095887</v>
      </c>
      <c r="R483" s="39">
        <f>'lc1.shallow1'!S486</f>
        <v>379.80762318239999</v>
      </c>
      <c r="S483" s="45">
        <f>(SUM(COUNT(R483:R$829))/SUM(COUNT(R$2:R$829)))*100</f>
        <v>41.908212560386474</v>
      </c>
    </row>
    <row r="484" spans="9:19">
      <c r="I484">
        <f>'LC3.shallow2'!V505</f>
        <v>443.56053155872632</v>
      </c>
      <c r="J484">
        <f>(SUM(COUNT(I484:I$505))/SUM(COUNT(I$2:I$505)))*100</f>
        <v>4.3650793650793647</v>
      </c>
      <c r="L484">
        <v>1072.8473349999999</v>
      </c>
      <c r="M484">
        <f>(SUM(COUNT(L484:L$731))/SUM(COUNT(L$2:L$731)))*100</f>
        <v>33.972602739726028</v>
      </c>
      <c r="R484" s="39">
        <f>'lc1.shallow1'!S487</f>
        <v>597.83712472799994</v>
      </c>
      <c r="S484" s="45">
        <f>(SUM(COUNT(R484:R$829))/SUM(COUNT(R$2:R$829)))*100</f>
        <v>41.787439613526573</v>
      </c>
    </row>
    <row r="485" spans="9:19">
      <c r="I485">
        <f>'LC3.shallow2'!V506</f>
        <v>1213.6602890432746</v>
      </c>
      <c r="J485">
        <f>(SUM(COUNT(I485:I$505))/SUM(COUNT(I$2:I$505)))*100</f>
        <v>4.1666666666666661</v>
      </c>
      <c r="L485">
        <v>1146.153558</v>
      </c>
      <c r="M485">
        <f>(SUM(COUNT(L485:L$731))/SUM(COUNT(L$2:L$731)))*100</f>
        <v>33.835616438356162</v>
      </c>
      <c r="R485" s="39">
        <f>'lc1.shallow1'!S488</f>
        <v>365.67617273759998</v>
      </c>
      <c r="S485" s="45">
        <f>(SUM(COUNT(R485:R$829))/SUM(COUNT(R$2:R$829)))*100</f>
        <v>41.666666666666671</v>
      </c>
    </row>
    <row r="486" spans="9:19">
      <c r="I486">
        <f>'LC3.shallow2'!V507</f>
        <v>384.1223933208239</v>
      </c>
      <c r="J486">
        <f>(SUM(COUNT(I486:I$505))/SUM(COUNT(I$2:I$505)))*100</f>
        <v>3.9682539682539679</v>
      </c>
      <c r="L486">
        <v>315.69123280000002</v>
      </c>
      <c r="M486">
        <f>(SUM(COUNT(L486:L$731))/SUM(COUNT(L$2:L$731)))*100</f>
        <v>33.698630136986303</v>
      </c>
      <c r="R486" s="39">
        <f>'lc1.shallow1'!S489</f>
        <v>141.97767307559999</v>
      </c>
      <c r="S486" s="45">
        <f>(SUM(COUNT(R486:R$829))/SUM(COUNT(R$2:R$829)))*100</f>
        <v>41.545893719806763</v>
      </c>
    </row>
    <row r="487" spans="9:19">
      <c r="I487">
        <f>'LC3.shallow2'!V508</f>
        <v>466.11214109453476</v>
      </c>
      <c r="J487">
        <f>(SUM(COUNT(I487:I$505))/SUM(COUNT(I$2:I$505)))*100</f>
        <v>3.7698412698412698</v>
      </c>
      <c r="L487">
        <v>388.45191110000002</v>
      </c>
      <c r="M487">
        <f>(SUM(COUNT(L487:L$731))/SUM(COUNT(L$2:L$731)))*100</f>
        <v>33.561643835616437</v>
      </c>
      <c r="R487" s="39">
        <f>'lc1.shallow1'!S490</f>
        <v>291.64291543920001</v>
      </c>
      <c r="S487" s="45">
        <f>(SUM(COUNT(R487:R$829))/SUM(COUNT(R$2:R$829)))*100</f>
        <v>41.425120772946862</v>
      </c>
    </row>
    <row r="488" spans="9:19">
      <c r="I488">
        <f>'LC3.shallow2'!V509</f>
        <v>1304.7269478740247</v>
      </c>
      <c r="J488">
        <f>(SUM(COUNT(I488:I$505))/SUM(COUNT(I$2:I$505)))*100</f>
        <v>3.5714285714285712</v>
      </c>
      <c r="L488">
        <v>334.74832859999998</v>
      </c>
      <c r="M488">
        <f>(SUM(COUNT(L488:L$731))/SUM(COUNT(L$2:L$731)))*100</f>
        <v>33.424657534246577</v>
      </c>
      <c r="R488" s="39">
        <f>'lc1.shallow1'!S491</f>
        <v>289.08048843</v>
      </c>
      <c r="S488" s="45">
        <f>(SUM(COUNT(R488:R$829))/SUM(COUNT(R$2:R$829)))*100</f>
        <v>41.304347826086953</v>
      </c>
    </row>
    <row r="489" spans="9:19">
      <c r="I489">
        <f>'LC3.shallow2'!V510</f>
        <v>418.27022856903278</v>
      </c>
      <c r="J489">
        <f>(SUM(COUNT(I489:I$505))/SUM(COUNT(I$2:I$505)))*100</f>
        <v>3.373015873015873</v>
      </c>
      <c r="L489">
        <v>774.68061020000005</v>
      </c>
      <c r="M489">
        <f>(SUM(COUNT(L489:L$731))/SUM(COUNT(L$2:L$731)))*100</f>
        <v>33.287671232876711</v>
      </c>
      <c r="R489" s="39">
        <f>'lc1.shallow1'!S492</f>
        <v>512.32331399279997</v>
      </c>
      <c r="S489" s="45">
        <f>(SUM(COUNT(R489:R$829))/SUM(COUNT(R$2:R$829)))*100</f>
        <v>41.183574879227052</v>
      </c>
    </row>
    <row r="490" spans="9:19">
      <c r="I490">
        <f>'LC3.shallow2'!V511</f>
        <v>505.47938708242611</v>
      </c>
      <c r="J490">
        <f>(SUM(COUNT(I490:I$505))/SUM(COUNT(I$2:I$505)))*100</f>
        <v>3.1746031746031744</v>
      </c>
      <c r="L490">
        <v>434.21297520000002</v>
      </c>
      <c r="M490">
        <f>(SUM(COUNT(L490:L$731))/SUM(COUNT(L$2:L$731)))*100</f>
        <v>33.150684931506852</v>
      </c>
      <c r="R490" s="39">
        <f>'lc1.shallow1'!S493</f>
        <v>328.43019833879998</v>
      </c>
      <c r="S490" s="45">
        <f>(SUM(COUNT(R490:R$829))/SUM(COUNT(R$2:R$829)))*100</f>
        <v>41.062801932367151</v>
      </c>
    </row>
    <row r="491" spans="9:19">
      <c r="I491">
        <f>'LC3.shallow2'!V512</f>
        <v>397.21673963671907</v>
      </c>
      <c r="J491">
        <f>(SUM(COUNT(I491:I$505))/SUM(COUNT(I$2:I$505)))*100</f>
        <v>2.9761904761904758</v>
      </c>
      <c r="L491">
        <v>367.47391879999998</v>
      </c>
      <c r="M491">
        <f>(SUM(COUNT(L491:L$731))/SUM(COUNT(L$2:L$731)))*100</f>
        <v>33.013698630136986</v>
      </c>
      <c r="R491" s="39">
        <f>'lc1.shallow1'!S494</f>
        <v>301.25384863799997</v>
      </c>
      <c r="S491" s="45">
        <f>(SUM(COUNT(R491:R$829))/SUM(COUNT(R$2:R$829)))*100</f>
        <v>40.942028985507243</v>
      </c>
    </row>
    <row r="492" spans="9:19">
      <c r="I492">
        <f>'LC3.shallow2'!V513</f>
        <v>838.06472834593126</v>
      </c>
      <c r="J492">
        <f>(SUM(COUNT(I492:I$505))/SUM(COUNT(I$2:I$505)))*100</f>
        <v>2.7777777777777777</v>
      </c>
      <c r="L492">
        <v>859.21619280000004</v>
      </c>
      <c r="M492">
        <f>(SUM(COUNT(L492:L$731))/SUM(COUNT(L$2:L$731)))*100</f>
        <v>32.87671232876712</v>
      </c>
      <c r="R492" s="39">
        <f>'lc1.shallow1'!S495</f>
        <v>586.83088807199999</v>
      </c>
      <c r="S492" s="45">
        <f>(SUM(COUNT(R492:R$829))/SUM(COUNT(R$2:R$829)))*100</f>
        <v>40.821256038647341</v>
      </c>
    </row>
    <row r="493" spans="9:19">
      <c r="I493">
        <f>'LC3.shallow2'!V514</f>
        <v>518.51641899349738</v>
      </c>
      <c r="J493">
        <f>(SUM(COUNT(I493:I$505))/SUM(COUNT(I$2:I$505)))*100</f>
        <v>2.5793650793650791</v>
      </c>
      <c r="L493">
        <v>327.41016489999998</v>
      </c>
      <c r="M493">
        <f>(SUM(COUNT(L493:L$731))/SUM(COUNT(L$2:L$731)))*100</f>
        <v>32.739726027397261</v>
      </c>
      <c r="R493" s="39">
        <f>'lc1.shallow1'!S496</f>
        <v>341.345992524</v>
      </c>
      <c r="S493" s="45">
        <f>(SUM(COUNT(R493:R$829))/SUM(COUNT(R$2:R$829)))*100</f>
        <v>40.70048309178744</v>
      </c>
    </row>
    <row r="494" spans="9:19">
      <c r="I494">
        <f>'LC3.shallow2'!V515</f>
        <v>959.80281540299552</v>
      </c>
      <c r="J494">
        <f>(SUM(COUNT(I494:I$505))/SUM(COUNT(I$2:I$505)))*100</f>
        <v>2.3809523809523809</v>
      </c>
      <c r="L494">
        <v>936.18190000000004</v>
      </c>
      <c r="M494">
        <f>(SUM(COUNT(L494:L$731))/SUM(COUNT(L$2:L$731)))*100</f>
        <v>32.602739726027394</v>
      </c>
      <c r="R494" s="39">
        <f>'lc1.shallow1'!S497</f>
        <v>339.81993203999997</v>
      </c>
      <c r="S494" s="45">
        <f>(SUM(COUNT(R494:R$829))/SUM(COUNT(R$2:R$829)))*100</f>
        <v>40.579710144927539</v>
      </c>
    </row>
    <row r="495" spans="9:19">
      <c r="I495">
        <f>'LC3.shallow2'!V516</f>
        <v>517.44929813275712</v>
      </c>
      <c r="J495">
        <f>(SUM(COUNT(I495:I$505))/SUM(COUNT(I$2:I$505)))*100</f>
        <v>2.1825396825396823</v>
      </c>
      <c r="L495">
        <v>311.52926819999999</v>
      </c>
      <c r="M495">
        <f>(SUM(COUNT(L495:L$731))/SUM(COUNT(L$2:L$731)))*100</f>
        <v>32.465753424657535</v>
      </c>
      <c r="R495" s="39">
        <f>'lc1.shallow1'!S498</f>
        <v>200.56624366079998</v>
      </c>
      <c r="S495" s="45">
        <f>(SUM(COUNT(R495:R$829))/SUM(COUNT(R$2:R$829)))*100</f>
        <v>40.458937198067638</v>
      </c>
    </row>
    <row r="496" spans="9:19">
      <c r="I496">
        <f>'LC3.shallow2'!V517</f>
        <v>1053.5788173823514</v>
      </c>
      <c r="J496">
        <f>(SUM(COUNT(I496:I$505))/SUM(COUNT(I$2:I$505)))*100</f>
        <v>1.984126984126984</v>
      </c>
      <c r="L496">
        <v>742.80222519999995</v>
      </c>
      <c r="M496">
        <f>(SUM(COUNT(L496:L$731))/SUM(COUNT(L$2:L$731)))*100</f>
        <v>32.328767123287669</v>
      </c>
      <c r="R496" s="39">
        <f>'lc1.shallow1'!S499</f>
        <v>475.4705479296</v>
      </c>
      <c r="S496" s="45">
        <f>(SUM(COUNT(R496:R$829))/SUM(COUNT(R$2:R$829)))*100</f>
        <v>40.338164251207729</v>
      </c>
    </row>
    <row r="497" spans="9:19">
      <c r="I497">
        <f>'LC3.shallow2'!V518</f>
        <v>315.88335135279544</v>
      </c>
      <c r="J497">
        <f>(SUM(COUNT(I497:I$505))/SUM(COUNT(I$2:I$505)))*100</f>
        <v>1.7857142857142856</v>
      </c>
      <c r="L497">
        <v>310.31323639999999</v>
      </c>
      <c r="M497">
        <f>(SUM(COUNT(L497:L$731))/SUM(COUNT(L$2:L$731)))*100</f>
        <v>32.19178082191781</v>
      </c>
      <c r="R497" s="39">
        <f>'lc1.shallow1'!S500</f>
        <v>302.99411169719997</v>
      </c>
      <c r="S497" s="45">
        <f>(SUM(COUNT(R497:R$829))/SUM(COUNT(R$2:R$829)))*100</f>
        <v>40.217391304347828</v>
      </c>
    </row>
    <row r="498" spans="9:19">
      <c r="I498">
        <f>'LC3.shallow2'!V519</f>
        <v>218.16522863326244</v>
      </c>
      <c r="J498">
        <f>(SUM(COUNT(I498:I$505))/SUM(COUNT(I$2:I$505)))*100</f>
        <v>1.5873015873015872</v>
      </c>
      <c r="L498">
        <v>206.36172400000001</v>
      </c>
      <c r="M498">
        <f>(SUM(COUNT(L498:L$731))/SUM(COUNT(L$2:L$731)))*100</f>
        <v>32.054794520547944</v>
      </c>
      <c r="R498" s="39">
        <f>'lc1.shallow1'!S501</f>
        <v>266.38976259239996</v>
      </c>
      <c r="S498" s="45">
        <f>(SUM(COUNT(R498:R$829))/SUM(COUNT(R$2:R$829)))*100</f>
        <v>40.096618357487927</v>
      </c>
    </row>
    <row r="499" spans="9:19">
      <c r="I499">
        <f>'LC3.shallow2'!V520</f>
        <v>1096.9153653126755</v>
      </c>
      <c r="J499">
        <f>(SUM(COUNT(I499:I$505))/SUM(COUNT(I$2:I$505)))*100</f>
        <v>1.3888888888888888</v>
      </c>
      <c r="L499">
        <v>326.55232619999998</v>
      </c>
      <c r="M499">
        <f>(SUM(COUNT(L499:L$731))/SUM(COUNT(L$2:L$731)))*100</f>
        <v>31.917808219178085</v>
      </c>
      <c r="R499" s="39">
        <f>'lc1.shallow1'!S502</f>
        <v>245.74821942119996</v>
      </c>
      <c r="S499" s="45">
        <f>(SUM(COUNT(R499:R$829))/SUM(COUNT(R$2:R$829)))*100</f>
        <v>39.975845410628018</v>
      </c>
    </row>
    <row r="500" spans="9:19">
      <c r="I500">
        <f>'LC3.shallow2'!V521</f>
        <v>1093.2288257300602</v>
      </c>
      <c r="J500">
        <f>(SUM(COUNT(I500:I$505))/SUM(COUNT(I$2:I$505)))*100</f>
        <v>1.1904761904761905</v>
      </c>
      <c r="L500">
        <v>761.38228930000002</v>
      </c>
      <c r="M500">
        <f>(SUM(COUNT(L500:L$731))/SUM(COUNT(L$2:L$731)))*100</f>
        <v>31.780821917808222</v>
      </c>
      <c r="R500" s="39">
        <f>'lc1.shallow1'!S503</f>
        <v>247.1505681408</v>
      </c>
      <c r="S500" s="45">
        <f>(SUM(COUNT(R500:R$829))/SUM(COUNT(R$2:R$829)))*100</f>
        <v>39.855072463768117</v>
      </c>
    </row>
    <row r="501" spans="9:19">
      <c r="I501">
        <f>'LC3.shallow2'!V522</f>
        <v>244.8068855868836</v>
      </c>
      <c r="J501">
        <f>(SUM(COUNT(I501:I$505))/SUM(COUNT(I$2:I$505)))*100</f>
        <v>0.99206349206349198</v>
      </c>
      <c r="L501">
        <v>1088.515204</v>
      </c>
      <c r="M501">
        <f>(SUM(COUNT(L501:L$731))/SUM(COUNT(L$2:L$731)))*100</f>
        <v>31.643835616438352</v>
      </c>
      <c r="R501" s="39">
        <f>'lc1.shallow1'!S504</f>
        <v>285.82777482719996</v>
      </c>
      <c r="S501" s="45">
        <f>(SUM(COUNT(R501:R$829))/SUM(COUNT(R$2:R$829)))*100</f>
        <v>39.734299516908209</v>
      </c>
    </row>
    <row r="502" spans="9:19">
      <c r="I502">
        <f>'LC3.shallow2'!V523</f>
        <v>219.50810311172816</v>
      </c>
      <c r="J502">
        <f>(SUM(COUNT(I502:I$505))/SUM(COUNT(I$2:I$505)))*100</f>
        <v>0.79365079365079361</v>
      </c>
      <c r="L502">
        <v>1639.521894</v>
      </c>
      <c r="M502">
        <f>(SUM(COUNT(L502:L$731))/SUM(COUNT(L$2:L$731)))*100</f>
        <v>31.506849315068493</v>
      </c>
      <c r="R502" s="39">
        <f>'lc1.shallow1'!S505</f>
        <v>158.36047018199997</v>
      </c>
      <c r="S502" s="45">
        <f>(SUM(COUNT(R502:R$829))/SUM(COUNT(R$2:R$829)))*100</f>
        <v>39.613526570048307</v>
      </c>
    </row>
    <row r="503" spans="9:19">
      <c r="I503">
        <f>'LC3.shallow2'!V524</f>
        <v>334.45441590606708</v>
      </c>
      <c r="J503">
        <f>(SUM(COUNT(I503:I$505))/SUM(COUNT(I$2:I$505)))*100</f>
        <v>0.59523809523809523</v>
      </c>
      <c r="L503">
        <v>385.5661174</v>
      </c>
      <c r="M503">
        <f>(SUM(COUNT(L503:L$731))/SUM(COUNT(L$2:L$731)))*100</f>
        <v>31.36986301369863</v>
      </c>
      <c r="R503" s="39">
        <f>'lc1.shallow1'!S506</f>
        <v>295.58250163079998</v>
      </c>
      <c r="S503" s="45">
        <f>(SUM(COUNT(R503:R$829))/SUM(COUNT(R$2:R$829)))*100</f>
        <v>39.492753623188406</v>
      </c>
    </row>
    <row r="504" spans="9:19">
      <c r="I504">
        <f>'LC3.shallow2'!V525</f>
        <v>314.177188266889</v>
      </c>
      <c r="J504">
        <f>(SUM(COUNT(I504:I$505))/SUM(COUNT(I$2:I$505)))*100</f>
        <v>0.3968253968253968</v>
      </c>
      <c r="L504">
        <v>476.36032210000002</v>
      </c>
      <c r="M504">
        <f>(SUM(COUNT(L504:L$731))/SUM(COUNT(L$2:L$731)))*100</f>
        <v>31.232876712328768</v>
      </c>
      <c r="R504" s="39">
        <f>'lc1.shallow1'!S507</f>
        <v>253.62070045199997</v>
      </c>
      <c r="S504" s="45">
        <f>(SUM(COUNT(R504:R$829))/SUM(COUNT(R$2:R$829)))*100</f>
        <v>39.371980676328505</v>
      </c>
    </row>
    <row r="505" spans="9:19">
      <c r="I505">
        <f>'LC3.shallow2'!V526</f>
        <v>254.61659106043689</v>
      </c>
      <c r="J505">
        <f>(SUM(COUNT(I505:I$505))/SUM(COUNT(I$2:I$505)))*100</f>
        <v>0.1984126984126984</v>
      </c>
      <c r="L505">
        <v>487.4427374</v>
      </c>
      <c r="M505">
        <f>(SUM(COUNT(L505:L$731))/SUM(COUNT(L$2:L$731)))*100</f>
        <v>31.095890410958905</v>
      </c>
      <c r="R505" s="39">
        <f>'lc1.shallow1'!S508</f>
        <v>200.82467223960001</v>
      </c>
      <c r="S505" s="45">
        <f>(SUM(COUNT(R505:R$829))/SUM(COUNT(R$2:R$829)))*100</f>
        <v>39.251207729468604</v>
      </c>
    </row>
    <row r="506" spans="9:19">
      <c r="L506">
        <v>1000.813498</v>
      </c>
      <c r="M506">
        <f>(SUM(COUNT(L506:L$731))/SUM(COUNT(L$2:L$731)))*100</f>
        <v>30.958904109589042</v>
      </c>
      <c r="R506" s="39">
        <f>'lc1.shallow1'!S509</f>
        <v>161.11694968200001</v>
      </c>
      <c r="S506" s="45">
        <f>(SUM(COUNT(R506:R$829))/SUM(COUNT(R$2:R$829)))*100</f>
        <v>39.130434782608695</v>
      </c>
    </row>
    <row r="507" spans="9:19">
      <c r="L507">
        <v>451.72130240000001</v>
      </c>
      <c r="M507">
        <f>(SUM(COUNT(L507:L$731))/SUM(COUNT(L$2:L$731)))*100</f>
        <v>30.82191780821918</v>
      </c>
      <c r="R507" s="39">
        <f>'lc1.shallow1'!S510</f>
        <v>274.8412644096</v>
      </c>
      <c r="S507" s="45">
        <f>(SUM(COUNT(R507:R$829))/SUM(COUNT(R$2:R$829)))*100</f>
        <v>39.009661835748794</v>
      </c>
    </row>
    <row r="508" spans="9:19">
      <c r="L508">
        <v>258.7744495</v>
      </c>
      <c r="M508">
        <f>(SUM(COUNT(L508:L$731))/SUM(COUNT(L$2:L$731)))*100</f>
        <v>30.684931506849317</v>
      </c>
      <c r="R508" s="39">
        <f>'lc1.shallow1'!S511</f>
        <v>490.56500130239993</v>
      </c>
      <c r="S508" s="45">
        <f>(SUM(COUNT(R508:R$829))/SUM(COUNT(R$2:R$829)))*100</f>
        <v>38.888888888888893</v>
      </c>
    </row>
    <row r="509" spans="9:19">
      <c r="L509">
        <v>283.33428220000002</v>
      </c>
      <c r="M509">
        <f>(SUM(COUNT(L509:L$731))/SUM(COUNT(L$2:L$731)))*100</f>
        <v>30.547945205479454</v>
      </c>
      <c r="R509" s="39">
        <f>'lc1.shallow1'!S512</f>
        <v>411.07709420039998</v>
      </c>
      <c r="S509" s="45">
        <f>(SUM(COUNT(R509:R$829))/SUM(COUNT(R$2:R$829)))*100</f>
        <v>38.768115942028984</v>
      </c>
    </row>
    <row r="510" spans="9:19">
      <c r="L510">
        <v>291.56689399999999</v>
      </c>
      <c r="M510">
        <f>(SUM(COUNT(L510:L$731))/SUM(COUNT(L$2:L$731)))*100</f>
        <v>30.410958904109592</v>
      </c>
      <c r="R510" s="39">
        <f>'lc1.shallow1'!S513</f>
        <v>1139.811568872</v>
      </c>
      <c r="S510" s="45">
        <f>(SUM(COUNT(R510:R$829))/SUM(COUNT(R$2:R$829)))*100</f>
        <v>38.647342995169083</v>
      </c>
    </row>
    <row r="511" spans="9:19">
      <c r="L511">
        <v>259.33694539999999</v>
      </c>
      <c r="M511">
        <f>(SUM(COUNT(L511:L$731))/SUM(COUNT(L$2:L$731)))*100</f>
        <v>30.273972602739725</v>
      </c>
      <c r="R511" s="39">
        <f>'lc1.shallow1'!S514</f>
        <v>620.07208193999998</v>
      </c>
      <c r="S511" s="45">
        <f>(SUM(COUNT(R511:R$829))/SUM(COUNT(R$2:R$829)))*100</f>
        <v>38.526570048309175</v>
      </c>
    </row>
    <row r="512" spans="9:19">
      <c r="L512">
        <v>1072.3800180000001</v>
      </c>
      <c r="M512">
        <f>(SUM(COUNT(L512:L$731))/SUM(COUNT(L$2:L$731)))*100</f>
        <v>30.136986301369863</v>
      </c>
      <c r="R512" s="39">
        <f>'lc1.shallow1'!S515</f>
        <v>216.91525891560002</v>
      </c>
      <c r="S512" s="45">
        <f>(SUM(COUNT(R512:R$829))/SUM(COUNT(R$2:R$829)))*100</f>
        <v>38.405797101449274</v>
      </c>
    </row>
    <row r="513" spans="12:19">
      <c r="L513">
        <v>593.29195540000001</v>
      </c>
      <c r="M513">
        <f>(SUM(COUNT(L513:L$731))/SUM(COUNT(L$2:L$731)))*100</f>
        <v>30</v>
      </c>
      <c r="R513" s="39">
        <f>'lc1.shallow1'!S516</f>
        <v>781.22681369999987</v>
      </c>
      <c r="S513" s="45">
        <f>(SUM(COUNT(R513:R$829))/SUM(COUNT(R$2:R$829)))*100</f>
        <v>38.285024154589372</v>
      </c>
    </row>
    <row r="514" spans="12:19">
      <c r="L514">
        <v>289.9453714</v>
      </c>
      <c r="M514">
        <f>(SUM(COUNT(L514:L$731))/SUM(COUNT(L$2:L$731)))*100</f>
        <v>29.863013698630137</v>
      </c>
      <c r="R514" s="39">
        <f>'lc1.shallow1'!S517</f>
        <v>543.43400959199994</v>
      </c>
      <c r="S514" s="45">
        <f>(SUM(COUNT(R514:R$829))/SUM(COUNT(R$2:R$829)))*100</f>
        <v>38.164251207729464</v>
      </c>
    </row>
    <row r="515" spans="12:19">
      <c r="L515">
        <v>532.29579320000005</v>
      </c>
      <c r="M515">
        <f>(SUM(COUNT(L515:L$731))/SUM(COUNT(L$2:L$731)))*100</f>
        <v>29.726027397260275</v>
      </c>
      <c r="R515" s="39">
        <f>'lc1.shallow1'!S518</f>
        <v>1051.5127119239999</v>
      </c>
      <c r="S515" s="45">
        <f>(SUM(COUNT(R515:R$829))/SUM(COUNT(R$2:R$829)))*100</f>
        <v>38.04347826086957</v>
      </c>
    </row>
    <row r="516" spans="12:19">
      <c r="L516">
        <v>252.32878220000001</v>
      </c>
      <c r="M516">
        <f>(SUM(COUNT(L516:L$731))/SUM(COUNT(L$2:L$731)))*100</f>
        <v>29.589041095890412</v>
      </c>
      <c r="R516" s="39">
        <f>'lc1.shallow1'!S519</f>
        <v>761.89385024400008</v>
      </c>
      <c r="S516" s="45">
        <f>(SUM(COUNT(R516:R$829))/SUM(COUNT(R$2:R$829)))*100</f>
        <v>37.922705314009661</v>
      </c>
    </row>
    <row r="517" spans="12:19">
      <c r="L517">
        <v>535.15057660000002</v>
      </c>
      <c r="M517">
        <f>(SUM(COUNT(L517:L$731))/SUM(COUNT(L$2:L$731)))*100</f>
        <v>29.452054794520549</v>
      </c>
      <c r="R517" s="39">
        <f>'lc1.shallow1'!S520</f>
        <v>348.5910571128</v>
      </c>
      <c r="S517" s="45">
        <f>(SUM(COUNT(R517:R$829))/SUM(COUNT(R$2:R$829)))*100</f>
        <v>37.80193236714976</v>
      </c>
    </row>
    <row r="518" spans="12:19">
      <c r="L518">
        <v>471.2105454</v>
      </c>
      <c r="M518">
        <f>(SUM(COUNT(L518:L$731))/SUM(COUNT(L$2:L$731)))*100</f>
        <v>29.315068493150687</v>
      </c>
      <c r="R518" s="39">
        <f>'lc1.shallow1'!S521</f>
        <v>471.0922074696</v>
      </c>
      <c r="S518" s="45">
        <f>(SUM(COUNT(R518:R$829))/SUM(COUNT(R$2:R$829)))*100</f>
        <v>37.681159420289859</v>
      </c>
    </row>
    <row r="519" spans="12:19">
      <c r="L519">
        <v>553.49351950000005</v>
      </c>
      <c r="M519">
        <f>(SUM(COUNT(L519:L$731))/SUM(COUNT(L$2:L$731)))*100</f>
        <v>29.178082191780824</v>
      </c>
      <c r="R519" s="39">
        <f>'lc1.shallow1'!S522</f>
        <v>310.72042372440001</v>
      </c>
      <c r="S519" s="45">
        <f>(SUM(COUNT(R519:R$829))/SUM(COUNT(R$2:R$829)))*100</f>
        <v>37.560386473429951</v>
      </c>
    </row>
    <row r="520" spans="12:19">
      <c r="L520">
        <v>343.16068300000001</v>
      </c>
      <c r="M520">
        <f>(SUM(COUNT(L520:L$731))/SUM(COUNT(L$2:L$731)))*100</f>
        <v>29.041095890410958</v>
      </c>
      <c r="R520" s="39">
        <f>'lc1.shallow1'!S523</f>
        <v>572.66970084000002</v>
      </c>
      <c r="S520" s="45">
        <f>(SUM(COUNT(R520:R$829))/SUM(COUNT(R$2:R$829)))*100</f>
        <v>37.439613526570049</v>
      </c>
    </row>
    <row r="521" spans="12:19">
      <c r="L521">
        <v>362.74906650000003</v>
      </c>
      <c r="M521">
        <f>(SUM(COUNT(L521:L$731))/SUM(COUNT(L$2:L$731)))*100</f>
        <v>28.904109589041095</v>
      </c>
      <c r="R521" s="39">
        <f>'lc1.shallow1'!S524</f>
        <v>519.08968882680006</v>
      </c>
      <c r="S521" s="45">
        <f>(SUM(COUNT(R521:R$829))/SUM(COUNT(R$2:R$829)))*100</f>
        <v>37.318840579710141</v>
      </c>
    </row>
    <row r="522" spans="12:19">
      <c r="L522">
        <v>248.5399506</v>
      </c>
      <c r="M522">
        <f>(SUM(COUNT(L522:L$731))/SUM(COUNT(L$2:L$731)))*100</f>
        <v>28.767123287671232</v>
      </c>
      <c r="R522" s="39">
        <f>'lc1.shallow1'!S525</f>
        <v>549.85940875079996</v>
      </c>
      <c r="S522" s="45">
        <f>(SUM(COUNT(R522:R$829))/SUM(COUNT(R$2:R$829)))*100</f>
        <v>37.19806763285024</v>
      </c>
    </row>
    <row r="523" spans="12:19">
      <c r="L523">
        <v>431.2124665</v>
      </c>
      <c r="M523">
        <f>(SUM(COUNT(L523:L$731))/SUM(COUNT(L$2:L$731)))*100</f>
        <v>28.63013698630137</v>
      </c>
      <c r="R523" s="39">
        <f>'lc1.shallow1'!S526</f>
        <v>594.27423407999993</v>
      </c>
      <c r="S523" s="45">
        <f>(SUM(COUNT(R523:R$829))/SUM(COUNT(R$2:R$829)))*100</f>
        <v>37.077294685990339</v>
      </c>
    </row>
    <row r="524" spans="12:19">
      <c r="L524">
        <v>1007.061494</v>
      </c>
      <c r="M524">
        <f>(SUM(COUNT(L524:L$731))/SUM(COUNT(L$2:L$731)))*100</f>
        <v>28.493150684931507</v>
      </c>
      <c r="R524" s="39">
        <f>'lc1.shallow1'!S527</f>
        <v>432.540710574</v>
      </c>
      <c r="S524" s="45">
        <f>(SUM(COUNT(R524:R$829))/SUM(COUNT(R$2:R$829)))*100</f>
        <v>36.95652173913043</v>
      </c>
    </row>
    <row r="525" spans="12:19">
      <c r="L525">
        <v>377.2109542</v>
      </c>
      <c r="M525">
        <f>(SUM(COUNT(L525:L$731))/SUM(COUNT(L$2:L$731)))*100</f>
        <v>28.356164383561644</v>
      </c>
      <c r="R525" s="39">
        <f>'lc1.shallow1'!S528</f>
        <v>361.72469545199999</v>
      </c>
      <c r="S525" s="45">
        <f>(SUM(COUNT(R525:R$829))/SUM(COUNT(R$2:R$829)))*100</f>
        <v>36.835748792270536</v>
      </c>
    </row>
    <row r="526" spans="12:19">
      <c r="L526">
        <v>230.12400539999999</v>
      </c>
      <c r="M526">
        <f>(SUM(COUNT(L526:L$731))/SUM(COUNT(L$2:L$731)))*100</f>
        <v>28.219178082191782</v>
      </c>
      <c r="R526" s="39">
        <f>'lc1.shallow1'!S529</f>
        <v>478.46509104</v>
      </c>
      <c r="S526" s="45">
        <f>(SUM(COUNT(R526:R$829))/SUM(COUNT(R$2:R$829)))*100</f>
        <v>36.714975845410628</v>
      </c>
    </row>
    <row r="527" spans="12:19">
      <c r="L527">
        <v>1029.9010450000001</v>
      </c>
      <c r="M527">
        <f>(SUM(COUNT(L527:L$731))/SUM(COUNT(L$2:L$731)))*100</f>
        <v>28.082191780821919</v>
      </c>
      <c r="R527" s="39">
        <f>'lc1.shallow1'!S530</f>
        <v>535.98747376919994</v>
      </c>
      <c r="S527" s="45">
        <f>(SUM(COUNT(R527:R$829))/SUM(COUNT(R$2:R$829)))*100</f>
        <v>36.594202898550726</v>
      </c>
    </row>
    <row r="528" spans="12:19">
      <c r="L528">
        <v>214.8084801</v>
      </c>
      <c r="M528">
        <f>(SUM(COUNT(L528:L$731))/SUM(COUNT(L$2:L$731)))*100</f>
        <v>27.945205479452056</v>
      </c>
      <c r="R528" s="39">
        <f>'lc1.shallow1'!S531</f>
        <v>549.60883838400002</v>
      </c>
      <c r="S528" s="45">
        <f>(SUM(COUNT(R528:R$829))/SUM(COUNT(R$2:R$829)))*100</f>
        <v>36.473429951690825</v>
      </c>
    </row>
    <row r="529" spans="12:19">
      <c r="L529">
        <v>284.07706999999999</v>
      </c>
      <c r="M529">
        <f>(SUM(COUNT(L529:L$731))/SUM(COUNT(L$2:L$731)))*100</f>
        <v>27.808219178082194</v>
      </c>
      <c r="R529" s="39">
        <f>'lc1.shallow1'!S532</f>
        <v>382.26456797879996</v>
      </c>
      <c r="S529" s="45">
        <f>(SUM(COUNT(R529:R$829))/SUM(COUNT(R$2:R$829)))*100</f>
        <v>36.352657004830917</v>
      </c>
    </row>
    <row r="530" spans="12:19">
      <c r="L530">
        <v>242.00064610000001</v>
      </c>
      <c r="M530">
        <f>(SUM(COUNT(L530:L$731))/SUM(COUNT(L$2:L$731)))*100</f>
        <v>27.671232876712327</v>
      </c>
      <c r="R530" s="39">
        <f>'lc1.shallow1'!S533</f>
        <v>351.7976934948</v>
      </c>
      <c r="S530" s="45">
        <f>(SUM(COUNT(R530:R$829))/SUM(COUNT(R$2:R$829)))*100</f>
        <v>36.231884057971016</v>
      </c>
    </row>
    <row r="531" spans="12:19">
      <c r="L531">
        <v>395.09801499999998</v>
      </c>
      <c r="M531">
        <f>(SUM(COUNT(L531:L$731))/SUM(COUNT(L$2:L$731)))*100</f>
        <v>27.534246575342465</v>
      </c>
      <c r="R531" s="39">
        <f>'lc1.shallow1'!S534</f>
        <v>408.53921856239998</v>
      </c>
      <c r="S531" s="45">
        <f>(SUM(COUNT(R531:R$829))/SUM(COUNT(R$2:R$829)))*100</f>
        <v>36.111111111111107</v>
      </c>
    </row>
    <row r="532" spans="12:19">
      <c r="L532">
        <v>475.71524460000001</v>
      </c>
      <c r="M532">
        <f>(SUM(COUNT(L532:L$731))/SUM(COUNT(L$2:L$731)))*100</f>
        <v>27.397260273972602</v>
      </c>
      <c r="R532" s="39">
        <f>'lc1.shallow1'!S535</f>
        <v>543.50656125479998</v>
      </c>
      <c r="S532" s="45">
        <f>(SUM(COUNT(R532:R$829))/SUM(COUNT(R$2:R$829)))*100</f>
        <v>35.990338164251206</v>
      </c>
    </row>
    <row r="533" spans="12:19">
      <c r="L533">
        <v>367.44695419999999</v>
      </c>
      <c r="M533">
        <f>(SUM(COUNT(L533:L$731))/SUM(COUNT(L$2:L$731)))*100</f>
        <v>27.260273972602739</v>
      </c>
      <c r="R533" s="39">
        <f>'lc1.shallow1'!S536</f>
        <v>995.28314539199994</v>
      </c>
      <c r="S533" s="45">
        <f>(SUM(COUNT(R533:R$829))/SUM(COUNT(R$2:R$829)))*100</f>
        <v>35.869565217391305</v>
      </c>
    </row>
    <row r="534" spans="12:19">
      <c r="L534">
        <v>503.89714780000003</v>
      </c>
      <c r="M534">
        <f>(SUM(COUNT(L534:L$731))/SUM(COUNT(L$2:L$731)))*100</f>
        <v>27.123287671232877</v>
      </c>
      <c r="R534" s="39">
        <f>'lc1.shallow1'!S537</f>
        <v>462.88338413639997</v>
      </c>
      <c r="S534" s="45">
        <f>(SUM(COUNT(R534:R$829))/SUM(COUNT(R$2:R$829)))*100</f>
        <v>35.748792270531396</v>
      </c>
    </row>
    <row r="535" spans="12:19">
      <c r="L535">
        <v>248.35093230000001</v>
      </c>
      <c r="M535">
        <f>(SUM(COUNT(L535:L$731))/SUM(COUNT(L$2:L$731)))*100</f>
        <v>26.986301369863014</v>
      </c>
      <c r="R535" s="39">
        <f>'lc1.shallow1'!S538</f>
        <v>546.28963194480002</v>
      </c>
      <c r="S535" s="45">
        <f>(SUM(COUNT(R535:R$829))/SUM(COUNT(R$2:R$829)))*100</f>
        <v>35.628019323671495</v>
      </c>
    </row>
    <row r="536" spans="12:19">
      <c r="L536">
        <v>341.40104100000002</v>
      </c>
      <c r="M536">
        <f>(SUM(COUNT(L536:L$731))/SUM(COUNT(L$2:L$731)))*100</f>
        <v>26.849315068493151</v>
      </c>
      <c r="R536" s="39">
        <f>'lc1.shallow1'!S539</f>
        <v>295.02607423320001</v>
      </c>
      <c r="S536" s="45">
        <f>(SUM(COUNT(R536:R$829))/SUM(COUNT(R$2:R$829)))*100</f>
        <v>35.507246376811594</v>
      </c>
    </row>
    <row r="537" spans="12:19">
      <c r="L537">
        <v>244.98085320000001</v>
      </c>
      <c r="M537">
        <f>(SUM(COUNT(L537:L$731))/SUM(COUNT(L$2:L$731)))*100</f>
        <v>26.712328767123289</v>
      </c>
      <c r="R537" s="39">
        <f>'lc1.shallow1'!S540</f>
        <v>514.91956368720003</v>
      </c>
      <c r="S537" s="45">
        <f>(SUM(COUNT(R537:R$829))/SUM(COUNT(R$2:R$829)))*100</f>
        <v>35.386473429951693</v>
      </c>
    </row>
    <row r="538" spans="12:19">
      <c r="L538">
        <v>687.15613900000005</v>
      </c>
      <c r="M538">
        <f>(SUM(COUNT(L538:L$731))/SUM(COUNT(L$2:L$731)))*100</f>
        <v>26.575342465753426</v>
      </c>
      <c r="R538" s="39">
        <f>'lc1.shallow1'!S541</f>
        <v>317.50392447479999</v>
      </c>
      <c r="S538" s="45">
        <f>(SUM(COUNT(R538:R$829))/SUM(COUNT(R$2:R$829)))*100</f>
        <v>35.265700483091791</v>
      </c>
    </row>
    <row r="539" spans="12:19">
      <c r="L539">
        <v>320.45157940000001</v>
      </c>
      <c r="M539">
        <f>(SUM(COUNT(L539:L$731))/SUM(COUNT(L$2:L$731)))*100</f>
        <v>26.438356164383563</v>
      </c>
      <c r="R539" s="39">
        <f>'lc1.shallow1'!S542</f>
        <v>232.17852098519998</v>
      </c>
      <c r="S539" s="45">
        <f>(SUM(COUNT(R539:R$829))/SUM(COUNT(R$2:R$829)))*100</f>
        <v>35.144927536231883</v>
      </c>
    </row>
    <row r="540" spans="12:19">
      <c r="L540">
        <v>1266.540919</v>
      </c>
      <c r="M540">
        <f>(SUM(COUNT(L540:L$731))/SUM(COUNT(L$2:L$731)))*100</f>
        <v>26.301369863013697</v>
      </c>
      <c r="R540" s="39">
        <f>'lc1.shallow1'!S543</f>
        <v>695.71381388399993</v>
      </c>
      <c r="S540" s="45">
        <f>(SUM(COUNT(R540:R$829))/SUM(COUNT(R$2:R$829)))*100</f>
        <v>35.024154589371982</v>
      </c>
    </row>
    <row r="541" spans="12:19">
      <c r="L541">
        <v>250.81495989999999</v>
      </c>
      <c r="M541">
        <f>(SUM(COUNT(L541:L$731))/SUM(COUNT(L$2:L$731)))*100</f>
        <v>26.164383561643834</v>
      </c>
      <c r="R541" s="39">
        <f>'lc1.shallow1'!S544</f>
        <v>406.10013361559999</v>
      </c>
      <c r="S541" s="45">
        <f>(SUM(COUNT(R541:R$829))/SUM(COUNT(R$2:R$829)))*100</f>
        <v>34.903381642512073</v>
      </c>
    </row>
    <row r="542" spans="12:19">
      <c r="L542">
        <v>380.05037440000001</v>
      </c>
      <c r="M542">
        <f>(SUM(COUNT(L542:L$731))/SUM(COUNT(L$2:L$731)))*100</f>
        <v>26.027397260273972</v>
      </c>
      <c r="R542" s="39">
        <f>'lc1.shallow1'!S545</f>
        <v>174.41329327919999</v>
      </c>
      <c r="S542" s="45">
        <f>(SUM(COUNT(R542:R$829))/SUM(COUNT(R$2:R$829)))*100</f>
        <v>34.782608695652172</v>
      </c>
    </row>
    <row r="543" spans="12:19">
      <c r="L543">
        <v>506.97502020000002</v>
      </c>
      <c r="M543">
        <f>(SUM(COUNT(L543:L$731))/SUM(COUNT(L$2:L$731)))*100</f>
        <v>25.890410958904109</v>
      </c>
      <c r="R543" s="39">
        <f>'lc1.shallow1'!S546</f>
        <v>761.10386221199985</v>
      </c>
      <c r="S543" s="45">
        <f>(SUM(COUNT(R543:R$829))/SUM(COUNT(R$2:R$829)))*100</f>
        <v>34.661835748792271</v>
      </c>
    </row>
    <row r="544" spans="12:19">
      <c r="L544">
        <v>348.18511940000002</v>
      </c>
      <c r="M544">
        <f>(SUM(COUNT(L544:L$731))/SUM(COUNT(L$2:L$731)))*100</f>
        <v>25.753424657534246</v>
      </c>
      <c r="R544" s="39">
        <f>'lc1.shallow1'!S547</f>
        <v>390.89291949719996</v>
      </c>
      <c r="S544" s="45">
        <f>(SUM(COUNT(R544:R$829))/SUM(COUNT(R$2:R$829)))*100</f>
        <v>34.541062801932362</v>
      </c>
    </row>
    <row r="545" spans="12:19">
      <c r="L545">
        <v>1477.1928459999999</v>
      </c>
      <c r="M545">
        <f>(SUM(COUNT(L545:L$731))/SUM(COUNT(L$2:L$731)))*100</f>
        <v>25.616438356164384</v>
      </c>
      <c r="R545" s="39">
        <f>'lc1.shallow1'!S548</f>
        <v>304.11081833039998</v>
      </c>
      <c r="S545" s="45">
        <f>(SUM(COUNT(R545:R$829))/SUM(COUNT(R$2:R$829)))*100</f>
        <v>34.420289855072461</v>
      </c>
    </row>
    <row r="546" spans="12:19">
      <c r="L546">
        <v>457.32864210000002</v>
      </c>
      <c r="M546">
        <f>(SUM(COUNT(L546:L$731))/SUM(COUNT(L$2:L$731)))*100</f>
        <v>25.479452054794521</v>
      </c>
      <c r="R546" s="39">
        <f>'lc1.shallow1'!S549</f>
        <v>229.15700722559998</v>
      </c>
      <c r="S546" s="45">
        <f>(SUM(COUNT(R546:R$829))/SUM(COUNT(R$2:R$829)))*100</f>
        <v>34.29951690821256</v>
      </c>
    </row>
    <row r="547" spans="12:19">
      <c r="L547">
        <v>455.65773530000001</v>
      </c>
      <c r="M547">
        <f>(SUM(COUNT(L547:L$731))/SUM(COUNT(L$2:L$731)))*100</f>
        <v>25.342465753424658</v>
      </c>
      <c r="R547" s="39">
        <f>'lc1.shallow1'!S550</f>
        <v>231.22656179759997</v>
      </c>
      <c r="S547" s="45">
        <f>(SUM(COUNT(R547:R$829))/SUM(COUNT(R$2:R$829)))*100</f>
        <v>34.178743961352659</v>
      </c>
    </row>
    <row r="548" spans="12:19">
      <c r="L548">
        <v>486.84926819999998</v>
      </c>
      <c r="M548">
        <f>(SUM(COUNT(L548:L$731))/SUM(COUNT(L$2:L$731)))*100</f>
        <v>25.205479452054796</v>
      </c>
      <c r="R548" s="39">
        <f>'lc1.shallow1'!S551</f>
        <v>541.71117215879997</v>
      </c>
      <c r="S548" s="45">
        <f>(SUM(COUNT(R548:R$829))/SUM(COUNT(R$2:R$829)))*100</f>
        <v>34.057971014492757</v>
      </c>
    </row>
    <row r="549" spans="12:19">
      <c r="L549">
        <v>570.73689709999996</v>
      </c>
      <c r="M549">
        <f>(SUM(COUNT(L549:L$731))/SUM(COUNT(L$2:L$731)))*100</f>
        <v>25.068493150684933</v>
      </c>
      <c r="R549" s="39">
        <f>'lc1.shallow1'!S552</f>
        <v>442.19255261040001</v>
      </c>
      <c r="S549" s="45">
        <f>(SUM(COUNT(R549:R$829))/SUM(COUNT(R$2:R$829)))*100</f>
        <v>33.937198067632849</v>
      </c>
    </row>
    <row r="550" spans="12:19">
      <c r="L550">
        <v>257.89468520000003</v>
      </c>
      <c r="M550">
        <f>(SUM(COUNT(L550:L$731))/SUM(COUNT(L$2:L$731)))*100</f>
        <v>24.93150684931507</v>
      </c>
      <c r="R550" s="39">
        <f>'lc1.shallow1'!S553</f>
        <v>317.83491492479999</v>
      </c>
      <c r="S550" s="45">
        <f>(SUM(COUNT(R550:R$829))/SUM(COUNT(R$2:R$829)))*100</f>
        <v>33.816425120772948</v>
      </c>
    </row>
    <row r="551" spans="12:19">
      <c r="L551">
        <v>555.2435643</v>
      </c>
      <c r="M551">
        <f>(SUM(COUNT(L551:L$731))/SUM(COUNT(L$2:L$731)))*100</f>
        <v>24.794520547945208</v>
      </c>
      <c r="R551" s="39">
        <f>'lc1.shallow1'!S554</f>
        <v>211.9544650524</v>
      </c>
      <c r="S551" s="45">
        <f>(SUM(COUNT(R551:R$829))/SUM(COUNT(R$2:R$829)))*100</f>
        <v>33.695652173913047</v>
      </c>
    </row>
    <row r="552" spans="12:19">
      <c r="L552">
        <v>373.96997549999998</v>
      </c>
      <c r="M552">
        <f>(SUM(COUNT(L552:L$731))/SUM(COUNT(L$2:L$731)))*100</f>
        <v>24.657534246575342</v>
      </c>
      <c r="R552" s="39">
        <f>'lc1.shallow1'!S555</f>
        <v>330.31339242119998</v>
      </c>
      <c r="S552" s="45">
        <f>(SUM(COUNT(R552:R$829))/SUM(COUNT(R$2:R$829)))*100</f>
        <v>33.574879227053138</v>
      </c>
    </row>
    <row r="553" spans="12:19">
      <c r="L553">
        <v>1964.8003209999999</v>
      </c>
      <c r="M553">
        <f>(SUM(COUNT(L553:L$731))/SUM(COUNT(L$2:L$731)))*100</f>
        <v>24.520547945205479</v>
      </c>
      <c r="R553" s="39">
        <f>'lc1.shallow1'!S556</f>
        <v>600.68381828400004</v>
      </c>
      <c r="S553" s="45">
        <f>(SUM(COUNT(R553:R$829))/SUM(COUNT(R$2:R$829)))*100</f>
        <v>33.454106280193237</v>
      </c>
    </row>
    <row r="554" spans="12:19">
      <c r="L554">
        <v>270.79639900000001</v>
      </c>
      <c r="M554">
        <f>(SUM(COUNT(L554:L$731))/SUM(COUNT(L$2:L$731)))*100</f>
        <v>24.383561643835616</v>
      </c>
      <c r="R554" s="39">
        <f>'lc1.shallow1'!S557</f>
        <v>609.0786813599999</v>
      </c>
      <c r="S554" s="45">
        <f>(SUM(COUNT(R554:R$829))/SUM(COUNT(R$2:R$829)))*100</f>
        <v>33.333333333333329</v>
      </c>
    </row>
    <row r="555" spans="12:19">
      <c r="L555">
        <v>580.66158299999995</v>
      </c>
      <c r="M555">
        <f>(SUM(COUNT(L555:L$731))/SUM(COUNT(L$2:L$731)))*100</f>
        <v>24.246575342465754</v>
      </c>
      <c r="R555" s="39">
        <f>'lc1.shallow1'!S558</f>
        <v>590.21580795599994</v>
      </c>
      <c r="S555" s="45">
        <f>(SUM(COUNT(R555:R$829))/SUM(COUNT(R$2:R$829)))*100</f>
        <v>33.212560386473427</v>
      </c>
    </row>
    <row r="556" spans="12:19">
      <c r="L556">
        <v>215.93349119999999</v>
      </c>
      <c r="M556">
        <f>(SUM(COUNT(L556:L$731))/SUM(COUNT(L$2:L$731)))*100</f>
        <v>24.109589041095891</v>
      </c>
      <c r="R556" s="39">
        <f>'lc1.shallow1'!S559</f>
        <v>402.5099137272</v>
      </c>
      <c r="S556" s="45">
        <f>(SUM(COUNT(R556:R$829))/SUM(COUNT(R$2:R$829)))*100</f>
        <v>33.091787439613526</v>
      </c>
    </row>
    <row r="557" spans="12:19">
      <c r="L557">
        <v>768.59238300000004</v>
      </c>
      <c r="M557">
        <f>(SUM(COUNT(L557:L$731))/SUM(COUNT(L$2:L$731)))*100</f>
        <v>23.972602739726025</v>
      </c>
      <c r="R557" s="39">
        <f>'lc1.shallow1'!S560</f>
        <v>397.90004370960003</v>
      </c>
      <c r="S557" s="45">
        <f>(SUM(COUNT(R557:R$829))/SUM(COUNT(R$2:R$829)))*100</f>
        <v>32.971014492753625</v>
      </c>
    </row>
    <row r="558" spans="12:19">
      <c r="L558">
        <v>319.01836509999998</v>
      </c>
      <c r="M558">
        <f>(SUM(COUNT(L558:L$731))/SUM(COUNT(L$2:L$731)))*100</f>
        <v>23.835616438356162</v>
      </c>
      <c r="R558" s="39">
        <f>'lc1.shallow1'!S561</f>
        <v>849.50292898800001</v>
      </c>
      <c r="S558" s="45">
        <f>(SUM(COUNT(R558:R$829))/SUM(COUNT(R$2:R$829)))*100</f>
        <v>32.850241545893724</v>
      </c>
    </row>
    <row r="559" spans="12:19">
      <c r="L559">
        <v>970.25780159999999</v>
      </c>
      <c r="M559">
        <f>(SUM(COUNT(L559:L$731))/SUM(COUNT(L$2:L$731)))*100</f>
        <v>23.698630136986303</v>
      </c>
      <c r="R559" s="39">
        <f>'lc1.shallow1'!S562</f>
        <v>575.98456177199989</v>
      </c>
      <c r="S559" s="45">
        <f>(SUM(COUNT(R559:R$829))/SUM(COUNT(R$2:R$829)))*100</f>
        <v>32.729468599033815</v>
      </c>
    </row>
    <row r="560" spans="12:19">
      <c r="L560">
        <v>1257.00711</v>
      </c>
      <c r="M560">
        <f>(SUM(COUNT(L560:L$731))/SUM(COUNT(L$2:L$731)))*100</f>
        <v>23.56164383561644</v>
      </c>
      <c r="R560" s="39">
        <f>'lc1.shallow1'!S563</f>
        <v>1016.6199997199999</v>
      </c>
      <c r="S560" s="45">
        <f>(SUM(COUNT(R560:R$829))/SUM(COUNT(R$2:R$829)))*100</f>
        <v>32.608695652173914</v>
      </c>
    </row>
    <row r="561" spans="12:19">
      <c r="L561">
        <v>682.8440521</v>
      </c>
      <c r="M561">
        <f>(SUM(COUNT(L561:L$731))/SUM(COUNT(L$2:L$731)))*100</f>
        <v>23.424657534246577</v>
      </c>
      <c r="R561" s="39">
        <f>'lc1.shallow1'!S564</f>
        <v>288.53053834679997</v>
      </c>
      <c r="S561" s="45">
        <f>(SUM(COUNT(R561:R$829))/SUM(COUNT(R$2:R$829)))*100</f>
        <v>32.487922705314013</v>
      </c>
    </row>
    <row r="562" spans="12:19">
      <c r="L562">
        <v>782.74032739999996</v>
      </c>
      <c r="M562">
        <f>(SUM(COUNT(L562:L$731))/SUM(COUNT(L$2:L$731)))*100</f>
        <v>23.287671232876711</v>
      </c>
      <c r="R562" s="39">
        <f>'lc1.shallow1'!S565</f>
        <v>537.94961933519994</v>
      </c>
      <c r="S562" s="45">
        <f>(SUM(COUNT(R562:R$829))/SUM(COUNT(R$2:R$829)))*100</f>
        <v>32.367149758454104</v>
      </c>
    </row>
    <row r="563" spans="12:19">
      <c r="L563">
        <v>447.61416980000001</v>
      </c>
      <c r="M563">
        <f>(SUM(COUNT(L563:L$731))/SUM(COUNT(L$2:L$731)))*100</f>
        <v>23.150684931506849</v>
      </c>
      <c r="R563" s="39">
        <f>'lc1.shallow1'!S566</f>
        <v>669.75283917599995</v>
      </c>
      <c r="S563" s="45">
        <f>(SUM(COUNT(R563:R$829))/SUM(COUNT(R$2:R$829)))*100</f>
        <v>32.246376811594203</v>
      </c>
    </row>
    <row r="564" spans="12:19">
      <c r="L564">
        <v>223.19055399999999</v>
      </c>
      <c r="M564">
        <f>(SUM(COUNT(L564:L$731))/SUM(COUNT(L$2:L$731)))*100</f>
        <v>23.013698630136986</v>
      </c>
      <c r="R564" s="39">
        <f>'lc1.shallow1'!S567</f>
        <v>936.20858971199993</v>
      </c>
      <c r="S564" s="45">
        <f>(SUM(COUNT(R564:R$829))/SUM(COUNT(R$2:R$829)))*100</f>
        <v>32.125603864734295</v>
      </c>
    </row>
    <row r="565" spans="12:19">
      <c r="L565">
        <v>323.02316619999999</v>
      </c>
      <c r="M565">
        <f>(SUM(COUNT(L565:L$731))/SUM(COUNT(L$2:L$731)))*100</f>
        <v>22.876712328767123</v>
      </c>
      <c r="R565" s="39">
        <f>'lc1.shallow1'!S568</f>
        <v>269.48492832239998</v>
      </c>
      <c r="S565" s="45">
        <f>(SUM(COUNT(R565:R$829))/SUM(COUNT(R$2:R$829)))*100</f>
        <v>32.004830917874393</v>
      </c>
    </row>
    <row r="566" spans="12:19">
      <c r="L566">
        <v>527.04603680000002</v>
      </c>
      <c r="M566">
        <f>(SUM(COUNT(L566:L$731))/SUM(COUNT(L$2:L$731)))*100</f>
        <v>22.739726027397261</v>
      </c>
      <c r="R566" s="39">
        <f>'lc1.shallow1'!S569</f>
        <v>590.97864672000003</v>
      </c>
      <c r="S566" s="45">
        <f>(SUM(COUNT(R566:R$829))/SUM(COUNT(R$2:R$829)))*100</f>
        <v>31.884057971014489</v>
      </c>
    </row>
    <row r="567" spans="12:19">
      <c r="L567">
        <v>273.73616390000001</v>
      </c>
      <c r="M567">
        <f>(SUM(COUNT(L567:L$731))/SUM(COUNT(L$2:L$731)))*100</f>
        <v>22.602739726027394</v>
      </c>
      <c r="R567" s="39">
        <f>'lc1.shallow1'!S570</f>
        <v>956.67375384000002</v>
      </c>
      <c r="S567" s="45">
        <f>(SUM(COUNT(R567:R$829))/SUM(COUNT(R$2:R$829)))*100</f>
        <v>31.763285024154591</v>
      </c>
    </row>
    <row r="568" spans="12:19">
      <c r="L568">
        <v>573.0949766</v>
      </c>
      <c r="M568">
        <f>(SUM(COUNT(L568:L$731))/SUM(COUNT(L$2:L$731)))*100</f>
        <v>22.465753424657535</v>
      </c>
      <c r="R568" s="39">
        <f>'lc1.shallow1'!S571</f>
        <v>628.91889739199996</v>
      </c>
      <c r="S568" s="45">
        <f>(SUM(COUNT(R568:R$829))/SUM(COUNT(R$2:R$829)))*100</f>
        <v>31.642512077294686</v>
      </c>
    </row>
    <row r="569" spans="12:19">
      <c r="L569">
        <v>759.37102500000003</v>
      </c>
      <c r="M569">
        <f>(SUM(COUNT(L569:L$731))/SUM(COUNT(L$2:L$731)))*100</f>
        <v>22.328767123287673</v>
      </c>
      <c r="R569" s="39">
        <f>'lc1.shallow1'!S572</f>
        <v>484.41892269239997</v>
      </c>
      <c r="S569" s="45">
        <f>(SUM(COUNT(R569:R$829))/SUM(COUNT(R$2:R$829)))*100</f>
        <v>31.521739130434785</v>
      </c>
    </row>
    <row r="570" spans="12:19">
      <c r="L570">
        <v>632.34660129999997</v>
      </c>
      <c r="M570">
        <f>(SUM(COUNT(L570:L$731))/SUM(COUNT(L$2:L$731)))*100</f>
        <v>22.19178082191781</v>
      </c>
      <c r="R570" s="39">
        <f>'lc1.shallow1'!S573</f>
        <v>291.6961982112</v>
      </c>
      <c r="S570" s="45">
        <f>(SUM(COUNT(R570:R$829))/SUM(COUNT(R$2:R$829)))*100</f>
        <v>31.40096618357488</v>
      </c>
    </row>
    <row r="571" spans="12:19">
      <c r="L571">
        <v>1060.245306</v>
      </c>
      <c r="M571">
        <f>(SUM(COUNT(L571:L$731))/SUM(COUNT(L$2:L$731)))*100</f>
        <v>22.054794520547947</v>
      </c>
      <c r="R571" s="39">
        <f>'lc1.shallow1'!S574</f>
        <v>490.15873704359996</v>
      </c>
      <c r="S571" s="45">
        <f>(SUM(COUNT(R571:R$829))/SUM(COUNT(R$2:R$829)))*100</f>
        <v>31.280193236714975</v>
      </c>
    </row>
    <row r="572" spans="12:19">
      <c r="L572">
        <v>318.98803500000002</v>
      </c>
      <c r="M572">
        <f>(SUM(COUNT(L572:L$731))/SUM(COUNT(L$2:L$731)))*100</f>
        <v>21.917808219178081</v>
      </c>
      <c r="R572" s="39">
        <f>'lc1.shallow1'!S575</f>
        <v>908.579168772</v>
      </c>
      <c r="S572" s="45">
        <f>(SUM(COUNT(R572:R$829))/SUM(COUNT(R$2:R$829)))*100</f>
        <v>31.159420289855071</v>
      </c>
    </row>
    <row r="573" spans="12:19">
      <c r="L573">
        <v>279.7167177</v>
      </c>
      <c r="M573">
        <f>(SUM(COUNT(L573:L$731))/SUM(COUNT(L$2:L$731)))*100</f>
        <v>21.780821917808218</v>
      </c>
      <c r="R573" s="39">
        <f>'lc1.shallow1'!S576</f>
        <v>451.23539319959997</v>
      </c>
      <c r="S573" s="45">
        <f>(SUM(COUNT(R573:R$829))/SUM(COUNT(R$2:R$829)))*100</f>
        <v>31.038647342995169</v>
      </c>
    </row>
    <row r="574" spans="12:19">
      <c r="L574">
        <v>442.91860800000001</v>
      </c>
      <c r="M574">
        <f>(SUM(COUNT(L574:L$731))/SUM(COUNT(L$2:L$731)))*100</f>
        <v>21.643835616438356</v>
      </c>
      <c r="R574" s="39">
        <f>'lc1.shallow1'!S577</f>
        <v>966.03481377599996</v>
      </c>
      <c r="S574" s="45">
        <f>(SUM(COUNT(R574:R$829))/SUM(COUNT(R$2:R$829)))*100</f>
        <v>30.917874396135264</v>
      </c>
    </row>
    <row r="575" spans="12:19">
      <c r="L575">
        <v>261.29634190000002</v>
      </c>
      <c r="M575">
        <f>(SUM(COUNT(L575:L$731))/SUM(COUNT(L$2:L$731)))*100</f>
        <v>21.506849315068493</v>
      </c>
      <c r="R575" s="39">
        <f>'lc1.shallow1'!S578</f>
        <v>980.73256240799992</v>
      </c>
      <c r="S575" s="45">
        <f>(SUM(COUNT(R575:R$829))/SUM(COUNT(R$2:R$829)))*100</f>
        <v>30.79710144927536</v>
      </c>
    </row>
    <row r="576" spans="12:19">
      <c r="L576">
        <v>420.12208049999998</v>
      </c>
      <c r="M576">
        <f>(SUM(COUNT(L576:L$731))/SUM(COUNT(L$2:L$731)))*100</f>
        <v>21.36986301369863</v>
      </c>
      <c r="R576" s="39">
        <f>'lc1.shallow1'!S579</f>
        <v>554.66293324439994</v>
      </c>
      <c r="S576" s="45">
        <f>(SUM(COUNT(R576:R$829))/SUM(COUNT(R$2:R$829)))*100</f>
        <v>30.676328502415455</v>
      </c>
    </row>
    <row r="577" spans="12:19">
      <c r="L577">
        <v>247.90858660000001</v>
      </c>
      <c r="M577">
        <f>(SUM(COUNT(L577:L$731))/SUM(COUNT(L$2:L$731)))*100</f>
        <v>21.232876712328768</v>
      </c>
      <c r="R577" s="39">
        <f>'lc1.shallow1'!S580</f>
        <v>591.411650388</v>
      </c>
      <c r="S577" s="45">
        <f>(SUM(COUNT(R577:R$829))/SUM(COUNT(R$2:R$829)))*100</f>
        <v>30.555555555555557</v>
      </c>
    </row>
    <row r="578" spans="12:19">
      <c r="L578">
        <v>528.3630134</v>
      </c>
      <c r="M578">
        <f>(SUM(COUNT(L578:L$731))/SUM(COUNT(L$2:L$731)))*100</f>
        <v>21.095890410958905</v>
      </c>
      <c r="R578" s="39">
        <f>'lc1.shallow1'!S581</f>
        <v>584.55209175599998</v>
      </c>
      <c r="S578" s="45">
        <f>(SUM(COUNT(R578:R$829))/SUM(COUNT(R$2:R$829)))*100</f>
        <v>30.434782608695656</v>
      </c>
    </row>
    <row r="579" spans="12:19">
      <c r="L579">
        <v>253.83454380000001</v>
      </c>
      <c r="M579">
        <f>(SUM(COUNT(L579:L$731))/SUM(COUNT(L$2:L$731)))*100</f>
        <v>20.958904109589042</v>
      </c>
      <c r="R579" s="39">
        <f>'lc1.shallow1'!S582</f>
        <v>1130.245342656</v>
      </c>
      <c r="S579" s="45">
        <f>(SUM(COUNT(R579:R$829))/SUM(COUNT(R$2:R$829)))*100</f>
        <v>30.314009661835751</v>
      </c>
    </row>
    <row r="580" spans="12:19">
      <c r="L580">
        <v>806.53708800000004</v>
      </c>
      <c r="M580">
        <f>(SUM(COUNT(L580:L$731))/SUM(COUNT(L$2:L$731)))*100</f>
        <v>20.82191780821918</v>
      </c>
      <c r="R580" s="39">
        <f>'lc1.shallow1'!S583</f>
        <v>435.44429176439996</v>
      </c>
      <c r="S580" s="45">
        <f>(SUM(COUNT(R580:R$829))/SUM(COUNT(R$2:R$829)))*100</f>
        <v>30.193236714975846</v>
      </c>
    </row>
    <row r="581" spans="12:19">
      <c r="L581">
        <v>298.0750104</v>
      </c>
      <c r="M581">
        <f>(SUM(COUNT(L581:L$731))/SUM(COUNT(L$2:L$731)))*100</f>
        <v>20.684931506849317</v>
      </c>
      <c r="R581" s="39">
        <f>'lc1.shallow1'!S584</f>
        <v>586.99585412399995</v>
      </c>
      <c r="S581" s="45">
        <f>(SUM(COUNT(R581:R$829))/SUM(COUNT(R$2:R$829)))*100</f>
        <v>30.072463768115941</v>
      </c>
    </row>
    <row r="582" spans="12:19">
      <c r="L582">
        <v>223.495439</v>
      </c>
      <c r="M582">
        <f>(SUM(COUNT(L582:L$731))/SUM(COUNT(L$2:L$731)))*100</f>
        <v>20.547945205479451</v>
      </c>
      <c r="R582" s="39">
        <f>'lc1.shallow1'!S585</f>
        <v>495.16153288919998</v>
      </c>
      <c r="S582" s="45">
        <f>(SUM(COUNT(R582:R$829))/SUM(COUNT(R$2:R$829)))*100</f>
        <v>29.951690821256037</v>
      </c>
    </row>
    <row r="583" spans="12:19">
      <c r="L583">
        <v>379.79084499999999</v>
      </c>
      <c r="M583">
        <f>(SUM(COUNT(L583:L$731))/SUM(COUNT(L$2:L$731)))*100</f>
        <v>20.410958904109588</v>
      </c>
      <c r="R583" s="39">
        <f>'lc1.shallow1'!S586</f>
        <v>216.33451922639998</v>
      </c>
      <c r="S583" s="45">
        <f>(SUM(COUNT(R583:R$829))/SUM(COUNT(R$2:R$829)))*100</f>
        <v>29.830917874396135</v>
      </c>
    </row>
    <row r="584" spans="12:19">
      <c r="L584">
        <v>343.60175500000003</v>
      </c>
      <c r="M584">
        <f>(SUM(COUNT(L584:L$731))/SUM(COUNT(L$2:L$731)))*100</f>
        <v>20.273972602739725</v>
      </c>
      <c r="R584" s="39">
        <f>'lc1.shallow1'!S587</f>
        <v>1404.8085649919999</v>
      </c>
      <c r="S584" s="45">
        <f>(SUM(COUNT(R584:R$829))/SUM(COUNT(R$2:R$829)))*100</f>
        <v>29.710144927536231</v>
      </c>
    </row>
    <row r="585" spans="12:19">
      <c r="L585">
        <v>377.73484159999998</v>
      </c>
      <c r="M585">
        <f>(SUM(COUNT(L585:L$731))/SUM(COUNT(L$2:L$731)))*100</f>
        <v>20.136986301369863</v>
      </c>
      <c r="R585" s="39">
        <f>'lc1.shallow1'!S588</f>
        <v>573.97899412799995</v>
      </c>
      <c r="S585" s="45">
        <f>(SUM(COUNT(R585:R$829))/SUM(COUNT(R$2:R$829)))*100</f>
        <v>29.589371980676326</v>
      </c>
    </row>
    <row r="586" spans="12:19">
      <c r="L586">
        <v>393.39869720000002</v>
      </c>
      <c r="M586">
        <f>(SUM(COUNT(L586:L$731))/SUM(COUNT(L$2:L$731)))*100</f>
        <v>20</v>
      </c>
      <c r="R586" s="39">
        <f>'lc1.shallow1'!S589</f>
        <v>285.57040216920001</v>
      </c>
      <c r="S586" s="45">
        <f>(SUM(COUNT(R586:R$829))/SUM(COUNT(R$2:R$829)))*100</f>
        <v>29.468599033816425</v>
      </c>
    </row>
    <row r="587" spans="12:19">
      <c r="L587">
        <v>840.38980479999998</v>
      </c>
      <c r="M587">
        <f>(SUM(COUNT(L587:L$731))/SUM(COUNT(L$2:L$731)))*100</f>
        <v>19.863013698630137</v>
      </c>
      <c r="R587" s="39">
        <f>'lc1.shallow1'!S590</f>
        <v>236.4897693588</v>
      </c>
      <c r="S587" s="45">
        <f>(SUM(COUNT(R587:R$829))/SUM(COUNT(R$2:R$829)))*100</f>
        <v>29.347826086956523</v>
      </c>
    </row>
    <row r="588" spans="12:19">
      <c r="L588">
        <v>286.60374180000002</v>
      </c>
      <c r="M588">
        <f>(SUM(COUNT(L588:L$731))/SUM(COUNT(L$2:L$731)))*100</f>
        <v>19.726027397260275</v>
      </c>
      <c r="R588" s="39">
        <f>'lc1.shallow1'!S591</f>
        <v>226.1467724508</v>
      </c>
      <c r="S588" s="45">
        <f>(SUM(COUNT(R588:R$829))/SUM(COUNT(R$2:R$829)))*100</f>
        <v>29.227053140096622</v>
      </c>
    </row>
    <row r="589" spans="12:19">
      <c r="L589">
        <v>282.82170680000002</v>
      </c>
      <c r="M589">
        <f>(SUM(COUNT(L589:L$731))/SUM(COUNT(L$2:L$731)))*100</f>
        <v>19.589041095890412</v>
      </c>
      <c r="R589" s="39">
        <f>'lc1.shallow1'!S592</f>
        <v>393.85630533</v>
      </c>
      <c r="S589" s="45">
        <f>(SUM(COUNT(R589:R$829))/SUM(COUNT(R$2:R$829)))*100</f>
        <v>29.106280193236717</v>
      </c>
    </row>
    <row r="590" spans="12:19">
      <c r="L590">
        <v>241.5977446</v>
      </c>
      <c r="M590">
        <f>(SUM(COUNT(L590:L$731))/SUM(COUNT(L$2:L$731)))*100</f>
        <v>19.452054794520549</v>
      </c>
      <c r="R590" s="39">
        <f>'lc1.shallow1'!S593</f>
        <v>624.52915115999997</v>
      </c>
      <c r="S590" s="45">
        <f>(SUM(COUNT(R590:R$829))/SUM(COUNT(R$2:R$829)))*100</f>
        <v>28.985507246376812</v>
      </c>
    </row>
    <row r="591" spans="12:19">
      <c r="L591">
        <v>300.85218620000001</v>
      </c>
      <c r="M591">
        <f>(SUM(COUNT(L591:L$731))/SUM(COUNT(L$2:L$731)))*100</f>
        <v>19.315068493150687</v>
      </c>
      <c r="R591" s="39">
        <f>'lc1.shallow1'!S594</f>
        <v>855.25759751999988</v>
      </c>
      <c r="S591" s="45">
        <f>(SUM(COUNT(R591:R$829))/SUM(COUNT(R$2:R$829)))*100</f>
        <v>28.864734299516908</v>
      </c>
    </row>
    <row r="592" spans="12:19">
      <c r="L592">
        <v>367.18465520000001</v>
      </c>
      <c r="M592">
        <f>(SUM(COUNT(L592:L$731))/SUM(COUNT(L$2:L$731)))*100</f>
        <v>19.17808219178082</v>
      </c>
      <c r="R592" s="39">
        <f>'lc1.shallow1'!S595</f>
        <v>370.68528318360001</v>
      </c>
      <c r="S592" s="45">
        <f>(SUM(COUNT(R592:R$829))/SUM(COUNT(R$2:R$829)))*100</f>
        <v>28.743961352657006</v>
      </c>
    </row>
    <row r="593" spans="12:19">
      <c r="L593">
        <v>314.1746334</v>
      </c>
      <c r="M593">
        <f>(SUM(COUNT(L593:L$731))/SUM(COUNT(L$2:L$731)))*100</f>
        <v>19.041095890410958</v>
      </c>
      <c r="R593" s="39">
        <f>'lc1.shallow1'!S596</f>
        <v>249.29588534039999</v>
      </c>
      <c r="S593" s="45">
        <f>(SUM(COUNT(R593:R$829))/SUM(COUNT(R$2:R$829)))*100</f>
        <v>28.623188405797102</v>
      </c>
    </row>
    <row r="594" spans="12:19">
      <c r="L594">
        <v>393.68104299999999</v>
      </c>
      <c r="M594">
        <f>(SUM(COUNT(L594:L$731))/SUM(COUNT(L$2:L$731)))*100</f>
        <v>18.904109589041095</v>
      </c>
      <c r="R594" s="39">
        <f>'lc1.shallow1'!S597</f>
        <v>235.14177974879999</v>
      </c>
      <c r="S594" s="45">
        <f>(SUM(COUNT(R594:R$829))/SUM(COUNT(R$2:R$829)))*100</f>
        <v>28.502415458937197</v>
      </c>
    </row>
    <row r="595" spans="12:19">
      <c r="L595">
        <v>251.17702879999999</v>
      </c>
      <c r="M595">
        <f>(SUM(COUNT(L595:L$731))/SUM(COUNT(L$2:L$731)))*100</f>
        <v>18.767123287671232</v>
      </c>
      <c r="R595" s="39">
        <f>'lc1.shallow1'!S598</f>
        <v>348.3642750816</v>
      </c>
      <c r="S595" s="45">
        <f>(SUM(COUNT(R595:R$829))/SUM(COUNT(R$2:R$829)))*100</f>
        <v>28.381642512077292</v>
      </c>
    </row>
    <row r="596" spans="12:19">
      <c r="L596">
        <v>345.5202218</v>
      </c>
      <c r="M596">
        <f>(SUM(COUNT(L596:L$731))/SUM(COUNT(L$2:L$731)))*100</f>
        <v>18.63013698630137</v>
      </c>
      <c r="R596" s="39">
        <f>'lc1.shallow1'!S599</f>
        <v>229.76409941999998</v>
      </c>
      <c r="S596" s="45">
        <f>(SUM(COUNT(R596:R$829))/SUM(COUNT(R$2:R$829)))*100</f>
        <v>28.260869565217391</v>
      </c>
    </row>
    <row r="597" spans="12:19">
      <c r="L597">
        <v>493.50521730000003</v>
      </c>
      <c r="M597">
        <f>(SUM(COUNT(L597:L$731))/SUM(COUNT(L$2:L$731)))*100</f>
        <v>18.493150684931507</v>
      </c>
      <c r="R597" s="39">
        <f>'lc1.shallow1'!S600</f>
        <v>507.60744959399995</v>
      </c>
      <c r="S597" s="45">
        <f>(SUM(COUNT(R597:R$829))/SUM(COUNT(R$2:R$829)))*100</f>
        <v>28.140096618357486</v>
      </c>
    </row>
    <row r="598" spans="12:19">
      <c r="L598">
        <v>386.17854790000001</v>
      </c>
      <c r="M598">
        <f>(SUM(COUNT(L598:L$731))/SUM(COUNT(L$2:L$731)))*100</f>
        <v>18.356164383561644</v>
      </c>
      <c r="R598" s="39">
        <f>'lc1.shallow1'!S601</f>
        <v>247.38261387119999</v>
      </c>
      <c r="S598" s="45">
        <f>(SUM(COUNT(R598:R$829))/SUM(COUNT(R$2:R$829)))*100</f>
        <v>28.019323671497588</v>
      </c>
    </row>
    <row r="599" spans="12:19">
      <c r="L599">
        <v>286.58713870000003</v>
      </c>
      <c r="M599">
        <f>(SUM(COUNT(L599:L$731))/SUM(COUNT(L$2:L$731)))*100</f>
        <v>18.219178082191782</v>
      </c>
      <c r="R599" s="39">
        <f>'lc1.shallow1'!S602</f>
        <v>268.24814919120001</v>
      </c>
      <c r="S599" s="45">
        <f>(SUM(COUNT(R599:R$829))/SUM(COUNT(R$2:R$829)))*100</f>
        <v>27.898550724637683</v>
      </c>
    </row>
    <row r="600" spans="12:19">
      <c r="L600">
        <v>837.01649520000001</v>
      </c>
      <c r="M600">
        <f>(SUM(COUNT(L600:L$731))/SUM(COUNT(L$2:L$731)))*100</f>
        <v>18.082191780821919</v>
      </c>
      <c r="R600" s="39">
        <f>'lc1.shallow1'!S603</f>
        <v>420.33850639079998</v>
      </c>
      <c r="S600" s="45">
        <f>(SUM(COUNT(R600:R$829))/SUM(COUNT(R$2:R$829)))*100</f>
        <v>27.777777777777779</v>
      </c>
    </row>
    <row r="601" spans="12:19">
      <c r="L601">
        <v>396.92950739999998</v>
      </c>
      <c r="M601">
        <f>(SUM(COUNT(L601:L$731))/SUM(COUNT(L$2:L$731)))*100</f>
        <v>17.945205479452056</v>
      </c>
      <c r="R601" s="39">
        <f>'lc1.shallow1'!S604</f>
        <v>323.3869851252</v>
      </c>
      <c r="S601" s="45">
        <f>(SUM(COUNT(R601:R$829))/SUM(COUNT(R$2:R$829)))*100</f>
        <v>27.657004830917874</v>
      </c>
    </row>
    <row r="602" spans="12:19">
      <c r="L602">
        <v>390.6578394</v>
      </c>
      <c r="M602">
        <f>(SUM(COUNT(L602:L$731))/SUM(COUNT(L$2:L$731)))*100</f>
        <v>17.80821917808219</v>
      </c>
      <c r="R602" s="39">
        <f>'lc1.shallow1'!S605</f>
        <v>485.11838257679995</v>
      </c>
      <c r="S602" s="45">
        <f>(SUM(COUNT(R602:R$829))/SUM(COUNT(R$2:R$829)))*100</f>
        <v>27.536231884057973</v>
      </c>
    </row>
    <row r="603" spans="12:19">
      <c r="L603">
        <v>449.78233219999998</v>
      </c>
      <c r="M603">
        <f>(SUM(COUNT(L603:L$731))/SUM(COUNT(L$2:L$731)))*100</f>
        <v>17.671232876712327</v>
      </c>
      <c r="R603" s="39">
        <f>'lc1.shallow1'!S606</f>
        <v>422.62834937999997</v>
      </c>
      <c r="S603" s="45">
        <f>(SUM(COUNT(R603:R$829))/SUM(COUNT(R$2:R$829)))*100</f>
        <v>27.415458937198068</v>
      </c>
    </row>
    <row r="604" spans="12:19">
      <c r="L604">
        <v>565.30205149999995</v>
      </c>
      <c r="M604">
        <f>(SUM(COUNT(L604:L$731))/SUM(COUNT(L$2:L$731)))*100</f>
        <v>17.534246575342465</v>
      </c>
      <c r="R604" s="39">
        <f>'lc1.shallow1'!S607</f>
        <v>568.20544400400001</v>
      </c>
      <c r="S604" s="45">
        <f>(SUM(COUNT(R604:R$829))/SUM(COUNT(R$2:R$829)))*100</f>
        <v>27.294685990338163</v>
      </c>
    </row>
    <row r="605" spans="12:19">
      <c r="L605">
        <v>608.64871659999994</v>
      </c>
      <c r="M605">
        <f>(SUM(COUNT(L605:L$731))/SUM(COUNT(L$2:L$731)))*100</f>
        <v>17.397260273972602</v>
      </c>
      <c r="R605" s="39">
        <f>'lc1.shallow1'!S608</f>
        <v>545.67946115639995</v>
      </c>
      <c r="S605" s="45">
        <f>(SUM(COUNT(R605:R$829))/SUM(COUNT(R$2:R$829)))*100</f>
        <v>27.173913043478258</v>
      </c>
    </row>
    <row r="606" spans="12:19">
      <c r="L606">
        <v>279.37427980000001</v>
      </c>
      <c r="M606">
        <f>(SUM(COUNT(L606:L$731))/SUM(COUNT(L$2:L$731)))*100</f>
        <v>17.260273972602739</v>
      </c>
      <c r="R606" s="39">
        <f>'lc1.shallow1'!S609</f>
        <v>333.67571654759996</v>
      </c>
      <c r="S606" s="45">
        <f>(SUM(COUNT(R606:R$829))/SUM(COUNT(R$2:R$829)))*100</f>
        <v>27.053140096618357</v>
      </c>
    </row>
    <row r="607" spans="12:19">
      <c r="L607">
        <v>452.92801220000001</v>
      </c>
      <c r="M607">
        <f>(SUM(COUNT(L607:L$731))/SUM(COUNT(L$2:L$731)))*100</f>
        <v>17.123287671232877</v>
      </c>
      <c r="R607" s="39">
        <f>'lc1.shallow1'!S610</f>
        <v>352.06354154999997</v>
      </c>
      <c r="S607" s="45">
        <f>(SUM(COUNT(R607:R$829))/SUM(COUNT(R$2:R$829)))*100</f>
        <v>26.932367149758452</v>
      </c>
    </row>
    <row r="608" spans="12:19">
      <c r="L608">
        <v>251.716983</v>
      </c>
      <c r="M608">
        <f>(SUM(COUNT(L608:L$731))/SUM(COUNT(L$2:L$731)))*100</f>
        <v>16.986301369863014</v>
      </c>
      <c r="R608" s="39">
        <f>'lc1.shallow1'!S611</f>
        <v>527.31448898279996</v>
      </c>
      <c r="S608" s="45">
        <f>(SUM(COUNT(R608:R$829))/SUM(COUNT(R$2:R$829)))*100</f>
        <v>26.811594202898554</v>
      </c>
    </row>
    <row r="609" spans="12:19">
      <c r="L609">
        <v>306.69129099999998</v>
      </c>
      <c r="M609">
        <f>(SUM(COUNT(L609:L$731))/SUM(COUNT(L$2:L$731)))*100</f>
        <v>16.849315068493151</v>
      </c>
      <c r="R609" s="39">
        <f>'lc1.shallow1'!S612</f>
        <v>1023.3165465599999</v>
      </c>
      <c r="S609" s="45">
        <f>(SUM(COUNT(R609:R$829))/SUM(COUNT(R$2:R$829)))*100</f>
        <v>26.69082125603865</v>
      </c>
    </row>
    <row r="610" spans="12:19">
      <c r="L610">
        <v>1359.8663019999999</v>
      </c>
      <c r="M610">
        <f>(SUM(COUNT(L610:L$731))/SUM(COUNT(L$2:L$731)))*100</f>
        <v>16.712328767123289</v>
      </c>
      <c r="R610" s="39">
        <f>'lc1.shallow1'!S613</f>
        <v>630.17505962400003</v>
      </c>
      <c r="S610" s="45">
        <f>(SUM(COUNT(R610:R$829))/SUM(COUNT(R$2:R$829)))*100</f>
        <v>26.570048309178745</v>
      </c>
    </row>
    <row r="611" spans="12:19">
      <c r="L611">
        <v>697.73847790000002</v>
      </c>
      <c r="M611">
        <f>(SUM(COUNT(L611:L$731))/SUM(COUNT(L$2:L$731)))*100</f>
        <v>16.575342465753426</v>
      </c>
      <c r="R611" s="39">
        <f>'lc1.shallow1'!S614</f>
        <v>418.43505935039997</v>
      </c>
      <c r="S611" s="45">
        <f>(SUM(COUNT(R611:R$829))/SUM(COUNT(R$2:R$829)))*100</f>
        <v>26.44927536231884</v>
      </c>
    </row>
    <row r="612" spans="12:19">
      <c r="L612">
        <v>322.68074719999998</v>
      </c>
      <c r="M612">
        <f>(SUM(COUNT(L612:L$731))/SUM(COUNT(L$2:L$731)))*100</f>
        <v>16.43835616438356</v>
      </c>
      <c r="R612" s="39">
        <f>'lc1.shallow1'!S615</f>
        <v>690.20423437199997</v>
      </c>
      <c r="S612" s="45">
        <f>(SUM(COUNT(R612:R$829))/SUM(COUNT(R$2:R$829)))*100</f>
        <v>26.328502415458939</v>
      </c>
    </row>
    <row r="613" spans="12:19">
      <c r="L613">
        <v>498.65754920000001</v>
      </c>
      <c r="M613">
        <f>(SUM(COUNT(L613:L$731))/SUM(COUNT(L$2:L$731)))*100</f>
        <v>16.301369863013697</v>
      </c>
      <c r="R613" s="39">
        <f>'lc1.shallow1'!S616</f>
        <v>290.47610473799995</v>
      </c>
      <c r="S613" s="45">
        <f>(SUM(COUNT(R613:R$829))/SUM(COUNT(R$2:R$829)))*100</f>
        <v>26.207729468599034</v>
      </c>
    </row>
    <row r="614" spans="12:19">
      <c r="L614">
        <v>618.90657020000003</v>
      </c>
      <c r="M614">
        <f>(SUM(COUNT(L614:L$731))/SUM(COUNT(L$2:L$731)))*100</f>
        <v>16.164383561643834</v>
      </c>
      <c r="R614" s="39">
        <f>'lc1.shallow1'!S617</f>
        <v>364.6605377244</v>
      </c>
      <c r="S614" s="45">
        <f>(SUM(COUNT(R614:R$829))/SUM(COUNT(R$2:R$829)))*100</f>
        <v>26.086956521739129</v>
      </c>
    </row>
    <row r="615" spans="12:19">
      <c r="L615">
        <v>296.8325327</v>
      </c>
      <c r="M615">
        <f>(SUM(COUNT(L615:L$731))/SUM(COUNT(L$2:L$731)))*100</f>
        <v>16.027397260273972</v>
      </c>
      <c r="R615" s="39">
        <f>'lc1.shallow1'!S618</f>
        <v>382.1960109588</v>
      </c>
      <c r="S615" s="45">
        <f>(SUM(COUNT(R615:R$829))/SUM(COUNT(R$2:R$829)))*100</f>
        <v>25.966183574879224</v>
      </c>
    </row>
    <row r="616" spans="12:19">
      <c r="L616">
        <v>238.29839749999999</v>
      </c>
      <c r="M616">
        <f>(SUM(COUNT(L616:L$731))/SUM(COUNT(L$2:L$731)))*100</f>
        <v>15.890410958904111</v>
      </c>
      <c r="R616" s="39">
        <f>'lc1.shallow1'!S619</f>
        <v>258.3690652944</v>
      </c>
      <c r="S616" s="45">
        <f>(SUM(COUNT(R616:R$829))/SUM(COUNT(R$2:R$829)))*100</f>
        <v>25.845410628019323</v>
      </c>
    </row>
    <row r="617" spans="12:19">
      <c r="L617">
        <v>350.72525159999998</v>
      </c>
      <c r="M617">
        <f>(SUM(COUNT(L617:L$731))/SUM(COUNT(L$2:L$731)))*100</f>
        <v>15.753424657534246</v>
      </c>
      <c r="R617" s="39">
        <f>'lc1.shallow1'!S620</f>
        <v>294.93870973079999</v>
      </c>
      <c r="S617" s="45">
        <f>(SUM(COUNT(R617:R$829))/SUM(COUNT(R$2:R$829)))*100</f>
        <v>25.724637681159418</v>
      </c>
    </row>
    <row r="618" spans="12:19">
      <c r="L618">
        <v>358.37033860000003</v>
      </c>
      <c r="M618">
        <f>(SUM(COUNT(L618:L$731))/SUM(COUNT(L$2:L$731)))*100</f>
        <v>15.616438356164384</v>
      </c>
      <c r="R618" s="39">
        <f>'lc1.shallow1'!S621</f>
        <v>272.66440725839999</v>
      </c>
      <c r="S618" s="45">
        <f>(SUM(COUNT(R618:R$829))/SUM(COUNT(R$2:R$829)))*100</f>
        <v>25.60386473429952</v>
      </c>
    </row>
    <row r="619" spans="12:19">
      <c r="L619">
        <v>381.37222650000001</v>
      </c>
      <c r="M619">
        <f>(SUM(COUNT(L619:L$731))/SUM(COUNT(L$2:L$731)))*100</f>
        <v>15.479452054794521</v>
      </c>
      <c r="R619" s="39">
        <f>'lc1.shallow1'!S622</f>
        <v>222.31736185439999</v>
      </c>
      <c r="S619" s="45">
        <f>(SUM(COUNT(R619:R$829))/SUM(COUNT(R$2:R$829)))*100</f>
        <v>25.483091787439616</v>
      </c>
    </row>
    <row r="620" spans="12:19">
      <c r="L620">
        <v>424.5994996</v>
      </c>
      <c r="M620">
        <f>(SUM(COUNT(L620:L$731))/SUM(COUNT(L$2:L$731)))*100</f>
        <v>15.342465753424658</v>
      </c>
      <c r="R620" s="39">
        <f>'lc1.shallow1'!S623</f>
        <v>292.38263082359998</v>
      </c>
      <c r="S620" s="45">
        <f>(SUM(COUNT(R620:R$829))/SUM(COUNT(R$2:R$829)))*100</f>
        <v>25.362318840579711</v>
      </c>
    </row>
    <row r="621" spans="12:19">
      <c r="L621">
        <v>324.1359387</v>
      </c>
      <c r="M621">
        <f>(SUM(COUNT(L621:L$731))/SUM(COUNT(L$2:L$731)))*100</f>
        <v>15.205479452054796</v>
      </c>
      <c r="R621" s="39">
        <f>'lc1.shallow1'!S624</f>
        <v>269.39665482119995</v>
      </c>
      <c r="S621" s="45">
        <f>(SUM(COUNT(R621:R$829))/SUM(COUNT(R$2:R$829)))*100</f>
        <v>25.24154589371981</v>
      </c>
    </row>
    <row r="622" spans="12:19">
      <c r="L622">
        <v>368.86947579999998</v>
      </c>
      <c r="M622">
        <f>(SUM(COUNT(L622:L$731))/SUM(COUNT(L$2:L$731)))*100</f>
        <v>15.068493150684931</v>
      </c>
      <c r="R622" s="39">
        <f>'lc1.shallow1'!S625</f>
        <v>250.07680301159999</v>
      </c>
      <c r="S622" s="45">
        <f>(SUM(COUNT(R622:R$829))/SUM(COUNT(R$2:R$829)))*100</f>
        <v>25.120772946859905</v>
      </c>
    </row>
    <row r="623" spans="12:19">
      <c r="L623">
        <v>422.907917</v>
      </c>
      <c r="M623">
        <f>(SUM(COUNT(L623:L$731))/SUM(COUNT(L$2:L$731)))*100</f>
        <v>14.931506849315069</v>
      </c>
      <c r="R623" s="39">
        <f>'lc1.shallow1'!S626</f>
        <v>469.80067809479999</v>
      </c>
      <c r="S623" s="45">
        <f>(SUM(COUNT(R623:R$829))/SUM(COUNT(R$2:R$829)))*100</f>
        <v>25</v>
      </c>
    </row>
    <row r="624" spans="12:19">
      <c r="L624">
        <v>510.0732855</v>
      </c>
      <c r="M624">
        <f>(SUM(COUNT(L624:L$731))/SUM(COUNT(L$2:L$731)))*100</f>
        <v>14.794520547945206</v>
      </c>
      <c r="R624" s="39">
        <f>'lc1.shallow1'!S627</f>
        <v>196.09285053240001</v>
      </c>
      <c r="S624" s="45">
        <f>(SUM(COUNT(R624:R$829))/SUM(COUNT(R$2:R$829)))*100</f>
        <v>24.879227053140095</v>
      </c>
    </row>
    <row r="625" spans="12:19">
      <c r="L625">
        <v>361.08509909999998</v>
      </c>
      <c r="M625">
        <f>(SUM(COUNT(L625:L$731))/SUM(COUNT(L$2:L$731)))*100</f>
        <v>14.657534246575343</v>
      </c>
      <c r="R625" s="39">
        <f>'lc1.shallow1'!S628</f>
        <v>282.52446224639999</v>
      </c>
      <c r="S625" s="45">
        <f>(SUM(COUNT(R625:R$829))/SUM(COUNT(R$2:R$829)))*100</f>
        <v>24.75845410628019</v>
      </c>
    </row>
    <row r="626" spans="12:19">
      <c r="L626">
        <v>544.55793889999995</v>
      </c>
      <c r="M626">
        <f>(SUM(COUNT(L626:L$731))/SUM(COUNT(L$2:L$731)))*100</f>
        <v>14.520547945205479</v>
      </c>
      <c r="R626" s="39">
        <f>'lc1.shallow1'!S629</f>
        <v>268.70402492039995</v>
      </c>
      <c r="S626" s="45">
        <f>(SUM(COUNT(R626:R$829))/SUM(COUNT(R$2:R$829)))*100</f>
        <v>24.637681159420293</v>
      </c>
    </row>
    <row r="627" spans="12:19">
      <c r="L627">
        <v>285.67174010000002</v>
      </c>
      <c r="M627">
        <f>(SUM(COUNT(L627:L$731))/SUM(COUNT(L$2:L$731)))*100</f>
        <v>14.383561643835616</v>
      </c>
      <c r="R627" s="39">
        <f>'lc1.shallow1'!S630</f>
        <v>273.2207490408</v>
      </c>
      <c r="S627" s="45">
        <f>(SUM(COUNT(R627:R$829))/SUM(COUNT(R$2:R$829)))*100</f>
        <v>24.516908212560388</v>
      </c>
    </row>
    <row r="628" spans="12:19">
      <c r="L628">
        <v>285.83807669999999</v>
      </c>
      <c r="M628">
        <f>(SUM(COUNT(L628:L$731))/SUM(COUNT(L$2:L$731)))*100</f>
        <v>14.246575342465754</v>
      </c>
      <c r="R628" s="39">
        <f>'lc1.shallow1'!S631</f>
        <v>327.54282222720002</v>
      </c>
      <c r="S628" s="45">
        <f>(SUM(COUNT(R628:R$829))/SUM(COUNT(R$2:R$829)))*100</f>
        <v>24.396135265700483</v>
      </c>
    </row>
    <row r="629" spans="12:19">
      <c r="L629">
        <v>272.05218660000003</v>
      </c>
      <c r="M629">
        <f>(SUM(COUNT(L629:L$731))/SUM(COUNT(L$2:L$731)))*100</f>
        <v>14.109589041095891</v>
      </c>
      <c r="R629" s="39">
        <f>'lc1.shallow1'!S632</f>
        <v>250.32618023639998</v>
      </c>
      <c r="S629" s="45">
        <f>(SUM(COUNT(R629:R$829))/SUM(COUNT(R$2:R$829)))*100</f>
        <v>24.275362318840578</v>
      </c>
    </row>
    <row r="630" spans="12:19">
      <c r="L630">
        <v>504.36188900000002</v>
      </c>
      <c r="M630">
        <f>(SUM(COUNT(L630:L$731))/SUM(COUNT(L$2:L$731)))*100</f>
        <v>13.972602739726028</v>
      </c>
      <c r="R630" s="39">
        <f>'lc1.shallow1'!S633</f>
        <v>221.95070945879996</v>
      </c>
      <c r="S630" s="45">
        <f>(SUM(COUNT(R630:R$829))/SUM(COUNT(R$2:R$829)))*100</f>
        <v>24.154589371980677</v>
      </c>
    </row>
    <row r="631" spans="12:19">
      <c r="L631">
        <v>282.72517360000001</v>
      </c>
      <c r="M631">
        <f>(SUM(COUNT(L631:L$731))/SUM(COUNT(L$2:L$731)))*100</f>
        <v>13.835616438356164</v>
      </c>
      <c r="R631" s="39">
        <f>'lc1.shallow1'!S634</f>
        <v>705.21018475199992</v>
      </c>
      <c r="S631" s="45">
        <f>(SUM(COUNT(R631:R$829))/SUM(COUNT(R$2:R$829)))*100</f>
        <v>24.033816425120776</v>
      </c>
    </row>
    <row r="632" spans="12:19">
      <c r="L632">
        <v>421.37483889999999</v>
      </c>
      <c r="M632">
        <f>(SUM(COUNT(L632:L$731))/SUM(COUNT(L$2:L$731)))*100</f>
        <v>13.698630136986301</v>
      </c>
      <c r="R632" s="39">
        <f>'lc1.shallow1'!S635</f>
        <v>565.28746028399996</v>
      </c>
      <c r="S632" s="45">
        <f>(SUM(COUNT(R632:R$829))/SUM(COUNT(R$2:R$829)))*100</f>
        <v>23.913043478260871</v>
      </c>
    </row>
    <row r="633" spans="12:19">
      <c r="L633">
        <v>398.3017547</v>
      </c>
      <c r="M633">
        <f>(SUM(COUNT(L633:L$731))/SUM(COUNT(L$2:L$731)))*100</f>
        <v>13.561643835616438</v>
      </c>
      <c r="R633" s="39">
        <f>'lc1.shallow1'!S636</f>
        <v>209.62533732</v>
      </c>
      <c r="S633" s="45">
        <f>(SUM(COUNT(R633:R$829))/SUM(COUNT(R$2:R$829)))*100</f>
        <v>23.792270531400966</v>
      </c>
    </row>
    <row r="634" spans="12:19">
      <c r="L634">
        <v>459.69765860000001</v>
      </c>
      <c r="M634">
        <f>(SUM(COUNT(L634:L$731))/SUM(COUNT(L$2:L$731)))*100</f>
        <v>13.424657534246576</v>
      </c>
      <c r="R634" s="39">
        <f>'lc1.shallow1'!S637</f>
        <v>454.61285909039992</v>
      </c>
      <c r="S634" s="45">
        <f>(SUM(COUNT(R634:R$829))/SUM(COUNT(R$2:R$829)))*100</f>
        <v>23.671497584541061</v>
      </c>
    </row>
    <row r="635" spans="12:19">
      <c r="L635">
        <v>616.23910620000004</v>
      </c>
      <c r="M635">
        <f>(SUM(COUNT(L635:L$731))/SUM(COUNT(L$2:L$731)))*100</f>
        <v>13.287671232876713</v>
      </c>
      <c r="R635" s="39">
        <f>'lc1.shallow1'!S638</f>
        <v>295.78946047199997</v>
      </c>
      <c r="S635" s="45">
        <f>(SUM(COUNT(R635:R$829))/SUM(COUNT(R$2:R$829)))*100</f>
        <v>23.55072463768116</v>
      </c>
    </row>
    <row r="636" spans="12:19">
      <c r="L636">
        <v>528.96828059999996</v>
      </c>
      <c r="M636">
        <f>(SUM(COUNT(L636:L$731))/SUM(COUNT(L$2:L$731)))*100</f>
        <v>13.150684931506849</v>
      </c>
      <c r="R636" s="39">
        <f>'lc1.shallow1'!S639</f>
        <v>685.81990084799997</v>
      </c>
      <c r="S636" s="45">
        <f>(SUM(COUNT(R636:R$829))/SUM(COUNT(R$2:R$829)))*100</f>
        <v>23.429951690821259</v>
      </c>
    </row>
    <row r="637" spans="12:19">
      <c r="L637">
        <v>492.04798510000001</v>
      </c>
      <c r="M637">
        <f>(SUM(COUNT(L637:L$731))/SUM(COUNT(L$2:L$731)))*100</f>
        <v>13.013698630136986</v>
      </c>
      <c r="R637" s="39">
        <f>'lc1.shallow1'!S640</f>
        <v>301.35174719399998</v>
      </c>
      <c r="S637" s="45">
        <f>(SUM(COUNT(R637:R$829))/SUM(COUNT(R$2:R$829)))*100</f>
        <v>23.309178743961354</v>
      </c>
    </row>
    <row r="638" spans="12:19">
      <c r="L638">
        <v>481.34149860000002</v>
      </c>
      <c r="M638">
        <f>(SUM(COUNT(L638:L$731))/SUM(COUNT(L$2:L$731)))*100</f>
        <v>12.876712328767123</v>
      </c>
      <c r="R638" s="39">
        <f>'lc1.shallow1'!S641</f>
        <v>522.6325952627999</v>
      </c>
      <c r="S638" s="45">
        <f>(SUM(COUNT(R638:R$829))/SUM(COUNT(R$2:R$829)))*100</f>
        <v>23.188405797101449</v>
      </c>
    </row>
    <row r="639" spans="12:19">
      <c r="L639">
        <v>381.02200599999998</v>
      </c>
      <c r="M639">
        <f>(SUM(COUNT(L639:L$731))/SUM(COUNT(L$2:L$731)))*100</f>
        <v>12.739726027397261</v>
      </c>
      <c r="R639" s="39">
        <f>'lc1.shallow1'!S642</f>
        <v>1459.6096193519998</v>
      </c>
      <c r="S639" s="45">
        <f>(SUM(COUNT(R639:R$829))/SUM(COUNT(R$2:R$829)))*100</f>
        <v>23.067632850241544</v>
      </c>
    </row>
    <row r="640" spans="12:19">
      <c r="L640">
        <v>590.61566389999996</v>
      </c>
      <c r="M640">
        <f>(SUM(COUNT(L640:L$731))/SUM(COUNT(L$2:L$731)))*100</f>
        <v>12.602739726027398</v>
      </c>
      <c r="R640" s="39">
        <f>'lc1.shallow1'!S643</f>
        <v>597.13912171200002</v>
      </c>
      <c r="S640" s="45">
        <f>(SUM(COUNT(R640:R$829))/SUM(COUNT(R$2:R$829)))*100</f>
        <v>22.946859903381643</v>
      </c>
    </row>
    <row r="641" spans="12:19">
      <c r="L641">
        <v>707.95655450000004</v>
      </c>
      <c r="M641">
        <f>(SUM(COUNT(L641:L$731))/SUM(COUNT(L$2:L$731)))*100</f>
        <v>12.465753424657535</v>
      </c>
      <c r="R641" s="39">
        <f>'lc1.shallow1'!S644</f>
        <v>449.46243793679997</v>
      </c>
      <c r="S641" s="45">
        <f>(SUM(COUNT(R641:R$829))/SUM(COUNT(R$2:R$829)))*100</f>
        <v>22.826086956521738</v>
      </c>
    </row>
    <row r="642" spans="12:19">
      <c r="L642">
        <v>217.64942790000001</v>
      </c>
      <c r="M642">
        <f>(SUM(COUNT(L642:L$731))/SUM(COUNT(L$2:L$731)))*100</f>
        <v>12.328767123287671</v>
      </c>
      <c r="R642" s="39">
        <f>'lc1.shallow1'!S645</f>
        <v>648.53387438399989</v>
      </c>
      <c r="S642" s="45">
        <f>(SUM(COUNT(R642:R$829))/SUM(COUNT(R$2:R$829)))*100</f>
        <v>22.705314009661837</v>
      </c>
    </row>
    <row r="643" spans="12:19">
      <c r="L643">
        <v>782.89288939999994</v>
      </c>
      <c r="M643">
        <f>(SUM(COUNT(L643:L$731))/SUM(COUNT(L$2:L$731)))*100</f>
        <v>12.191780821917808</v>
      </c>
      <c r="R643" s="39">
        <f>'lc1.shallow1'!S646</f>
        <v>568.27178450400004</v>
      </c>
      <c r="S643" s="45">
        <f>(SUM(COUNT(R643:R$829))/SUM(COUNT(R$2:R$829)))*100</f>
        <v>22.584541062801932</v>
      </c>
    </row>
    <row r="644" spans="12:19">
      <c r="L644">
        <v>595.22055509999996</v>
      </c>
      <c r="M644">
        <f>(SUM(COUNT(L644:L$731))/SUM(COUNT(L$2:L$731)))*100</f>
        <v>12.054794520547945</v>
      </c>
      <c r="R644" s="39">
        <f>'lc1.shallow1'!S647</f>
        <v>279.47542094400001</v>
      </c>
      <c r="S644" s="45">
        <f>(SUM(COUNT(R644:R$829))/SUM(COUNT(R$2:R$829)))*100</f>
        <v>22.463768115942027</v>
      </c>
    </row>
    <row r="645" spans="12:19">
      <c r="L645">
        <v>352.99489949999997</v>
      </c>
      <c r="M645">
        <f>(SUM(COUNT(L645:L$731))/SUM(COUNT(L$2:L$731)))*100</f>
        <v>11.917808219178081</v>
      </c>
      <c r="R645" s="39">
        <f>'lc1.shallow1'!S648</f>
        <v>815.64442076399996</v>
      </c>
      <c r="S645" s="45">
        <f>(SUM(COUNT(R645:R$829))/SUM(COUNT(R$2:R$829)))*100</f>
        <v>22.342995169082126</v>
      </c>
    </row>
    <row r="646" spans="12:19">
      <c r="L646">
        <v>302.97292700000003</v>
      </c>
      <c r="M646">
        <f>(SUM(COUNT(L646:L$731))/SUM(COUNT(L$2:L$731)))*100</f>
        <v>11.78082191780822</v>
      </c>
      <c r="R646" s="39">
        <f>'lc1.shallow1'!S649</f>
        <v>590.80087504799997</v>
      </c>
      <c r="S646" s="45">
        <f>(SUM(COUNT(R646:R$829))/SUM(COUNT(R$2:R$829)))*100</f>
        <v>22.222222222222221</v>
      </c>
    </row>
    <row r="647" spans="12:19">
      <c r="L647">
        <v>529.20089289999999</v>
      </c>
      <c r="M647">
        <f>(SUM(COUNT(L647:L$731))/SUM(COUNT(L$2:L$731)))*100</f>
        <v>11.643835616438356</v>
      </c>
      <c r="R647" s="39">
        <f>'lc1.shallow1'!S650</f>
        <v>500.99580133559999</v>
      </c>
      <c r="S647" s="45">
        <f>(SUM(COUNT(R647:R$829))/SUM(COUNT(R$2:R$829)))*100</f>
        <v>22.10144927536232</v>
      </c>
    </row>
    <row r="648" spans="12:19">
      <c r="L648">
        <v>275.83754470000002</v>
      </c>
      <c r="M648">
        <f>(SUM(COUNT(L648:L$731))/SUM(COUNT(L$2:L$731)))*100</f>
        <v>11.506849315068493</v>
      </c>
      <c r="R648" s="39">
        <f>'lc1.shallow1'!S651</f>
        <v>566.18413850399998</v>
      </c>
      <c r="S648" s="45">
        <f>(SUM(COUNT(R648:R$829))/SUM(COUNT(R$2:R$829)))*100</f>
        <v>21.980676328502415</v>
      </c>
    </row>
    <row r="649" spans="12:19">
      <c r="L649">
        <v>327.72173900000001</v>
      </c>
      <c r="M649">
        <f>(SUM(COUNT(L649:L$731))/SUM(COUNT(L$2:L$731)))*100</f>
        <v>11.36986301369863</v>
      </c>
      <c r="R649" s="39">
        <f>'lc1.shallow1'!S652</f>
        <v>386.44840096919995</v>
      </c>
      <c r="S649" s="45">
        <f>(SUM(COUNT(R649:R$829))/SUM(COUNT(R$2:R$829)))*100</f>
        <v>21.859903381642511</v>
      </c>
    </row>
    <row r="650" spans="12:19">
      <c r="L650">
        <v>353.63451839999999</v>
      </c>
      <c r="M650">
        <f>(SUM(COUNT(L650:L$731))/SUM(COUNT(L$2:L$731)))*100</f>
        <v>11.232876712328768</v>
      </c>
      <c r="R650" s="39">
        <f>'lc1.shallow1'!S653</f>
        <v>488.8350024792</v>
      </c>
      <c r="S650" s="45">
        <f>(SUM(COUNT(R650:R$829))/SUM(COUNT(R$2:R$829)))*100</f>
        <v>21.739130434782609</v>
      </c>
    </row>
    <row r="651" spans="12:19">
      <c r="L651">
        <v>284.99623630000002</v>
      </c>
      <c r="M651">
        <f>(SUM(COUNT(L651:L$731))/SUM(COUNT(L$2:L$731)))*100</f>
        <v>11.095890410958905</v>
      </c>
      <c r="R651" s="39">
        <f>'lc1.shallow1'!S654</f>
        <v>339.79750384679994</v>
      </c>
      <c r="S651" s="45">
        <f>(SUM(COUNT(R651:R$829))/SUM(COUNT(R$2:R$829)))*100</f>
        <v>21.618357487922705</v>
      </c>
    </row>
    <row r="652" spans="12:19">
      <c r="L652">
        <v>330.45597559999999</v>
      </c>
      <c r="M652">
        <f>(SUM(COUNT(L652:L$731))/SUM(COUNT(L$2:L$731)))*100</f>
        <v>10.95890410958904</v>
      </c>
      <c r="R652" s="39">
        <f>'lc1.shallow1'!S655</f>
        <v>1600.980341064</v>
      </c>
      <c r="S652" s="45">
        <f>(SUM(COUNT(R652:R$829))/SUM(COUNT(R$2:R$829)))*100</f>
        <v>21.497584541062803</v>
      </c>
    </row>
    <row r="653" spans="12:19">
      <c r="L653">
        <v>370.39770659999999</v>
      </c>
      <c r="M653">
        <f>(SUM(COUNT(L653:L$731))/SUM(COUNT(L$2:L$731)))*100</f>
        <v>10.821917808219178</v>
      </c>
      <c r="R653" s="39">
        <f>'lc1.shallow1'!S656</f>
        <v>685.91612883599998</v>
      </c>
      <c r="S653" s="45">
        <f>(SUM(COUNT(R653:R$829))/SUM(COUNT(R$2:R$829)))*100</f>
        <v>21.376811594202898</v>
      </c>
    </row>
    <row r="654" spans="12:19">
      <c r="L654">
        <v>550.30653800000005</v>
      </c>
      <c r="M654">
        <f>(SUM(COUNT(L654:L$731))/SUM(COUNT(L$2:L$731)))*100</f>
        <v>10.684931506849315</v>
      </c>
      <c r="R654" s="39">
        <f>'lc1.shallow1'!S657</f>
        <v>495.20900899919997</v>
      </c>
      <c r="S654" s="45">
        <f>(SUM(COUNT(R654:R$829))/SUM(COUNT(R$2:R$829)))*100</f>
        <v>21.256038647342994</v>
      </c>
    </row>
    <row r="655" spans="12:19">
      <c r="L655">
        <v>855.99797279999996</v>
      </c>
      <c r="M655">
        <f>(SUM(COUNT(L655:L$731))/SUM(COUNT(L$2:L$731)))*100</f>
        <v>10.547945205479452</v>
      </c>
      <c r="R655" s="39">
        <f>'lc1.shallow1'!S658</f>
        <v>418.25182060079999</v>
      </c>
      <c r="S655" s="45">
        <f>(SUM(COUNT(R655:R$829))/SUM(COUNT(R$2:R$829)))*100</f>
        <v>21.135265700483092</v>
      </c>
    </row>
    <row r="656" spans="12:19">
      <c r="L656">
        <v>238.5766041</v>
      </c>
      <c r="M656">
        <f>(SUM(COUNT(L656:L$731))/SUM(COUNT(L$2:L$731)))*100</f>
        <v>10.41095890410959</v>
      </c>
      <c r="R656" s="39">
        <f>'lc1.shallow1'!S659</f>
        <v>808.92700987199999</v>
      </c>
      <c r="S656" s="45">
        <f>(SUM(COUNT(R656:R$829))/SUM(COUNT(R$2:R$829)))*100</f>
        <v>21.014492753623188</v>
      </c>
    </row>
    <row r="657" spans="12:19">
      <c r="L657">
        <v>329.65370739999997</v>
      </c>
      <c r="M657">
        <f>(SUM(COUNT(L657:L$731))/SUM(COUNT(L$2:L$731)))*100</f>
        <v>10.273972602739725</v>
      </c>
      <c r="R657" s="39">
        <f>'lc1.shallow1'!S660</f>
        <v>468.92325720359997</v>
      </c>
      <c r="S657" s="45">
        <f>(SUM(COUNT(R657:R$829))/SUM(COUNT(R$2:R$829)))*100</f>
        <v>20.893719806763286</v>
      </c>
    </row>
    <row r="658" spans="12:19">
      <c r="L658">
        <v>240.5242054</v>
      </c>
      <c r="M658">
        <f>(SUM(COUNT(L658:L$731))/SUM(COUNT(L$2:L$731)))*100</f>
        <v>10.136986301369863</v>
      </c>
      <c r="R658" s="39">
        <f>'lc1.shallow1'!S661</f>
        <v>541.63886470799991</v>
      </c>
      <c r="S658" s="45">
        <f>(SUM(COUNT(R658:R$829))/SUM(COUNT(R$2:R$829)))*100</f>
        <v>20.772946859903382</v>
      </c>
    </row>
    <row r="659" spans="12:19">
      <c r="L659">
        <v>265.93866980000001</v>
      </c>
      <c r="M659">
        <f>(SUM(COUNT(L659:L$731))/SUM(COUNT(L$2:L$731)))*100</f>
        <v>10</v>
      </c>
      <c r="R659" s="39">
        <f>'lc1.shallow1'!S662</f>
        <v>369.46795900679996</v>
      </c>
      <c r="S659" s="45">
        <f>(SUM(COUNT(R659:R$829))/SUM(COUNT(R$2:R$829)))*100</f>
        <v>20.652173913043477</v>
      </c>
    </row>
    <row r="660" spans="12:19">
      <c r="L660">
        <v>377.56212829999998</v>
      </c>
      <c r="M660">
        <f>(SUM(COUNT(L660:L$731))/SUM(COUNT(L$2:L$731)))*100</f>
        <v>9.8630136986301373</v>
      </c>
      <c r="R660" s="39">
        <f>'lc1.shallow1'!S663</f>
        <v>514.82278726560003</v>
      </c>
      <c r="S660" s="45">
        <f>(SUM(COUNT(R660:R$829))/SUM(COUNT(R$2:R$829)))*100</f>
        <v>20.531400966183575</v>
      </c>
    </row>
    <row r="661" spans="12:19">
      <c r="L661">
        <v>266.84716040000001</v>
      </c>
      <c r="M661">
        <f>(SUM(COUNT(L661:L$731))/SUM(COUNT(L$2:L$731)))*100</f>
        <v>9.7260273972602747</v>
      </c>
      <c r="R661" s="39">
        <f>'lc1.shallow1'!S664</f>
        <v>628.11297466799999</v>
      </c>
      <c r="S661" s="45">
        <f>(SUM(COUNT(R661:R$829))/SUM(COUNT(R$2:R$829)))*100</f>
        <v>20.410628019323671</v>
      </c>
    </row>
    <row r="662" spans="12:19">
      <c r="L662">
        <v>511.63577989999999</v>
      </c>
      <c r="M662">
        <f>(SUM(COUNT(L662:L$731))/SUM(COUNT(L$2:L$731)))*100</f>
        <v>9.5890410958904102</v>
      </c>
      <c r="R662" s="39">
        <f>'lc1.shallow1'!S665</f>
        <v>220.73648677439996</v>
      </c>
      <c r="S662" s="45">
        <f>(SUM(COUNT(R662:R$829))/SUM(COUNT(R$2:R$829)))*100</f>
        <v>20.289855072463769</v>
      </c>
    </row>
    <row r="663" spans="12:19">
      <c r="L663">
        <v>399.19615529999999</v>
      </c>
      <c r="M663">
        <f>(SUM(COUNT(L663:L$731))/SUM(COUNT(L$2:L$731)))*100</f>
        <v>9.4520547945205475</v>
      </c>
      <c r="R663" s="39">
        <f>'lc1.shallow1'!S666</f>
        <v>380.12529956639997</v>
      </c>
      <c r="S663" s="45">
        <f>(SUM(COUNT(R663:R$829))/SUM(COUNT(R$2:R$829)))*100</f>
        <v>20.169082125603865</v>
      </c>
    </row>
    <row r="664" spans="12:19">
      <c r="L664">
        <v>450.56939119999998</v>
      </c>
      <c r="M664">
        <f>(SUM(COUNT(L664:L$731))/SUM(COUNT(L$2:L$731)))*100</f>
        <v>9.3150684931506849</v>
      </c>
      <c r="R664" s="39">
        <f>'lc1.shallow1'!S667</f>
        <v>369.94972115159999</v>
      </c>
      <c r="S664" s="45">
        <f>(SUM(COUNT(R664:R$829))/SUM(COUNT(R$2:R$829)))*100</f>
        <v>20.048309178743963</v>
      </c>
    </row>
    <row r="665" spans="12:19">
      <c r="L665">
        <v>427.25825659999998</v>
      </c>
      <c r="M665">
        <f>(SUM(COUNT(L665:L$731))/SUM(COUNT(L$2:L$731)))*100</f>
        <v>9.1780821917808222</v>
      </c>
      <c r="R665" s="39">
        <f>'lc1.shallow1'!S668</f>
        <v>259.1641891104</v>
      </c>
      <c r="S665" s="45">
        <f>(SUM(COUNT(R665:R$829))/SUM(COUNT(R$2:R$829)))*100</f>
        <v>19.927536231884059</v>
      </c>
    </row>
    <row r="666" spans="12:19">
      <c r="L666">
        <v>294.17742579999998</v>
      </c>
      <c r="M666">
        <f>(SUM(COUNT(L666:L$731))/SUM(COUNT(L$2:L$731)))*100</f>
        <v>9.0410958904109595</v>
      </c>
      <c r="R666" s="39">
        <f>'lc1.shallow1'!S669</f>
        <v>315.61021263839996</v>
      </c>
      <c r="S666" s="45">
        <f>(SUM(COUNT(R666:R$829))/SUM(COUNT(R$2:R$829)))*100</f>
        <v>19.806763285024154</v>
      </c>
    </row>
    <row r="667" spans="12:19">
      <c r="L667">
        <v>273.01639799999998</v>
      </c>
      <c r="M667">
        <f>(SUM(COUNT(L667:L$731))/SUM(COUNT(L$2:L$731)))*100</f>
        <v>8.9041095890410951</v>
      </c>
      <c r="R667" s="39">
        <f>'lc1.shallow1'!S670</f>
        <v>254.02132465439996</v>
      </c>
      <c r="S667" s="45">
        <f>(SUM(COUNT(R667:R$829))/SUM(COUNT(R$2:R$829)))*100</f>
        <v>19.685990338164252</v>
      </c>
    </row>
    <row r="668" spans="12:19">
      <c r="L668">
        <v>439.41140380000002</v>
      </c>
      <c r="M668">
        <f>(SUM(COUNT(L668:L$731))/SUM(COUNT(L$2:L$731)))*100</f>
        <v>8.7671232876712324</v>
      </c>
      <c r="R668" s="39">
        <f>'lc1.shallow1'!S671</f>
        <v>231.87274956959996</v>
      </c>
      <c r="S668" s="45">
        <f>(SUM(COUNT(R668:R$829))/SUM(COUNT(R$2:R$829)))*100</f>
        <v>19.565217391304348</v>
      </c>
    </row>
    <row r="669" spans="12:19">
      <c r="L669">
        <v>1467.0247300000001</v>
      </c>
      <c r="M669">
        <f>(SUM(COUNT(L669:L$731))/SUM(COUNT(L$2:L$731)))*100</f>
        <v>8.6301369863013697</v>
      </c>
      <c r="R669" s="39">
        <f>'lc1.shallow1'!S672</f>
        <v>578.13831703199992</v>
      </c>
      <c r="S669" s="45">
        <f>(SUM(COUNT(R669:R$829))/SUM(COUNT(R$2:R$829)))*100</f>
        <v>19.444444444444446</v>
      </c>
    </row>
    <row r="670" spans="12:19">
      <c r="L670">
        <v>965.0824192</v>
      </c>
      <c r="M670">
        <f>(SUM(COUNT(L670:L$731))/SUM(COUNT(L$2:L$731)))*100</f>
        <v>8.493150684931507</v>
      </c>
      <c r="R670" s="39">
        <f>'lc1.shallow1'!S673</f>
        <v>926.79317258399988</v>
      </c>
      <c r="S670" s="45">
        <f>(SUM(COUNT(R670:R$829))/SUM(COUNT(R$2:R$829)))*100</f>
        <v>19.323671497584542</v>
      </c>
    </row>
    <row r="671" spans="12:19">
      <c r="L671">
        <v>296.11655669999999</v>
      </c>
      <c r="M671">
        <f>(SUM(COUNT(L671:L$731))/SUM(COUNT(L$2:L$731)))*100</f>
        <v>8.3561643835616444</v>
      </c>
      <c r="R671" s="39">
        <f>'lc1.shallow1'!S674</f>
        <v>337.49953722719999</v>
      </c>
      <c r="S671" s="45">
        <f>(SUM(COUNT(R671:R$829))/SUM(COUNT(R$2:R$829)))*100</f>
        <v>19.202898550724637</v>
      </c>
    </row>
    <row r="672" spans="12:19">
      <c r="L672">
        <v>301.67924069999998</v>
      </c>
      <c r="M672">
        <f>(SUM(COUNT(L672:L$731))/SUM(COUNT(L$2:L$731)))*100</f>
        <v>8.2191780821917799</v>
      </c>
      <c r="R672" s="39">
        <f>'lc1.shallow1'!S675</f>
        <v>1484.267598396</v>
      </c>
      <c r="S672" s="45">
        <f>(SUM(COUNT(R672:R$829))/SUM(COUNT(R$2:R$829)))*100</f>
        <v>19.082125603864732</v>
      </c>
    </row>
    <row r="673" spans="12:19">
      <c r="L673">
        <v>247.54447959999999</v>
      </c>
      <c r="M673">
        <f>(SUM(COUNT(L673:L$731))/SUM(COUNT(L$2:L$731)))*100</f>
        <v>8.0821917808219172</v>
      </c>
      <c r="R673" s="39">
        <f>'lc1.shallow1'!S676</f>
        <v>515.7703575743999</v>
      </c>
      <c r="S673" s="45">
        <f>(SUM(COUNT(R673:R$829))/SUM(COUNT(R$2:R$829)))*100</f>
        <v>18.961352657004831</v>
      </c>
    </row>
    <row r="674" spans="12:19">
      <c r="L674">
        <v>1031.6603319999999</v>
      </c>
      <c r="M674">
        <f>(SUM(COUNT(L674:L$731))/SUM(COUNT(L$2:L$731)))*100</f>
        <v>7.9452054794520555</v>
      </c>
      <c r="R674" s="39">
        <f>'lc1.shallow1'!S677</f>
        <v>149.73657854999999</v>
      </c>
      <c r="S674" s="45">
        <f>(SUM(COUNT(R674:R$829))/SUM(COUNT(R$2:R$829)))*100</f>
        <v>18.840579710144929</v>
      </c>
    </row>
    <row r="675" spans="12:19">
      <c r="L675">
        <v>610.83190090000005</v>
      </c>
      <c r="M675">
        <f>(SUM(COUNT(L675:L$731))/SUM(COUNT(L$2:L$731)))*100</f>
        <v>7.8082191780821919</v>
      </c>
      <c r="R675" s="39">
        <f>'lc1.shallow1'!S678</f>
        <v>296.55273644879998</v>
      </c>
      <c r="S675" s="45">
        <f>(SUM(COUNT(R675:R$829))/SUM(COUNT(R$2:R$829)))*100</f>
        <v>18.719806763285025</v>
      </c>
    </row>
    <row r="676" spans="12:19">
      <c r="L676">
        <v>1382.336221</v>
      </c>
      <c r="M676">
        <f>(SUM(COUNT(L676:L$731))/SUM(COUNT(L$2:L$731)))*100</f>
        <v>7.6712328767123292</v>
      </c>
      <c r="R676" s="39">
        <f>'lc1.shallow1'!S679</f>
        <v>963.10975523999991</v>
      </c>
      <c r="S676" s="45">
        <f>(SUM(COUNT(R676:R$829))/SUM(COUNT(R$2:R$829)))*100</f>
        <v>18.59903381642512</v>
      </c>
    </row>
    <row r="677" spans="12:19">
      <c r="L677">
        <v>901.94311359999995</v>
      </c>
      <c r="M677">
        <f>(SUM(COUNT(L677:L$731))/SUM(COUNT(L$2:L$731)))*100</f>
        <v>7.5342465753424657</v>
      </c>
      <c r="R677" s="39">
        <f>'lc1.shallow1'!S680</f>
        <v>630.37479514799998</v>
      </c>
      <c r="S677" s="45">
        <f>(SUM(COUNT(R677:R$829))/SUM(COUNT(R$2:R$829)))*100</f>
        <v>18.478260869565215</v>
      </c>
    </row>
    <row r="678" spans="12:19">
      <c r="L678">
        <v>4770.4160579999998</v>
      </c>
      <c r="M678">
        <f>(SUM(COUNT(L678:L$731))/SUM(COUNT(L$2:L$731)))*100</f>
        <v>7.397260273972603</v>
      </c>
      <c r="R678" s="39">
        <f>'lc1.shallow1'!S681</f>
        <v>532.51010729159998</v>
      </c>
      <c r="S678" s="45">
        <f>(SUM(COUNT(R678:R$829))/SUM(COUNT(R$2:R$829)))*100</f>
        <v>18.357487922705314</v>
      </c>
    </row>
    <row r="679" spans="12:19">
      <c r="L679">
        <v>314.81752490000002</v>
      </c>
      <c r="M679">
        <f>(SUM(COUNT(L679:L$731))/SUM(COUNT(L$2:L$731)))*100</f>
        <v>7.2602739726027394</v>
      </c>
      <c r="R679" s="39">
        <f>'lc1.shallow1'!S682</f>
        <v>354.16249270439999</v>
      </c>
      <c r="S679" s="45">
        <f>(SUM(COUNT(R679:R$829))/SUM(COUNT(R$2:R$829)))*100</f>
        <v>18.236714975845413</v>
      </c>
    </row>
    <row r="680" spans="12:19">
      <c r="L680">
        <v>519.38164540000002</v>
      </c>
      <c r="M680">
        <f>(SUM(COUNT(L680:L$731))/SUM(COUNT(L$2:L$731)))*100</f>
        <v>7.1232876712328768</v>
      </c>
      <c r="R680" s="39">
        <f>'lc1.shallow1'!S683</f>
        <v>204.84880490759997</v>
      </c>
      <c r="S680" s="45">
        <f>(SUM(COUNT(R680:R$829))/SUM(COUNT(R$2:R$829)))*100</f>
        <v>18.115942028985508</v>
      </c>
    </row>
    <row r="681" spans="12:19">
      <c r="L681">
        <v>360.88745779999999</v>
      </c>
      <c r="M681">
        <f>(SUM(COUNT(L681:L$731))/SUM(COUNT(L$2:L$731)))*100</f>
        <v>6.9863013698630141</v>
      </c>
      <c r="R681" s="39">
        <f>'lc1.shallow1'!S684</f>
        <v>358.85245878719996</v>
      </c>
      <c r="S681" s="45">
        <f>(SUM(COUNT(R681:R$829))/SUM(COUNT(R$2:R$829)))*100</f>
        <v>17.995169082125603</v>
      </c>
    </row>
    <row r="682" spans="12:19">
      <c r="L682">
        <v>349.64070420000002</v>
      </c>
      <c r="M682">
        <f>(SUM(COUNT(L682:L$731))/SUM(COUNT(L$2:L$731)))*100</f>
        <v>6.8493150684931505</v>
      </c>
      <c r="R682" s="39">
        <f>'lc1.shallow1'!S685</f>
        <v>317.58524966519997</v>
      </c>
      <c r="S682" s="45">
        <f>(SUM(COUNT(R682:R$829))/SUM(COUNT(R$2:R$829)))*100</f>
        <v>17.874396135265698</v>
      </c>
    </row>
    <row r="683" spans="12:19">
      <c r="L683">
        <v>1046.196745</v>
      </c>
      <c r="M683">
        <f>(SUM(COUNT(L683:L$731))/SUM(COUNT(L$2:L$731)))*100</f>
        <v>6.7123287671232879</v>
      </c>
      <c r="R683" s="39">
        <f>'lc1.shallow1'!S686</f>
        <v>300.71414807040003</v>
      </c>
      <c r="S683" s="45">
        <f>(SUM(COUNT(R683:R$829))/SUM(COUNT(R$2:R$829)))*100</f>
        <v>17.753623188405797</v>
      </c>
    </row>
    <row r="684" spans="12:19">
      <c r="L684">
        <v>342.33642680000003</v>
      </c>
      <c r="M684">
        <f>(SUM(COUNT(L684:L$731))/SUM(COUNT(L$2:L$731)))*100</f>
        <v>6.5753424657534243</v>
      </c>
      <c r="R684" s="39">
        <f>'lc1.shallow1'!S687</f>
        <v>702.44141512800002</v>
      </c>
      <c r="S684" s="45">
        <f>(SUM(COUNT(R684:R$829))/SUM(COUNT(R$2:R$829)))*100</f>
        <v>17.632850241545896</v>
      </c>
    </row>
    <row r="685" spans="12:19">
      <c r="L685">
        <v>393.85660410000003</v>
      </c>
      <c r="M685">
        <f>(SUM(COUNT(L685:L$731))/SUM(COUNT(L$2:L$731)))*100</f>
        <v>6.4383561643835616</v>
      </c>
      <c r="R685" s="39">
        <f>'lc1.shallow1'!S688</f>
        <v>435.99660596640001</v>
      </c>
      <c r="S685" s="45">
        <f>(SUM(COUNT(R685:R$829))/SUM(COUNT(R$2:R$829)))*100</f>
        <v>17.512077294685991</v>
      </c>
    </row>
    <row r="686" spans="12:19">
      <c r="L686">
        <v>807.25963200000001</v>
      </c>
      <c r="M686">
        <f>(SUM(COUNT(L686:L$731))/SUM(COUNT(L$2:L$731)))*100</f>
        <v>6.3013698630136989</v>
      </c>
      <c r="R686" s="39">
        <f>'lc1.shallow1'!S689</f>
        <v>651.79236577199993</v>
      </c>
      <c r="S686" s="45">
        <f>(SUM(COUNT(R686:R$829))/SUM(COUNT(R$2:R$829)))*100</f>
        <v>17.391304347826086</v>
      </c>
    </row>
    <row r="687" spans="12:19">
      <c r="L687">
        <v>355.32848589999998</v>
      </c>
      <c r="M687">
        <f>(SUM(COUNT(L687:L$731))/SUM(COUNT(L$2:L$731)))*100</f>
        <v>6.1643835616438354</v>
      </c>
      <c r="R687" s="39">
        <f>'lc1.shallow1'!S690</f>
        <v>667.80589481999993</v>
      </c>
      <c r="S687" s="45">
        <f>(SUM(COUNT(R687:R$829))/SUM(COUNT(R$2:R$829)))*100</f>
        <v>17.270531400966181</v>
      </c>
    </row>
    <row r="688" spans="12:19">
      <c r="L688">
        <v>466.34445959999999</v>
      </c>
      <c r="M688">
        <f>(SUM(COUNT(L688:L$731))/SUM(COUNT(L$2:L$731)))*100</f>
        <v>6.0273972602739727</v>
      </c>
      <c r="R688" s="39">
        <f>'lc1.shallow1'!S691</f>
        <v>847.03182953999999</v>
      </c>
      <c r="S688" s="45">
        <f>(SUM(COUNT(R688:R$829))/SUM(COUNT(R$2:R$829)))*100</f>
        <v>17.14975845410628</v>
      </c>
    </row>
    <row r="689" spans="12:19">
      <c r="L689">
        <v>303.52570850000001</v>
      </c>
      <c r="M689">
        <f>(SUM(COUNT(L689:L$731))/SUM(COUNT(L$2:L$731)))*100</f>
        <v>5.89041095890411</v>
      </c>
      <c r="R689" s="39">
        <f>'lc1.shallow1'!S692</f>
        <v>636.40146113999992</v>
      </c>
      <c r="S689" s="45">
        <f>(SUM(COUNT(R689:R$829))/SUM(COUNT(R$2:R$829)))*100</f>
        <v>17.028985507246379</v>
      </c>
    </row>
    <row r="690" spans="12:19">
      <c r="L690">
        <v>437.38863420000001</v>
      </c>
      <c r="M690">
        <f>(SUM(COUNT(L690:L$731))/SUM(COUNT(L$2:L$731)))*100</f>
        <v>5.7534246575342465</v>
      </c>
      <c r="R690" s="39">
        <f>'lc1.shallow1'!S693</f>
        <v>446.08929527519996</v>
      </c>
      <c r="S690" s="45">
        <f>(SUM(COUNT(R690:R$829))/SUM(COUNT(R$2:R$829)))*100</f>
        <v>16.908212560386474</v>
      </c>
    </row>
    <row r="691" spans="12:19">
      <c r="L691">
        <v>1028.0602940000001</v>
      </c>
      <c r="M691">
        <f>(SUM(COUNT(L691:L$731))/SUM(COUNT(L$2:L$731)))*100</f>
        <v>5.6164383561643838</v>
      </c>
      <c r="R691" s="39">
        <f>'lc1.shallow1'!S694</f>
        <v>542.86554609599989</v>
      </c>
      <c r="S691" s="45">
        <f>(SUM(COUNT(R691:R$829))/SUM(COUNT(R$2:R$829)))*100</f>
        <v>16.787439613526569</v>
      </c>
    </row>
    <row r="692" spans="12:19">
      <c r="L692">
        <v>1460.881136</v>
      </c>
      <c r="M692">
        <f>(SUM(COUNT(L692:L$731))/SUM(COUNT(L$2:L$731)))*100</f>
        <v>5.4794520547945202</v>
      </c>
      <c r="R692" s="39">
        <f>'lc1.shallow1'!S695</f>
        <v>2392.33430718</v>
      </c>
      <c r="S692" s="45">
        <f>(SUM(COUNT(R692:R$829))/SUM(COUNT(R$2:R$829)))*100</f>
        <v>16.666666666666664</v>
      </c>
    </row>
    <row r="693" spans="12:19">
      <c r="L693">
        <v>199.38392060000001</v>
      </c>
      <c r="M693">
        <f>(SUM(COUNT(L693:L$731))/SUM(COUNT(L$2:L$731)))*100</f>
        <v>5.3424657534246576</v>
      </c>
      <c r="R693" s="39">
        <f>'lc1.shallow1'!S696</f>
        <v>468.42394157399997</v>
      </c>
      <c r="S693" s="45">
        <f>(SUM(COUNT(R693:R$829))/SUM(COUNT(R$2:R$829)))*100</f>
        <v>16.545893719806763</v>
      </c>
    </row>
    <row r="694" spans="12:19">
      <c r="L694">
        <v>276.71730259999998</v>
      </c>
      <c r="M694">
        <f>(SUM(COUNT(L694:L$731))/SUM(COUNT(L$2:L$731)))*100</f>
        <v>5.2054794520547949</v>
      </c>
      <c r="R694" s="39">
        <f>'lc1.shallow1'!S697</f>
        <v>534.03109589279995</v>
      </c>
      <c r="S694" s="45">
        <f>(SUM(COUNT(R694:R$829))/SUM(COUNT(R$2:R$829)))*100</f>
        <v>16.425120772946862</v>
      </c>
    </row>
    <row r="695" spans="12:19">
      <c r="L695">
        <v>248.2811471</v>
      </c>
      <c r="M695">
        <f>(SUM(COUNT(L695:L$731))/SUM(COUNT(L$2:L$731)))*100</f>
        <v>5.0684931506849313</v>
      </c>
      <c r="R695" s="39">
        <f>'lc1.shallow1'!S698</f>
        <v>464.71692044399998</v>
      </c>
      <c r="S695" s="45">
        <f>(SUM(COUNT(R695:R$829))/SUM(COUNT(R$2:R$829)))*100</f>
        <v>16.304347826086957</v>
      </c>
    </row>
    <row r="696" spans="12:19">
      <c r="L696">
        <v>550.55347849999998</v>
      </c>
      <c r="M696">
        <f>(SUM(COUNT(L696:L$731))/SUM(COUNT(L$2:L$731)))*100</f>
        <v>4.9315068493150687</v>
      </c>
      <c r="R696" s="39">
        <f>'lc1.shallow1'!S699</f>
        <v>508.87269685080003</v>
      </c>
      <c r="S696" s="45">
        <f>(SUM(COUNT(R696:R$829))/SUM(COUNT(R$2:R$829)))*100</f>
        <v>16.183574879227052</v>
      </c>
    </row>
    <row r="697" spans="12:19">
      <c r="L697">
        <v>772.28419919999999</v>
      </c>
      <c r="M697">
        <f>(SUM(COUNT(L697:L$731))/SUM(COUNT(L$2:L$731)))*100</f>
        <v>4.7945205479452051</v>
      </c>
      <c r="R697" s="39">
        <f>'lc1.shallow1'!S700</f>
        <v>352.46048035079997</v>
      </c>
      <c r="S697" s="45">
        <f>(SUM(COUNT(R697:R$829))/SUM(COUNT(R$2:R$829)))*100</f>
        <v>16.062801932367147</v>
      </c>
    </row>
    <row r="698" spans="12:19">
      <c r="L698">
        <v>797.25126049999994</v>
      </c>
      <c r="M698">
        <f>(SUM(COUNT(L698:L$731))/SUM(COUNT(L$2:L$731)))*100</f>
        <v>4.6575342465753424</v>
      </c>
      <c r="R698" s="39">
        <f>'lc1.shallow1'!S701</f>
        <v>604.36834173599993</v>
      </c>
      <c r="S698" s="45">
        <f>(SUM(COUNT(R698:R$829))/SUM(COUNT(R$2:R$829)))*100</f>
        <v>15.942028985507244</v>
      </c>
    </row>
    <row r="699" spans="12:19">
      <c r="L699">
        <v>626.40875489999996</v>
      </c>
      <c r="M699">
        <f>(SUM(COUNT(L699:L$731))/SUM(COUNT(L$2:L$731)))*100</f>
        <v>4.5205479452054798</v>
      </c>
      <c r="R699" s="39">
        <f>'lc1.shallow1'!S702</f>
        <v>350.98465861799997</v>
      </c>
      <c r="S699" s="45">
        <f>(SUM(COUNT(R699:R$829))/SUM(COUNT(R$2:R$829)))*100</f>
        <v>15.821256038647343</v>
      </c>
    </row>
    <row r="700" spans="12:19">
      <c r="L700">
        <v>745.41339919999996</v>
      </c>
      <c r="M700">
        <f>(SUM(COUNT(L700:L$731))/SUM(COUNT(L$2:L$731)))*100</f>
        <v>4.3835616438356162</v>
      </c>
      <c r="R700" s="39">
        <f>'lc1.shallow1'!S703</f>
        <v>507.20584809239995</v>
      </c>
      <c r="S700" s="45">
        <f>(SUM(COUNT(R700:R$829))/SUM(COUNT(R$2:R$829)))*100</f>
        <v>15.70048309178744</v>
      </c>
    </row>
    <row r="701" spans="12:19">
      <c r="L701">
        <v>616.99533599999995</v>
      </c>
      <c r="M701">
        <f>(SUM(COUNT(L701:L$731))/SUM(COUNT(L$2:L$731)))*100</f>
        <v>4.2465753424657535</v>
      </c>
      <c r="R701" s="39">
        <f>'lc1.shallow1'!S704</f>
        <v>467.15076103680002</v>
      </c>
      <c r="S701" s="45">
        <f>(SUM(COUNT(R701:R$829))/SUM(COUNT(R$2:R$829)))*100</f>
        <v>15.579710144927535</v>
      </c>
    </row>
    <row r="702" spans="12:19">
      <c r="L702">
        <v>354.37973740000001</v>
      </c>
      <c r="M702">
        <f>(SUM(COUNT(L702:L$731))/SUM(COUNT(L$2:L$731)))*100</f>
        <v>4.10958904109589</v>
      </c>
      <c r="R702" s="39">
        <f>'lc1.shallow1'!S705</f>
        <v>274.72715643719999</v>
      </c>
      <c r="S702" s="45">
        <f>(SUM(COUNT(R702:R$829))/SUM(COUNT(R$2:R$829)))*100</f>
        <v>15.458937198067632</v>
      </c>
    </row>
    <row r="703" spans="12:19">
      <c r="L703">
        <v>315.58728259999998</v>
      </c>
      <c r="M703">
        <f>(SUM(COUNT(L703:L$731))/SUM(COUNT(L$2:L$731)))*100</f>
        <v>3.9726027397260277</v>
      </c>
      <c r="R703" s="39">
        <f>'lc1.shallow1'!S706</f>
        <v>297.57187734239994</v>
      </c>
      <c r="S703" s="45">
        <f>(SUM(COUNT(R703:R$829))/SUM(COUNT(R$2:R$829)))*100</f>
        <v>15.338164251207727</v>
      </c>
    </row>
    <row r="704" spans="12:19">
      <c r="L704">
        <v>1062.8099199999999</v>
      </c>
      <c r="M704">
        <f>(SUM(COUNT(L704:L$731))/SUM(COUNT(L$2:L$731)))*100</f>
        <v>3.8356164383561646</v>
      </c>
      <c r="R704" s="39">
        <f>'lc1.shallow1'!S707</f>
        <v>665.22045790799996</v>
      </c>
      <c r="S704" s="45">
        <f>(SUM(COUNT(R704:R$829))/SUM(COUNT(R$2:R$829)))*100</f>
        <v>15.217391304347828</v>
      </c>
    </row>
    <row r="705" spans="12:19">
      <c r="L705">
        <v>949.49220479999997</v>
      </c>
      <c r="M705">
        <f>(SUM(COUNT(L705:L$731))/SUM(COUNT(L$2:L$731)))*100</f>
        <v>3.6986301369863015</v>
      </c>
      <c r="R705" s="39">
        <f>'lc1.shallow1'!S708</f>
        <v>401.48634453119996</v>
      </c>
      <c r="S705" s="45">
        <f>(SUM(COUNT(R705:R$829))/SUM(COUNT(R$2:R$829)))*100</f>
        <v>15.096618357487923</v>
      </c>
    </row>
    <row r="706" spans="12:19">
      <c r="L706">
        <v>384.13038540000002</v>
      </c>
      <c r="M706">
        <f>(SUM(COUNT(L706:L$731))/SUM(COUNT(L$2:L$731)))*100</f>
        <v>3.5616438356164384</v>
      </c>
      <c r="R706" s="39">
        <f>'lc1.shallow1'!S709</f>
        <v>181.42899029159997</v>
      </c>
      <c r="S706" s="45">
        <f>(SUM(COUNT(R706:R$829))/SUM(COUNT(R$2:R$829)))*100</f>
        <v>14.975845410628018</v>
      </c>
    </row>
    <row r="707" spans="12:19">
      <c r="L707">
        <v>298.54476510000001</v>
      </c>
      <c r="M707">
        <f>(SUM(COUNT(L707:L$731))/SUM(COUNT(L$2:L$731)))*100</f>
        <v>3.4246575342465753</v>
      </c>
      <c r="R707" s="39">
        <f>'lc1.shallow1'!S710</f>
        <v>508.50395833200002</v>
      </c>
      <c r="S707" s="45">
        <f>(SUM(COUNT(R707:R$829))/SUM(COUNT(R$2:R$829)))*100</f>
        <v>14.855072463768115</v>
      </c>
    </row>
    <row r="708" spans="12:19">
      <c r="L708">
        <v>366.52893940000001</v>
      </c>
      <c r="M708">
        <f>(SUM(COUNT(L708:L$731))/SUM(COUNT(L$2:L$731)))*100</f>
        <v>3.2876712328767121</v>
      </c>
      <c r="R708" s="39">
        <f>'lc1.shallow1'!S711</f>
        <v>306.15156925320002</v>
      </c>
      <c r="S708" s="45">
        <f>(SUM(COUNT(R708:R$829))/SUM(COUNT(R$2:R$829)))*100</f>
        <v>14.734299516908212</v>
      </c>
    </row>
    <row r="709" spans="12:19">
      <c r="L709">
        <v>273.42077769999997</v>
      </c>
      <c r="M709">
        <f>(SUM(COUNT(L709:L$731))/SUM(COUNT(L$2:L$731)))*100</f>
        <v>3.1506849315068495</v>
      </c>
      <c r="R709" s="39">
        <f>'lc1.shallow1'!S712</f>
        <v>449.99547416760004</v>
      </c>
      <c r="S709" s="45">
        <f>(SUM(COUNT(R709:R$829))/SUM(COUNT(R$2:R$829)))*100</f>
        <v>14.613526570048311</v>
      </c>
    </row>
    <row r="710" spans="12:19">
      <c r="L710">
        <v>688.23231060000001</v>
      </c>
      <c r="M710">
        <f>(SUM(COUNT(L710:L$731))/SUM(COUNT(L$2:L$731)))*100</f>
        <v>3.0136986301369864</v>
      </c>
      <c r="R710" s="39">
        <f>'lc1.shallow1'!S713</f>
        <v>706.49036999999998</v>
      </c>
      <c r="S710" s="45">
        <f>(SUM(COUNT(R710:R$829))/SUM(COUNT(R$2:R$829)))*100</f>
        <v>14.492753623188406</v>
      </c>
    </row>
    <row r="711" spans="12:19">
      <c r="L711">
        <v>851.51879280000003</v>
      </c>
      <c r="M711">
        <f>(SUM(COUNT(L711:L$731))/SUM(COUNT(L$2:L$731)))*100</f>
        <v>2.8767123287671232</v>
      </c>
      <c r="R711" s="39">
        <f>'lc1.shallow1'!S714</f>
        <v>631.52225878799993</v>
      </c>
      <c r="S711" s="45">
        <f>(SUM(COUNT(R711:R$829))/SUM(COUNT(R$2:R$829)))*100</f>
        <v>14.371980676328503</v>
      </c>
    </row>
    <row r="712" spans="12:19">
      <c r="L712">
        <v>498.85292720000001</v>
      </c>
      <c r="M712">
        <f>(SUM(COUNT(L712:L$731))/SUM(COUNT(L$2:L$731)))*100</f>
        <v>2.7397260273972601</v>
      </c>
      <c r="R712" s="39">
        <f>'lc1.shallow1'!S715</f>
        <v>237.41663550959998</v>
      </c>
      <c r="S712" s="45">
        <f>(SUM(COUNT(R712:R$829))/SUM(COUNT(R$2:R$829)))*100</f>
        <v>14.251207729468598</v>
      </c>
    </row>
    <row r="713" spans="12:19">
      <c r="L713">
        <v>887.02939119999996</v>
      </c>
      <c r="M713">
        <f>(SUM(COUNT(L713:L$731))/SUM(COUNT(L$2:L$731)))*100</f>
        <v>2.6027397260273974</v>
      </c>
      <c r="R713" s="39">
        <f>'lc1.shallow1'!S716</f>
        <v>930.71279097599995</v>
      </c>
      <c r="S713" s="45">
        <f>(SUM(COUNT(R713:R$829))/SUM(COUNT(R$2:R$829)))*100</f>
        <v>14.130434782608695</v>
      </c>
    </row>
    <row r="714" spans="12:19">
      <c r="L714">
        <v>950.14905999999996</v>
      </c>
      <c r="M714">
        <f>(SUM(COUNT(L714:L$731))/SUM(COUNT(L$2:L$731)))*100</f>
        <v>2.4657534246575343</v>
      </c>
      <c r="R714" s="39">
        <f>'lc1.shallow1'!S717</f>
        <v>274.24195761479996</v>
      </c>
      <c r="S714" s="45">
        <f>(SUM(COUNT(R714:R$829))/SUM(COUNT(R$2:R$829)))*100</f>
        <v>14.009661835748794</v>
      </c>
    </row>
    <row r="715" spans="12:19">
      <c r="L715">
        <v>304.97827580000001</v>
      </c>
      <c r="M715">
        <f>(SUM(COUNT(L715:L$731))/SUM(COUNT(L$2:L$731)))*100</f>
        <v>2.3287671232876712</v>
      </c>
      <c r="R715" s="39">
        <f>'lc1.shallow1'!S718</f>
        <v>1145.634956292</v>
      </c>
      <c r="S715" s="45">
        <f>(SUM(COUNT(R715:R$829))/SUM(COUNT(R$2:R$829)))*100</f>
        <v>13.888888888888889</v>
      </c>
    </row>
    <row r="716" spans="12:19">
      <c r="L716">
        <v>424.85030760000001</v>
      </c>
      <c r="M716">
        <f>(SUM(COUNT(L716:L$731))/SUM(COUNT(L$2:L$731)))*100</f>
        <v>2.1917808219178081</v>
      </c>
      <c r="R716" s="39">
        <f>'lc1.shallow1'!S719</f>
        <v>257.17364332440002</v>
      </c>
      <c r="S716" s="45">
        <f>(SUM(COUNT(R716:R$829))/SUM(COUNT(R$2:R$829)))*100</f>
        <v>13.768115942028986</v>
      </c>
    </row>
    <row r="717" spans="12:19">
      <c r="L717">
        <v>591.37847539999996</v>
      </c>
      <c r="M717">
        <f>(SUM(COUNT(L717:L$731))/SUM(COUNT(L$2:L$731)))*100</f>
        <v>2.054794520547945</v>
      </c>
      <c r="R717" s="39">
        <f>'lc1.shallow1'!S720</f>
        <v>189.90610763519999</v>
      </c>
      <c r="S717" s="45">
        <f>(SUM(COUNT(R717:R$829))/SUM(COUNT(R$2:R$829)))*100</f>
        <v>13.647342995169081</v>
      </c>
    </row>
    <row r="718" spans="12:19">
      <c r="L718">
        <v>440.02458439999998</v>
      </c>
      <c r="M718">
        <f>(SUM(COUNT(L718:L$731))/SUM(COUNT(L$2:L$731)))*100</f>
        <v>1.9178082191780823</v>
      </c>
      <c r="R718" s="39">
        <f>'lc1.shallow1'!S721</f>
        <v>250.64710588080001</v>
      </c>
      <c r="S718" s="45">
        <f>(SUM(COUNT(R718:R$829))/SUM(COUNT(R$2:R$829)))*100</f>
        <v>13.526570048309178</v>
      </c>
    </row>
    <row r="719" spans="12:19">
      <c r="L719">
        <v>305.92558810000003</v>
      </c>
      <c r="M719">
        <f>(SUM(COUNT(L719:L$731))/SUM(COUNT(L$2:L$731)))*100</f>
        <v>1.7808219178082192</v>
      </c>
      <c r="R719" s="39">
        <f>'lc1.shallow1'!S722</f>
        <v>292.72836169560003</v>
      </c>
      <c r="S719" s="45">
        <f>(SUM(COUNT(R719:R$829))/SUM(COUNT(R$2:R$829)))*100</f>
        <v>13.405797101449277</v>
      </c>
    </row>
    <row r="720" spans="12:19">
      <c r="L720">
        <v>199.1731513</v>
      </c>
      <c r="M720">
        <f>(SUM(COUNT(L720:L$731))/SUM(COUNT(L$2:L$731)))*100</f>
        <v>1.6438356164383561</v>
      </c>
      <c r="R720" s="39">
        <f>'lc1.shallow1'!S723</f>
        <v>267.16982963879997</v>
      </c>
      <c r="S720" s="45">
        <f>(SUM(COUNT(R720:R$829))/SUM(COUNT(R$2:R$829)))*100</f>
        <v>13.285024154589372</v>
      </c>
    </row>
    <row r="721" spans="12:19">
      <c r="L721">
        <v>591.01004880000005</v>
      </c>
      <c r="M721">
        <f>(SUM(COUNT(L721:L$731))/SUM(COUNT(L$2:L$731)))*100</f>
        <v>1.5068493150684932</v>
      </c>
      <c r="R721" s="39">
        <f>'lc1.shallow1'!S724</f>
        <v>513.59045251079999</v>
      </c>
      <c r="S721" s="45">
        <f>(SUM(COUNT(R721:R$829))/SUM(COUNT(R$2:R$829)))*100</f>
        <v>13.164251207729469</v>
      </c>
    </row>
    <row r="722" spans="12:19">
      <c r="L722">
        <v>512.35773859999995</v>
      </c>
      <c r="M722">
        <f>(SUM(COUNT(L722:L$731))/SUM(COUNT(L$2:L$731)))*100</f>
        <v>1.3698630136986301</v>
      </c>
      <c r="R722" s="39">
        <f>'lc1.shallow1'!S725</f>
        <v>166.99349895239999</v>
      </c>
      <c r="S722" s="45">
        <f>(SUM(COUNT(R722:R$829))/SUM(COUNT(R$2:R$829)))*100</f>
        <v>13.043478260869565</v>
      </c>
    </row>
    <row r="723" spans="12:19">
      <c r="L723">
        <v>344.42293860000001</v>
      </c>
      <c r="M723">
        <f>(SUM(COUNT(L723:L$731))/SUM(COUNT(L$2:L$731)))*100</f>
        <v>1.2328767123287672</v>
      </c>
      <c r="R723" s="39">
        <f>'lc1.shallow1'!S726</f>
        <v>414.1182894168</v>
      </c>
      <c r="S723" s="45">
        <f>(SUM(COUNT(R723:R$829))/SUM(COUNT(R$2:R$829)))*100</f>
        <v>12.922705314009661</v>
      </c>
    </row>
    <row r="724" spans="12:19">
      <c r="L724">
        <v>2963.2641359999998</v>
      </c>
      <c r="M724">
        <f>(SUM(COUNT(L724:L$731))/SUM(COUNT(L$2:L$731)))*100</f>
        <v>1.095890410958904</v>
      </c>
      <c r="R724" s="39">
        <f>'lc1.shallow1'!S727</f>
        <v>345.45241527359997</v>
      </c>
      <c r="S724" s="45">
        <f>(SUM(COUNT(R724:R$829))/SUM(COUNT(R$2:R$829)))*100</f>
        <v>12.80193236714976</v>
      </c>
    </row>
    <row r="725" spans="12:19">
      <c r="L725">
        <v>1165.213119</v>
      </c>
      <c r="M725">
        <f>(SUM(COUNT(L725:L$731))/SUM(COUNT(L$2:L$731)))*100</f>
        <v>0.95890410958904115</v>
      </c>
      <c r="R725" s="39">
        <f>'lc1.shallow1'!S728</f>
        <v>712.73759665199998</v>
      </c>
      <c r="S725" s="45">
        <f>(SUM(COUNT(R725:R$829))/SUM(COUNT(R$2:R$829)))*100</f>
        <v>12.681159420289855</v>
      </c>
    </row>
    <row r="726" spans="12:19">
      <c r="L726">
        <v>1543.7105300000001</v>
      </c>
      <c r="M726">
        <f>(SUM(COUNT(L726:L$731))/SUM(COUNT(L$2:L$731)))*100</f>
        <v>0.82191780821917804</v>
      </c>
      <c r="R726" s="39">
        <f>'lc1.shallow1'!S729</f>
        <v>850.05711143999997</v>
      </c>
      <c r="S726" s="45">
        <f>(SUM(COUNT(R726:R$829))/SUM(COUNT(R$2:R$829)))*100</f>
        <v>12.560386473429952</v>
      </c>
    </row>
    <row r="727" spans="12:19">
      <c r="L727">
        <v>1095.084879</v>
      </c>
      <c r="M727">
        <f>(SUM(COUNT(L727:L$731))/SUM(COUNT(L$2:L$731)))*100</f>
        <v>0.68493150684931503</v>
      </c>
      <c r="R727" s="39">
        <f>'lc1.shallow1'!S730</f>
        <v>573.77848084799996</v>
      </c>
      <c r="S727" s="45">
        <f>(SUM(COUNT(R727:R$829))/SUM(COUNT(R$2:R$829)))*100</f>
        <v>12.439613526570048</v>
      </c>
    </row>
    <row r="728" spans="12:19">
      <c r="L728">
        <v>2332.1761110000002</v>
      </c>
      <c r="M728">
        <f>(SUM(COUNT(L728:L$731))/SUM(COUNT(L$2:L$731)))*100</f>
        <v>0.54794520547945202</v>
      </c>
      <c r="R728" s="39">
        <f>'lc1.shallow1'!S731</f>
        <v>551.92539382320001</v>
      </c>
      <c r="S728" s="45">
        <f>(SUM(COUNT(R728:R$829))/SUM(COUNT(R$2:R$829)))*100</f>
        <v>12.318840579710146</v>
      </c>
    </row>
    <row r="729" spans="12:19">
      <c r="L729">
        <v>411.92858949999999</v>
      </c>
      <c r="M729">
        <f>(SUM(COUNT(L729:L$731))/SUM(COUNT(L$2:L$731)))*100</f>
        <v>0.41095890410958902</v>
      </c>
      <c r="R729" s="39">
        <f>'lc1.shallow1'!S732</f>
        <v>302.41867518719999</v>
      </c>
      <c r="S729" s="45">
        <f>(SUM(COUNT(R729:R$829))/SUM(COUNT(R$2:R$829)))*100</f>
        <v>12.198067632850242</v>
      </c>
    </row>
    <row r="730" spans="12:19">
      <c r="L730">
        <v>368.30438859999998</v>
      </c>
      <c r="M730">
        <f>(SUM(COUNT(L730:L$731))/SUM(COUNT(L$2:L$731)))*100</f>
        <v>0.27397260273972601</v>
      </c>
      <c r="R730" s="39">
        <f>'lc1.shallow1'!S733</f>
        <v>473.28065797919999</v>
      </c>
      <c r="S730" s="45">
        <f>(SUM(COUNT(R730:R$829))/SUM(COUNT(R$2:R$829)))*100</f>
        <v>12.077294685990339</v>
      </c>
    </row>
    <row r="731" spans="12:19">
      <c r="L731">
        <v>699.9547364</v>
      </c>
      <c r="M731">
        <f>(SUM(COUNT(L731:L$731))/SUM(COUNT(L$2:L$731)))*100</f>
        <v>0.13698630136986301</v>
      </c>
      <c r="R731" s="39">
        <f>'lc1.shallow1'!S734</f>
        <v>372.59441968679999</v>
      </c>
      <c r="S731" s="45">
        <f>(SUM(COUNT(R731:R$829))/SUM(COUNT(R$2:R$829)))*100</f>
        <v>11.956521739130435</v>
      </c>
    </row>
    <row r="732" spans="12:19">
      <c r="R732" s="39">
        <f>'lc1.shallow1'!S735</f>
        <v>178.8322663296</v>
      </c>
      <c r="S732" s="45">
        <f>(SUM(COUNT(R732:R$829))/SUM(COUNT(R$2:R$829)))*100</f>
        <v>11.835748792270531</v>
      </c>
    </row>
    <row r="733" spans="12:19">
      <c r="R733" s="39">
        <f>'lc1.shallow1'!S736</f>
        <v>512.33278293239994</v>
      </c>
      <c r="S733" s="45">
        <f>(SUM(COUNT(R733:R$829))/SUM(COUNT(R$2:R$829)))*100</f>
        <v>11.714975845410629</v>
      </c>
    </row>
    <row r="734" spans="12:19">
      <c r="R734" s="39">
        <f>'lc1.shallow1'!S737</f>
        <v>361.09312695480003</v>
      </c>
      <c r="S734" s="45">
        <f>(SUM(COUNT(R734:R$829))/SUM(COUNT(R$2:R$829)))*100</f>
        <v>11.594202898550725</v>
      </c>
    </row>
    <row r="735" spans="12:19">
      <c r="R735" s="39">
        <f>'lc1.shallow1'!S738</f>
        <v>410.75479081680004</v>
      </c>
      <c r="S735" s="45">
        <f>(SUM(COUNT(R735:R$829))/SUM(COUNT(R$2:R$829)))*100</f>
        <v>11.473429951690822</v>
      </c>
    </row>
    <row r="736" spans="12:19">
      <c r="R736" s="39">
        <f>'lc1.shallow1'!S739</f>
        <v>629.13179272799994</v>
      </c>
      <c r="S736" s="45">
        <f>(SUM(COUNT(R736:R$829))/SUM(COUNT(R$2:R$829)))*100</f>
        <v>11.352657004830919</v>
      </c>
    </row>
    <row r="737" spans="18:19">
      <c r="R737" s="39">
        <f>'lc1.shallow1'!S740</f>
        <v>708.15285136799992</v>
      </c>
      <c r="S737" s="45">
        <f>(SUM(COUNT(R737:R$829))/SUM(COUNT(R$2:R$829)))*100</f>
        <v>11.231884057971014</v>
      </c>
    </row>
    <row r="738" spans="18:19">
      <c r="R738" s="39">
        <f>'lc1.shallow1'!S741</f>
        <v>489.86097865799996</v>
      </c>
      <c r="S738" s="45">
        <f>(SUM(COUNT(R738:R$829))/SUM(COUNT(R$2:R$829)))*100</f>
        <v>11.111111111111111</v>
      </c>
    </row>
    <row r="739" spans="18:19">
      <c r="R739" s="39">
        <f>'lc1.shallow1'!S742</f>
        <v>574.09077385199998</v>
      </c>
      <c r="S739" s="45">
        <f>(SUM(COUNT(R739:R$829))/SUM(COUNT(R$2:R$829)))*100</f>
        <v>10.990338164251208</v>
      </c>
    </row>
    <row r="740" spans="18:19">
      <c r="R740" s="39">
        <f>'lc1.shallow1'!S743</f>
        <v>633.72959461200003</v>
      </c>
      <c r="S740" s="45">
        <f>(SUM(COUNT(R740:R$829))/SUM(COUNT(R$2:R$829)))*100</f>
        <v>10.869565217391305</v>
      </c>
    </row>
    <row r="741" spans="18:19">
      <c r="R741" s="39">
        <f>'lc1.shallow1'!S744</f>
        <v>266.50537887000002</v>
      </c>
      <c r="S741" s="45">
        <f>(SUM(COUNT(R741:R$829))/SUM(COUNT(R$2:R$829)))*100</f>
        <v>10.748792270531402</v>
      </c>
    </row>
    <row r="742" spans="18:19">
      <c r="R742" s="39">
        <f>'lc1.shallow1'!S745</f>
        <v>425.34082278</v>
      </c>
      <c r="S742" s="45">
        <f>(SUM(COUNT(R742:R$829))/SUM(COUNT(R$2:R$829)))*100</f>
        <v>10.628019323671497</v>
      </c>
    </row>
    <row r="743" spans="18:19">
      <c r="R743" s="39">
        <f>'lc1.shallow1'!S746</f>
        <v>158.2381101</v>
      </c>
      <c r="S743" s="45">
        <f>(SUM(COUNT(R743:R$829))/SUM(COUNT(R$2:R$829)))*100</f>
        <v>10.507246376811594</v>
      </c>
    </row>
    <row r="744" spans="18:19">
      <c r="R744" s="39">
        <f>'lc1.shallow1'!S747</f>
        <v>178.47258395879999</v>
      </c>
      <c r="S744" s="45">
        <f>(SUM(COUNT(R744:R$829))/SUM(COUNT(R$2:R$829)))*100</f>
        <v>10.386473429951691</v>
      </c>
    </row>
    <row r="745" spans="18:19">
      <c r="R745" s="39">
        <f>'lc1.shallow1'!S748</f>
        <v>319.60958057400001</v>
      </c>
      <c r="S745" s="45">
        <f>(SUM(COUNT(R745:R$829))/SUM(COUNT(R$2:R$829)))*100</f>
        <v>10.265700483091788</v>
      </c>
    </row>
    <row r="746" spans="18:19">
      <c r="R746" s="39">
        <f>'lc1.shallow1'!S749</f>
        <v>183.0553625748</v>
      </c>
      <c r="S746" s="45">
        <f>(SUM(COUNT(R746:R$829))/SUM(COUNT(R$2:R$829)))*100</f>
        <v>10.144927536231885</v>
      </c>
    </row>
    <row r="747" spans="18:19">
      <c r="R747" s="39">
        <f>'lc1.shallow1'!S750</f>
        <v>264.77651148719997</v>
      </c>
      <c r="S747" s="45">
        <f>(SUM(COUNT(R747:R$829))/SUM(COUNT(R$2:R$829)))*100</f>
        <v>10.024154589371982</v>
      </c>
    </row>
    <row r="748" spans="18:19">
      <c r="R748" s="39">
        <f>'lc1.shallow1'!S751</f>
        <v>249.87769899840001</v>
      </c>
      <c r="S748" s="45">
        <f>(SUM(COUNT(R748:R$829))/SUM(COUNT(R$2:R$829)))*100</f>
        <v>9.9033816425120769</v>
      </c>
    </row>
    <row r="749" spans="18:19">
      <c r="R749" s="39">
        <f>'lc1.shallow1'!S752</f>
        <v>189.06771537479997</v>
      </c>
      <c r="S749" s="45">
        <f>(SUM(COUNT(R749:R$829))/SUM(COUNT(R$2:R$829)))*100</f>
        <v>9.7826086956521738</v>
      </c>
    </row>
    <row r="750" spans="18:19">
      <c r="R750" s="39">
        <f>'lc1.shallow1'!S753</f>
        <v>196.91265538319999</v>
      </c>
      <c r="S750" s="45">
        <f>(SUM(COUNT(R750:R$829))/SUM(COUNT(R$2:R$829)))*100</f>
        <v>9.6618357487922708</v>
      </c>
    </row>
    <row r="751" spans="18:19">
      <c r="R751" s="39">
        <f>'lc1.shallow1'!S754</f>
        <v>317.81226914039996</v>
      </c>
      <c r="S751" s="45">
        <f>(SUM(COUNT(R751:R$829))/SUM(COUNT(R$2:R$829)))*100</f>
        <v>9.541062801932366</v>
      </c>
    </row>
    <row r="752" spans="18:19">
      <c r="R752" s="39">
        <f>'lc1.shallow1'!S755</f>
        <v>1586.6829568559999</v>
      </c>
      <c r="S752" s="45">
        <f>(SUM(COUNT(R752:R$829))/SUM(COUNT(R$2:R$829)))*100</f>
        <v>9.4202898550724647</v>
      </c>
    </row>
    <row r="753" spans="18:19">
      <c r="R753" s="39">
        <f>'lc1.shallow1'!S756</f>
        <v>432.35933026079994</v>
      </c>
      <c r="S753" s="45">
        <f>(SUM(COUNT(R753:R$829))/SUM(COUNT(R$2:R$829)))*100</f>
        <v>9.2995169082125599</v>
      </c>
    </row>
    <row r="754" spans="18:19">
      <c r="R754" s="39">
        <f>'lc1.shallow1'!S757</f>
        <v>452.99199133439993</v>
      </c>
      <c r="S754" s="45">
        <f>(SUM(COUNT(R754:R$829))/SUM(COUNT(R$2:R$829)))*100</f>
        <v>9.1787439613526569</v>
      </c>
    </row>
    <row r="755" spans="18:19">
      <c r="R755" s="39">
        <f>'lc1.shallow1'!S758</f>
        <v>233.13919081439997</v>
      </c>
      <c r="S755" s="45">
        <f>(SUM(COUNT(R755:R$829))/SUM(COUNT(R$2:R$829)))*100</f>
        <v>9.0579710144927539</v>
      </c>
    </row>
    <row r="756" spans="18:19">
      <c r="R756" s="39">
        <f>'lc1.shallow1'!S759</f>
        <v>348.96978813239997</v>
      </c>
      <c r="S756" s="45">
        <f>(SUM(COUNT(R756:R$829))/SUM(COUNT(R$2:R$829)))*100</f>
        <v>8.9371980676328491</v>
      </c>
    </row>
    <row r="757" spans="18:19">
      <c r="R757" s="39">
        <f>'lc1.shallow1'!S760</f>
        <v>1703.5463083919999</v>
      </c>
      <c r="S757" s="45">
        <f>(SUM(COUNT(R757:R$829))/SUM(COUNT(R$2:R$829)))*100</f>
        <v>8.8164251207729478</v>
      </c>
    </row>
    <row r="758" spans="18:19">
      <c r="R758" s="39">
        <f>'lc1.shallow1'!S761</f>
        <v>727.69673221199992</v>
      </c>
      <c r="S758" s="45">
        <f>(SUM(COUNT(R758:R$829))/SUM(COUNT(R$2:R$829)))*100</f>
        <v>8.695652173913043</v>
      </c>
    </row>
    <row r="759" spans="18:19">
      <c r="R759" s="39">
        <f>'lc1.shallow1'!S762</f>
        <v>344.82212536439994</v>
      </c>
      <c r="S759" s="45">
        <f>(SUM(COUNT(R759:R$829))/SUM(COUNT(R$2:R$829)))*100</f>
        <v>8.57487922705314</v>
      </c>
    </row>
    <row r="760" spans="18:19">
      <c r="R760" s="39">
        <f>'lc1.shallow1'!S763</f>
        <v>245.29974342839998</v>
      </c>
      <c r="S760" s="45">
        <f>(SUM(COUNT(R760:R$829))/SUM(COUNT(R$2:R$829)))*100</f>
        <v>8.454106280193237</v>
      </c>
    </row>
    <row r="761" spans="18:19">
      <c r="R761" s="39">
        <f>'lc1.shallow1'!S764</f>
        <v>453.71933915759996</v>
      </c>
      <c r="S761" s="45">
        <f>(SUM(COUNT(R761:R$829))/SUM(COUNT(R$2:R$829)))*100</f>
        <v>8.3333333333333321</v>
      </c>
    </row>
    <row r="762" spans="18:19">
      <c r="R762" s="39">
        <f>'lc1.shallow1'!S765</f>
        <v>586.42290400799993</v>
      </c>
      <c r="S762" s="45">
        <f>(SUM(COUNT(R762:R$829))/SUM(COUNT(R$2:R$829)))*100</f>
        <v>8.2125603864734309</v>
      </c>
    </row>
    <row r="763" spans="18:19">
      <c r="R763" s="39">
        <f>'lc1.shallow1'!S766</f>
        <v>683.37822922800001</v>
      </c>
      <c r="S763" s="45">
        <f>(SUM(COUNT(R763:R$829))/SUM(COUNT(R$2:R$829)))*100</f>
        <v>8.0917874396135261</v>
      </c>
    </row>
    <row r="764" spans="18:19">
      <c r="R764" s="39">
        <f>'lc1.shallow1'!S767</f>
        <v>234.86305952160001</v>
      </c>
      <c r="S764" s="45">
        <f>(SUM(COUNT(R764:R$829))/SUM(COUNT(R$2:R$829)))*100</f>
        <v>7.9710144927536222</v>
      </c>
    </row>
    <row r="765" spans="18:19">
      <c r="R765" s="39">
        <f>'lc1.shallow1'!S768</f>
        <v>381.28355376719992</v>
      </c>
      <c r="S765" s="45">
        <f>(SUM(COUNT(R765:R$829))/SUM(COUNT(R$2:R$829)))*100</f>
        <v>7.85024154589372</v>
      </c>
    </row>
    <row r="766" spans="18:19">
      <c r="R766" s="39">
        <f>'lc1.shallow1'!S769</f>
        <v>277.31422838520001</v>
      </c>
      <c r="S766" s="45">
        <f>(SUM(COUNT(R766:R$829))/SUM(COUNT(R$2:R$829)))*100</f>
        <v>7.7294685990338161</v>
      </c>
    </row>
    <row r="767" spans="18:19">
      <c r="R767" s="39">
        <f>'lc1.shallow1'!S770</f>
        <v>282.9932041692</v>
      </c>
      <c r="S767" s="45">
        <f>(SUM(COUNT(R767:R$829))/SUM(COUNT(R$2:R$829)))*100</f>
        <v>7.608695652173914</v>
      </c>
    </row>
    <row r="768" spans="18:19">
      <c r="R768" s="39">
        <f>'lc1.shallow1'!S771</f>
        <v>236.49650504159999</v>
      </c>
      <c r="S768" s="45">
        <f>(SUM(COUNT(R768:R$829))/SUM(COUNT(R$2:R$829)))*100</f>
        <v>7.4879227053140092</v>
      </c>
    </row>
    <row r="769" spans="18:19">
      <c r="R769" s="39">
        <f>'lc1.shallow1'!S772</f>
        <v>187.35841185479998</v>
      </c>
      <c r="S769" s="45">
        <f>(SUM(COUNT(R769:R$829))/SUM(COUNT(R$2:R$829)))*100</f>
        <v>7.3671497584541061</v>
      </c>
    </row>
    <row r="770" spans="18:19">
      <c r="R770" s="39">
        <f>'lc1.shallow1'!S773</f>
        <v>146.59382881679997</v>
      </c>
      <c r="S770" s="45">
        <f>(SUM(COUNT(R770:R$829))/SUM(COUNT(R$2:R$829)))*100</f>
        <v>7.2463768115942031</v>
      </c>
    </row>
    <row r="771" spans="18:19">
      <c r="R771" s="39">
        <f>'lc1.shallow1'!S774</f>
        <v>481.34384393519997</v>
      </c>
      <c r="S771" s="45">
        <f>(SUM(COUNT(R771:R$829))/SUM(COUNT(R$2:R$829)))*100</f>
        <v>7.1256038647342992</v>
      </c>
    </row>
    <row r="772" spans="18:19">
      <c r="R772" s="39">
        <f>'lc1.shallow1'!S775</f>
        <v>263.88623150879999</v>
      </c>
      <c r="S772" s="45">
        <f>(SUM(COUNT(R772:R$829))/SUM(COUNT(R$2:R$829)))*100</f>
        <v>7.004830917874397</v>
      </c>
    </row>
    <row r="773" spans="18:19">
      <c r="R773" s="39">
        <f>'lc1.shallow1'!S776</f>
        <v>341.42224216559998</v>
      </c>
      <c r="S773" s="45">
        <f>(SUM(COUNT(R773:R$829))/SUM(COUNT(R$2:R$829)))*100</f>
        <v>6.8840579710144931</v>
      </c>
    </row>
    <row r="774" spans="18:19">
      <c r="R774" s="39">
        <f>'lc1.shallow1'!S777</f>
        <v>534.05215198680003</v>
      </c>
      <c r="S774" s="45">
        <f>(SUM(COUNT(R774:R$829))/SUM(COUNT(R$2:R$829)))*100</f>
        <v>6.7632850241545892</v>
      </c>
    </row>
    <row r="775" spans="18:19">
      <c r="R775" s="39">
        <f>'lc1.shallow1'!S778</f>
        <v>285.90431487239999</v>
      </c>
      <c r="S775" s="45">
        <f>(SUM(COUNT(R775:R$829))/SUM(COUNT(R$2:R$829)))*100</f>
        <v>6.6425120772946862</v>
      </c>
    </row>
    <row r="776" spans="18:19">
      <c r="R776" s="39">
        <f>'lc1.shallow1'!S779</f>
        <v>259.87049296559996</v>
      </c>
      <c r="S776" s="45">
        <f>(SUM(COUNT(R776:R$829))/SUM(COUNT(R$2:R$829)))*100</f>
        <v>6.5217391304347823</v>
      </c>
    </row>
    <row r="777" spans="18:19">
      <c r="R777" s="39">
        <f>'lc1.shallow1'!S780</f>
        <v>430.80921489479999</v>
      </c>
      <c r="S777" s="45">
        <f>(SUM(COUNT(R777:R$829))/SUM(COUNT(R$2:R$829)))*100</f>
        <v>6.4009661835748801</v>
      </c>
    </row>
    <row r="778" spans="18:19">
      <c r="R778" s="39">
        <f>'lc1.shallow1'!S781</f>
        <v>401.3889537444</v>
      </c>
      <c r="S778" s="45">
        <f>(SUM(COUNT(R778:R$829))/SUM(COUNT(R$2:R$829)))*100</f>
        <v>6.2801932367149762</v>
      </c>
    </row>
    <row r="779" spans="18:19">
      <c r="R779" s="39">
        <f>'lc1.shallow1'!S782</f>
        <v>887.90012061599998</v>
      </c>
      <c r="S779" s="45">
        <f>(SUM(COUNT(R779:R$829))/SUM(COUNT(R$2:R$829)))*100</f>
        <v>6.1594202898550732</v>
      </c>
    </row>
    <row r="780" spans="18:19">
      <c r="R780" s="39">
        <f>'lc1.shallow1'!S783</f>
        <v>274.12373131439995</v>
      </c>
      <c r="S780" s="45">
        <f>(SUM(COUNT(R780:R$829))/SUM(COUNT(R$2:R$829)))*100</f>
        <v>6.0386473429951693</v>
      </c>
    </row>
    <row r="781" spans="18:19">
      <c r="R781" s="39">
        <f>'lc1.shallow1'!S784</f>
        <v>284.48154952200002</v>
      </c>
      <c r="S781" s="45">
        <f>(SUM(COUNT(R781:R$829))/SUM(COUNT(R$2:R$829)))*100</f>
        <v>5.9178743961352653</v>
      </c>
    </row>
    <row r="782" spans="18:19">
      <c r="R782" s="39">
        <f>'lc1.shallow1'!S785</f>
        <v>371.56909994759997</v>
      </c>
      <c r="S782" s="45">
        <f>(SUM(COUNT(R782:R$829))/SUM(COUNT(R$2:R$829)))*100</f>
        <v>5.7971014492753623</v>
      </c>
    </row>
    <row r="783" spans="18:19">
      <c r="R783" s="39">
        <f>'lc1.shallow1'!S786</f>
        <v>354.14423371199996</v>
      </c>
      <c r="S783" s="45">
        <f>(SUM(COUNT(R783:R$829))/SUM(COUNT(R$2:R$829)))*100</f>
        <v>5.6763285024154593</v>
      </c>
    </row>
    <row r="784" spans="18:19">
      <c r="R784" s="39">
        <f>'lc1.shallow1'!S787</f>
        <v>361.20143035199993</v>
      </c>
      <c r="S784" s="45">
        <f>(SUM(COUNT(R784:R$829))/SUM(COUNT(R$2:R$829)))*100</f>
        <v>5.5555555555555554</v>
      </c>
    </row>
    <row r="785" spans="18:19">
      <c r="R785" s="39">
        <f>'lc1.shallow1'!S788</f>
        <v>626.07908745600002</v>
      </c>
      <c r="S785" s="45">
        <f>(SUM(COUNT(R785:R$829))/SUM(COUNT(R$2:R$829)))*100</f>
        <v>5.4347826086956523</v>
      </c>
    </row>
    <row r="786" spans="18:19">
      <c r="R786" s="39">
        <f>'lc1.shallow1'!S789</f>
        <v>750.57994594800005</v>
      </c>
      <c r="S786" s="45">
        <f>(SUM(COUNT(R786:R$829))/SUM(COUNT(R$2:R$829)))*100</f>
        <v>5.3140096618357484</v>
      </c>
    </row>
    <row r="787" spans="18:19">
      <c r="R787" s="39">
        <f>'lc1.shallow1'!S790</f>
        <v>606.75563924399989</v>
      </c>
      <c r="S787" s="45">
        <f>(SUM(COUNT(R787:R$829))/SUM(COUNT(R$2:R$829)))*100</f>
        <v>5.1932367149758454</v>
      </c>
    </row>
    <row r="788" spans="18:19">
      <c r="R788" s="39">
        <f>'lc1.shallow1'!S791</f>
        <v>309.74578936799998</v>
      </c>
      <c r="S788" s="45">
        <f>(SUM(COUNT(R788:R$829))/SUM(COUNT(R$2:R$829)))*100</f>
        <v>5.0724637681159424</v>
      </c>
    </row>
    <row r="789" spans="18:19">
      <c r="R789" s="39">
        <f>'lc1.shallow1'!S792</f>
        <v>1492.501589496</v>
      </c>
      <c r="S789" s="45">
        <f>(SUM(COUNT(R789:R$829))/SUM(COUNT(R$2:R$829)))*100</f>
        <v>4.9516908212560384</v>
      </c>
    </row>
    <row r="790" spans="18:19">
      <c r="R790" s="39">
        <f>'lc1.shallow1'!S793</f>
        <v>257.71247138399997</v>
      </c>
      <c r="S790" s="45">
        <f>(SUM(COUNT(R790:R$829))/SUM(COUNT(R$2:R$829)))*100</f>
        <v>4.8309178743961354</v>
      </c>
    </row>
    <row r="791" spans="18:19">
      <c r="R791" s="39">
        <f>'lc1.shallow1'!S794</f>
        <v>333.53715133559996</v>
      </c>
      <c r="S791" s="45">
        <f>(SUM(COUNT(R791:R$829))/SUM(COUNT(R$2:R$829)))*100</f>
        <v>4.7101449275362324</v>
      </c>
    </row>
    <row r="792" spans="18:19">
      <c r="R792" s="39">
        <f>'lc1.shallow1'!S795</f>
        <v>538.06742709119999</v>
      </c>
      <c r="S792" s="45">
        <f>(SUM(COUNT(R792:R$829))/SUM(COUNT(R$2:R$829)))*100</f>
        <v>4.5893719806763285</v>
      </c>
    </row>
    <row r="793" spans="18:19">
      <c r="R793" s="39">
        <f>'lc1.shallow1'!S796</f>
        <v>462.93164646239995</v>
      </c>
      <c r="S793" s="45">
        <f>(SUM(COUNT(R793:R$829))/SUM(COUNT(R$2:R$829)))*100</f>
        <v>4.4685990338164245</v>
      </c>
    </row>
    <row r="794" spans="18:19">
      <c r="R794" s="39">
        <f>'lc1.shallow1'!S797</f>
        <v>330.68828113439997</v>
      </c>
      <c r="S794" s="45">
        <f>(SUM(COUNT(R794:R$829))/SUM(COUNT(R$2:R$829)))*100</f>
        <v>4.3478260869565215</v>
      </c>
    </row>
    <row r="795" spans="18:19">
      <c r="R795" s="39">
        <f>'lc1.shallow1'!S798</f>
        <v>571.04159075999996</v>
      </c>
      <c r="S795" s="45">
        <f>(SUM(COUNT(R795:R$829))/SUM(COUNT(R$2:R$829)))*100</f>
        <v>4.2270531400966185</v>
      </c>
    </row>
    <row r="796" spans="18:19">
      <c r="R796" s="39">
        <f>'lc1.shallow1'!S799</f>
        <v>806.41707281999993</v>
      </c>
      <c r="S796" s="45">
        <f>(SUM(COUNT(R796:R$829))/SUM(COUNT(R$2:R$829)))*100</f>
        <v>4.1062801932367154</v>
      </c>
    </row>
    <row r="797" spans="18:19">
      <c r="R797" s="39">
        <f>'lc1.shallow1'!S800</f>
        <v>972.38008449599999</v>
      </c>
      <c r="S797" s="45">
        <f>(SUM(COUNT(R797:R$829))/SUM(COUNT(R$2:R$829)))*100</f>
        <v>3.9855072463768111</v>
      </c>
    </row>
    <row r="798" spans="18:19">
      <c r="R798" s="39">
        <f>'lc1.shallow1'!S801</f>
        <v>669.53721689999998</v>
      </c>
      <c r="S798" s="45">
        <f>(SUM(COUNT(R798:R$829))/SUM(COUNT(R$2:R$829)))*100</f>
        <v>3.8647342995169081</v>
      </c>
    </row>
    <row r="799" spans="18:19">
      <c r="R799" s="39">
        <f>'lc1.shallow1'!S802</f>
        <v>463.91957204279993</v>
      </c>
      <c r="S799" s="45">
        <f>(SUM(COUNT(R799:R$829))/SUM(COUNT(R$2:R$829)))*100</f>
        <v>3.7439613526570046</v>
      </c>
    </row>
    <row r="800" spans="18:19">
      <c r="R800" s="39">
        <f>'lc1.shallow1'!S803</f>
        <v>461.81560416479994</v>
      </c>
      <c r="S800" s="45">
        <f>(SUM(COUNT(R800:R$829))/SUM(COUNT(R$2:R$829)))*100</f>
        <v>3.6231884057971016</v>
      </c>
    </row>
    <row r="801" spans="18:19">
      <c r="R801" s="39">
        <f>'lc1.shallow1'!S804</f>
        <v>583.53224439600001</v>
      </c>
      <c r="S801" s="45">
        <f>(SUM(COUNT(R801:R$829))/SUM(COUNT(R$2:R$829)))*100</f>
        <v>3.5024154589371985</v>
      </c>
    </row>
    <row r="802" spans="18:19">
      <c r="R802" s="39">
        <f>'lc1.shallow1'!S805</f>
        <v>508.28856915720002</v>
      </c>
      <c r="S802" s="45">
        <f>(SUM(COUNT(R802:R$829))/SUM(COUNT(R$2:R$829)))*100</f>
        <v>3.3816425120772946</v>
      </c>
    </row>
    <row r="803" spans="18:19">
      <c r="R803" s="39">
        <f>'lc1.shallow1'!S806</f>
        <v>294.07871858279998</v>
      </c>
      <c r="S803" s="45">
        <f>(SUM(COUNT(R803:R$829))/SUM(COUNT(R$2:R$829)))*100</f>
        <v>3.2608695652173911</v>
      </c>
    </row>
    <row r="804" spans="18:19">
      <c r="R804" s="39">
        <f>'lc1.shallow1'!S807</f>
        <v>684.38967749999995</v>
      </c>
      <c r="S804" s="45">
        <f>(SUM(COUNT(R804:R$829))/SUM(COUNT(R$2:R$829)))*100</f>
        <v>3.1400966183574881</v>
      </c>
    </row>
    <row r="805" spans="18:19">
      <c r="R805" s="39">
        <f>'lc1.shallow1'!S808</f>
        <v>249.20326097399999</v>
      </c>
      <c r="S805" s="45">
        <f>(SUM(COUNT(R805:R$829))/SUM(COUNT(R$2:R$829)))*100</f>
        <v>3.0193236714975846</v>
      </c>
    </row>
    <row r="806" spans="18:19">
      <c r="R806" s="39">
        <f>'lc1.shallow1'!S809</f>
        <v>308.79832695239998</v>
      </c>
      <c r="S806" s="45">
        <f>(SUM(COUNT(R806:R$829))/SUM(COUNT(R$2:R$829)))*100</f>
        <v>2.8985507246376812</v>
      </c>
    </row>
    <row r="807" spans="18:19">
      <c r="R807" s="39">
        <f>'lc1.shallow1'!S810</f>
        <v>421.43433487200002</v>
      </c>
      <c r="S807" s="45">
        <f>(SUM(COUNT(R807:R$829))/SUM(COUNT(R$2:R$829)))*100</f>
        <v>2.7777777777777777</v>
      </c>
    </row>
    <row r="808" spans="18:19">
      <c r="R808" s="39">
        <f>'lc1.shallow1'!S811</f>
        <v>387.71572340759997</v>
      </c>
      <c r="S808" s="45">
        <f>(SUM(COUNT(R808:R$829))/SUM(COUNT(R$2:R$829)))*100</f>
        <v>2.6570048309178742</v>
      </c>
    </row>
    <row r="809" spans="18:19">
      <c r="R809" s="39">
        <f>'lc1.shallow1'!S812</f>
        <v>267.10020524879997</v>
      </c>
      <c r="S809" s="45">
        <f>(SUM(COUNT(R809:R$829))/SUM(COUNT(R$2:R$829)))*100</f>
        <v>2.5362318840579712</v>
      </c>
    </row>
    <row r="810" spans="18:19">
      <c r="R810" s="39">
        <f>'lc1.shallow1'!S813</f>
        <v>206.03799400079998</v>
      </c>
      <c r="S810" s="45">
        <f>(SUM(COUNT(R810:R$829))/SUM(COUNT(R$2:R$829)))*100</f>
        <v>2.4154589371980677</v>
      </c>
    </row>
    <row r="811" spans="18:19">
      <c r="R811" s="39">
        <f>'lc1.shallow1'!S814</f>
        <v>731.89465865999989</v>
      </c>
      <c r="S811" s="45">
        <f>(SUM(COUNT(R811:R$829))/SUM(COUNT(R$2:R$829)))*100</f>
        <v>2.2946859903381642</v>
      </c>
    </row>
    <row r="812" spans="18:19">
      <c r="R812" s="39">
        <f>'lc1.shallow1'!S815</f>
        <v>230.13650534879997</v>
      </c>
      <c r="S812" s="45">
        <f>(SUM(COUNT(R812:R$829))/SUM(COUNT(R$2:R$829)))*100</f>
        <v>2.1739130434782608</v>
      </c>
    </row>
    <row r="813" spans="18:19">
      <c r="R813" s="39">
        <f>'lc1.shallow1'!S816</f>
        <v>394.79834629560003</v>
      </c>
      <c r="S813" s="45">
        <f>(SUM(COUNT(R813:R$829))/SUM(COUNT(R$2:R$829)))*100</f>
        <v>2.0531400966183577</v>
      </c>
    </row>
    <row r="814" spans="18:19">
      <c r="R814" s="39">
        <f>'lc1.shallow1'!S817</f>
        <v>190.7592074364</v>
      </c>
      <c r="S814" s="45">
        <f>(SUM(COUNT(R814:R$829))/SUM(COUNT(R$2:R$829)))*100</f>
        <v>1.932367149758454</v>
      </c>
    </row>
    <row r="815" spans="18:19">
      <c r="R815" s="39">
        <f>'lc1.shallow1'!S818</f>
        <v>256.78684152119996</v>
      </c>
      <c r="S815" s="45">
        <f>(SUM(COUNT(R815:R$829))/SUM(COUNT(R$2:R$829)))*100</f>
        <v>1.8115942028985508</v>
      </c>
    </row>
    <row r="816" spans="18:19">
      <c r="R816" s="39">
        <f>'lc1.shallow1'!S819</f>
        <v>209.71744963079999</v>
      </c>
      <c r="S816" s="45">
        <f>(SUM(COUNT(R816:R$829))/SUM(COUNT(R$2:R$829)))*100</f>
        <v>1.6908212560386473</v>
      </c>
    </row>
    <row r="817" spans="18:19">
      <c r="R817" s="39">
        <f>'lc1.shallow1'!S820</f>
        <v>186.24736078800001</v>
      </c>
      <c r="S817" s="45">
        <f>(SUM(COUNT(R817:R$829))/SUM(COUNT(R$2:R$829)))*100</f>
        <v>1.5700483091787441</v>
      </c>
    </row>
    <row r="818" spans="18:19">
      <c r="R818" s="39">
        <f>'lc1.shallow1'!S821</f>
        <v>173.92920700319999</v>
      </c>
      <c r="S818" s="45">
        <f>(SUM(COUNT(R818:R$829))/SUM(COUNT(R$2:R$829)))*100</f>
        <v>1.4492753623188406</v>
      </c>
    </row>
    <row r="819" spans="18:19">
      <c r="R819" s="39">
        <f>'lc1.shallow1'!S822</f>
        <v>235.6754016372</v>
      </c>
      <c r="S819" s="45">
        <f>(SUM(COUNT(R819:R$829))/SUM(COUNT(R$2:R$829)))*100</f>
        <v>1.3285024154589371</v>
      </c>
    </row>
    <row r="820" spans="18:19">
      <c r="R820" s="39">
        <f>'lc1.shallow1'!S823</f>
        <v>160.3483701312</v>
      </c>
      <c r="S820" s="45">
        <f>(SUM(COUNT(R820:R$829))/SUM(COUNT(R$2:R$829)))*100</f>
        <v>1.2077294685990339</v>
      </c>
    </row>
    <row r="821" spans="18:19">
      <c r="R821" s="39">
        <f>'lc1.shallow1'!S824</f>
        <v>165.07898623199998</v>
      </c>
      <c r="S821" s="45">
        <f>(SUM(COUNT(R821:R$829))/SUM(COUNT(R$2:R$829)))*100</f>
        <v>1.0869565217391304</v>
      </c>
    </row>
    <row r="822" spans="18:19">
      <c r="R822" s="39">
        <f>'lc1.shallow1'!S825</f>
        <v>385.48057883039996</v>
      </c>
      <c r="S822" s="45">
        <f>(SUM(COUNT(R822:R$829))/SUM(COUNT(R$2:R$829)))*100</f>
        <v>0.96618357487922701</v>
      </c>
    </row>
    <row r="823" spans="18:19">
      <c r="R823" s="39">
        <f>'lc1.shallow1'!S826</f>
        <v>212.76238896119997</v>
      </c>
      <c r="S823" s="45">
        <f>(SUM(COUNT(R823:R$829))/SUM(COUNT(R$2:R$829)))*100</f>
        <v>0.84541062801932365</v>
      </c>
    </row>
    <row r="824" spans="18:19">
      <c r="R824" s="39">
        <f>'lc1.shallow1'!S827</f>
        <v>700.819089996</v>
      </c>
      <c r="S824" s="45">
        <f>(SUM(COUNT(R824:R$829))/SUM(COUNT(R$2:R$829)))*100</f>
        <v>0.72463768115942029</v>
      </c>
    </row>
    <row r="825" spans="18:19">
      <c r="R825" s="39">
        <f>'lc1.shallow1'!S828</f>
        <v>1829.076400332</v>
      </c>
      <c r="S825" s="45">
        <f>(SUM(COUNT(R825:R$829))/SUM(COUNT(R$2:R$829)))*100</f>
        <v>0.60386473429951693</v>
      </c>
    </row>
    <row r="826" spans="18:19">
      <c r="R826" s="39">
        <f>'lc1.shallow1'!S829</f>
        <v>405.87108757559997</v>
      </c>
      <c r="S826" s="45">
        <f>(SUM(COUNT(R826:R$829))/SUM(COUNT(R$2:R$829)))*100</f>
        <v>0.48309178743961351</v>
      </c>
    </row>
    <row r="827" spans="18:19">
      <c r="R827" s="39">
        <f>'lc1.shallow1'!S830</f>
        <v>1916.5285900680001</v>
      </c>
      <c r="S827" s="45">
        <f>(SUM(COUNT(R827:R$829))/SUM(COUNT(R$2:R$829)))*100</f>
        <v>0.36231884057971014</v>
      </c>
    </row>
    <row r="828" spans="18:19">
      <c r="R828" s="39">
        <f>'lc1.shallow1'!S831</f>
        <v>266.90137522679998</v>
      </c>
      <c r="S828" s="45">
        <f>(SUM(COUNT(R828:R$829))/SUM(COUNT(R$2:R$829)))*100</f>
        <v>0.24154589371980675</v>
      </c>
    </row>
    <row r="829" spans="18:19">
      <c r="R829" s="39">
        <f>'lc1.shallow1'!S832</f>
        <v>220.390267986</v>
      </c>
      <c r="S829" s="45">
        <f>(SUM(COUNT(R829:R$829))/SUM(COUNT(R$2:R$829)))*100</f>
        <v>0.12077294685990338</v>
      </c>
    </row>
    <row r="830" spans="18:19">
      <c r="R830" s="39"/>
    </row>
    <row r="831" spans="18:19">
      <c r="R831" s="39"/>
    </row>
    <row r="832" spans="18:19">
      <c r="R832" s="39"/>
    </row>
    <row r="833" spans="18:18">
      <c r="R833" s="39"/>
    </row>
    <row r="834" spans="18:18">
      <c r="R834" s="39"/>
    </row>
    <row r="835" spans="18:18">
      <c r="R835" s="39"/>
    </row>
    <row r="836" spans="18:18">
      <c r="R836" s="39"/>
    </row>
    <row r="837" spans="18:18">
      <c r="R837" s="39"/>
    </row>
    <row r="838" spans="18:18">
      <c r="R83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E56F-075D-6D45-B80E-AB696C5E4F73}">
  <sheetPr codeName="Sheet6">
    <tabColor rgb="FF7030A0"/>
  </sheetPr>
  <dimension ref="A1:S832"/>
  <sheetViews>
    <sheetView workbookViewId="0">
      <selection activeCell="S5" sqref="S5"/>
    </sheetView>
  </sheetViews>
  <sheetFormatPr defaultColWidth="11.42578125" defaultRowHeight="15"/>
  <cols>
    <col min="17" max="17" width="20.7109375" customWidth="1"/>
  </cols>
  <sheetData>
    <row r="1" spans="1:19" ht="15.75">
      <c r="A1" s="36" t="s">
        <v>182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9" ht="15.7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19" ht="15.75">
      <c r="A3" s="36" t="s">
        <v>183</v>
      </c>
      <c r="B3" s="38" t="s">
        <v>184</v>
      </c>
      <c r="C3" s="38" t="s">
        <v>185</v>
      </c>
      <c r="D3" s="38" t="s">
        <v>186</v>
      </c>
      <c r="E3" s="38" t="s">
        <v>187</v>
      </c>
      <c r="F3" s="38" t="s">
        <v>188</v>
      </c>
      <c r="G3" s="38" t="s">
        <v>189</v>
      </c>
      <c r="H3" s="38" t="s">
        <v>190</v>
      </c>
      <c r="I3" s="38" t="s">
        <v>191</v>
      </c>
      <c r="J3" s="38" t="s">
        <v>192</v>
      </c>
      <c r="K3" s="38" t="s">
        <v>193</v>
      </c>
      <c r="L3" s="37"/>
      <c r="M3" s="38" t="s">
        <v>194</v>
      </c>
      <c r="N3" s="37"/>
      <c r="O3" s="37"/>
      <c r="P3" s="37"/>
      <c r="Q3" s="37"/>
      <c r="R3" s="37"/>
    </row>
    <row r="4" spans="1:19" ht="15.7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40">
        <v>3.18E-5</v>
      </c>
      <c r="N4" s="37"/>
      <c r="O4" s="37"/>
      <c r="P4" s="37"/>
      <c r="Q4" s="38" t="s">
        <v>195</v>
      </c>
      <c r="R4" s="38" t="s">
        <v>196</v>
      </c>
      <c r="S4" t="s">
        <v>262</v>
      </c>
    </row>
    <row r="5" spans="1:19" ht="15.75">
      <c r="A5" s="36">
        <v>-104.701058</v>
      </c>
      <c r="B5" s="38">
        <v>32.23314688</v>
      </c>
      <c r="C5" s="38">
        <v>58.241574780000001</v>
      </c>
      <c r="D5" s="38">
        <v>43.814159459999999</v>
      </c>
      <c r="E5" s="40">
        <v>3.4699999999999998E-6</v>
      </c>
      <c r="F5" s="40">
        <v>2.61E-6</v>
      </c>
      <c r="G5" s="38">
        <v>1518</v>
      </c>
      <c r="H5" s="40">
        <v>5.3800000000000001E-12</v>
      </c>
      <c r="I5" s="38">
        <v>-1.0101147749999999</v>
      </c>
      <c r="J5" s="38">
        <v>1998.695686</v>
      </c>
      <c r="K5" s="38">
        <v>24.050468970000001</v>
      </c>
      <c r="L5" s="37"/>
      <c r="M5" s="37"/>
      <c r="N5" s="37"/>
      <c r="O5" s="37"/>
      <c r="P5" s="37"/>
      <c r="Q5" s="38">
        <v>247.1</v>
      </c>
      <c r="R5" s="40">
        <v>5.64</v>
      </c>
      <c r="S5" s="39">
        <f>C5*R$5</f>
        <v>328.48248175919997</v>
      </c>
    </row>
    <row r="6" spans="1:19" ht="15.75">
      <c r="A6" s="36">
        <v>-104.70105119999999</v>
      </c>
      <c r="B6" s="38">
        <v>32.233146099999999</v>
      </c>
      <c r="C6" s="38">
        <v>92.295352379999997</v>
      </c>
      <c r="D6" s="38">
        <v>41.25660757</v>
      </c>
      <c r="E6" s="40">
        <v>5.4999999999999999E-6</v>
      </c>
      <c r="F6" s="40">
        <v>2.4600000000000002E-6</v>
      </c>
      <c r="G6" s="38">
        <v>2075</v>
      </c>
      <c r="H6" s="40">
        <v>7.3599999999999993E-12</v>
      </c>
      <c r="I6" s="38">
        <v>-1.6138983790000001</v>
      </c>
      <c r="J6" s="38">
        <v>2982.444892</v>
      </c>
      <c r="K6" s="38">
        <v>30.426208190000001</v>
      </c>
      <c r="L6" s="37"/>
      <c r="M6" s="37"/>
      <c r="N6" s="37"/>
      <c r="O6" s="37"/>
      <c r="P6" s="37"/>
      <c r="Q6" s="38">
        <v>232.7</v>
      </c>
      <c r="R6" s="37"/>
      <c r="S6" s="39">
        <f t="shared" ref="S6:S69" si="0">C6*R$5</f>
        <v>520.54578742319995</v>
      </c>
    </row>
    <row r="7" spans="1:19" ht="15.75">
      <c r="A7" s="36">
        <v>-104.7010597</v>
      </c>
      <c r="B7" s="38">
        <v>32.23314027</v>
      </c>
      <c r="C7" s="38">
        <v>106.3413496</v>
      </c>
      <c r="D7" s="38">
        <v>58.58452518</v>
      </c>
      <c r="E7" s="40">
        <v>6.3300000000000004E-6</v>
      </c>
      <c r="F7" s="40">
        <v>3.49E-6</v>
      </c>
      <c r="G7" s="38">
        <v>3198</v>
      </c>
      <c r="H7" s="40">
        <v>1.1300000000000001E-11</v>
      </c>
      <c r="I7" s="38">
        <v>-2.0476456330000001</v>
      </c>
      <c r="J7" s="38">
        <v>4879.5993340000005</v>
      </c>
      <c r="K7" s="38">
        <v>34.461832190000003</v>
      </c>
      <c r="L7" s="37"/>
      <c r="M7" s="37"/>
      <c r="N7" s="37"/>
      <c r="O7" s="37"/>
      <c r="P7" s="37"/>
      <c r="Q7" s="38">
        <v>330.4</v>
      </c>
      <c r="R7" s="37"/>
      <c r="S7" s="39">
        <f t="shared" si="0"/>
        <v>599.765211744</v>
      </c>
    </row>
    <row r="8" spans="1:19" ht="15.75">
      <c r="A8" s="36">
        <v>-104.7010708</v>
      </c>
      <c r="B8" s="38">
        <v>32.233139309999999</v>
      </c>
      <c r="C8" s="38">
        <v>86.960142750000003</v>
      </c>
      <c r="D8" s="38">
        <v>45.513001520000003</v>
      </c>
      <c r="E8" s="40">
        <v>5.1800000000000004E-6</v>
      </c>
      <c r="F8" s="40">
        <v>2.7099999999999999E-6</v>
      </c>
      <c r="G8" s="38">
        <v>2747</v>
      </c>
      <c r="H8" s="40">
        <v>9.7400000000000001E-12</v>
      </c>
      <c r="I8" s="38">
        <v>-1.1990353680000001</v>
      </c>
      <c r="J8" s="38">
        <v>3099.9508129999999</v>
      </c>
      <c r="K8" s="38">
        <v>11.38569075</v>
      </c>
      <c r="L8" s="37"/>
      <c r="M8" s="37"/>
      <c r="N8" s="37"/>
      <c r="O8" s="37"/>
      <c r="P8" s="37"/>
      <c r="Q8" s="38">
        <v>256.7</v>
      </c>
      <c r="R8" s="37"/>
      <c r="S8" s="39">
        <f t="shared" si="0"/>
        <v>490.45520511000001</v>
      </c>
    </row>
    <row r="9" spans="1:19" ht="15.75">
      <c r="A9" s="36">
        <v>-104.70104499999999</v>
      </c>
      <c r="B9" s="38">
        <v>32.233140319999997</v>
      </c>
      <c r="C9" s="38">
        <v>47.546206050000002</v>
      </c>
      <c r="D9" s="38">
        <v>40.674219460000003</v>
      </c>
      <c r="E9" s="40">
        <v>2.83E-6</v>
      </c>
      <c r="F9" s="40">
        <v>2.4200000000000001E-6</v>
      </c>
      <c r="G9" s="38">
        <v>1322</v>
      </c>
      <c r="H9" s="40">
        <v>4.6899999999999996E-12</v>
      </c>
      <c r="I9" s="38">
        <v>-2.0277540109999999</v>
      </c>
      <c r="J9" s="38">
        <v>1514.7263379999999</v>
      </c>
      <c r="K9" s="38">
        <v>12.723508730000001</v>
      </c>
      <c r="L9" s="37"/>
      <c r="M9" s="37"/>
      <c r="N9" s="37"/>
      <c r="O9" s="37"/>
      <c r="P9" s="37"/>
      <c r="Q9" s="38">
        <v>229.4</v>
      </c>
      <c r="R9" s="37"/>
      <c r="S9" s="39">
        <f t="shared" si="0"/>
        <v>268.160602122</v>
      </c>
    </row>
    <row r="10" spans="1:19" ht="15.75">
      <c r="A10" s="36">
        <v>-104.7010731</v>
      </c>
      <c r="B10" s="38">
        <v>32.233137470000003</v>
      </c>
      <c r="C10" s="38">
        <v>64.438553749999997</v>
      </c>
      <c r="D10" s="38">
        <v>36.199525059999999</v>
      </c>
      <c r="E10" s="40">
        <v>3.8399999999999997E-6</v>
      </c>
      <c r="F10" s="40">
        <v>2.1600000000000001E-6</v>
      </c>
      <c r="G10" s="38">
        <v>1201</v>
      </c>
      <c r="H10" s="40">
        <v>4.26E-12</v>
      </c>
      <c r="I10" s="38">
        <v>-1.3359950920000001</v>
      </c>
      <c r="J10" s="38">
        <v>1827.0386659999999</v>
      </c>
      <c r="K10" s="38">
        <v>34.265211649999998</v>
      </c>
      <c r="L10" s="37"/>
      <c r="M10" s="37"/>
      <c r="N10" s="37"/>
      <c r="O10" s="37"/>
      <c r="P10" s="37"/>
      <c r="Q10" s="38">
        <v>204.1</v>
      </c>
      <c r="R10" s="37"/>
      <c r="S10" s="39">
        <f t="shared" si="0"/>
        <v>363.43344314999996</v>
      </c>
    </row>
    <row r="11" spans="1:19" ht="15.75">
      <c r="A11" s="36">
        <v>-104.70109170000001</v>
      </c>
      <c r="B11" s="38">
        <v>32.233134849999999</v>
      </c>
      <c r="C11" s="38">
        <v>155.42973409999999</v>
      </c>
      <c r="D11" s="38">
        <v>109.5826484</v>
      </c>
      <c r="E11" s="40">
        <v>9.2599999999999994E-6</v>
      </c>
      <c r="F11" s="40">
        <v>6.5300000000000002E-6</v>
      </c>
      <c r="G11" s="38">
        <v>8510</v>
      </c>
      <c r="H11" s="40">
        <v>3.0200000000000003E-11</v>
      </c>
      <c r="I11" s="38">
        <v>-2.3463357820000001</v>
      </c>
      <c r="J11" s="38">
        <v>13340.588170000001</v>
      </c>
      <c r="K11" s="38">
        <v>36.20970913</v>
      </c>
      <c r="L11" s="37"/>
      <c r="M11" s="37"/>
      <c r="N11" s="37"/>
      <c r="O11" s="37"/>
      <c r="P11" s="37"/>
      <c r="Q11" s="38">
        <v>618</v>
      </c>
      <c r="R11" s="37"/>
      <c r="S11" s="39">
        <f t="shared" si="0"/>
        <v>876.62370032399986</v>
      </c>
    </row>
    <row r="12" spans="1:19" ht="15.75">
      <c r="A12" s="36">
        <v>-104.7010847</v>
      </c>
      <c r="B12" s="38">
        <v>32.233123169999999</v>
      </c>
      <c r="C12" s="38">
        <v>340.02396620000002</v>
      </c>
      <c r="D12" s="38">
        <v>171.77298039999999</v>
      </c>
      <c r="E12" s="40">
        <v>2.02E-5</v>
      </c>
      <c r="F12" s="40">
        <v>1.0200000000000001E-5</v>
      </c>
      <c r="G12" s="38">
        <v>33875</v>
      </c>
      <c r="H12" s="40">
        <v>1.2E-10</v>
      </c>
      <c r="I12" s="38">
        <v>-1.6627451769999999</v>
      </c>
      <c r="J12" s="38">
        <v>45747.08872</v>
      </c>
      <c r="K12" s="38">
        <v>25.951572110000001</v>
      </c>
      <c r="L12" s="37"/>
      <c r="M12" s="37"/>
      <c r="N12" s="37"/>
      <c r="O12" s="37"/>
      <c r="P12" s="37"/>
      <c r="Q12" s="38">
        <v>968.7</v>
      </c>
      <c r="R12" s="37"/>
      <c r="S12" s="39">
        <f t="shared" si="0"/>
        <v>1917.735169368</v>
      </c>
    </row>
    <row r="13" spans="1:19" ht="15.75">
      <c r="A13" s="36">
        <v>-104.7010563</v>
      </c>
      <c r="B13" s="38">
        <v>32.23313169</v>
      </c>
      <c r="C13" s="38">
        <v>103.37645500000001</v>
      </c>
      <c r="D13" s="38">
        <v>57.171733109999998</v>
      </c>
      <c r="E13" s="40">
        <v>6.1600000000000003E-6</v>
      </c>
      <c r="F13" s="40">
        <v>3.4000000000000001E-6</v>
      </c>
      <c r="G13" s="38">
        <v>3978</v>
      </c>
      <c r="H13" s="40">
        <v>1.41E-11</v>
      </c>
      <c r="I13" s="38">
        <v>-0.65436165400000001</v>
      </c>
      <c r="J13" s="38">
        <v>4629.1587460000001</v>
      </c>
      <c r="K13" s="38">
        <v>14.066459630000001</v>
      </c>
      <c r="L13" s="37"/>
      <c r="M13" s="37"/>
      <c r="N13" s="37"/>
      <c r="O13" s="37"/>
      <c r="P13" s="37"/>
      <c r="Q13" s="38">
        <v>322.39999999999998</v>
      </c>
      <c r="R13" s="37"/>
      <c r="S13" s="39">
        <f t="shared" si="0"/>
        <v>583.04320619999999</v>
      </c>
    </row>
    <row r="14" spans="1:19" ht="15.75">
      <c r="A14" s="36">
        <v>-104.7010636</v>
      </c>
      <c r="B14" s="38">
        <v>32.233125139999999</v>
      </c>
      <c r="C14" s="38">
        <v>234.6083568</v>
      </c>
      <c r="D14" s="38">
        <v>128.4665522</v>
      </c>
      <c r="E14" s="40">
        <v>1.4E-5</v>
      </c>
      <c r="F14" s="40">
        <v>7.6499999999999996E-6</v>
      </c>
      <c r="G14" s="38">
        <v>13643</v>
      </c>
      <c r="H14" s="40">
        <v>4.8400000000000002E-11</v>
      </c>
      <c r="I14" s="38">
        <v>-2.6564897709999999</v>
      </c>
      <c r="J14" s="38">
        <v>23606.555769999999</v>
      </c>
      <c r="K14" s="38">
        <v>42.206732170000002</v>
      </c>
      <c r="L14" s="37"/>
      <c r="M14" s="37"/>
      <c r="N14" s="37"/>
      <c r="O14" s="37"/>
      <c r="P14" s="37"/>
      <c r="Q14" s="38">
        <v>724.4</v>
      </c>
      <c r="R14" s="37"/>
      <c r="S14" s="39">
        <f t="shared" si="0"/>
        <v>1323.1911323519998</v>
      </c>
    </row>
    <row r="15" spans="1:19" ht="15.75">
      <c r="A15" s="36">
        <v>-104.7010585</v>
      </c>
      <c r="B15" s="38">
        <v>32.233128469999997</v>
      </c>
      <c r="C15" s="38">
        <v>58.666255939999999</v>
      </c>
      <c r="D15" s="38">
        <v>39.226879050000001</v>
      </c>
      <c r="E15" s="40">
        <v>3.49E-6</v>
      </c>
      <c r="F15" s="40">
        <v>2.34E-6</v>
      </c>
      <c r="G15" s="38">
        <v>1042</v>
      </c>
      <c r="H15" s="40">
        <v>3.7E-12</v>
      </c>
      <c r="I15" s="38">
        <v>-2.9045359739999999</v>
      </c>
      <c r="J15" s="38">
        <v>1802.4831360000001</v>
      </c>
      <c r="K15" s="38">
        <v>42.19085999</v>
      </c>
      <c r="L15" s="37"/>
      <c r="M15" s="37"/>
      <c r="N15" s="37"/>
      <c r="O15" s="37"/>
      <c r="P15" s="37"/>
      <c r="Q15" s="38">
        <v>221.2</v>
      </c>
      <c r="R15" s="37"/>
      <c r="S15" s="39">
        <f t="shared" si="0"/>
        <v>330.87768350159996</v>
      </c>
    </row>
    <row r="16" spans="1:19" ht="15.75">
      <c r="A16" s="36">
        <v>-104.70107350000001</v>
      </c>
      <c r="B16" s="38">
        <v>32.233124070000002</v>
      </c>
      <c r="C16" s="38">
        <v>121.6835214</v>
      </c>
      <c r="D16" s="38">
        <v>83.639118949999997</v>
      </c>
      <c r="E16" s="40">
        <v>7.25E-6</v>
      </c>
      <c r="F16" s="40">
        <v>4.9799999999999998E-6</v>
      </c>
      <c r="G16" s="38">
        <v>6882</v>
      </c>
      <c r="H16" s="40">
        <v>2.4400000000000001E-11</v>
      </c>
      <c r="I16" s="38">
        <v>-3.1036708019999999</v>
      </c>
      <c r="J16" s="38">
        <v>7971.5045790000004</v>
      </c>
      <c r="K16" s="38">
        <v>13.667489850000001</v>
      </c>
      <c r="L16" s="37"/>
      <c r="M16" s="37"/>
      <c r="N16" s="37"/>
      <c r="O16" s="37"/>
      <c r="P16" s="37"/>
      <c r="Q16" s="38">
        <v>471.7</v>
      </c>
      <c r="R16" s="37"/>
      <c r="S16" s="39">
        <f t="shared" si="0"/>
        <v>686.29506069599995</v>
      </c>
    </row>
    <row r="17" spans="1:19" ht="15.75">
      <c r="A17" s="36">
        <v>-104.70107489999999</v>
      </c>
      <c r="B17" s="38">
        <v>32.233117219999997</v>
      </c>
      <c r="C17" s="38">
        <v>182.24305680000001</v>
      </c>
      <c r="D17" s="38">
        <v>88.100600850000006</v>
      </c>
      <c r="E17" s="40">
        <v>1.0900000000000001E-5</v>
      </c>
      <c r="F17" s="40">
        <v>5.2499999999999997E-6</v>
      </c>
      <c r="G17" s="38">
        <v>10451</v>
      </c>
      <c r="H17" s="40">
        <v>3.71E-11</v>
      </c>
      <c r="I17" s="38">
        <v>-2.9695827189999999</v>
      </c>
      <c r="J17" s="38">
        <v>12575.606599999999</v>
      </c>
      <c r="K17" s="38">
        <v>16.89466492</v>
      </c>
      <c r="L17" s="37"/>
      <c r="M17" s="37"/>
      <c r="N17" s="37"/>
      <c r="O17" s="37"/>
      <c r="P17" s="37"/>
      <c r="Q17" s="38">
        <v>496.8</v>
      </c>
      <c r="R17" s="37"/>
      <c r="S17" s="39">
        <f t="shared" si="0"/>
        <v>1027.850840352</v>
      </c>
    </row>
    <row r="18" spans="1:19" ht="15.75">
      <c r="A18" s="36">
        <v>-104.7010449</v>
      </c>
      <c r="B18" s="38">
        <v>32.233116029999998</v>
      </c>
      <c r="C18" s="38">
        <v>97.262459379999996</v>
      </c>
      <c r="D18" s="38">
        <v>51.365864170000002</v>
      </c>
      <c r="E18" s="40">
        <v>5.7899999999999996E-6</v>
      </c>
      <c r="F18" s="40">
        <v>3.0599999999999999E-6</v>
      </c>
      <c r="G18" s="38">
        <v>2893</v>
      </c>
      <c r="H18" s="40">
        <v>1.0299999999999999E-11</v>
      </c>
      <c r="I18" s="38">
        <v>-0.31296437100000002</v>
      </c>
      <c r="J18" s="38">
        <v>3913.0818060000001</v>
      </c>
      <c r="K18" s="38">
        <v>26.06850193</v>
      </c>
      <c r="L18" s="37"/>
      <c r="M18" s="37"/>
      <c r="N18" s="37"/>
      <c r="O18" s="37"/>
      <c r="P18" s="37"/>
      <c r="Q18" s="38">
        <v>289.7</v>
      </c>
      <c r="R18" s="37"/>
      <c r="S18" s="39">
        <f t="shared" si="0"/>
        <v>548.56027090319992</v>
      </c>
    </row>
    <row r="19" spans="1:19" ht="15.75">
      <c r="A19" s="36">
        <v>-104.701053</v>
      </c>
      <c r="B19" s="38">
        <v>32.233110549999999</v>
      </c>
      <c r="C19" s="38">
        <v>77.538603519999995</v>
      </c>
      <c r="D19" s="38">
        <v>60.746931160000003</v>
      </c>
      <c r="E19" s="40">
        <v>4.6199999999999998E-6</v>
      </c>
      <c r="F19" s="40">
        <v>3.6200000000000001E-6</v>
      </c>
      <c r="G19" s="38">
        <v>3361</v>
      </c>
      <c r="H19" s="40">
        <v>1.1900000000000001E-11</v>
      </c>
      <c r="I19" s="38">
        <v>-0.91586282600000002</v>
      </c>
      <c r="J19" s="38">
        <v>3689.2781460000001</v>
      </c>
      <c r="K19" s="38">
        <v>8.8981674290000008</v>
      </c>
      <c r="L19" s="37"/>
      <c r="M19" s="37"/>
      <c r="N19" s="37"/>
      <c r="O19" s="37"/>
      <c r="P19" s="37"/>
      <c r="Q19" s="38">
        <v>342.6</v>
      </c>
      <c r="R19" s="37"/>
      <c r="S19" s="39">
        <f t="shared" si="0"/>
        <v>437.31772385279993</v>
      </c>
    </row>
    <row r="20" spans="1:19" ht="15.75">
      <c r="A20" s="36">
        <v>-104.7010976</v>
      </c>
      <c r="B20" s="38">
        <v>32.233107150000002</v>
      </c>
      <c r="C20" s="38">
        <v>227.76219800000001</v>
      </c>
      <c r="D20" s="38">
        <v>76.562120649999997</v>
      </c>
      <c r="E20" s="40">
        <v>1.36E-5</v>
      </c>
      <c r="F20" s="40">
        <v>4.5600000000000004E-6</v>
      </c>
      <c r="G20" s="38">
        <v>8193</v>
      </c>
      <c r="H20" s="40">
        <v>2.9100000000000002E-11</v>
      </c>
      <c r="I20" s="38">
        <v>-0.36382193099999999</v>
      </c>
      <c r="J20" s="38">
        <v>13658.238149999999</v>
      </c>
      <c r="K20" s="38">
        <v>40.014225019999998</v>
      </c>
      <c r="L20" s="37"/>
      <c r="M20" s="37"/>
      <c r="N20" s="37"/>
      <c r="O20" s="37"/>
      <c r="P20" s="37"/>
      <c r="Q20" s="38">
        <v>431.7</v>
      </c>
      <c r="R20" s="37"/>
      <c r="S20" s="39">
        <f t="shared" si="0"/>
        <v>1284.5787967199999</v>
      </c>
    </row>
    <row r="21" spans="1:19" ht="15.75">
      <c r="A21" s="36">
        <v>-104.7010916</v>
      </c>
      <c r="B21" s="38">
        <v>32.233102270000003</v>
      </c>
      <c r="C21" s="38">
        <v>356.23785830000003</v>
      </c>
      <c r="D21" s="38">
        <v>155.317409</v>
      </c>
      <c r="E21" s="40">
        <v>2.12E-5</v>
      </c>
      <c r="F21" s="40">
        <v>9.2499999999999995E-6</v>
      </c>
      <c r="G21" s="38">
        <v>23318</v>
      </c>
      <c r="H21" s="40">
        <v>8.2699999999999996E-11</v>
      </c>
      <c r="I21" s="38">
        <v>-2.6059601539999999</v>
      </c>
      <c r="J21" s="38">
        <v>43337.044459999997</v>
      </c>
      <c r="K21" s="38">
        <v>46.193838800000002</v>
      </c>
      <c r="L21" s="37"/>
      <c r="M21" s="37"/>
      <c r="N21" s="37"/>
      <c r="O21" s="37"/>
      <c r="P21" s="37"/>
      <c r="Q21" s="38">
        <v>875.9</v>
      </c>
      <c r="R21" s="37"/>
      <c r="S21" s="39">
        <f t="shared" si="0"/>
        <v>2009.1815208120001</v>
      </c>
    </row>
    <row r="22" spans="1:19" ht="15.75">
      <c r="A22" s="36">
        <v>-104.7010466</v>
      </c>
      <c r="B22" s="38">
        <v>32.233104949999998</v>
      </c>
      <c r="C22" s="38">
        <v>107.6029747</v>
      </c>
      <c r="D22" s="38">
        <v>86.372863690000003</v>
      </c>
      <c r="E22" s="40">
        <v>6.4099999999999996E-6</v>
      </c>
      <c r="F22" s="40">
        <v>5.1399999999999999E-6</v>
      </c>
      <c r="G22" s="38">
        <v>6104</v>
      </c>
      <c r="H22" s="40">
        <v>2.1599999999999998E-11</v>
      </c>
      <c r="I22" s="38">
        <v>-2.1503083410000001</v>
      </c>
      <c r="J22" s="38">
        <v>7279.4853750000002</v>
      </c>
      <c r="K22" s="38">
        <v>16.147918629999999</v>
      </c>
      <c r="L22" s="37"/>
      <c r="M22" s="37"/>
      <c r="N22" s="37"/>
      <c r="O22" s="37"/>
      <c r="P22" s="37"/>
      <c r="Q22" s="38">
        <v>487.1</v>
      </c>
      <c r="R22" s="37"/>
      <c r="S22" s="39">
        <f t="shared" si="0"/>
        <v>606.88077730800001</v>
      </c>
    </row>
    <row r="23" spans="1:19" ht="15.75">
      <c r="A23" s="36">
        <v>-104.70107350000001</v>
      </c>
      <c r="B23" s="38">
        <v>32.233102209999998</v>
      </c>
      <c r="C23" s="38">
        <v>71.847424230000001</v>
      </c>
      <c r="D23" s="38">
        <v>53.472923940000001</v>
      </c>
      <c r="E23" s="40">
        <v>4.2799999999999997E-6</v>
      </c>
      <c r="F23" s="40">
        <v>3.18E-6</v>
      </c>
      <c r="G23" s="38">
        <v>2324</v>
      </c>
      <c r="H23" s="40">
        <v>8.2400000000000004E-12</v>
      </c>
      <c r="I23" s="38">
        <v>-0.54657824099999996</v>
      </c>
      <c r="J23" s="38">
        <v>3009.1526309999999</v>
      </c>
      <c r="K23" s="38">
        <v>22.768955739999999</v>
      </c>
      <c r="L23" s="37"/>
      <c r="M23" s="37"/>
      <c r="N23" s="37"/>
      <c r="O23" s="37"/>
      <c r="P23" s="37"/>
      <c r="Q23" s="38">
        <v>301.5</v>
      </c>
      <c r="R23" s="37"/>
      <c r="S23" s="39">
        <f t="shared" si="0"/>
        <v>405.21947265719996</v>
      </c>
    </row>
    <row r="24" spans="1:19" ht="15.75">
      <c r="A24" s="36">
        <v>-104.701108</v>
      </c>
      <c r="B24" s="38">
        <v>32.233089409999998</v>
      </c>
      <c r="C24" s="38">
        <v>525.38664370000004</v>
      </c>
      <c r="D24" s="38">
        <v>446.86309640000002</v>
      </c>
      <c r="E24" s="40">
        <v>3.1300000000000002E-5</v>
      </c>
      <c r="F24" s="40">
        <v>2.6599999999999999E-5</v>
      </c>
      <c r="G24" s="38">
        <v>90626</v>
      </c>
      <c r="H24" s="40">
        <v>3.2099999999999998E-10</v>
      </c>
      <c r="I24" s="38">
        <v>-3.8045326999999997E-2</v>
      </c>
      <c r="J24" s="38">
        <v>183887.66570000001</v>
      </c>
      <c r="K24" s="38">
        <v>50.716651030000001</v>
      </c>
      <c r="L24" s="37"/>
      <c r="M24" s="37"/>
      <c r="N24" s="37"/>
      <c r="O24" s="37"/>
      <c r="P24" s="37"/>
      <c r="Q24" s="38">
        <v>2519.9</v>
      </c>
      <c r="R24" s="37"/>
      <c r="S24" s="39">
        <f t="shared" si="0"/>
        <v>2963.1806704680002</v>
      </c>
    </row>
    <row r="25" spans="1:19" ht="15.75">
      <c r="A25" s="36">
        <v>-104.7010504</v>
      </c>
      <c r="B25" s="38">
        <v>32.233097569999998</v>
      </c>
      <c r="C25" s="38">
        <v>124.9855577</v>
      </c>
      <c r="D25" s="38">
        <v>34.731475140000001</v>
      </c>
      <c r="E25" s="40">
        <v>7.4399999999999999E-6</v>
      </c>
      <c r="F25" s="40">
        <v>2.0700000000000001E-6</v>
      </c>
      <c r="G25" s="38">
        <v>1866</v>
      </c>
      <c r="H25" s="40">
        <v>6.6199999999999997E-12</v>
      </c>
      <c r="I25" s="38">
        <v>-1.4493021479999999</v>
      </c>
      <c r="J25" s="38">
        <v>3400.0252580000001</v>
      </c>
      <c r="K25" s="38">
        <v>45.11805476</v>
      </c>
      <c r="L25" s="37"/>
      <c r="M25" s="37"/>
      <c r="N25" s="37"/>
      <c r="O25" s="37"/>
      <c r="P25" s="37"/>
      <c r="Q25" s="38">
        <v>195.9</v>
      </c>
      <c r="R25" s="37"/>
      <c r="S25" s="39">
        <f t="shared" si="0"/>
        <v>704.91854542800002</v>
      </c>
    </row>
    <row r="26" spans="1:19" ht="15.75">
      <c r="A26" s="36">
        <v>-104.70108380000001</v>
      </c>
      <c r="B26" s="38">
        <v>32.233100659999998</v>
      </c>
      <c r="C26" s="38">
        <v>57.476480670000001</v>
      </c>
      <c r="D26" s="38">
        <v>34.866440799999999</v>
      </c>
      <c r="E26" s="40">
        <v>3.4199999999999999E-6</v>
      </c>
      <c r="F26" s="40">
        <v>2.08E-6</v>
      </c>
      <c r="G26" s="38">
        <v>1144</v>
      </c>
      <c r="H26" s="40">
        <v>4.0600000000000001E-12</v>
      </c>
      <c r="I26" s="38">
        <v>-2.7918442489999999</v>
      </c>
      <c r="J26" s="38">
        <v>1569.628465</v>
      </c>
      <c r="K26" s="38">
        <v>27.11651032</v>
      </c>
      <c r="L26" s="37"/>
      <c r="M26" s="37"/>
      <c r="N26" s="37"/>
      <c r="O26" s="37"/>
      <c r="P26" s="37"/>
      <c r="Q26" s="38">
        <v>196.6</v>
      </c>
      <c r="R26" s="37"/>
      <c r="S26" s="39">
        <f t="shared" si="0"/>
        <v>324.16735097879996</v>
      </c>
    </row>
    <row r="27" spans="1:19" ht="15.75">
      <c r="A27" s="36">
        <v>-104.7010604</v>
      </c>
      <c r="B27" s="38">
        <v>32.233096140000001</v>
      </c>
      <c r="C27" s="38">
        <v>92.010711580000006</v>
      </c>
      <c r="D27" s="38">
        <v>26.279432570000001</v>
      </c>
      <c r="E27" s="40">
        <v>5.48E-6</v>
      </c>
      <c r="F27" s="40">
        <v>1.57E-6</v>
      </c>
      <c r="G27" s="38">
        <v>1089</v>
      </c>
      <c r="H27" s="40">
        <v>3.8600000000000001E-12</v>
      </c>
      <c r="I27" s="38">
        <v>-2.622791849</v>
      </c>
      <c r="J27" s="38">
        <v>1893.8843460000001</v>
      </c>
      <c r="K27" s="38">
        <v>42.499128720000002</v>
      </c>
      <c r="L27" s="37"/>
      <c r="M27" s="37"/>
      <c r="N27" s="37"/>
      <c r="O27" s="37"/>
      <c r="P27" s="37"/>
      <c r="Q27" s="38">
        <v>148.19999999999999</v>
      </c>
      <c r="R27" s="37"/>
      <c r="S27" s="39">
        <f t="shared" si="0"/>
        <v>518.94041331120002</v>
      </c>
    </row>
    <row r="28" spans="1:19" ht="15.75">
      <c r="A28" s="36">
        <v>-104.70105100000001</v>
      </c>
      <c r="B28" s="38">
        <v>32.23309167</v>
      </c>
      <c r="C28" s="38">
        <v>158.50690220000001</v>
      </c>
      <c r="D28" s="38">
        <v>134.6554907</v>
      </c>
      <c r="E28" s="40">
        <v>9.4399999999999994E-6</v>
      </c>
      <c r="F28" s="40">
        <v>8.0199999999999994E-6</v>
      </c>
      <c r="G28" s="38">
        <v>7670</v>
      </c>
      <c r="H28" s="40">
        <v>2.72E-11</v>
      </c>
      <c r="I28" s="38">
        <v>-2.000556091</v>
      </c>
      <c r="J28" s="38">
        <v>16717.499790000002</v>
      </c>
      <c r="K28" s="38">
        <v>54.119933629999998</v>
      </c>
      <c r="L28" s="37"/>
      <c r="M28" s="37"/>
      <c r="N28" s="37"/>
      <c r="O28" s="37"/>
      <c r="P28" s="37"/>
      <c r="Q28" s="38">
        <v>759.3</v>
      </c>
      <c r="R28" s="37"/>
      <c r="S28" s="39">
        <f t="shared" si="0"/>
        <v>893.978928408</v>
      </c>
    </row>
    <row r="29" spans="1:19" ht="15.75">
      <c r="A29" s="36">
        <v>-104.7010884</v>
      </c>
      <c r="B29" s="38">
        <v>32.233091850000001</v>
      </c>
      <c r="C29" s="38">
        <v>180.2922322</v>
      </c>
      <c r="D29" s="38">
        <v>114.1540076</v>
      </c>
      <c r="E29" s="40">
        <v>1.0699999999999999E-5</v>
      </c>
      <c r="F29" s="40">
        <v>6.8000000000000001E-6</v>
      </c>
      <c r="G29" s="38">
        <v>14498</v>
      </c>
      <c r="H29" s="40">
        <v>5.1399999999999998E-11</v>
      </c>
      <c r="I29" s="38">
        <v>-5.1177478999999998E-2</v>
      </c>
      <c r="J29" s="38">
        <v>16120.082490000001</v>
      </c>
      <c r="K29" s="38">
        <v>10.062495</v>
      </c>
      <c r="L29" s="37"/>
      <c r="M29" s="37"/>
      <c r="N29" s="37"/>
      <c r="O29" s="37"/>
      <c r="P29" s="37"/>
      <c r="Q29" s="38">
        <v>643.70000000000005</v>
      </c>
      <c r="R29" s="37"/>
      <c r="S29" s="39">
        <f t="shared" si="0"/>
        <v>1016.848189608</v>
      </c>
    </row>
    <row r="30" spans="1:19" ht="15.75">
      <c r="A30" s="36">
        <v>-104.70107590000001</v>
      </c>
      <c r="B30" s="38">
        <v>32.233092319999997</v>
      </c>
      <c r="C30" s="38">
        <v>54.000082740000003</v>
      </c>
      <c r="D30" s="38">
        <v>34.454654720000001</v>
      </c>
      <c r="E30" s="40">
        <v>3.2200000000000001E-6</v>
      </c>
      <c r="F30" s="40">
        <v>2.0499999999999999E-6</v>
      </c>
      <c r="G30" s="38">
        <v>1290</v>
      </c>
      <c r="H30" s="40">
        <v>4.5800000000000003E-12</v>
      </c>
      <c r="I30" s="38">
        <v>-1.62351607</v>
      </c>
      <c r="J30" s="38">
        <v>1457.274645</v>
      </c>
      <c r="K30" s="38">
        <v>11.47859433</v>
      </c>
      <c r="L30" s="37"/>
      <c r="M30" s="37"/>
      <c r="N30" s="37"/>
      <c r="O30" s="37"/>
      <c r="P30" s="37"/>
      <c r="Q30" s="38">
        <v>194.3</v>
      </c>
      <c r="R30" s="37"/>
      <c r="S30" s="39">
        <f t="shared" si="0"/>
        <v>304.56046665359997</v>
      </c>
    </row>
    <row r="31" spans="1:19" ht="15.75">
      <c r="A31" s="36">
        <v>-104.701049</v>
      </c>
      <c r="B31" s="38">
        <v>32.233087140000002</v>
      </c>
      <c r="C31" s="38">
        <v>123.1788777</v>
      </c>
      <c r="D31" s="38">
        <v>48.957732559999997</v>
      </c>
      <c r="E31" s="40">
        <v>7.34E-6</v>
      </c>
      <c r="F31" s="40">
        <v>2.92E-6</v>
      </c>
      <c r="G31" s="38">
        <v>2729</v>
      </c>
      <c r="H31" s="40">
        <v>9.6800000000000008E-12</v>
      </c>
      <c r="I31" s="38">
        <v>-2.3807615649999998</v>
      </c>
      <c r="J31" s="38">
        <v>4723.4206059999997</v>
      </c>
      <c r="K31" s="38">
        <v>42.224073869999998</v>
      </c>
      <c r="L31" s="37"/>
      <c r="M31" s="37"/>
      <c r="N31" s="37"/>
      <c r="O31" s="37"/>
      <c r="P31" s="37"/>
      <c r="Q31" s="38">
        <v>276.10000000000002</v>
      </c>
      <c r="R31" s="37"/>
      <c r="S31" s="39">
        <f t="shared" si="0"/>
        <v>694.72887022800001</v>
      </c>
    </row>
    <row r="32" spans="1:19" ht="15.75">
      <c r="A32" s="36">
        <v>-104.70104430000001</v>
      </c>
      <c r="B32" s="38">
        <v>32.233085240000001</v>
      </c>
      <c r="C32" s="38">
        <v>112.5892829</v>
      </c>
      <c r="D32" s="38">
        <v>64.820386959999993</v>
      </c>
      <c r="E32" s="40">
        <v>6.7100000000000001E-6</v>
      </c>
      <c r="F32" s="40">
        <v>3.8600000000000003E-6</v>
      </c>
      <c r="G32" s="38">
        <v>4960</v>
      </c>
      <c r="H32" s="40">
        <v>1.7599999999999999E-11</v>
      </c>
      <c r="I32" s="38">
        <v>-0.56481390300000001</v>
      </c>
      <c r="J32" s="38">
        <v>5716.2044519999999</v>
      </c>
      <c r="K32" s="38">
        <v>13.22913584</v>
      </c>
      <c r="L32" s="37"/>
      <c r="M32" s="37"/>
      <c r="N32" s="37"/>
      <c r="O32" s="37"/>
      <c r="P32" s="37"/>
      <c r="Q32" s="38">
        <v>365.5</v>
      </c>
      <c r="R32" s="37"/>
      <c r="S32" s="39">
        <f t="shared" si="0"/>
        <v>635.00355555599992</v>
      </c>
    </row>
    <row r="33" spans="1:19" ht="15.75">
      <c r="A33" s="36">
        <v>-104.701097</v>
      </c>
      <c r="B33" s="38">
        <v>32.233082860000003</v>
      </c>
      <c r="C33" s="38">
        <v>108.53216759999999</v>
      </c>
      <c r="D33" s="38">
        <v>57.643372999999997</v>
      </c>
      <c r="E33" s="40">
        <v>6.46E-6</v>
      </c>
      <c r="F33" s="40">
        <v>3.4300000000000002E-6</v>
      </c>
      <c r="G33" s="38">
        <v>4009</v>
      </c>
      <c r="H33" s="40">
        <v>1.42E-11</v>
      </c>
      <c r="I33" s="38">
        <v>-2.936376214</v>
      </c>
      <c r="J33" s="38">
        <v>4900.1225750000003</v>
      </c>
      <c r="K33" s="38">
        <v>18.185720069999999</v>
      </c>
      <c r="L33" s="37"/>
      <c r="M33" s="37"/>
      <c r="N33" s="37"/>
      <c r="O33" s="37"/>
      <c r="P33" s="37"/>
      <c r="Q33" s="38">
        <v>325.10000000000002</v>
      </c>
      <c r="R33" s="37"/>
      <c r="S33" s="39">
        <f t="shared" si="0"/>
        <v>612.12142526399998</v>
      </c>
    </row>
    <row r="34" spans="1:19" ht="15.75">
      <c r="A34" s="36">
        <v>-104.7010995</v>
      </c>
      <c r="B34" s="38">
        <v>32.23307922</v>
      </c>
      <c r="C34" s="38">
        <v>117.613872</v>
      </c>
      <c r="D34" s="38">
        <v>37.57458991</v>
      </c>
      <c r="E34" s="40">
        <v>6.9999999999999999E-6</v>
      </c>
      <c r="F34" s="40">
        <v>2.2400000000000002E-6</v>
      </c>
      <c r="G34" s="38">
        <v>2825</v>
      </c>
      <c r="H34" s="40">
        <v>9.9999999999999994E-12</v>
      </c>
      <c r="I34" s="38">
        <v>-2.998873519</v>
      </c>
      <c r="J34" s="38">
        <v>3461.4007099999999</v>
      </c>
      <c r="K34" s="38">
        <v>18.385641060000001</v>
      </c>
      <c r="L34" s="37"/>
      <c r="M34" s="37"/>
      <c r="N34" s="37"/>
      <c r="O34" s="37"/>
      <c r="P34" s="37"/>
      <c r="Q34" s="38">
        <v>211.9</v>
      </c>
      <c r="R34" s="37"/>
      <c r="S34" s="39">
        <f t="shared" si="0"/>
        <v>663.34223808000002</v>
      </c>
    </row>
    <row r="35" spans="1:19" ht="15.75">
      <c r="A35" s="36">
        <v>-104.7011028</v>
      </c>
      <c r="B35" s="38">
        <v>32.233075470000003</v>
      </c>
      <c r="C35" s="38">
        <v>94.706350479999998</v>
      </c>
      <c r="D35" s="38">
        <v>41.035721070000001</v>
      </c>
      <c r="E35" s="40">
        <v>5.6400000000000002E-6</v>
      </c>
      <c r="F35" s="40">
        <v>2.4399999999999999E-6</v>
      </c>
      <c r="G35" s="38">
        <v>2598</v>
      </c>
      <c r="H35" s="40">
        <v>9.2099999999999997E-12</v>
      </c>
      <c r="I35" s="38">
        <v>-0.24995741099999999</v>
      </c>
      <c r="J35" s="38">
        <v>3043.9691859999998</v>
      </c>
      <c r="K35" s="38">
        <v>14.65091002</v>
      </c>
      <c r="L35" s="37"/>
      <c r="M35" s="37"/>
      <c r="N35" s="37"/>
      <c r="O35" s="37"/>
      <c r="P35" s="37"/>
      <c r="Q35" s="38">
        <v>231.4</v>
      </c>
      <c r="R35" s="37"/>
      <c r="S35" s="39">
        <f t="shared" si="0"/>
        <v>534.1438167071999</v>
      </c>
    </row>
    <row r="36" spans="1:19" ht="15.75">
      <c r="A36" s="36">
        <v>-104.70109960000001</v>
      </c>
      <c r="B36" s="38">
        <v>32.233058909999997</v>
      </c>
      <c r="C36" s="38">
        <v>86.637452330000002</v>
      </c>
      <c r="D36" s="38">
        <v>55.27501693</v>
      </c>
      <c r="E36" s="40">
        <v>5.1599999999999997E-6</v>
      </c>
      <c r="F36" s="40">
        <v>3.2899999999999998E-6</v>
      </c>
      <c r="G36" s="38">
        <v>3292</v>
      </c>
      <c r="H36" s="40">
        <v>1.1700000000000001E-11</v>
      </c>
      <c r="I36" s="38">
        <v>-0.17253939600000001</v>
      </c>
      <c r="J36" s="38">
        <v>3750.8840439999999</v>
      </c>
      <c r="K36" s="38">
        <v>12.234023730000001</v>
      </c>
      <c r="L36" s="37"/>
      <c r="M36" s="37"/>
      <c r="N36" s="37"/>
      <c r="O36" s="37"/>
      <c r="P36" s="37"/>
      <c r="Q36" s="38">
        <v>311.7</v>
      </c>
      <c r="R36" s="37"/>
      <c r="S36" s="39">
        <f t="shared" si="0"/>
        <v>488.63523114119999</v>
      </c>
    </row>
    <row r="37" spans="1:19" ht="15.75">
      <c r="A37" s="36">
        <v>-104.7010729</v>
      </c>
      <c r="B37" s="38">
        <v>32.233143419999998</v>
      </c>
      <c r="C37" s="38">
        <v>81.821401620000003</v>
      </c>
      <c r="D37" s="38">
        <v>50.79229239</v>
      </c>
      <c r="E37" s="40">
        <v>4.87E-6</v>
      </c>
      <c r="F37" s="40">
        <v>3.0199999999999999E-6</v>
      </c>
      <c r="G37" s="38">
        <v>2387</v>
      </c>
      <c r="H37" s="40">
        <v>8.4699999999999993E-12</v>
      </c>
      <c r="I37" s="38">
        <v>-2.792705159</v>
      </c>
      <c r="J37" s="38">
        <v>3255.0960660000001</v>
      </c>
      <c r="K37" s="38">
        <v>26.668830910000001</v>
      </c>
      <c r="L37" s="37"/>
      <c r="M37" s="37"/>
      <c r="N37" s="37"/>
      <c r="O37" s="37"/>
      <c r="P37" s="37"/>
      <c r="Q37" s="38">
        <v>286.39999999999998</v>
      </c>
      <c r="R37" s="37"/>
      <c r="S37" s="39">
        <f t="shared" si="0"/>
        <v>461.47270513680002</v>
      </c>
    </row>
    <row r="38" spans="1:19" ht="15.75">
      <c r="A38" s="36">
        <v>-104.70107350000001</v>
      </c>
      <c r="B38" s="38">
        <v>32.233130619999997</v>
      </c>
      <c r="C38" s="38">
        <v>183.77730339999999</v>
      </c>
      <c r="D38" s="38">
        <v>64.381245809999996</v>
      </c>
      <c r="E38" s="40">
        <v>1.0900000000000001E-5</v>
      </c>
      <c r="F38" s="40">
        <v>3.8299999999999998E-6</v>
      </c>
      <c r="G38" s="38">
        <v>5668</v>
      </c>
      <c r="H38" s="40">
        <v>2.01E-11</v>
      </c>
      <c r="I38" s="38">
        <v>-2.0769840670000002</v>
      </c>
      <c r="J38" s="38">
        <v>9267.238335</v>
      </c>
      <c r="K38" s="38">
        <v>38.838305490000003</v>
      </c>
      <c r="L38" s="37"/>
      <c r="M38" s="37"/>
      <c r="N38" s="37"/>
      <c r="O38" s="37"/>
      <c r="P38" s="37"/>
      <c r="Q38" s="38">
        <v>363.1</v>
      </c>
      <c r="R38" s="37"/>
      <c r="S38" s="39">
        <f t="shared" si="0"/>
        <v>1036.503991176</v>
      </c>
    </row>
    <row r="39" spans="1:19" ht="15.75">
      <c r="A39" s="36">
        <v>-104.7010782</v>
      </c>
      <c r="B39" s="38">
        <v>32.233129490000003</v>
      </c>
      <c r="C39" s="38">
        <v>103.757852</v>
      </c>
      <c r="D39" s="38">
        <v>79.461120919999999</v>
      </c>
      <c r="E39" s="40">
        <v>6.1800000000000001E-6</v>
      </c>
      <c r="F39" s="40">
        <v>4.7299999999999996E-6</v>
      </c>
      <c r="G39" s="38">
        <v>4337</v>
      </c>
      <c r="H39" s="40">
        <v>1.54E-11</v>
      </c>
      <c r="I39" s="38">
        <v>-1.5365345260000001</v>
      </c>
      <c r="J39" s="38">
        <v>6457.6535389999999</v>
      </c>
      <c r="K39" s="38">
        <v>32.839382389999997</v>
      </c>
      <c r="L39" s="37"/>
      <c r="M39" s="37"/>
      <c r="N39" s="37"/>
      <c r="O39" s="37"/>
      <c r="P39" s="37"/>
      <c r="Q39" s="38">
        <v>448.1</v>
      </c>
      <c r="R39" s="37"/>
      <c r="S39" s="39">
        <f t="shared" si="0"/>
        <v>585.19428527999992</v>
      </c>
    </row>
    <row r="40" spans="1:19" ht="15.75">
      <c r="A40" s="36">
        <v>-104.70106850000001</v>
      </c>
      <c r="B40" s="38">
        <v>32.233128239999999</v>
      </c>
      <c r="C40" s="38">
        <v>123.53249529999999</v>
      </c>
      <c r="D40" s="38">
        <v>74.187158499999995</v>
      </c>
      <c r="E40" s="40">
        <v>7.3599999999999998E-6</v>
      </c>
      <c r="F40" s="40">
        <v>4.42E-6</v>
      </c>
      <c r="G40" s="38">
        <v>5909</v>
      </c>
      <c r="H40" s="40">
        <v>2.0999999999999999E-11</v>
      </c>
      <c r="I40" s="38">
        <v>-3.0945773459999999</v>
      </c>
      <c r="J40" s="38">
        <v>7178.0922019999998</v>
      </c>
      <c r="K40" s="38">
        <v>17.680076639999999</v>
      </c>
      <c r="L40" s="37"/>
      <c r="M40" s="37"/>
      <c r="N40" s="37"/>
      <c r="O40" s="37"/>
      <c r="P40" s="37"/>
      <c r="Q40" s="38">
        <v>418.4</v>
      </c>
      <c r="R40" s="37"/>
      <c r="S40" s="39">
        <f t="shared" si="0"/>
        <v>696.72327349199998</v>
      </c>
    </row>
    <row r="41" spans="1:19" ht="15.75">
      <c r="A41" s="36">
        <v>-104.7010502</v>
      </c>
      <c r="B41" s="38">
        <v>32.233115069999997</v>
      </c>
      <c r="C41" s="38">
        <v>31.274980060000001</v>
      </c>
      <c r="D41" s="38">
        <v>24.587673339999998</v>
      </c>
      <c r="E41" s="40">
        <v>1.86E-6</v>
      </c>
      <c r="F41" s="40">
        <v>1.46E-6</v>
      </c>
      <c r="G41" s="38">
        <v>552</v>
      </c>
      <c r="H41" s="40">
        <v>1.9600000000000001E-12</v>
      </c>
      <c r="I41" s="38">
        <v>-7.8287813999999997E-2</v>
      </c>
      <c r="J41" s="38">
        <v>602.30096289999994</v>
      </c>
      <c r="K41" s="38">
        <v>8.3514664570000008</v>
      </c>
      <c r="L41" s="37"/>
      <c r="M41" s="37"/>
      <c r="N41" s="37"/>
      <c r="O41" s="37"/>
      <c r="P41" s="37"/>
      <c r="Q41" s="38">
        <v>138.69999999999999</v>
      </c>
      <c r="R41" s="37"/>
      <c r="S41" s="39">
        <f t="shared" si="0"/>
        <v>176.39088753839999</v>
      </c>
    </row>
    <row r="42" spans="1:19" ht="15.75">
      <c r="A42" s="36">
        <v>-104.7010456</v>
      </c>
      <c r="B42" s="38">
        <v>32.233109419999998</v>
      </c>
      <c r="C42" s="38">
        <v>35.523669810000001</v>
      </c>
      <c r="D42" s="38">
        <v>23.748571720000001</v>
      </c>
      <c r="E42" s="40">
        <v>2.12E-6</v>
      </c>
      <c r="F42" s="40">
        <v>1.4100000000000001E-6</v>
      </c>
      <c r="G42" s="38">
        <v>578</v>
      </c>
      <c r="H42" s="40">
        <v>2.0499999999999999E-12</v>
      </c>
      <c r="I42" s="38">
        <v>-9.0331539000000002E-2</v>
      </c>
      <c r="J42" s="38">
        <v>660.77621439999996</v>
      </c>
      <c r="K42" s="38">
        <v>12.52711774</v>
      </c>
      <c r="L42" s="37"/>
      <c r="M42" s="37"/>
      <c r="N42" s="37"/>
      <c r="O42" s="37"/>
      <c r="P42" s="37"/>
      <c r="Q42" s="38">
        <v>133.9</v>
      </c>
      <c r="R42" s="37"/>
      <c r="S42" s="39">
        <f t="shared" si="0"/>
        <v>200.35349772839999</v>
      </c>
    </row>
    <row r="43" spans="1:19" ht="15.75">
      <c r="A43" s="36">
        <v>-104.70104240000001</v>
      </c>
      <c r="B43" s="38">
        <v>32.233101499999997</v>
      </c>
      <c r="C43" s="38">
        <v>70.221211330000003</v>
      </c>
      <c r="D43" s="38">
        <v>42.73990044</v>
      </c>
      <c r="E43" s="40">
        <v>4.1799999999999998E-6</v>
      </c>
      <c r="F43" s="40">
        <v>2.5500000000000001E-6</v>
      </c>
      <c r="G43" s="38">
        <v>1332</v>
      </c>
      <c r="H43" s="40">
        <v>4.7200000000000001E-12</v>
      </c>
      <c r="I43" s="38">
        <v>-1.5632026080000001</v>
      </c>
      <c r="J43" s="38">
        <v>2350.7200109999999</v>
      </c>
      <c r="K43" s="38">
        <v>43.336509919999997</v>
      </c>
      <c r="L43" s="37"/>
      <c r="M43" s="37"/>
      <c r="N43" s="37"/>
      <c r="O43" s="37"/>
      <c r="P43" s="37"/>
      <c r="Q43" s="38">
        <v>241</v>
      </c>
      <c r="R43" s="37"/>
      <c r="S43" s="39">
        <f t="shared" si="0"/>
        <v>396.04763190120002</v>
      </c>
    </row>
    <row r="44" spans="1:19" ht="15.75">
      <c r="A44" s="36">
        <v>-104.7010446</v>
      </c>
      <c r="B44" s="38">
        <v>32.233099709999998</v>
      </c>
      <c r="C44" s="38">
        <v>30.015325870000002</v>
      </c>
      <c r="D44" s="38">
        <v>26.55490073</v>
      </c>
      <c r="E44" s="40">
        <v>1.79E-6</v>
      </c>
      <c r="F44" s="40">
        <v>1.5799999999999999E-6</v>
      </c>
      <c r="G44" s="38">
        <v>452</v>
      </c>
      <c r="H44" s="40">
        <v>1.6E-12</v>
      </c>
      <c r="I44" s="38">
        <v>-0.185529269</v>
      </c>
      <c r="J44" s="38">
        <v>624.29064400000004</v>
      </c>
      <c r="K44" s="38">
        <v>27.59782573</v>
      </c>
      <c r="L44" s="37"/>
      <c r="M44" s="37"/>
      <c r="N44" s="37"/>
      <c r="O44" s="37"/>
      <c r="P44" s="37"/>
      <c r="Q44" s="38">
        <v>149.69999999999999</v>
      </c>
      <c r="R44" s="37"/>
      <c r="S44" s="39">
        <f t="shared" si="0"/>
        <v>169.28643790679999</v>
      </c>
    </row>
    <row r="45" spans="1:19" ht="15.75">
      <c r="A45" s="36">
        <v>-104.7010461</v>
      </c>
      <c r="B45" s="38">
        <v>32.233098990000002</v>
      </c>
      <c r="C45" s="38">
        <v>41.14108659</v>
      </c>
      <c r="D45" s="38">
        <v>22.378446759999999</v>
      </c>
      <c r="E45" s="40">
        <v>2.4499999999999998E-6</v>
      </c>
      <c r="F45" s="40">
        <v>1.33E-6</v>
      </c>
      <c r="G45" s="38">
        <v>506</v>
      </c>
      <c r="H45" s="40">
        <v>1.79E-12</v>
      </c>
      <c r="I45" s="38">
        <v>-1.362946137</v>
      </c>
      <c r="J45" s="38">
        <v>721.11541409999995</v>
      </c>
      <c r="K45" s="38">
        <v>29.830927190000001</v>
      </c>
      <c r="L45" s="37"/>
      <c r="M45" s="37"/>
      <c r="N45" s="37"/>
      <c r="O45" s="37"/>
      <c r="P45" s="37"/>
      <c r="Q45" s="38">
        <v>126.2</v>
      </c>
      <c r="R45" s="37"/>
      <c r="S45" s="39">
        <f t="shared" si="0"/>
        <v>232.0357283676</v>
      </c>
    </row>
    <row r="46" spans="1:19" ht="15.75">
      <c r="A46" s="36">
        <v>-104.70106970000001</v>
      </c>
      <c r="B46" s="38">
        <v>32.233097979999997</v>
      </c>
      <c r="C46" s="38">
        <v>57.078249190000001</v>
      </c>
      <c r="D46" s="38">
        <v>36.734689680000002</v>
      </c>
      <c r="E46" s="40">
        <v>3.4000000000000001E-6</v>
      </c>
      <c r="F46" s="40">
        <v>2.1900000000000002E-6</v>
      </c>
      <c r="G46" s="38">
        <v>1370</v>
      </c>
      <c r="H46" s="40">
        <v>4.8599999999999999E-12</v>
      </c>
      <c r="I46" s="38">
        <v>-2.015655068</v>
      </c>
      <c r="J46" s="38">
        <v>1642.2758249999999</v>
      </c>
      <c r="K46" s="38">
        <v>16.57917754</v>
      </c>
      <c r="L46" s="37"/>
      <c r="M46" s="37"/>
      <c r="N46" s="37"/>
      <c r="O46" s="37"/>
      <c r="P46" s="37"/>
      <c r="Q46" s="38">
        <v>207.2</v>
      </c>
      <c r="R46" s="37"/>
      <c r="S46" s="39">
        <f t="shared" si="0"/>
        <v>321.9213254316</v>
      </c>
    </row>
    <row r="47" spans="1:19" ht="15.75">
      <c r="A47" s="36">
        <v>-104.7011028</v>
      </c>
      <c r="B47" s="38">
        <v>32.23308214</v>
      </c>
      <c r="C47" s="38">
        <v>67.966587529999998</v>
      </c>
      <c r="D47" s="38">
        <v>41.55717946</v>
      </c>
      <c r="E47" s="40">
        <v>4.0500000000000002E-6</v>
      </c>
      <c r="F47" s="40">
        <v>2.4700000000000001E-6</v>
      </c>
      <c r="G47" s="38">
        <v>1652</v>
      </c>
      <c r="H47" s="40">
        <v>5.8599999999999997E-12</v>
      </c>
      <c r="I47" s="38">
        <v>-2.8227101929999998</v>
      </c>
      <c r="J47" s="38">
        <v>2212.282635</v>
      </c>
      <c r="K47" s="38">
        <v>25.325997059999999</v>
      </c>
      <c r="L47" s="37"/>
      <c r="M47" s="37"/>
      <c r="N47" s="37"/>
      <c r="O47" s="37"/>
      <c r="P47" s="37"/>
      <c r="Q47" s="38">
        <v>234.3</v>
      </c>
      <c r="R47" s="37"/>
      <c r="S47" s="39">
        <f t="shared" si="0"/>
        <v>383.33155366919999</v>
      </c>
    </row>
    <row r="48" spans="1:19" ht="15.75">
      <c r="A48" s="36">
        <v>-104.7010657</v>
      </c>
      <c r="B48" s="38">
        <v>32.233076009999998</v>
      </c>
      <c r="C48" s="38">
        <v>156.56821819999999</v>
      </c>
      <c r="D48" s="38">
        <v>90.267249719999995</v>
      </c>
      <c r="E48" s="40">
        <v>9.3200000000000006E-6</v>
      </c>
      <c r="F48" s="40">
        <v>5.3800000000000002E-6</v>
      </c>
      <c r="G48" s="38">
        <v>5765</v>
      </c>
      <c r="H48" s="40">
        <v>2.0399999999999999E-11</v>
      </c>
      <c r="I48" s="38">
        <v>-0.76651583499999998</v>
      </c>
      <c r="J48" s="38">
        <v>11069.6248</v>
      </c>
      <c r="K48" s="38">
        <v>47.920547419999998</v>
      </c>
      <c r="L48" s="37"/>
      <c r="M48" s="37"/>
      <c r="N48" s="37"/>
      <c r="O48" s="37"/>
      <c r="P48" s="37"/>
      <c r="Q48" s="38">
        <v>509</v>
      </c>
      <c r="R48" s="37"/>
      <c r="S48" s="39">
        <f t="shared" si="0"/>
        <v>883.04475064799988</v>
      </c>
    </row>
    <row r="49" spans="1:19" ht="15.75">
      <c r="A49" s="36">
        <v>-104.7010985</v>
      </c>
      <c r="B49" s="38">
        <v>32.233074930000001</v>
      </c>
      <c r="C49" s="38">
        <v>149.34573510000001</v>
      </c>
      <c r="D49" s="38">
        <v>52.453644050000001</v>
      </c>
      <c r="E49" s="40">
        <v>8.8899999999999996E-6</v>
      </c>
      <c r="F49" s="40">
        <v>3.1200000000000002E-6</v>
      </c>
      <c r="G49" s="38">
        <v>4004</v>
      </c>
      <c r="H49" s="40">
        <v>1.42E-11</v>
      </c>
      <c r="I49" s="38">
        <v>-2.2779063659999998</v>
      </c>
      <c r="J49" s="38">
        <v>6135.7487979999996</v>
      </c>
      <c r="K49" s="38">
        <v>34.743091159999999</v>
      </c>
      <c r="L49" s="37"/>
      <c r="M49" s="37"/>
      <c r="N49" s="37"/>
      <c r="O49" s="37"/>
      <c r="P49" s="37"/>
      <c r="Q49" s="38">
        <v>295.8</v>
      </c>
      <c r="R49" s="37"/>
      <c r="S49" s="39">
        <f t="shared" si="0"/>
        <v>842.30994596400001</v>
      </c>
    </row>
    <row r="50" spans="1:19" ht="15.75">
      <c r="A50" s="36">
        <v>-104.701103</v>
      </c>
      <c r="B50" s="38">
        <v>32.233063199999997</v>
      </c>
      <c r="C50" s="38">
        <v>65.738857190000004</v>
      </c>
      <c r="D50" s="38">
        <v>26.388836489999999</v>
      </c>
      <c r="E50" s="40">
        <v>3.9099999999999998E-6</v>
      </c>
      <c r="F50" s="40">
        <v>1.57E-6</v>
      </c>
      <c r="G50" s="38">
        <v>1160</v>
      </c>
      <c r="H50" s="40">
        <v>4.1100000000000001E-12</v>
      </c>
      <c r="I50" s="38">
        <v>-2.5632613470000001</v>
      </c>
      <c r="J50" s="38">
        <v>1358.755995</v>
      </c>
      <c r="K50" s="38">
        <v>14.6277916</v>
      </c>
      <c r="L50" s="37"/>
      <c r="M50" s="37"/>
      <c r="N50" s="37"/>
      <c r="O50" s="37"/>
      <c r="P50" s="37"/>
      <c r="Q50" s="38">
        <v>148.80000000000001</v>
      </c>
      <c r="R50" s="37"/>
      <c r="S50" s="39">
        <f t="shared" si="0"/>
        <v>370.76715455160002</v>
      </c>
    </row>
    <row r="51" spans="1:19" ht="15.75">
      <c r="A51" s="36">
        <v>-104.7011064</v>
      </c>
      <c r="B51" s="38">
        <v>32.2330635</v>
      </c>
      <c r="C51" s="38">
        <v>34.943401850000001</v>
      </c>
      <c r="D51" s="38">
        <v>24.261520690000001</v>
      </c>
      <c r="E51" s="40">
        <v>2.08E-6</v>
      </c>
      <c r="F51" s="40">
        <v>1.44E-6</v>
      </c>
      <c r="G51" s="38">
        <v>493</v>
      </c>
      <c r="H51" s="40">
        <v>1.75E-12</v>
      </c>
      <c r="I51" s="38">
        <v>-7.0656189999999994E-2</v>
      </c>
      <c r="J51" s="38">
        <v>664.02171559999999</v>
      </c>
      <c r="K51" s="38">
        <v>25.755440159999999</v>
      </c>
      <c r="L51" s="37"/>
      <c r="M51" s="37"/>
      <c r="N51" s="37"/>
      <c r="O51" s="37"/>
      <c r="P51" s="37"/>
      <c r="Q51" s="38">
        <v>136.80000000000001</v>
      </c>
      <c r="R51" s="37"/>
      <c r="S51" s="39">
        <f t="shared" si="0"/>
        <v>197.080786434</v>
      </c>
    </row>
    <row r="52" spans="1:19" ht="15.75">
      <c r="A52" s="36">
        <v>-104.7010555</v>
      </c>
      <c r="B52" s="38">
        <v>32.233135619999999</v>
      </c>
      <c r="C52" s="38">
        <v>89.819992769999999</v>
      </c>
      <c r="D52" s="38">
        <v>58.857516150000002</v>
      </c>
      <c r="E52" s="40">
        <v>5.3499999999999996E-6</v>
      </c>
      <c r="F52" s="40">
        <v>3.5099999999999999E-6</v>
      </c>
      <c r="G52" s="38">
        <v>3119</v>
      </c>
      <c r="H52" s="40">
        <v>1.1100000000000001E-11</v>
      </c>
      <c r="I52" s="38">
        <v>-1.6335605520000001</v>
      </c>
      <c r="J52" s="38">
        <v>4140.7024899999997</v>
      </c>
      <c r="K52" s="38">
        <v>24.674617229999999</v>
      </c>
      <c r="L52" s="37"/>
      <c r="M52" s="37"/>
      <c r="N52" s="37"/>
      <c r="O52" s="37"/>
      <c r="P52" s="37"/>
      <c r="Q52" s="38">
        <v>331.9</v>
      </c>
      <c r="R52" s="37"/>
      <c r="S52" s="39">
        <f t="shared" si="0"/>
        <v>506.58475922279996</v>
      </c>
    </row>
    <row r="53" spans="1:19" ht="15.75">
      <c r="A53" s="36">
        <v>-104.7010703</v>
      </c>
      <c r="B53" s="38">
        <v>32.233110310000001</v>
      </c>
      <c r="C53" s="38">
        <v>28.450484840000001</v>
      </c>
      <c r="D53" s="38">
        <v>21.224405109999999</v>
      </c>
      <c r="E53" s="40">
        <v>1.6899999999999999E-6</v>
      </c>
      <c r="F53" s="40">
        <v>1.26E-6</v>
      </c>
      <c r="G53" s="38">
        <v>335</v>
      </c>
      <c r="H53" s="40">
        <v>1.19E-12</v>
      </c>
      <c r="I53" s="38">
        <v>-2.5625823680000002</v>
      </c>
      <c r="J53" s="38">
        <v>472.95985530000002</v>
      </c>
      <c r="K53" s="38">
        <v>29.169464130000001</v>
      </c>
      <c r="L53" s="37"/>
      <c r="M53" s="37"/>
      <c r="N53" s="37"/>
      <c r="O53" s="37"/>
      <c r="P53" s="37"/>
      <c r="Q53" s="38">
        <v>119.7</v>
      </c>
      <c r="R53" s="37"/>
      <c r="S53" s="39">
        <f t="shared" si="0"/>
        <v>160.46073449759999</v>
      </c>
    </row>
    <row r="54" spans="1:19" ht="15.75">
      <c r="A54" s="36">
        <v>-104.701076</v>
      </c>
      <c r="B54" s="38">
        <v>32.23308875</v>
      </c>
      <c r="C54" s="38">
        <v>42.553753550000003</v>
      </c>
      <c r="D54" s="38">
        <v>23.65973357</v>
      </c>
      <c r="E54" s="40">
        <v>2.5299999999999999E-6</v>
      </c>
      <c r="F54" s="40">
        <v>1.4100000000000001E-6</v>
      </c>
      <c r="G54" s="38">
        <v>701</v>
      </c>
      <c r="H54" s="40">
        <v>2.4900000000000001E-12</v>
      </c>
      <c r="I54" s="38">
        <v>-1.782721432</v>
      </c>
      <c r="J54" s="38">
        <v>788.58190100000002</v>
      </c>
      <c r="K54" s="38">
        <v>11.10625299</v>
      </c>
      <c r="L54" s="37"/>
      <c r="M54" s="37"/>
      <c r="N54" s="37"/>
      <c r="O54" s="37"/>
      <c r="P54" s="37"/>
      <c r="Q54" s="38">
        <v>133.4</v>
      </c>
      <c r="R54" s="37"/>
      <c r="S54" s="39">
        <f t="shared" si="0"/>
        <v>240.00317002200001</v>
      </c>
    </row>
    <row r="55" spans="1:19" ht="15.75">
      <c r="A55" s="36">
        <v>-104.7010745</v>
      </c>
      <c r="B55" s="38">
        <v>32.233087619999999</v>
      </c>
      <c r="C55" s="38">
        <v>33.324987440000001</v>
      </c>
      <c r="D55" s="38">
        <v>21.129007009999999</v>
      </c>
      <c r="E55" s="40">
        <v>1.9800000000000001E-6</v>
      </c>
      <c r="F55" s="40">
        <v>1.26E-6</v>
      </c>
      <c r="G55" s="38">
        <v>465</v>
      </c>
      <c r="H55" s="40">
        <v>1.65E-12</v>
      </c>
      <c r="I55" s="38">
        <v>-1.9520581800000001</v>
      </c>
      <c r="J55" s="38">
        <v>551.50336019999997</v>
      </c>
      <c r="K55" s="38">
        <v>15.685010549999999</v>
      </c>
      <c r="L55" s="37"/>
      <c r="M55" s="37"/>
      <c r="N55" s="37"/>
      <c r="O55" s="37"/>
      <c r="P55" s="37"/>
      <c r="Q55" s="38">
        <v>119.1</v>
      </c>
      <c r="R55" s="37"/>
      <c r="S55" s="39">
        <f t="shared" si="0"/>
        <v>187.9529291616</v>
      </c>
    </row>
    <row r="56" spans="1:19" ht="15.75">
      <c r="A56" s="36">
        <v>-104.7010914</v>
      </c>
      <c r="B56" s="38">
        <v>32.233084519999998</v>
      </c>
      <c r="C56" s="38">
        <v>40.042643419999997</v>
      </c>
      <c r="D56" s="38">
        <v>22.301275619999998</v>
      </c>
      <c r="E56" s="40">
        <v>2.3800000000000001E-6</v>
      </c>
      <c r="F56" s="40">
        <v>1.33E-6</v>
      </c>
      <c r="G56" s="38">
        <v>509</v>
      </c>
      <c r="H56" s="40">
        <v>1.81E-12</v>
      </c>
      <c r="I56" s="38">
        <v>-2.972636729</v>
      </c>
      <c r="J56" s="38">
        <v>699.44170859999997</v>
      </c>
      <c r="K56" s="38">
        <v>27.227674050000001</v>
      </c>
      <c r="L56" s="37"/>
      <c r="M56" s="37"/>
      <c r="N56" s="37"/>
      <c r="O56" s="37"/>
      <c r="P56" s="37"/>
      <c r="Q56" s="38">
        <v>125.8</v>
      </c>
      <c r="R56" s="37"/>
      <c r="S56" s="39">
        <f t="shared" si="0"/>
        <v>225.84050888879997</v>
      </c>
    </row>
    <row r="57" spans="1:19" ht="15.75">
      <c r="A57" s="36">
        <v>-104.70107040000001</v>
      </c>
      <c r="B57" s="38">
        <v>32.233080180000002</v>
      </c>
      <c r="C57" s="38">
        <v>52.156375769999997</v>
      </c>
      <c r="D57" s="38">
        <v>31.198560690000001</v>
      </c>
      <c r="E57" s="40">
        <v>3.1099999999999999E-6</v>
      </c>
      <c r="F57" s="40">
        <v>1.86E-6</v>
      </c>
      <c r="G57" s="38">
        <v>1049</v>
      </c>
      <c r="H57" s="40">
        <v>3.7200000000000003E-12</v>
      </c>
      <c r="I57" s="38">
        <v>-2.055769245</v>
      </c>
      <c r="J57" s="38">
        <v>1274.503539</v>
      </c>
      <c r="K57" s="38">
        <v>17.69344156</v>
      </c>
      <c r="L57" s="37"/>
      <c r="M57" s="37"/>
      <c r="N57" s="37"/>
      <c r="O57" s="37"/>
      <c r="P57" s="37"/>
      <c r="Q57" s="38">
        <v>175.9</v>
      </c>
      <c r="R57" s="37"/>
      <c r="S57" s="39">
        <f t="shared" si="0"/>
        <v>294.16195934279995</v>
      </c>
    </row>
    <row r="58" spans="1:19" ht="15.75">
      <c r="A58" s="36">
        <v>-104.701069</v>
      </c>
      <c r="B58" s="38">
        <v>32.233069100000002</v>
      </c>
      <c r="C58" s="38">
        <v>59.063031209999998</v>
      </c>
      <c r="D58" s="38">
        <v>51.128576750000001</v>
      </c>
      <c r="E58" s="40">
        <v>3.5200000000000002E-6</v>
      </c>
      <c r="F58" s="40">
        <v>3.0400000000000001E-6</v>
      </c>
      <c r="G58" s="38">
        <v>1612</v>
      </c>
      <c r="H58" s="40">
        <v>5.7199999999999999E-12</v>
      </c>
      <c r="I58" s="38">
        <v>-0.11190254400000001</v>
      </c>
      <c r="J58" s="38">
        <v>2365.2579820000001</v>
      </c>
      <c r="K58" s="38">
        <v>31.846757849999999</v>
      </c>
      <c r="L58" s="37"/>
      <c r="M58" s="37"/>
      <c r="N58" s="37"/>
      <c r="O58" s="37"/>
      <c r="P58" s="37"/>
      <c r="Q58" s="38">
        <v>288.3</v>
      </c>
      <c r="R58" s="37"/>
      <c r="S58" s="39">
        <f t="shared" si="0"/>
        <v>333.11549602439999</v>
      </c>
    </row>
    <row r="59" spans="1:19" ht="15.75">
      <c r="A59" s="36">
        <v>-104.70110680000001</v>
      </c>
      <c r="B59" s="38">
        <v>32.232986259999997</v>
      </c>
      <c r="C59" s="38">
        <v>382.81600020000002</v>
      </c>
      <c r="D59" s="38">
        <v>111.5952894</v>
      </c>
      <c r="E59" s="40">
        <v>2.2799999999999999E-5</v>
      </c>
      <c r="F59" s="40">
        <v>6.6499999999999999E-6</v>
      </c>
      <c r="G59" s="38">
        <v>26356</v>
      </c>
      <c r="H59" s="40">
        <v>9.35E-11</v>
      </c>
      <c r="I59" s="38">
        <v>-2.4269554800000002</v>
      </c>
      <c r="J59" s="38">
        <v>33460.700239999998</v>
      </c>
      <c r="K59" s="38">
        <v>21.232969390000001</v>
      </c>
      <c r="L59" s="37"/>
      <c r="M59" s="37"/>
      <c r="N59" s="37"/>
      <c r="O59" s="37"/>
      <c r="P59" s="37"/>
      <c r="Q59" s="38">
        <v>629.29999999999995</v>
      </c>
      <c r="R59" s="37"/>
      <c r="S59" s="39">
        <f t="shared" si="0"/>
        <v>2159.0822411280001</v>
      </c>
    </row>
    <row r="60" spans="1:19" ht="15.75">
      <c r="A60" s="36">
        <v>-104.701077</v>
      </c>
      <c r="B60" s="38">
        <v>32.232968270000001</v>
      </c>
      <c r="C60" s="38">
        <v>209.81563180000001</v>
      </c>
      <c r="D60" s="38">
        <v>165.06118459999999</v>
      </c>
      <c r="E60" s="40">
        <v>1.2500000000000001E-5</v>
      </c>
      <c r="F60" s="40">
        <v>9.8300000000000008E-6</v>
      </c>
      <c r="G60" s="38">
        <v>23761</v>
      </c>
      <c r="H60" s="40">
        <v>8.4299999999999996E-11</v>
      </c>
      <c r="I60" s="38">
        <v>-1.718005612</v>
      </c>
      <c r="J60" s="38">
        <v>27125.757819999999</v>
      </c>
      <c r="K60" s="38">
        <v>12.404290570000001</v>
      </c>
      <c r="L60" s="37"/>
      <c r="M60" s="37"/>
      <c r="N60" s="37"/>
      <c r="O60" s="37"/>
      <c r="P60" s="37"/>
      <c r="Q60" s="38">
        <v>930.8</v>
      </c>
      <c r="R60" s="37"/>
      <c r="S60" s="39">
        <f t="shared" si="0"/>
        <v>1183.360163352</v>
      </c>
    </row>
    <row r="61" spans="1:19" ht="15.75">
      <c r="A61" s="36">
        <v>-104.7010934</v>
      </c>
      <c r="B61" s="38">
        <v>32.23296732</v>
      </c>
      <c r="C61" s="38">
        <v>214.78406369999999</v>
      </c>
      <c r="D61" s="38">
        <v>134.26659119999999</v>
      </c>
      <c r="E61" s="40">
        <v>1.2799999999999999E-5</v>
      </c>
      <c r="F61" s="40">
        <v>7.9999999999999996E-6</v>
      </c>
      <c r="G61" s="38">
        <v>14033</v>
      </c>
      <c r="H61" s="40">
        <v>4.9799999999999999E-11</v>
      </c>
      <c r="I61" s="38">
        <v>-1.102977152</v>
      </c>
      <c r="J61" s="38">
        <v>22587.548569999999</v>
      </c>
      <c r="K61" s="38">
        <v>37.872850800000002</v>
      </c>
      <c r="L61" s="37"/>
      <c r="M61" s="37"/>
      <c r="N61" s="37"/>
      <c r="O61" s="37"/>
      <c r="P61" s="37"/>
      <c r="Q61" s="38">
        <v>757.1</v>
      </c>
      <c r="R61" s="37"/>
      <c r="S61" s="39">
        <f t="shared" si="0"/>
        <v>1211.3821192679998</v>
      </c>
    </row>
    <row r="62" spans="1:19" ht="15.75">
      <c r="A62" s="36">
        <v>-104.7010873</v>
      </c>
      <c r="B62" s="38">
        <v>32.232967729999999</v>
      </c>
      <c r="C62" s="38">
        <v>257.18835660000002</v>
      </c>
      <c r="D62" s="38">
        <v>96.292590680000004</v>
      </c>
      <c r="E62" s="40">
        <v>1.5299999999999999E-5</v>
      </c>
      <c r="F62" s="40">
        <v>5.7300000000000002E-6</v>
      </c>
      <c r="G62" s="38">
        <v>10255</v>
      </c>
      <c r="H62" s="40">
        <v>3.6399999999999998E-11</v>
      </c>
      <c r="I62" s="38">
        <v>-1.2290392050000001</v>
      </c>
      <c r="J62" s="38">
        <v>19397.388129999999</v>
      </c>
      <c r="K62" s="38">
        <v>47.132057519999996</v>
      </c>
      <c r="L62" s="37"/>
      <c r="M62" s="37"/>
      <c r="N62" s="37"/>
      <c r="O62" s="37"/>
      <c r="P62" s="37"/>
      <c r="Q62" s="38">
        <v>543</v>
      </c>
      <c r="R62" s="37"/>
      <c r="S62" s="39">
        <f t="shared" si="0"/>
        <v>1450.542331224</v>
      </c>
    </row>
    <row r="63" spans="1:19" ht="15.75">
      <c r="A63" s="36">
        <v>-104.70107539999999</v>
      </c>
      <c r="B63" s="38">
        <v>32.232954159999998</v>
      </c>
      <c r="C63" s="38">
        <v>187.1058951</v>
      </c>
      <c r="D63" s="38">
        <v>114.9763066</v>
      </c>
      <c r="E63" s="40">
        <v>1.11E-5</v>
      </c>
      <c r="F63" s="40">
        <v>6.8499999999999996E-6</v>
      </c>
      <c r="G63" s="38">
        <v>14116</v>
      </c>
      <c r="H63" s="40">
        <v>5.01E-11</v>
      </c>
      <c r="I63" s="38">
        <v>-1.5432564200000001</v>
      </c>
      <c r="J63" s="38">
        <v>16849.806039999999</v>
      </c>
      <c r="K63" s="38">
        <v>16.224554940000001</v>
      </c>
      <c r="L63" s="37"/>
      <c r="M63" s="37"/>
      <c r="N63" s="37"/>
      <c r="O63" s="37"/>
      <c r="P63" s="37"/>
      <c r="Q63" s="38">
        <v>648.4</v>
      </c>
      <c r="R63" s="37"/>
      <c r="S63" s="39">
        <f t="shared" si="0"/>
        <v>1055.2772483639999</v>
      </c>
    </row>
    <row r="64" spans="1:19" ht="15.75">
      <c r="A64" s="36">
        <v>-104.7010933</v>
      </c>
      <c r="B64" s="38">
        <v>32.232940399999997</v>
      </c>
      <c r="C64" s="38">
        <v>333.54994549999998</v>
      </c>
      <c r="D64" s="38">
        <v>265.16600570000003</v>
      </c>
      <c r="E64" s="40">
        <v>1.9899999999999999E-5</v>
      </c>
      <c r="F64" s="40">
        <v>1.5800000000000001E-5</v>
      </c>
      <c r="G64" s="38">
        <v>45584</v>
      </c>
      <c r="H64" s="40">
        <v>1.6200000000000001E-10</v>
      </c>
      <c r="I64" s="38">
        <v>-2.4496649580000001</v>
      </c>
      <c r="J64" s="38">
        <v>69275.2022</v>
      </c>
      <c r="K64" s="38">
        <v>34.19867636</v>
      </c>
      <c r="L64" s="37"/>
      <c r="M64" s="37"/>
      <c r="N64" s="37"/>
      <c r="O64" s="37"/>
      <c r="P64" s="37"/>
      <c r="Q64" s="38">
        <v>1495.3</v>
      </c>
      <c r="R64" s="37"/>
      <c r="S64" s="39">
        <f t="shared" si="0"/>
        <v>1881.2216926199999</v>
      </c>
    </row>
    <row r="65" spans="1:19" ht="15.75">
      <c r="A65" s="36">
        <v>-104.7010988</v>
      </c>
      <c r="B65" s="38">
        <v>32.233012700000003</v>
      </c>
      <c r="C65" s="38">
        <v>146.76170870000001</v>
      </c>
      <c r="D65" s="38">
        <v>87.685909820000006</v>
      </c>
      <c r="E65" s="40">
        <v>8.7399999999999993E-6</v>
      </c>
      <c r="F65" s="40">
        <v>5.22E-6</v>
      </c>
      <c r="G65" s="38">
        <v>4226</v>
      </c>
      <c r="H65" s="40">
        <v>1.5E-11</v>
      </c>
      <c r="I65" s="38">
        <v>-0.60994104599999999</v>
      </c>
      <c r="J65" s="38">
        <v>10079.561830000001</v>
      </c>
      <c r="K65" s="38">
        <v>58.073574319999999</v>
      </c>
      <c r="L65" s="37"/>
      <c r="M65" s="37"/>
      <c r="N65" s="37"/>
      <c r="O65" s="37"/>
      <c r="P65" s="37"/>
      <c r="Q65" s="38">
        <v>494.5</v>
      </c>
      <c r="R65" s="37"/>
      <c r="S65" s="39">
        <f t="shared" si="0"/>
        <v>827.73603706800009</v>
      </c>
    </row>
    <row r="66" spans="1:19" ht="15.75">
      <c r="A66" s="36">
        <v>-104.7011103</v>
      </c>
      <c r="B66" s="38">
        <v>32.232989170000003</v>
      </c>
      <c r="C66" s="38">
        <v>75.492580540000006</v>
      </c>
      <c r="D66" s="38">
        <v>61.738804790000003</v>
      </c>
      <c r="E66" s="40">
        <v>4.5000000000000001E-6</v>
      </c>
      <c r="F66" s="40">
        <v>3.6799999999999999E-6</v>
      </c>
      <c r="G66" s="38">
        <v>2520</v>
      </c>
      <c r="H66" s="40">
        <v>8.9400000000000003E-12</v>
      </c>
      <c r="I66" s="38">
        <v>-2.7099378719999998</v>
      </c>
      <c r="J66" s="38">
        <v>3650.5774759999999</v>
      </c>
      <c r="K66" s="38">
        <v>30.969825549999999</v>
      </c>
      <c r="L66" s="37"/>
      <c r="M66" s="37"/>
      <c r="N66" s="37"/>
      <c r="O66" s="37"/>
      <c r="P66" s="37"/>
      <c r="Q66" s="38">
        <v>348.2</v>
      </c>
      <c r="R66" s="37"/>
      <c r="S66" s="39">
        <f t="shared" si="0"/>
        <v>425.77815424560004</v>
      </c>
    </row>
    <row r="67" spans="1:19" ht="15.75">
      <c r="A67" s="36">
        <v>-104.70108070000001</v>
      </c>
      <c r="B67" s="38">
        <v>32.232983699999998</v>
      </c>
      <c r="C67" s="38">
        <v>147.25044339999999</v>
      </c>
      <c r="D67" s="38">
        <v>61.616261600000001</v>
      </c>
      <c r="E67" s="40">
        <v>8.7700000000000007E-6</v>
      </c>
      <c r="F67" s="40">
        <v>3.67E-6</v>
      </c>
      <c r="G67" s="38">
        <v>5676</v>
      </c>
      <c r="H67" s="40">
        <v>2.01E-11</v>
      </c>
      <c r="I67" s="38">
        <v>-2.4724418400000001</v>
      </c>
      <c r="J67" s="38">
        <v>7106.4227199999996</v>
      </c>
      <c r="K67" s="38">
        <v>20.128590379999999</v>
      </c>
      <c r="L67" s="37"/>
      <c r="M67" s="37"/>
      <c r="N67" s="37"/>
      <c r="O67" s="37"/>
      <c r="P67" s="37"/>
      <c r="Q67" s="38">
        <v>347.5</v>
      </c>
      <c r="R67" s="37"/>
      <c r="S67" s="39">
        <f t="shared" si="0"/>
        <v>830.49250077599993</v>
      </c>
    </row>
    <row r="68" spans="1:19" ht="15.75">
      <c r="A68" s="36">
        <v>-104.7010787</v>
      </c>
      <c r="B68" s="38">
        <v>32.232980120000001</v>
      </c>
      <c r="C68" s="38">
        <v>131.82939540000001</v>
      </c>
      <c r="D68" s="38">
        <v>54.888145029999997</v>
      </c>
      <c r="E68" s="40">
        <v>7.8499999999999994E-6</v>
      </c>
      <c r="F68" s="40">
        <v>3.27E-6</v>
      </c>
      <c r="G68" s="38">
        <v>4435</v>
      </c>
      <c r="H68" s="40">
        <v>1.5700000000000001E-11</v>
      </c>
      <c r="I68" s="38">
        <v>-3.06827585</v>
      </c>
      <c r="J68" s="38">
        <v>5667.4786830000003</v>
      </c>
      <c r="K68" s="38">
        <v>21.746507609999998</v>
      </c>
      <c r="L68" s="37"/>
      <c r="M68" s="37"/>
      <c r="N68" s="37"/>
      <c r="O68" s="37"/>
      <c r="P68" s="37"/>
      <c r="Q68" s="38">
        <v>309.5</v>
      </c>
      <c r="R68" s="37"/>
      <c r="S68" s="39">
        <f t="shared" si="0"/>
        <v>743.51779005599997</v>
      </c>
    </row>
    <row r="69" spans="1:19" ht="15.75">
      <c r="A69" s="36">
        <v>-104.7011026</v>
      </c>
      <c r="B69" s="38">
        <v>32.232975719999999</v>
      </c>
      <c r="C69" s="38">
        <v>294.72961620000001</v>
      </c>
      <c r="D69" s="38">
        <v>228.9781381</v>
      </c>
      <c r="E69" s="40">
        <v>1.7600000000000001E-5</v>
      </c>
      <c r="F69" s="40">
        <v>1.36E-5</v>
      </c>
      <c r="G69" s="38">
        <v>30334</v>
      </c>
      <c r="H69" s="40">
        <v>1.08E-10</v>
      </c>
      <c r="I69" s="38">
        <v>-2.7629890869999998</v>
      </c>
      <c r="J69" s="38">
        <v>52858.74886</v>
      </c>
      <c r="K69" s="38">
        <v>42.61309499</v>
      </c>
      <c r="L69" s="37"/>
      <c r="M69" s="37"/>
      <c r="N69" s="37"/>
      <c r="O69" s="37"/>
      <c r="P69" s="37"/>
      <c r="Q69" s="38">
        <v>1291.2</v>
      </c>
      <c r="R69" s="37"/>
      <c r="S69" s="39">
        <f t="shared" si="0"/>
        <v>1662.2750353679999</v>
      </c>
    </row>
    <row r="70" spans="1:19" ht="15.75">
      <c r="A70" s="36">
        <v>-104.7010693</v>
      </c>
      <c r="B70" s="38">
        <v>32.23297685</v>
      </c>
      <c r="C70" s="38">
        <v>51.408973510000003</v>
      </c>
      <c r="D70" s="38">
        <v>40.657690909999999</v>
      </c>
      <c r="E70" s="40">
        <v>3.0599999999999999E-6</v>
      </c>
      <c r="F70" s="40">
        <v>2.4200000000000001E-6</v>
      </c>
      <c r="G70" s="38">
        <v>1489</v>
      </c>
      <c r="H70" s="40">
        <v>5.2800000000000001E-12</v>
      </c>
      <c r="I70" s="38">
        <v>-2.1846227699999998</v>
      </c>
      <c r="J70" s="38">
        <v>1637.1207890000001</v>
      </c>
      <c r="K70" s="38">
        <v>9.0476396309999991</v>
      </c>
      <c r="L70" s="37"/>
      <c r="M70" s="37"/>
      <c r="N70" s="37"/>
      <c r="O70" s="37"/>
      <c r="P70" s="37"/>
      <c r="Q70" s="38">
        <v>229.3</v>
      </c>
      <c r="R70" s="37"/>
      <c r="S70" s="39">
        <f t="shared" ref="S70:S133" si="1">C70*R$5</f>
        <v>289.94661059639998</v>
      </c>
    </row>
    <row r="71" spans="1:19" ht="15.75">
      <c r="A71" s="36">
        <v>-104.7011107</v>
      </c>
      <c r="B71" s="38">
        <v>32.232968030000002</v>
      </c>
      <c r="C71" s="38">
        <v>176.42147739999999</v>
      </c>
      <c r="D71" s="38">
        <v>115.83318939999999</v>
      </c>
      <c r="E71" s="40">
        <v>1.0499999999999999E-5</v>
      </c>
      <c r="F71" s="40">
        <v>6.9E-6</v>
      </c>
      <c r="G71" s="38">
        <v>12848</v>
      </c>
      <c r="H71" s="40">
        <v>4.5600000000000003E-11</v>
      </c>
      <c r="I71" s="38">
        <v>-0.161283854</v>
      </c>
      <c r="J71" s="38">
        <v>16006.027190000001</v>
      </c>
      <c r="K71" s="38">
        <v>19.730237580000001</v>
      </c>
      <c r="L71" s="37"/>
      <c r="M71" s="37"/>
      <c r="N71" s="37"/>
      <c r="O71" s="37"/>
      <c r="P71" s="37"/>
      <c r="Q71" s="38">
        <v>653.20000000000005</v>
      </c>
      <c r="R71" s="37"/>
      <c r="S71" s="39">
        <f t="shared" si="1"/>
        <v>995.01713253599985</v>
      </c>
    </row>
    <row r="72" spans="1:19" ht="15.75">
      <c r="A72" s="36">
        <v>-104.70108260000001</v>
      </c>
      <c r="B72" s="38">
        <v>32.232956600000001</v>
      </c>
      <c r="C72" s="38">
        <v>78.462159659999998</v>
      </c>
      <c r="D72" s="38">
        <v>60.917691949999998</v>
      </c>
      <c r="E72" s="40">
        <v>4.6700000000000002E-6</v>
      </c>
      <c r="F72" s="40">
        <v>3.63E-6</v>
      </c>
      <c r="G72" s="38">
        <v>3165</v>
      </c>
      <c r="H72" s="40">
        <v>1.1200000000000001E-11</v>
      </c>
      <c r="I72" s="38">
        <v>-0.25724052400000003</v>
      </c>
      <c r="J72" s="38">
        <v>3743.7150000000001</v>
      </c>
      <c r="K72" s="38">
        <v>15.458308130000001</v>
      </c>
      <c r="L72" s="37"/>
      <c r="M72" s="37"/>
      <c r="N72" s="37"/>
      <c r="O72" s="37"/>
      <c r="P72" s="37"/>
      <c r="Q72" s="38">
        <v>343.5</v>
      </c>
      <c r="R72" s="37"/>
      <c r="S72" s="39">
        <f t="shared" si="1"/>
        <v>442.52658048239994</v>
      </c>
    </row>
    <row r="73" spans="1:19" ht="15.75">
      <c r="A73" s="36">
        <v>-104.7010848</v>
      </c>
      <c r="B73" s="38">
        <v>32.232919440000003</v>
      </c>
      <c r="C73" s="38">
        <v>72.143624630000005</v>
      </c>
      <c r="D73" s="38">
        <v>27.731565119999999</v>
      </c>
      <c r="E73" s="40">
        <v>4.3000000000000003E-6</v>
      </c>
      <c r="F73" s="40">
        <v>1.6500000000000001E-6</v>
      </c>
      <c r="G73" s="38">
        <v>1349</v>
      </c>
      <c r="H73" s="40">
        <v>4.7800000000000002E-12</v>
      </c>
      <c r="I73" s="38">
        <v>-2.9227032500000001</v>
      </c>
      <c r="J73" s="38">
        <v>1567.0087470000001</v>
      </c>
      <c r="K73" s="38">
        <v>13.91241417</v>
      </c>
      <c r="L73" s="37"/>
      <c r="M73" s="37"/>
      <c r="N73" s="37"/>
      <c r="O73" s="37"/>
      <c r="P73" s="37"/>
      <c r="Q73" s="38">
        <v>156.4</v>
      </c>
      <c r="R73" s="37"/>
      <c r="S73" s="39">
        <f t="shared" si="1"/>
        <v>406.89004291319998</v>
      </c>
    </row>
    <row r="74" spans="1:19" ht="15.75">
      <c r="A74" s="36">
        <v>-104.70108209999999</v>
      </c>
      <c r="B74" s="38">
        <v>32.232973149999999</v>
      </c>
      <c r="C74" s="38">
        <v>124.61283709999999</v>
      </c>
      <c r="D74" s="38">
        <v>110.0342716</v>
      </c>
      <c r="E74" s="40">
        <v>7.4200000000000001E-6</v>
      </c>
      <c r="F74" s="40">
        <v>6.55E-6</v>
      </c>
      <c r="G74" s="38">
        <v>8552</v>
      </c>
      <c r="H74" s="40">
        <v>3.0300000000000001E-11</v>
      </c>
      <c r="I74" s="38">
        <v>-2.1838696149999999</v>
      </c>
      <c r="J74" s="38">
        <v>10739.642830000001</v>
      </c>
      <c r="K74" s="38">
        <v>20.369791289999998</v>
      </c>
      <c r="L74" s="37"/>
      <c r="M74" s="37"/>
      <c r="N74" s="37"/>
      <c r="O74" s="37"/>
      <c r="P74" s="37"/>
      <c r="Q74" s="38">
        <v>620.5</v>
      </c>
      <c r="R74" s="37"/>
      <c r="S74" s="39">
        <f t="shared" si="1"/>
        <v>702.81640124399996</v>
      </c>
    </row>
    <row r="75" spans="1:19" ht="15.75">
      <c r="A75" s="36">
        <v>-104.7010878</v>
      </c>
      <c r="B75" s="38">
        <v>32.232955650000001</v>
      </c>
      <c r="C75" s="38">
        <v>71.138299250000003</v>
      </c>
      <c r="D75" s="38">
        <v>60.991633100000001</v>
      </c>
      <c r="E75" s="40">
        <v>4.2400000000000001E-6</v>
      </c>
      <c r="F75" s="40">
        <v>3.63E-6</v>
      </c>
      <c r="G75" s="38">
        <v>3040</v>
      </c>
      <c r="H75" s="40">
        <v>1.0799999999999999E-11</v>
      </c>
      <c r="I75" s="38">
        <v>-1.7689077900000001</v>
      </c>
      <c r="J75" s="38">
        <v>3398.386904</v>
      </c>
      <c r="K75" s="38">
        <v>10.54579463</v>
      </c>
      <c r="L75" s="37"/>
      <c r="M75" s="37"/>
      <c r="N75" s="37"/>
      <c r="O75" s="37"/>
      <c r="P75" s="37"/>
      <c r="Q75" s="38">
        <v>343.9</v>
      </c>
      <c r="R75" s="37"/>
      <c r="S75" s="39">
        <f t="shared" si="1"/>
        <v>401.22000777</v>
      </c>
    </row>
    <row r="76" spans="1:19" ht="15.75">
      <c r="A76" s="36">
        <v>-104.70106029999999</v>
      </c>
      <c r="B76" s="38">
        <v>32.232886379999997</v>
      </c>
      <c r="C76" s="38">
        <v>83.706351119999994</v>
      </c>
      <c r="D76" s="38">
        <v>28.533493419999999</v>
      </c>
      <c r="E76" s="40">
        <v>4.9899999999999997E-6</v>
      </c>
      <c r="F76" s="40">
        <v>1.7E-6</v>
      </c>
      <c r="G76" s="38">
        <v>1283</v>
      </c>
      <c r="H76" s="40">
        <v>4.5499999999999998E-12</v>
      </c>
      <c r="I76" s="38">
        <v>-1.3756585649999999</v>
      </c>
      <c r="J76" s="38">
        <v>1870.7357199999999</v>
      </c>
      <c r="K76" s="38">
        <v>31.41735701</v>
      </c>
      <c r="L76" s="37"/>
      <c r="M76" s="37"/>
      <c r="N76" s="37"/>
      <c r="O76" s="37"/>
      <c r="P76" s="37"/>
      <c r="Q76" s="38">
        <v>160.9</v>
      </c>
      <c r="R76" s="37"/>
      <c r="S76" s="39">
        <f t="shared" si="1"/>
        <v>472.10382031679995</v>
      </c>
    </row>
    <row r="77" spans="1:19" ht="15.75">
      <c r="A77" s="36">
        <v>-104.7010492</v>
      </c>
      <c r="B77" s="38">
        <v>32.23287036</v>
      </c>
      <c r="C77" s="38">
        <v>108.8400832</v>
      </c>
      <c r="D77" s="38">
        <v>47.684856760000002</v>
      </c>
      <c r="E77" s="40">
        <v>6.4799999999999998E-6</v>
      </c>
      <c r="F77" s="40">
        <v>2.8399999999999999E-6</v>
      </c>
      <c r="G77" s="38">
        <v>3542</v>
      </c>
      <c r="H77" s="40">
        <v>1.26E-11</v>
      </c>
      <c r="I77" s="38">
        <v>-1.711872624</v>
      </c>
      <c r="J77" s="38">
        <v>4065.073746</v>
      </c>
      <c r="K77" s="38">
        <v>12.86750938</v>
      </c>
      <c r="L77" s="37"/>
      <c r="M77" s="37"/>
      <c r="N77" s="37"/>
      <c r="O77" s="37"/>
      <c r="P77" s="37"/>
      <c r="Q77" s="38">
        <v>268.89999999999998</v>
      </c>
      <c r="R77" s="37"/>
      <c r="S77" s="39">
        <f t="shared" si="1"/>
        <v>613.85806924799999</v>
      </c>
    </row>
    <row r="78" spans="1:19" ht="15.75">
      <c r="A78" s="36">
        <v>-104.7010551</v>
      </c>
      <c r="B78" s="38">
        <v>32.232868160000002</v>
      </c>
      <c r="C78" s="38">
        <v>178.6991343</v>
      </c>
      <c r="D78" s="38">
        <v>101.0022039</v>
      </c>
      <c r="E78" s="40">
        <v>1.06E-5</v>
      </c>
      <c r="F78" s="40">
        <v>6.02E-6</v>
      </c>
      <c r="G78" s="38">
        <v>11732</v>
      </c>
      <c r="H78" s="40">
        <v>4.1599999999999997E-11</v>
      </c>
      <c r="I78" s="38">
        <v>-1.599631636</v>
      </c>
      <c r="J78" s="38">
        <v>14136.84122</v>
      </c>
      <c r="K78" s="38">
        <v>17.011163849999999</v>
      </c>
      <c r="L78" s="37"/>
      <c r="M78" s="37"/>
      <c r="N78" s="37"/>
      <c r="O78" s="37"/>
      <c r="P78" s="37"/>
      <c r="Q78" s="38">
        <v>569.6</v>
      </c>
      <c r="R78" s="37"/>
      <c r="S78" s="39">
        <f t="shared" si="1"/>
        <v>1007.863117452</v>
      </c>
    </row>
    <row r="79" spans="1:19" ht="15.75">
      <c r="A79" s="36">
        <v>-104.7010664</v>
      </c>
      <c r="B79" s="38">
        <v>32.232811519999998</v>
      </c>
      <c r="C79" s="38">
        <v>165.64250200000001</v>
      </c>
      <c r="D79" s="38">
        <v>84.328252750000004</v>
      </c>
      <c r="E79" s="40">
        <v>9.8600000000000005E-6</v>
      </c>
      <c r="F79" s="40">
        <v>5.0200000000000002E-6</v>
      </c>
      <c r="G79" s="38">
        <v>7538</v>
      </c>
      <c r="H79" s="40">
        <v>2.6699999999999999E-11</v>
      </c>
      <c r="I79" s="38">
        <v>-2.5900019209999998</v>
      </c>
      <c r="J79" s="38">
        <v>10940.67117</v>
      </c>
      <c r="K79" s="38">
        <v>31.101119090000001</v>
      </c>
      <c r="L79" s="37"/>
      <c r="M79" s="37"/>
      <c r="N79" s="37"/>
      <c r="O79" s="37"/>
      <c r="P79" s="37"/>
      <c r="Q79" s="38">
        <v>475.5</v>
      </c>
      <c r="R79" s="37"/>
      <c r="S79" s="39">
        <f t="shared" si="1"/>
        <v>934.22371127999997</v>
      </c>
    </row>
    <row r="80" spans="1:19" ht="15.75">
      <c r="A80" s="36">
        <v>-104.7010482</v>
      </c>
      <c r="B80" s="38">
        <v>32.23287715</v>
      </c>
      <c r="C80" s="38">
        <v>49.373882469999998</v>
      </c>
      <c r="D80" s="38">
        <v>22.576673790000001</v>
      </c>
      <c r="E80" s="40">
        <v>2.9399999999999998E-6</v>
      </c>
      <c r="F80" s="40">
        <v>1.3400000000000001E-6</v>
      </c>
      <c r="G80" s="38">
        <v>715</v>
      </c>
      <c r="H80" s="40">
        <v>2.5400000000000001E-12</v>
      </c>
      <c r="I80" s="38">
        <v>-1.297416328</v>
      </c>
      <c r="J80" s="38">
        <v>873.08457999999996</v>
      </c>
      <c r="K80" s="38">
        <v>18.106445090000001</v>
      </c>
      <c r="L80" s="37"/>
      <c r="M80" s="37"/>
      <c r="N80" s="37"/>
      <c r="O80" s="37"/>
      <c r="P80" s="37"/>
      <c r="Q80" s="38">
        <v>127.3</v>
      </c>
      <c r="R80" s="37"/>
      <c r="S80" s="39">
        <f t="shared" si="1"/>
        <v>278.46869713079997</v>
      </c>
    </row>
    <row r="81" spans="1:19" ht="15.75">
      <c r="A81" s="36">
        <v>-104.7010586</v>
      </c>
      <c r="B81" s="38">
        <v>32.232870599999998</v>
      </c>
      <c r="C81" s="38">
        <v>31.098570800000001</v>
      </c>
      <c r="D81" s="38">
        <v>26.854219189999998</v>
      </c>
      <c r="E81" s="40">
        <v>1.8500000000000001E-6</v>
      </c>
      <c r="F81" s="40">
        <v>1.5999999999999999E-6</v>
      </c>
      <c r="G81" s="38">
        <v>536</v>
      </c>
      <c r="H81" s="40">
        <v>1.9E-12</v>
      </c>
      <c r="I81" s="38">
        <v>-1.7605587090000001</v>
      </c>
      <c r="J81" s="38">
        <v>654.11188660000005</v>
      </c>
      <c r="K81" s="38">
        <v>18.056832329999999</v>
      </c>
      <c r="L81" s="37"/>
      <c r="M81" s="37"/>
      <c r="N81" s="37"/>
      <c r="O81" s="37"/>
      <c r="P81" s="37"/>
      <c r="Q81" s="38">
        <v>151.4</v>
      </c>
      <c r="R81" s="37"/>
      <c r="S81" s="39">
        <f t="shared" si="1"/>
        <v>175.395939312</v>
      </c>
    </row>
    <row r="82" spans="1:19" ht="15.75">
      <c r="A82" s="36">
        <v>-104.70105650000001</v>
      </c>
      <c r="B82" s="38">
        <v>32.232828910000002</v>
      </c>
      <c r="C82" s="38">
        <v>99.68191204</v>
      </c>
      <c r="D82" s="38">
        <v>69.08554015</v>
      </c>
      <c r="E82" s="40">
        <v>5.9399999999999999E-6</v>
      </c>
      <c r="F82" s="40">
        <v>4.1099999999999996E-6</v>
      </c>
      <c r="G82" s="38">
        <v>3653</v>
      </c>
      <c r="H82" s="40">
        <v>1.3E-11</v>
      </c>
      <c r="I82" s="38">
        <v>-3.2334425E-2</v>
      </c>
      <c r="J82" s="38">
        <v>5393.8963729999996</v>
      </c>
      <c r="K82" s="38">
        <v>32.275302539999998</v>
      </c>
      <c r="L82" s="37"/>
      <c r="M82" s="37"/>
      <c r="N82" s="37"/>
      <c r="O82" s="37"/>
      <c r="P82" s="37"/>
      <c r="Q82" s="38">
        <v>389.6</v>
      </c>
      <c r="R82" s="37"/>
      <c r="S82" s="39">
        <f t="shared" si="1"/>
        <v>562.20598390559996</v>
      </c>
    </row>
    <row r="83" spans="1:19" ht="15.75">
      <c r="A83" s="36">
        <v>-104.7010587</v>
      </c>
      <c r="B83" s="38">
        <v>32.232824860000001</v>
      </c>
      <c r="C83" s="38">
        <v>57.156232809999999</v>
      </c>
      <c r="D83" s="38">
        <v>32.995436400000003</v>
      </c>
      <c r="E83" s="40">
        <v>3.4000000000000001E-6</v>
      </c>
      <c r="F83" s="40">
        <v>1.9700000000000002E-6</v>
      </c>
      <c r="G83" s="38">
        <v>1220</v>
      </c>
      <c r="H83" s="40">
        <v>4.3300000000000003E-12</v>
      </c>
      <c r="I83" s="38">
        <v>-2.512069485</v>
      </c>
      <c r="J83" s="38">
        <v>1477.12264</v>
      </c>
      <c r="K83" s="38">
        <v>17.40699335</v>
      </c>
      <c r="L83" s="37"/>
      <c r="M83" s="37"/>
      <c r="N83" s="37"/>
      <c r="O83" s="37"/>
      <c r="P83" s="37"/>
      <c r="Q83" s="38">
        <v>186.1</v>
      </c>
      <c r="R83" s="37"/>
      <c r="S83" s="39">
        <f t="shared" si="1"/>
        <v>322.36115304839996</v>
      </c>
    </row>
    <row r="84" spans="1:19" ht="15.75">
      <c r="A84" s="36">
        <v>-104.7010666</v>
      </c>
      <c r="B84" s="38">
        <v>32.23289776</v>
      </c>
      <c r="C84" s="38">
        <v>32.141233339999999</v>
      </c>
      <c r="D84" s="38">
        <v>20.13418274</v>
      </c>
      <c r="E84" s="40">
        <v>1.9099999999999999E-6</v>
      </c>
      <c r="F84" s="40">
        <v>1.1999999999999999E-6</v>
      </c>
      <c r="G84" s="38">
        <v>421</v>
      </c>
      <c r="H84" s="40">
        <v>1.4899999999999999E-12</v>
      </c>
      <c r="I84" s="38">
        <v>-2.5808139579999998</v>
      </c>
      <c r="J84" s="38">
        <v>506.86887669999999</v>
      </c>
      <c r="K84" s="38">
        <v>16.941043459999999</v>
      </c>
      <c r="L84" s="37"/>
      <c r="M84" s="37"/>
      <c r="N84" s="37"/>
      <c r="O84" s="37"/>
      <c r="P84" s="37"/>
      <c r="Q84" s="38">
        <v>113.5</v>
      </c>
      <c r="R84" s="37"/>
      <c r="S84" s="39">
        <f t="shared" si="1"/>
        <v>181.27655603759999</v>
      </c>
    </row>
    <row r="85" spans="1:19" ht="15.75">
      <c r="A85" s="36">
        <v>-104.7010626</v>
      </c>
      <c r="B85" s="38">
        <v>32.232890009999998</v>
      </c>
      <c r="C85" s="38">
        <v>35.619080930000003</v>
      </c>
      <c r="D85" s="38">
        <v>24.748999850000001</v>
      </c>
      <c r="E85" s="40">
        <v>2.12E-6</v>
      </c>
      <c r="F85" s="40">
        <v>1.4699999999999999E-6</v>
      </c>
      <c r="G85" s="38">
        <v>524</v>
      </c>
      <c r="H85" s="40">
        <v>1.8600000000000002E-12</v>
      </c>
      <c r="I85" s="38">
        <v>-0.67235854799999994</v>
      </c>
      <c r="J85" s="38">
        <v>690.46146199999998</v>
      </c>
      <c r="K85" s="38">
        <v>24.108726000000001</v>
      </c>
      <c r="L85" s="37"/>
      <c r="M85" s="37"/>
      <c r="N85" s="37"/>
      <c r="O85" s="37"/>
      <c r="P85" s="37"/>
      <c r="Q85" s="38">
        <v>139.6</v>
      </c>
      <c r="R85" s="37"/>
      <c r="S85" s="39">
        <f t="shared" si="1"/>
        <v>200.89161644520001</v>
      </c>
    </row>
    <row r="86" spans="1:19" ht="15.75">
      <c r="A86" s="36">
        <v>-104.7010538</v>
      </c>
      <c r="B86" s="38">
        <v>32.232875190000001</v>
      </c>
      <c r="C86" s="38">
        <v>52.015057679999998</v>
      </c>
      <c r="D86" s="38">
        <v>28.000629239999999</v>
      </c>
      <c r="E86" s="40">
        <v>3.1E-6</v>
      </c>
      <c r="F86" s="40">
        <v>1.6700000000000001E-6</v>
      </c>
      <c r="G86" s="38">
        <v>714</v>
      </c>
      <c r="H86" s="40">
        <v>2.5299999999999999E-12</v>
      </c>
      <c r="I86" s="38">
        <v>-2.7727960469999999</v>
      </c>
      <c r="J86" s="38">
        <v>1140.764392</v>
      </c>
      <c r="K86" s="38">
        <v>37.410388609999998</v>
      </c>
      <c r="L86" s="37"/>
      <c r="M86" s="37"/>
      <c r="N86" s="37"/>
      <c r="O86" s="37"/>
      <c r="P86" s="37"/>
      <c r="Q86" s="38">
        <v>157.9</v>
      </c>
      <c r="R86" s="37"/>
      <c r="S86" s="39">
        <f t="shared" si="1"/>
        <v>293.36492531519997</v>
      </c>
    </row>
    <row r="87" spans="1:19" ht="15.75">
      <c r="A87" s="36">
        <v>-104.70111609999999</v>
      </c>
      <c r="B87" s="38">
        <v>32.232789539999999</v>
      </c>
      <c r="C87" s="38">
        <v>201.3546556</v>
      </c>
      <c r="D87" s="38">
        <v>148.3144313</v>
      </c>
      <c r="E87" s="40">
        <v>1.2E-5</v>
      </c>
      <c r="F87" s="40">
        <v>8.8300000000000002E-6</v>
      </c>
      <c r="G87" s="38">
        <v>15200</v>
      </c>
      <c r="H87" s="40">
        <v>5.3900000000000003E-11</v>
      </c>
      <c r="I87" s="38">
        <v>-1.2679244000000001</v>
      </c>
      <c r="J87" s="38">
        <v>23390.751100000001</v>
      </c>
      <c r="K87" s="38">
        <v>35.017050380000001</v>
      </c>
      <c r="L87" s="37"/>
      <c r="M87" s="37"/>
      <c r="N87" s="37"/>
      <c r="O87" s="37"/>
      <c r="P87" s="37"/>
      <c r="Q87" s="38">
        <v>836.4</v>
      </c>
      <c r="R87" s="37"/>
      <c r="S87" s="39">
        <f t="shared" si="1"/>
        <v>1135.640257584</v>
      </c>
    </row>
    <row r="88" spans="1:19" ht="15.75">
      <c r="A88" s="36">
        <v>-104.70110080000001</v>
      </c>
      <c r="B88" s="38">
        <v>32.232779720000003</v>
      </c>
      <c r="C88" s="38">
        <v>169.41119929999999</v>
      </c>
      <c r="D88" s="38">
        <v>94.068209980000006</v>
      </c>
      <c r="E88" s="40">
        <v>1.01E-5</v>
      </c>
      <c r="F88" s="40">
        <v>5.5999999999999997E-6</v>
      </c>
      <c r="G88" s="38">
        <v>9971</v>
      </c>
      <c r="H88" s="40">
        <v>3.5400000000000002E-11</v>
      </c>
      <c r="I88" s="38">
        <v>-2.3620375720000002</v>
      </c>
      <c r="J88" s="38">
        <v>12481.99712</v>
      </c>
      <c r="K88" s="38">
        <v>20.116950030000002</v>
      </c>
      <c r="L88" s="37"/>
      <c r="M88" s="37"/>
      <c r="N88" s="37"/>
      <c r="O88" s="37"/>
      <c r="P88" s="37"/>
      <c r="Q88" s="38">
        <v>530.5</v>
      </c>
      <c r="R88" s="37"/>
      <c r="S88" s="39">
        <f t="shared" si="1"/>
        <v>955.47916405199987</v>
      </c>
    </row>
    <row r="89" spans="1:19" ht="15.75">
      <c r="A89" s="36">
        <v>-104.7011194</v>
      </c>
      <c r="B89" s="38">
        <v>32.23278234</v>
      </c>
      <c r="C89" s="38">
        <v>79.94370696</v>
      </c>
      <c r="D89" s="38">
        <v>56.391621700000002</v>
      </c>
      <c r="E89" s="40">
        <v>4.7600000000000002E-6</v>
      </c>
      <c r="F89" s="40">
        <v>3.36E-6</v>
      </c>
      <c r="G89" s="38">
        <v>2036</v>
      </c>
      <c r="H89" s="40">
        <v>7.2200000000000003E-12</v>
      </c>
      <c r="I89" s="38">
        <v>-2.8035968150000001</v>
      </c>
      <c r="J89" s="38">
        <v>3531.0018719999998</v>
      </c>
      <c r="K89" s="38">
        <v>42.33931123</v>
      </c>
      <c r="L89" s="37"/>
      <c r="M89" s="37"/>
      <c r="N89" s="37"/>
      <c r="O89" s="37"/>
      <c r="P89" s="37"/>
      <c r="Q89" s="38">
        <v>318</v>
      </c>
      <c r="R89" s="37"/>
      <c r="S89" s="39">
        <f t="shared" si="1"/>
        <v>450.88250725439997</v>
      </c>
    </row>
    <row r="90" spans="1:19" ht="15.75">
      <c r="A90" s="36">
        <v>-104.7011122</v>
      </c>
      <c r="B90" s="38">
        <v>32.232778760000002</v>
      </c>
      <c r="C90" s="38">
        <v>141.72198979999999</v>
      </c>
      <c r="D90" s="38">
        <v>89.559890010000004</v>
      </c>
      <c r="E90" s="40">
        <v>8.4400000000000005E-6</v>
      </c>
      <c r="F90" s="40">
        <v>5.3299999999999998E-6</v>
      </c>
      <c r="G90" s="38">
        <v>4535</v>
      </c>
      <c r="H90" s="40">
        <v>1.6100000000000001E-11</v>
      </c>
      <c r="I90" s="38">
        <v>-2.3877118959999999</v>
      </c>
      <c r="J90" s="38">
        <v>9941.4532380000001</v>
      </c>
      <c r="K90" s="38">
        <v>54.382926810000001</v>
      </c>
      <c r="L90" s="37"/>
      <c r="M90" s="37"/>
      <c r="N90" s="37"/>
      <c r="O90" s="37"/>
      <c r="P90" s="37"/>
      <c r="Q90" s="38">
        <v>505</v>
      </c>
      <c r="R90" s="37"/>
      <c r="S90" s="39">
        <f t="shared" si="1"/>
        <v>799.31202247199985</v>
      </c>
    </row>
    <row r="91" spans="1:19" ht="15.75">
      <c r="A91" s="36">
        <v>-104.7011036</v>
      </c>
      <c r="B91" s="38">
        <v>32.232770189999997</v>
      </c>
      <c r="C91" s="38">
        <v>248.39908149999999</v>
      </c>
      <c r="D91" s="38">
        <v>137.5650679</v>
      </c>
      <c r="E91" s="40">
        <v>1.4800000000000001E-5</v>
      </c>
      <c r="F91" s="40">
        <v>8.1899999999999995E-6</v>
      </c>
      <c r="G91" s="38">
        <v>24447</v>
      </c>
      <c r="H91" s="40">
        <v>8.6699999999999995E-11</v>
      </c>
      <c r="I91" s="38">
        <v>-2.2647843170000002</v>
      </c>
      <c r="J91" s="38">
        <v>26764.382850000002</v>
      </c>
      <c r="K91" s="38">
        <v>8.6584580229999997</v>
      </c>
      <c r="L91" s="37"/>
      <c r="M91" s="37"/>
      <c r="N91" s="37"/>
      <c r="O91" s="37"/>
      <c r="P91" s="37"/>
      <c r="Q91" s="38">
        <v>775.7</v>
      </c>
      <c r="R91" s="37"/>
      <c r="S91" s="39">
        <f t="shared" si="1"/>
        <v>1400.97081966</v>
      </c>
    </row>
    <row r="92" spans="1:19" ht="15.75">
      <c r="A92" s="36">
        <v>-104.7011164</v>
      </c>
      <c r="B92" s="38">
        <v>32.232770840000001</v>
      </c>
      <c r="C92" s="38">
        <v>130.4549146</v>
      </c>
      <c r="D92" s="38">
        <v>60.97635691</v>
      </c>
      <c r="E92" s="40">
        <v>7.7700000000000001E-6</v>
      </c>
      <c r="F92" s="40">
        <v>3.63E-6</v>
      </c>
      <c r="G92" s="38">
        <v>3096</v>
      </c>
      <c r="H92" s="40">
        <v>1.1000000000000001E-11</v>
      </c>
      <c r="I92" s="38">
        <v>-1.434276471</v>
      </c>
      <c r="J92" s="38">
        <v>6230.4727339999999</v>
      </c>
      <c r="K92" s="38">
        <v>50.308746499999998</v>
      </c>
      <c r="L92" s="37"/>
      <c r="M92" s="37"/>
      <c r="N92" s="37"/>
      <c r="O92" s="37"/>
      <c r="P92" s="37"/>
      <c r="Q92" s="38">
        <v>343.9</v>
      </c>
      <c r="R92" s="37"/>
      <c r="S92" s="39">
        <f t="shared" si="1"/>
        <v>735.76571834399988</v>
      </c>
    </row>
    <row r="93" spans="1:19" ht="15.75">
      <c r="A93" s="36">
        <v>-104.70109429999999</v>
      </c>
      <c r="B93" s="38">
        <v>32.232765190000002</v>
      </c>
      <c r="C93" s="38">
        <v>214.54062540000001</v>
      </c>
      <c r="D93" s="38">
        <v>153.49650879999999</v>
      </c>
      <c r="E93" s="40">
        <v>1.2799999999999999E-5</v>
      </c>
      <c r="F93" s="40">
        <v>9.1400000000000006E-6</v>
      </c>
      <c r="G93" s="38">
        <v>19163</v>
      </c>
      <c r="H93" s="40">
        <v>6.7999999999999998E-11</v>
      </c>
      <c r="I93" s="38">
        <v>-0.31990677299999998</v>
      </c>
      <c r="J93" s="38">
        <v>25793.312849999998</v>
      </c>
      <c r="K93" s="38">
        <v>25.705549680000001</v>
      </c>
      <c r="L93" s="37"/>
      <c r="M93" s="37"/>
      <c r="N93" s="37"/>
      <c r="O93" s="37"/>
      <c r="P93" s="37"/>
      <c r="Q93" s="38">
        <v>865.6</v>
      </c>
      <c r="R93" s="37"/>
      <c r="S93" s="39">
        <f t="shared" si="1"/>
        <v>1210.0091272560001</v>
      </c>
    </row>
    <row r="94" spans="1:19" ht="15.75">
      <c r="A94" s="36">
        <v>-104.70111439999999</v>
      </c>
      <c r="B94" s="38">
        <v>32.232765129999997</v>
      </c>
      <c r="C94" s="38">
        <v>76.707089659999994</v>
      </c>
      <c r="D94" s="38">
        <v>36.028428910000002</v>
      </c>
      <c r="E94" s="40">
        <v>4.5700000000000003E-6</v>
      </c>
      <c r="F94" s="40">
        <v>2.1500000000000002E-6</v>
      </c>
      <c r="G94" s="38">
        <v>1269</v>
      </c>
      <c r="H94" s="40">
        <v>4.4999999999999998E-12</v>
      </c>
      <c r="I94" s="38">
        <v>-2.018817313</v>
      </c>
      <c r="J94" s="38">
        <v>2164.611249</v>
      </c>
      <c r="K94" s="38">
        <v>41.375154530000003</v>
      </c>
      <c r="L94" s="37"/>
      <c r="M94" s="37"/>
      <c r="N94" s="37"/>
      <c r="O94" s="37"/>
      <c r="P94" s="37"/>
      <c r="Q94" s="38">
        <v>203.2</v>
      </c>
      <c r="R94" s="37"/>
      <c r="S94" s="39">
        <f t="shared" si="1"/>
        <v>432.62798568239992</v>
      </c>
    </row>
    <row r="95" spans="1:19" ht="15.75">
      <c r="A95" s="36">
        <v>-104.70111540000001</v>
      </c>
      <c r="B95" s="38">
        <v>32.232761379999999</v>
      </c>
      <c r="C95" s="38">
        <v>67.019795450000004</v>
      </c>
      <c r="D95" s="38">
        <v>35.744601529999997</v>
      </c>
      <c r="E95" s="40">
        <v>3.9899999999999999E-6</v>
      </c>
      <c r="F95" s="40">
        <v>2.1299999999999999E-6</v>
      </c>
      <c r="G95" s="38">
        <v>1410</v>
      </c>
      <c r="H95" s="40">
        <v>4.9999999999999997E-12</v>
      </c>
      <c r="I95" s="38">
        <v>-1.929464431</v>
      </c>
      <c r="J95" s="38">
        <v>1876.3447619999999</v>
      </c>
      <c r="K95" s="38">
        <v>24.85389528</v>
      </c>
      <c r="L95" s="37"/>
      <c r="M95" s="37"/>
      <c r="N95" s="37"/>
      <c r="O95" s="37"/>
      <c r="P95" s="37"/>
      <c r="Q95" s="38">
        <v>201.6</v>
      </c>
      <c r="R95" s="37"/>
      <c r="S95" s="39">
        <f t="shared" si="1"/>
        <v>377.99164633800001</v>
      </c>
    </row>
    <row r="96" spans="1:19" ht="15.75">
      <c r="A96" s="36">
        <v>-104.701105</v>
      </c>
      <c r="B96" s="38">
        <v>32.232757030000002</v>
      </c>
      <c r="C96" s="38">
        <v>197.82844360000001</v>
      </c>
      <c r="D96" s="38">
        <v>63.502569569999999</v>
      </c>
      <c r="E96" s="40">
        <v>1.1800000000000001E-5</v>
      </c>
      <c r="F96" s="40">
        <v>3.7799999999999998E-6</v>
      </c>
      <c r="G96" s="38">
        <v>6648</v>
      </c>
      <c r="H96" s="40">
        <v>2.3600000000000001E-11</v>
      </c>
      <c r="I96" s="38">
        <v>-2.0741374389999998</v>
      </c>
      <c r="J96" s="38">
        <v>9839.6378509999995</v>
      </c>
      <c r="K96" s="38">
        <v>32.436537800000004</v>
      </c>
      <c r="L96" s="37"/>
      <c r="M96" s="37"/>
      <c r="N96" s="37"/>
      <c r="O96" s="37"/>
      <c r="P96" s="37"/>
      <c r="Q96" s="38">
        <v>358.1</v>
      </c>
      <c r="R96" s="37"/>
      <c r="S96" s="39">
        <f t="shared" si="1"/>
        <v>1115.7524219040001</v>
      </c>
    </row>
    <row r="97" spans="1:19" ht="15.75">
      <c r="A97" s="36">
        <v>-104.70113720000001</v>
      </c>
      <c r="B97" s="38">
        <v>32.232728379999998</v>
      </c>
      <c r="C97" s="38">
        <v>144.3655416</v>
      </c>
      <c r="D97" s="38">
        <v>85.757845500000002</v>
      </c>
      <c r="E97" s="40">
        <v>8.6000000000000007E-6</v>
      </c>
      <c r="F97" s="40">
        <v>5.1100000000000002E-6</v>
      </c>
      <c r="G97" s="38">
        <v>6739</v>
      </c>
      <c r="H97" s="40">
        <v>2.39E-11</v>
      </c>
      <c r="I97" s="38">
        <v>-0.33045542300000003</v>
      </c>
      <c r="J97" s="38">
        <v>9696.979722</v>
      </c>
      <c r="K97" s="38">
        <v>30.504134350000001</v>
      </c>
      <c r="L97" s="37"/>
      <c r="M97" s="37"/>
      <c r="N97" s="37"/>
      <c r="O97" s="37"/>
      <c r="P97" s="37"/>
      <c r="Q97" s="38">
        <v>483.6</v>
      </c>
      <c r="R97" s="37"/>
      <c r="S97" s="39">
        <f t="shared" si="1"/>
        <v>814.22165462399994</v>
      </c>
    </row>
    <row r="98" spans="1:19" ht="15.75">
      <c r="A98" s="36">
        <v>-104.701149</v>
      </c>
      <c r="B98" s="38">
        <v>32.232713850000003</v>
      </c>
      <c r="C98" s="38">
        <v>179.1751975</v>
      </c>
      <c r="D98" s="38">
        <v>96.830660420000001</v>
      </c>
      <c r="E98" s="40">
        <v>1.0699999999999999E-5</v>
      </c>
      <c r="F98" s="40">
        <v>5.7699999999999998E-6</v>
      </c>
      <c r="G98" s="38">
        <v>9237</v>
      </c>
      <c r="H98" s="40">
        <v>3.2799999999999999E-11</v>
      </c>
      <c r="I98" s="38">
        <v>-2.6614064659999999</v>
      </c>
      <c r="J98" s="38">
        <v>13589.07411</v>
      </c>
      <c r="K98" s="38">
        <v>32.02627399</v>
      </c>
      <c r="L98" s="37"/>
      <c r="M98" s="37"/>
      <c r="N98" s="37"/>
      <c r="O98" s="37"/>
      <c r="P98" s="37"/>
      <c r="Q98" s="38">
        <v>546</v>
      </c>
      <c r="R98" s="37"/>
      <c r="S98" s="39">
        <f t="shared" si="1"/>
        <v>1010.5481139</v>
      </c>
    </row>
    <row r="99" spans="1:19" ht="15.75">
      <c r="A99" s="36">
        <v>-104.701144</v>
      </c>
      <c r="B99" s="38">
        <v>32.232696699999998</v>
      </c>
      <c r="C99" s="38">
        <v>112.9060731</v>
      </c>
      <c r="D99" s="38">
        <v>37.486017080000003</v>
      </c>
      <c r="E99" s="40">
        <v>6.72E-6</v>
      </c>
      <c r="F99" s="40">
        <v>2.2299999999999998E-6</v>
      </c>
      <c r="G99" s="38">
        <v>1883</v>
      </c>
      <c r="H99" s="40">
        <v>6.6799999999999998E-12</v>
      </c>
      <c r="I99" s="38">
        <v>-1.6707600570000001</v>
      </c>
      <c r="J99" s="38">
        <v>3315.0164129999998</v>
      </c>
      <c r="K99" s="38">
        <v>43.197867960000004</v>
      </c>
      <c r="L99" s="37"/>
      <c r="M99" s="37"/>
      <c r="N99" s="37"/>
      <c r="O99" s="37"/>
      <c r="P99" s="37"/>
      <c r="Q99" s="38">
        <v>211.4</v>
      </c>
      <c r="R99" s="37"/>
      <c r="S99" s="39">
        <f t="shared" si="1"/>
        <v>636.79025228399996</v>
      </c>
    </row>
    <row r="100" spans="1:19" ht="15.75">
      <c r="A100" s="36">
        <v>-104.70115370000001</v>
      </c>
      <c r="B100" s="38">
        <v>32.232687050000003</v>
      </c>
      <c r="C100" s="38">
        <v>75.252984029999993</v>
      </c>
      <c r="D100" s="38">
        <v>52.610147419999997</v>
      </c>
      <c r="E100" s="40">
        <v>4.4800000000000003E-6</v>
      </c>
      <c r="F100" s="40">
        <v>3.1300000000000001E-6</v>
      </c>
      <c r="G100" s="38">
        <v>2218</v>
      </c>
      <c r="H100" s="40">
        <v>7.8699999999999994E-12</v>
      </c>
      <c r="I100" s="38">
        <v>-0.52602505200000005</v>
      </c>
      <c r="J100" s="38">
        <v>3100.9325939999999</v>
      </c>
      <c r="K100" s="38">
        <v>28.473130810000001</v>
      </c>
      <c r="L100" s="37"/>
      <c r="M100" s="37"/>
      <c r="N100" s="37"/>
      <c r="O100" s="37"/>
      <c r="P100" s="37"/>
      <c r="Q100" s="38">
        <v>296.7</v>
      </c>
      <c r="R100" s="37"/>
      <c r="S100" s="39">
        <f t="shared" si="1"/>
        <v>424.42682992919993</v>
      </c>
    </row>
    <row r="101" spans="1:19" ht="15.75">
      <c r="A101" s="36">
        <v>-104.701139</v>
      </c>
      <c r="B101" s="38">
        <v>32.232685269999998</v>
      </c>
      <c r="C101" s="38">
        <v>89.440007780000002</v>
      </c>
      <c r="D101" s="38">
        <v>61.665247039999997</v>
      </c>
      <c r="E101" s="40">
        <v>5.3299999999999998E-6</v>
      </c>
      <c r="F101" s="40">
        <v>3.67E-6</v>
      </c>
      <c r="G101" s="38">
        <v>2931</v>
      </c>
      <c r="H101" s="40">
        <v>1.0399999999999999E-11</v>
      </c>
      <c r="I101" s="38">
        <v>-0.89559332800000002</v>
      </c>
      <c r="J101" s="38">
        <v>4319.8770400000003</v>
      </c>
      <c r="K101" s="38">
        <v>32.15084658</v>
      </c>
      <c r="L101" s="37"/>
      <c r="M101" s="37"/>
      <c r="N101" s="37"/>
      <c r="O101" s="37"/>
      <c r="P101" s="37"/>
      <c r="Q101" s="38">
        <v>347.7</v>
      </c>
      <c r="R101" s="37"/>
      <c r="S101" s="39">
        <f t="shared" si="1"/>
        <v>504.4416438792</v>
      </c>
    </row>
    <row r="102" spans="1:19" ht="15.75">
      <c r="A102" s="36">
        <v>-104.7011275</v>
      </c>
      <c r="B102" s="38">
        <v>32.232682879999999</v>
      </c>
      <c r="C102" s="38">
        <v>58.701717420000001</v>
      </c>
      <c r="D102" s="38">
        <v>51.967309229999998</v>
      </c>
      <c r="E102" s="40">
        <v>3.4999999999999999E-6</v>
      </c>
      <c r="F102" s="40">
        <v>3.0900000000000001E-6</v>
      </c>
      <c r="G102" s="38">
        <v>1359</v>
      </c>
      <c r="H102" s="40">
        <v>4.8200000000000001E-12</v>
      </c>
      <c r="I102" s="38">
        <v>-0.13133292999999999</v>
      </c>
      <c r="J102" s="38">
        <v>2389.3519139999999</v>
      </c>
      <c r="K102" s="38">
        <v>43.122652129999999</v>
      </c>
      <c r="L102" s="37"/>
      <c r="M102" s="37"/>
      <c r="N102" s="37"/>
      <c r="O102" s="37"/>
      <c r="P102" s="37"/>
      <c r="Q102" s="38">
        <v>293.10000000000002</v>
      </c>
      <c r="R102" s="37"/>
      <c r="S102" s="39">
        <f t="shared" si="1"/>
        <v>331.07768624879998</v>
      </c>
    </row>
    <row r="103" spans="1:19" ht="15.75">
      <c r="A103" s="36">
        <v>-104.70111199999999</v>
      </c>
      <c r="B103" s="38">
        <v>32.232784070000001</v>
      </c>
      <c r="C103" s="38">
        <v>250.72256859999999</v>
      </c>
      <c r="D103" s="38">
        <v>126.6119312</v>
      </c>
      <c r="E103" s="40">
        <v>1.49E-5</v>
      </c>
      <c r="F103" s="40">
        <v>7.5399999999999998E-6</v>
      </c>
      <c r="G103" s="38">
        <v>16328</v>
      </c>
      <c r="H103" s="40">
        <v>5.7900000000000002E-11</v>
      </c>
      <c r="I103" s="38">
        <v>-2.1051662040000001</v>
      </c>
      <c r="J103" s="38">
        <v>24863.779320000001</v>
      </c>
      <c r="K103" s="38">
        <v>34.330176489999999</v>
      </c>
      <c r="L103" s="37"/>
      <c r="M103" s="37"/>
      <c r="N103" s="37"/>
      <c r="O103" s="37"/>
      <c r="P103" s="37"/>
      <c r="Q103" s="38">
        <v>714</v>
      </c>
      <c r="R103" s="37"/>
      <c r="S103" s="39">
        <f t="shared" si="1"/>
        <v>1414.0752869039998</v>
      </c>
    </row>
    <row r="104" spans="1:19" ht="15.75">
      <c r="A104" s="36">
        <v>-104.7011155</v>
      </c>
      <c r="B104" s="38">
        <v>32.232774419999998</v>
      </c>
      <c r="C104" s="38">
        <v>118.6639198</v>
      </c>
      <c r="D104" s="38">
        <v>37.284696940000003</v>
      </c>
      <c r="E104" s="40">
        <v>7.0700000000000001E-6</v>
      </c>
      <c r="F104" s="40">
        <v>2.2199999999999999E-6</v>
      </c>
      <c r="G104" s="38">
        <v>1853</v>
      </c>
      <c r="H104" s="40">
        <v>6.5699999999999997E-12</v>
      </c>
      <c r="I104" s="38">
        <v>-0.86725995499999997</v>
      </c>
      <c r="J104" s="38">
        <v>3465.3602470000001</v>
      </c>
      <c r="K104" s="38">
        <v>46.527925869999997</v>
      </c>
      <c r="L104" s="37"/>
      <c r="M104" s="37"/>
      <c r="N104" s="37"/>
      <c r="O104" s="37"/>
      <c r="P104" s="37"/>
      <c r="Q104" s="38">
        <v>210.3</v>
      </c>
      <c r="R104" s="37"/>
      <c r="S104" s="39">
        <f t="shared" si="1"/>
        <v>669.26450767199992</v>
      </c>
    </row>
    <row r="105" spans="1:19" ht="15.75">
      <c r="A105" s="36">
        <v>-104.7011121</v>
      </c>
      <c r="B105" s="38">
        <v>32.232774059999997</v>
      </c>
      <c r="C105" s="38">
        <v>30.33877807</v>
      </c>
      <c r="D105" s="38">
        <v>21.96822551</v>
      </c>
      <c r="E105" s="40">
        <v>1.81E-6</v>
      </c>
      <c r="F105" s="40">
        <v>1.31E-6</v>
      </c>
      <c r="G105" s="38">
        <v>458</v>
      </c>
      <c r="H105" s="40">
        <v>1.62E-12</v>
      </c>
      <c r="I105" s="38">
        <v>-1.9088886519999999</v>
      </c>
      <c r="J105" s="38">
        <v>522.02601259999994</v>
      </c>
      <c r="K105" s="38">
        <v>12.264908459999999</v>
      </c>
      <c r="L105" s="37"/>
      <c r="M105" s="37"/>
      <c r="N105" s="37"/>
      <c r="O105" s="37"/>
      <c r="P105" s="37"/>
      <c r="Q105" s="38">
        <v>123.9</v>
      </c>
      <c r="R105" s="37"/>
      <c r="S105" s="39">
        <f t="shared" si="1"/>
        <v>171.11070831479998</v>
      </c>
    </row>
    <row r="106" spans="1:19" ht="15.75">
      <c r="A106" s="36">
        <v>-104.7011126</v>
      </c>
      <c r="B106" s="38">
        <v>32.232771380000003</v>
      </c>
      <c r="C106" s="38">
        <v>24.701529560000001</v>
      </c>
      <c r="D106" s="38">
        <v>21.789318309999999</v>
      </c>
      <c r="E106" s="40">
        <v>1.4699999999999999E-6</v>
      </c>
      <c r="F106" s="40">
        <v>1.3E-6</v>
      </c>
      <c r="G106" s="38">
        <v>390</v>
      </c>
      <c r="H106" s="40">
        <v>1.38E-12</v>
      </c>
      <c r="I106" s="38">
        <v>-1.0163534350000001</v>
      </c>
      <c r="J106" s="38">
        <v>421.56696460000001</v>
      </c>
      <c r="K106" s="38">
        <v>7.4880071959999999</v>
      </c>
      <c r="L106" s="37"/>
      <c r="M106" s="37"/>
      <c r="N106" s="37"/>
      <c r="O106" s="37"/>
      <c r="P106" s="37"/>
      <c r="Q106" s="38">
        <v>122.9</v>
      </c>
      <c r="R106" s="37"/>
      <c r="S106" s="39">
        <f t="shared" si="1"/>
        <v>139.31662671839999</v>
      </c>
    </row>
    <row r="107" spans="1:19" ht="15.75">
      <c r="A107" s="36">
        <v>-104.70111799999999</v>
      </c>
      <c r="B107" s="38">
        <v>32.232764289999999</v>
      </c>
      <c r="C107" s="38">
        <v>60.469380229999999</v>
      </c>
      <c r="D107" s="38">
        <v>36.0854766</v>
      </c>
      <c r="E107" s="40">
        <v>3.5999999999999998E-6</v>
      </c>
      <c r="F107" s="40">
        <v>2.1500000000000002E-6</v>
      </c>
      <c r="G107" s="38">
        <v>1383</v>
      </c>
      <c r="H107" s="40">
        <v>4.9099999999999999E-12</v>
      </c>
      <c r="I107" s="38">
        <v>-2.4137202420000001</v>
      </c>
      <c r="J107" s="38">
        <v>1709.0983080000001</v>
      </c>
      <c r="K107" s="38">
        <v>19.080137560000001</v>
      </c>
      <c r="L107" s="37"/>
      <c r="M107" s="37"/>
      <c r="N107" s="37"/>
      <c r="O107" s="37"/>
      <c r="P107" s="37"/>
      <c r="Q107" s="38">
        <v>203.5</v>
      </c>
      <c r="R107" s="37"/>
      <c r="S107" s="39">
        <f t="shared" si="1"/>
        <v>341.04730449719995</v>
      </c>
    </row>
    <row r="108" spans="1:19" ht="15.75">
      <c r="A108" s="36">
        <v>-104.70111369999999</v>
      </c>
      <c r="B108" s="38">
        <v>32.232755840000003</v>
      </c>
      <c r="C108" s="38">
        <v>52.099275480000003</v>
      </c>
      <c r="D108" s="38">
        <v>21.571314109999999</v>
      </c>
      <c r="E108" s="40">
        <v>3.1E-6</v>
      </c>
      <c r="F108" s="40">
        <v>1.28E-6</v>
      </c>
      <c r="G108" s="38">
        <v>697</v>
      </c>
      <c r="H108" s="40">
        <v>2.4700000000000002E-12</v>
      </c>
      <c r="I108" s="38">
        <v>-0.21211379599999999</v>
      </c>
      <c r="J108" s="38">
        <v>880.2527043</v>
      </c>
      <c r="K108" s="38">
        <v>20.818192710000002</v>
      </c>
      <c r="L108" s="37"/>
      <c r="M108" s="37"/>
      <c r="N108" s="37"/>
      <c r="O108" s="37"/>
      <c r="P108" s="37"/>
      <c r="Q108" s="38">
        <v>121.6</v>
      </c>
      <c r="R108" s="37"/>
      <c r="S108" s="39">
        <f t="shared" si="1"/>
        <v>293.83991370720003</v>
      </c>
    </row>
    <row r="109" spans="1:19" ht="15.75">
      <c r="A109" s="36">
        <v>-104.7011291</v>
      </c>
      <c r="B109" s="38">
        <v>32.232742080000001</v>
      </c>
      <c r="C109" s="38">
        <v>45.317275100000003</v>
      </c>
      <c r="D109" s="38">
        <v>39.132777769999997</v>
      </c>
      <c r="E109" s="40">
        <v>2.7E-6</v>
      </c>
      <c r="F109" s="40">
        <v>2.3300000000000001E-6</v>
      </c>
      <c r="G109" s="38">
        <v>1051</v>
      </c>
      <c r="H109" s="40">
        <v>3.7299999999999997E-12</v>
      </c>
      <c r="I109" s="38">
        <v>-2.5255436790000001</v>
      </c>
      <c r="J109" s="38">
        <v>1389.0041590000001</v>
      </c>
      <c r="K109" s="38">
        <v>24.33427983</v>
      </c>
      <c r="L109" s="37"/>
      <c r="M109" s="37"/>
      <c r="N109" s="37"/>
      <c r="O109" s="37"/>
      <c r="P109" s="37"/>
      <c r="Q109" s="38">
        <v>220.7</v>
      </c>
      <c r="R109" s="37"/>
      <c r="S109" s="39">
        <f t="shared" si="1"/>
        <v>255.58943156399999</v>
      </c>
    </row>
    <row r="110" spans="1:19" ht="15.75">
      <c r="A110" s="36">
        <v>-104.70110080000001</v>
      </c>
      <c r="B110" s="38">
        <v>32.232730289999999</v>
      </c>
      <c r="C110" s="38">
        <v>38.186085349999999</v>
      </c>
      <c r="D110" s="38">
        <v>25.06737437</v>
      </c>
      <c r="E110" s="40">
        <v>2.2699999999999999E-6</v>
      </c>
      <c r="F110" s="40">
        <v>1.4899999999999999E-6</v>
      </c>
      <c r="G110" s="38">
        <v>644</v>
      </c>
      <c r="H110" s="40">
        <v>2.28E-12</v>
      </c>
      <c r="I110" s="38">
        <v>-2.2787843699999999</v>
      </c>
      <c r="J110" s="38">
        <v>749.74411810000004</v>
      </c>
      <c r="K110" s="38">
        <v>14.1040277</v>
      </c>
      <c r="L110" s="37"/>
      <c r="M110" s="37"/>
      <c r="N110" s="37"/>
      <c r="O110" s="37"/>
      <c r="P110" s="37"/>
      <c r="Q110" s="38">
        <v>141.4</v>
      </c>
      <c r="R110" s="37"/>
      <c r="S110" s="39">
        <f t="shared" si="1"/>
        <v>215.36952137399999</v>
      </c>
    </row>
    <row r="111" spans="1:19" ht="15.75">
      <c r="A111" s="36">
        <v>-104.7011298</v>
      </c>
      <c r="B111" s="38">
        <v>32.232725520000002</v>
      </c>
      <c r="C111" s="38">
        <v>60.09638941</v>
      </c>
      <c r="D111" s="38">
        <v>34.499491399999997</v>
      </c>
      <c r="E111" s="40">
        <v>3.58E-6</v>
      </c>
      <c r="F111" s="40">
        <v>2.0499999999999999E-6</v>
      </c>
      <c r="G111" s="38">
        <v>1174</v>
      </c>
      <c r="H111" s="40">
        <v>4.16E-12</v>
      </c>
      <c r="I111" s="38">
        <v>-0.55533647799999997</v>
      </c>
      <c r="J111" s="38">
        <v>1623.903262</v>
      </c>
      <c r="K111" s="38">
        <v>27.70505318</v>
      </c>
      <c r="L111" s="37"/>
      <c r="M111" s="37"/>
      <c r="N111" s="37"/>
      <c r="O111" s="37"/>
      <c r="P111" s="37"/>
      <c r="Q111" s="38">
        <v>194.5</v>
      </c>
      <c r="R111" s="37"/>
      <c r="S111" s="39">
        <f t="shared" si="1"/>
        <v>338.9436362724</v>
      </c>
    </row>
    <row r="112" spans="1:19" ht="15.75">
      <c r="A112" s="36">
        <v>-104.7011282</v>
      </c>
      <c r="B112" s="38">
        <v>32.232716230000001</v>
      </c>
      <c r="C112" s="38">
        <v>72.171624589999993</v>
      </c>
      <c r="D112" s="38">
        <v>48.232942100000002</v>
      </c>
      <c r="E112" s="40">
        <v>4.3000000000000003E-6</v>
      </c>
      <c r="F112" s="40">
        <v>2.8700000000000001E-6</v>
      </c>
      <c r="G112" s="38">
        <v>1300</v>
      </c>
      <c r="H112" s="40">
        <v>4.6099999999999999E-12</v>
      </c>
      <c r="I112" s="38">
        <v>-0.98641720899999996</v>
      </c>
      <c r="J112" s="38">
        <v>2726.5239470000001</v>
      </c>
      <c r="K112" s="38">
        <v>52.320242720000003</v>
      </c>
      <c r="L112" s="37"/>
      <c r="M112" s="37"/>
      <c r="N112" s="37"/>
      <c r="O112" s="37"/>
      <c r="P112" s="37"/>
      <c r="Q112" s="38">
        <v>272</v>
      </c>
      <c r="R112" s="37"/>
      <c r="S112" s="39">
        <f t="shared" si="1"/>
        <v>407.04796268759992</v>
      </c>
    </row>
    <row r="113" spans="1:19" ht="15.75">
      <c r="A113" s="36">
        <v>-104.70113569999999</v>
      </c>
      <c r="B113" s="38">
        <v>32.232715399999996</v>
      </c>
      <c r="C113" s="38">
        <v>111.5564603</v>
      </c>
      <c r="D113" s="38">
        <v>49.434813370000001</v>
      </c>
      <c r="E113" s="40">
        <v>6.64E-6</v>
      </c>
      <c r="F113" s="40">
        <v>2.9399999999999998E-6</v>
      </c>
      <c r="G113" s="38">
        <v>2159</v>
      </c>
      <c r="H113" s="40">
        <v>7.6599999999999993E-12</v>
      </c>
      <c r="I113" s="38">
        <v>-0.34091257899999999</v>
      </c>
      <c r="J113" s="38">
        <v>4319.4326430000001</v>
      </c>
      <c r="K113" s="38">
        <v>50.016583689999997</v>
      </c>
      <c r="L113" s="37"/>
      <c r="M113" s="37"/>
      <c r="N113" s="37"/>
      <c r="O113" s="37"/>
      <c r="P113" s="37"/>
      <c r="Q113" s="38">
        <v>278.8</v>
      </c>
      <c r="R113" s="37"/>
      <c r="S113" s="39">
        <f t="shared" si="1"/>
        <v>629.17843609199997</v>
      </c>
    </row>
    <row r="114" spans="1:19" ht="15.75">
      <c r="A114" s="36">
        <v>-104.7011339</v>
      </c>
      <c r="B114" s="38">
        <v>32.232712239999998</v>
      </c>
      <c r="C114" s="38">
        <v>91.498824900000002</v>
      </c>
      <c r="D114" s="38">
        <v>54.859951049999999</v>
      </c>
      <c r="E114" s="40">
        <v>5.4500000000000003E-6</v>
      </c>
      <c r="F114" s="40">
        <v>3.27E-6</v>
      </c>
      <c r="G114" s="38">
        <v>1750</v>
      </c>
      <c r="H114" s="40">
        <v>6.2100000000000004E-12</v>
      </c>
      <c r="I114" s="38">
        <v>-9.2761489000000003E-2</v>
      </c>
      <c r="J114" s="38">
        <v>3931.606221</v>
      </c>
      <c r="K114" s="38">
        <v>55.488929929999998</v>
      </c>
      <c r="L114" s="37"/>
      <c r="M114" s="37"/>
      <c r="N114" s="37"/>
      <c r="O114" s="37"/>
      <c r="P114" s="37"/>
      <c r="Q114" s="38">
        <v>309.39999999999998</v>
      </c>
      <c r="R114" s="37"/>
      <c r="S114" s="39">
        <f t="shared" si="1"/>
        <v>516.05337243600002</v>
      </c>
    </row>
    <row r="115" spans="1:19" ht="15.75">
      <c r="A115" s="36">
        <v>-104.7011409</v>
      </c>
      <c r="B115" s="38">
        <v>32.232703489999999</v>
      </c>
      <c r="C115" s="38">
        <v>58.56832721</v>
      </c>
      <c r="D115" s="38">
        <v>24.792100860000001</v>
      </c>
      <c r="E115" s="40">
        <v>3.49E-6</v>
      </c>
      <c r="F115" s="40">
        <v>1.48E-6</v>
      </c>
      <c r="G115" s="38">
        <v>780</v>
      </c>
      <c r="H115" s="40">
        <v>2.7700000000000001E-12</v>
      </c>
      <c r="I115" s="38">
        <v>-0.75617608400000003</v>
      </c>
      <c r="J115" s="38">
        <v>1137.300504</v>
      </c>
      <c r="K115" s="38">
        <v>31.416543180000001</v>
      </c>
      <c r="L115" s="37"/>
      <c r="M115" s="37"/>
      <c r="N115" s="37"/>
      <c r="O115" s="37"/>
      <c r="P115" s="37"/>
      <c r="Q115" s="38">
        <v>139.80000000000001</v>
      </c>
      <c r="R115" s="37"/>
      <c r="S115" s="39">
        <f t="shared" si="1"/>
        <v>330.32536546439997</v>
      </c>
    </row>
    <row r="116" spans="1:19" ht="15.75">
      <c r="A116" s="36">
        <v>-104.70113910000001</v>
      </c>
      <c r="B116" s="38">
        <v>32.232701169999999</v>
      </c>
      <c r="C116" s="38">
        <v>78.102796339999998</v>
      </c>
      <c r="D116" s="38">
        <v>21.795296390000001</v>
      </c>
      <c r="E116" s="40">
        <v>4.6500000000000004E-6</v>
      </c>
      <c r="F116" s="40">
        <v>1.3E-6</v>
      </c>
      <c r="G116" s="38">
        <v>935</v>
      </c>
      <c r="H116" s="40">
        <v>3.32E-12</v>
      </c>
      <c r="I116" s="38">
        <v>-2.83732819</v>
      </c>
      <c r="J116" s="38">
        <v>1333.3017339999999</v>
      </c>
      <c r="K116" s="38">
        <v>29.87333804</v>
      </c>
      <c r="L116" s="37"/>
      <c r="M116" s="37"/>
      <c r="N116" s="37"/>
      <c r="O116" s="37"/>
      <c r="P116" s="37"/>
      <c r="Q116" s="38">
        <v>122.9</v>
      </c>
      <c r="R116" s="37"/>
      <c r="S116" s="39">
        <f t="shared" si="1"/>
        <v>440.49977135759997</v>
      </c>
    </row>
    <row r="117" spans="1:19" ht="15.75">
      <c r="A117" s="36">
        <v>-104.7011493</v>
      </c>
      <c r="B117" s="38">
        <v>32.232694440000003</v>
      </c>
      <c r="C117" s="38">
        <v>271.40635809999998</v>
      </c>
      <c r="D117" s="38">
        <v>159.9210736</v>
      </c>
      <c r="E117" s="40">
        <v>1.6200000000000001E-5</v>
      </c>
      <c r="F117" s="40">
        <v>9.5200000000000003E-6</v>
      </c>
      <c r="G117" s="38">
        <v>24169</v>
      </c>
      <c r="H117" s="40">
        <v>8.5699999999999999E-11</v>
      </c>
      <c r="I117" s="38">
        <v>-0.57334874599999996</v>
      </c>
      <c r="J117" s="38">
        <v>33995.763189999998</v>
      </c>
      <c r="K117" s="38">
        <v>28.905846700000001</v>
      </c>
      <c r="L117" s="37"/>
      <c r="M117" s="37"/>
      <c r="N117" s="37"/>
      <c r="O117" s="37"/>
      <c r="P117" s="37"/>
      <c r="Q117" s="38">
        <v>901.8</v>
      </c>
      <c r="R117" s="37"/>
      <c r="S117" s="39">
        <f t="shared" si="1"/>
        <v>1530.7318596839998</v>
      </c>
    </row>
    <row r="118" spans="1:19" ht="15.75">
      <c r="A118" s="36">
        <v>-104.7011254</v>
      </c>
      <c r="B118" s="38">
        <v>32.232682230000002</v>
      </c>
      <c r="C118" s="38">
        <v>41.458689399999997</v>
      </c>
      <c r="D118" s="38">
        <v>24.582992430000001</v>
      </c>
      <c r="E118" s="40">
        <v>2.4700000000000001E-6</v>
      </c>
      <c r="F118" s="40">
        <v>1.46E-6</v>
      </c>
      <c r="G118" s="38">
        <v>663</v>
      </c>
      <c r="H118" s="40">
        <v>2.3499999999999999E-12</v>
      </c>
      <c r="I118" s="38">
        <v>-0.21510462599999999</v>
      </c>
      <c r="J118" s="38">
        <v>798.26924540000005</v>
      </c>
      <c r="K118" s="38">
        <v>16.945315900000001</v>
      </c>
      <c r="L118" s="37"/>
      <c r="M118" s="37"/>
      <c r="N118" s="37"/>
      <c r="O118" s="37"/>
      <c r="P118" s="37"/>
      <c r="Q118" s="38">
        <v>138.6</v>
      </c>
      <c r="R118" s="37"/>
      <c r="S118" s="39">
        <f t="shared" si="1"/>
        <v>233.82700821599997</v>
      </c>
    </row>
    <row r="119" spans="1:19" ht="15.75">
      <c r="A119" s="36">
        <v>-104.70114909999999</v>
      </c>
      <c r="B119" s="38">
        <v>32.232680260000002</v>
      </c>
      <c r="C119" s="38">
        <v>59.150915429999998</v>
      </c>
      <c r="D119" s="38">
        <v>25.39772528</v>
      </c>
      <c r="E119" s="40">
        <v>3.5200000000000002E-6</v>
      </c>
      <c r="F119" s="40">
        <v>1.5099999999999999E-6</v>
      </c>
      <c r="G119" s="38">
        <v>973</v>
      </c>
      <c r="H119" s="40">
        <v>3.45E-12</v>
      </c>
      <c r="I119" s="38">
        <v>-0.88520178299999996</v>
      </c>
      <c r="J119" s="38">
        <v>1176.6718739999999</v>
      </c>
      <c r="K119" s="38">
        <v>17.309147830000001</v>
      </c>
      <c r="L119" s="37"/>
      <c r="M119" s="37"/>
      <c r="N119" s="37"/>
      <c r="O119" s="37"/>
      <c r="P119" s="37"/>
      <c r="Q119" s="38">
        <v>143.19999999999999</v>
      </c>
      <c r="R119" s="37"/>
      <c r="S119" s="39">
        <f t="shared" si="1"/>
        <v>333.61116302519997</v>
      </c>
    </row>
    <row r="120" spans="1:19" ht="15.75">
      <c r="A120" s="36">
        <v>-104.7011038</v>
      </c>
      <c r="B120" s="38">
        <v>32.232779540000003</v>
      </c>
      <c r="C120" s="38">
        <v>107.22497490000001</v>
      </c>
      <c r="D120" s="38">
        <v>37.85360404</v>
      </c>
      <c r="E120" s="40">
        <v>6.3899999999999998E-6</v>
      </c>
      <c r="F120" s="40">
        <v>2.2500000000000001E-6</v>
      </c>
      <c r="G120" s="38">
        <v>1760</v>
      </c>
      <c r="H120" s="40">
        <v>6.2400000000000001E-12</v>
      </c>
      <c r="I120" s="38">
        <v>-2.4230350180000002</v>
      </c>
      <c r="J120" s="38">
        <v>3179.0859500000001</v>
      </c>
      <c r="K120" s="38">
        <v>44.638174999999997</v>
      </c>
      <c r="L120" s="37"/>
      <c r="M120" s="37"/>
      <c r="N120" s="37"/>
      <c r="O120" s="37"/>
      <c r="P120" s="37"/>
      <c r="Q120" s="38">
        <v>213.5</v>
      </c>
      <c r="R120" s="37"/>
      <c r="S120" s="39">
        <f t="shared" si="1"/>
        <v>604.74885843599998</v>
      </c>
    </row>
    <row r="121" spans="1:19" ht="15.75">
      <c r="A121" s="36">
        <v>-104.7011186</v>
      </c>
      <c r="B121" s="38">
        <v>32.232672340000001</v>
      </c>
      <c r="C121" s="38">
        <v>101.5492457</v>
      </c>
      <c r="D121" s="38">
        <v>42.359785309999999</v>
      </c>
      <c r="E121" s="40">
        <v>6.0499999999999997E-6</v>
      </c>
      <c r="F121" s="40">
        <v>2.52E-6</v>
      </c>
      <c r="G121" s="38">
        <v>1902</v>
      </c>
      <c r="H121" s="40">
        <v>6.7500000000000001E-12</v>
      </c>
      <c r="I121" s="38">
        <v>-2.8393128870000002</v>
      </c>
      <c r="J121" s="38">
        <v>3369.2212690000001</v>
      </c>
      <c r="K121" s="38">
        <v>43.547786029999997</v>
      </c>
      <c r="L121" s="37"/>
      <c r="M121" s="37"/>
      <c r="N121" s="37"/>
      <c r="O121" s="37"/>
      <c r="P121" s="37"/>
      <c r="Q121" s="38">
        <v>238.9</v>
      </c>
      <c r="R121" s="37"/>
      <c r="S121" s="39">
        <f t="shared" si="1"/>
        <v>572.73774574799995</v>
      </c>
    </row>
    <row r="122" spans="1:19" ht="15.75">
      <c r="A122" s="36">
        <v>-104.7011401</v>
      </c>
      <c r="B122" s="38">
        <v>32.232660369999998</v>
      </c>
      <c r="C122" s="38">
        <v>160.10326319999999</v>
      </c>
      <c r="D122" s="38">
        <v>76.67431766</v>
      </c>
      <c r="E122" s="40">
        <v>9.5300000000000002E-6</v>
      </c>
      <c r="F122" s="40">
        <v>4.5700000000000003E-6</v>
      </c>
      <c r="G122" s="38">
        <v>7737</v>
      </c>
      <c r="H122" s="40">
        <v>2.74E-11</v>
      </c>
      <c r="I122" s="38">
        <v>-2.1752256270000001</v>
      </c>
      <c r="J122" s="38">
        <v>9614.9977020000006</v>
      </c>
      <c r="K122" s="38">
        <v>19.531962050000001</v>
      </c>
      <c r="L122" s="37"/>
      <c r="M122" s="37"/>
      <c r="N122" s="37"/>
      <c r="O122" s="37"/>
      <c r="P122" s="37"/>
      <c r="Q122" s="38">
        <v>432.4</v>
      </c>
      <c r="R122" s="37"/>
      <c r="S122" s="39">
        <f t="shared" si="1"/>
        <v>902.9824044479999</v>
      </c>
    </row>
    <row r="123" spans="1:19" ht="15.75">
      <c r="A123" s="36">
        <v>-104.7011498</v>
      </c>
      <c r="B123" s="38">
        <v>32.232659300000002</v>
      </c>
      <c r="C123" s="38">
        <v>225.5894107</v>
      </c>
      <c r="D123" s="38">
        <v>100.1498059</v>
      </c>
      <c r="E123" s="40">
        <v>1.34E-5</v>
      </c>
      <c r="F123" s="40">
        <v>5.9599999999999997E-6</v>
      </c>
      <c r="G123" s="38">
        <v>15170</v>
      </c>
      <c r="H123" s="40">
        <v>5.3799999999999998E-11</v>
      </c>
      <c r="I123" s="38">
        <v>-2.6432340179999998</v>
      </c>
      <c r="J123" s="38">
        <v>17695.70636</v>
      </c>
      <c r="K123" s="38">
        <v>14.27298979</v>
      </c>
      <c r="L123" s="37"/>
      <c r="M123" s="37"/>
      <c r="N123" s="37"/>
      <c r="O123" s="37"/>
      <c r="P123" s="37"/>
      <c r="Q123" s="38">
        <v>564.79999999999995</v>
      </c>
      <c r="R123" s="37"/>
      <c r="S123" s="39">
        <f t="shared" si="1"/>
        <v>1272.324276348</v>
      </c>
    </row>
    <row r="124" spans="1:19" ht="15.75">
      <c r="A124" s="36">
        <v>-104.701137</v>
      </c>
      <c r="B124" s="38">
        <v>32.232650540000002</v>
      </c>
      <c r="C124" s="38">
        <v>187.12184669999999</v>
      </c>
      <c r="D124" s="38">
        <v>78.792165339999997</v>
      </c>
      <c r="E124" s="40">
        <v>1.11E-5</v>
      </c>
      <c r="F124" s="40">
        <v>4.69E-6</v>
      </c>
      <c r="G124" s="38">
        <v>6473</v>
      </c>
      <c r="H124" s="40">
        <v>2.3000000000000001E-11</v>
      </c>
      <c r="I124" s="38">
        <v>-2.032535389</v>
      </c>
      <c r="J124" s="38">
        <v>11547.99566</v>
      </c>
      <c r="K124" s="38">
        <v>43.946982740000003</v>
      </c>
      <c r="L124" s="37"/>
      <c r="M124" s="37"/>
      <c r="N124" s="37"/>
      <c r="O124" s="37"/>
      <c r="P124" s="37"/>
      <c r="Q124" s="38">
        <v>444.3</v>
      </c>
      <c r="R124" s="37"/>
      <c r="S124" s="39">
        <f t="shared" si="1"/>
        <v>1055.367215388</v>
      </c>
    </row>
    <row r="125" spans="1:19" ht="15.75">
      <c r="A125" s="36">
        <v>-104.7011495</v>
      </c>
      <c r="B125" s="38">
        <v>32.232649170000002</v>
      </c>
      <c r="C125" s="38">
        <v>175.7919225</v>
      </c>
      <c r="D125" s="38">
        <v>104.44016310000001</v>
      </c>
      <c r="E125" s="40">
        <v>1.0499999999999999E-5</v>
      </c>
      <c r="F125" s="40">
        <v>6.2199999999999997E-6</v>
      </c>
      <c r="G125" s="38">
        <v>12896</v>
      </c>
      <c r="H125" s="40">
        <v>4.5700000000000001E-11</v>
      </c>
      <c r="I125" s="38">
        <v>-0.77887154000000003</v>
      </c>
      <c r="J125" s="38">
        <v>14380.22027</v>
      </c>
      <c r="K125" s="38">
        <v>10.32126242</v>
      </c>
      <c r="L125" s="37"/>
      <c r="M125" s="37"/>
      <c r="N125" s="37"/>
      <c r="O125" s="37"/>
      <c r="P125" s="37"/>
      <c r="Q125" s="38">
        <v>589</v>
      </c>
      <c r="R125" s="37"/>
      <c r="S125" s="39">
        <f t="shared" si="1"/>
        <v>991.46644289999995</v>
      </c>
    </row>
    <row r="126" spans="1:19" ht="15.75">
      <c r="A126" s="36">
        <v>-104.7011267</v>
      </c>
      <c r="B126" s="38">
        <v>32.232648820000001</v>
      </c>
      <c r="C126" s="38">
        <v>193.36335629999999</v>
      </c>
      <c r="D126" s="38">
        <v>71.614886970000001</v>
      </c>
      <c r="E126" s="40">
        <v>1.15E-5</v>
      </c>
      <c r="F126" s="40">
        <v>4.2599999999999999E-6</v>
      </c>
      <c r="G126" s="38">
        <v>7851</v>
      </c>
      <c r="H126" s="40">
        <v>2.78E-11</v>
      </c>
      <c r="I126" s="38">
        <v>-2.1212609090000001</v>
      </c>
      <c r="J126" s="38">
        <v>10846.174010000001</v>
      </c>
      <c r="K126" s="38">
        <v>27.615028200000001</v>
      </c>
      <c r="L126" s="37"/>
      <c r="M126" s="37"/>
      <c r="N126" s="37"/>
      <c r="O126" s="37"/>
      <c r="P126" s="37"/>
      <c r="Q126" s="38">
        <v>403.8</v>
      </c>
      <c r="R126" s="37"/>
      <c r="S126" s="39">
        <f t="shared" si="1"/>
        <v>1090.569329532</v>
      </c>
    </row>
    <row r="127" spans="1:19" ht="15.75">
      <c r="A127" s="36">
        <v>-104.70112109999999</v>
      </c>
      <c r="B127" s="38">
        <v>32.232645480000002</v>
      </c>
      <c r="C127" s="38">
        <v>81.402058199999999</v>
      </c>
      <c r="D127" s="38">
        <v>41.208966570000001</v>
      </c>
      <c r="E127" s="40">
        <v>4.8500000000000002E-6</v>
      </c>
      <c r="F127" s="40">
        <v>2.4499999999999998E-6</v>
      </c>
      <c r="G127" s="38">
        <v>2385</v>
      </c>
      <c r="H127" s="40">
        <v>8.4600000000000007E-12</v>
      </c>
      <c r="I127" s="38">
        <v>-0.28960918600000002</v>
      </c>
      <c r="J127" s="38">
        <v>2627.3999699999999</v>
      </c>
      <c r="K127" s="38">
        <v>9.2258496280000006</v>
      </c>
      <c r="L127" s="37"/>
      <c r="M127" s="37"/>
      <c r="N127" s="37"/>
      <c r="O127" s="37"/>
      <c r="P127" s="37"/>
      <c r="Q127" s="38">
        <v>232.4</v>
      </c>
      <c r="R127" s="37"/>
      <c r="S127" s="39">
        <f t="shared" si="1"/>
        <v>459.10760824799996</v>
      </c>
    </row>
    <row r="128" spans="1:19" ht="15.75">
      <c r="A128" s="36">
        <v>-104.7011471</v>
      </c>
      <c r="B128" s="38">
        <v>32.232640179999997</v>
      </c>
      <c r="C128" s="38">
        <v>154.7418601</v>
      </c>
      <c r="D128" s="38">
        <v>80.605648590000001</v>
      </c>
      <c r="E128" s="40">
        <v>9.2199999999999998E-6</v>
      </c>
      <c r="F128" s="40">
        <v>4.7999999999999998E-6</v>
      </c>
      <c r="G128" s="38">
        <v>8283</v>
      </c>
      <c r="H128" s="40">
        <v>2.9400000000000003E-11</v>
      </c>
      <c r="I128" s="38">
        <v>-2.4358338399999999</v>
      </c>
      <c r="J128" s="38">
        <v>9769.5007650000007</v>
      </c>
      <c r="K128" s="38">
        <v>15.215729039999999</v>
      </c>
      <c r="L128" s="37"/>
      <c r="M128" s="37"/>
      <c r="N128" s="37"/>
      <c r="O128" s="37"/>
      <c r="P128" s="37"/>
      <c r="Q128" s="38">
        <v>454.5</v>
      </c>
      <c r="R128" s="37"/>
      <c r="S128" s="39">
        <f t="shared" si="1"/>
        <v>872.74409096399995</v>
      </c>
    </row>
    <row r="129" spans="1:19" ht="15.75">
      <c r="A129" s="36">
        <v>-104.7011526</v>
      </c>
      <c r="B129" s="38">
        <v>32.232636960000001</v>
      </c>
      <c r="C129" s="38">
        <v>59.222659200000002</v>
      </c>
      <c r="D129" s="38">
        <v>57.101103070000001</v>
      </c>
      <c r="E129" s="40">
        <v>3.5300000000000001E-6</v>
      </c>
      <c r="F129" s="40">
        <v>3.4000000000000001E-6</v>
      </c>
      <c r="G129" s="38">
        <v>2074</v>
      </c>
      <c r="H129" s="40">
        <v>7.3599999999999993E-12</v>
      </c>
      <c r="I129" s="38">
        <v>-1.422789184</v>
      </c>
      <c r="J129" s="38">
        <v>2648.6921430000002</v>
      </c>
      <c r="K129" s="38">
        <v>21.697204200000002</v>
      </c>
      <c r="L129" s="37"/>
      <c r="M129" s="37"/>
      <c r="N129" s="37"/>
      <c r="O129" s="37"/>
      <c r="P129" s="37"/>
      <c r="Q129" s="38">
        <v>322</v>
      </c>
      <c r="R129" s="37"/>
      <c r="S129" s="39">
        <f t="shared" si="1"/>
        <v>334.01579788800001</v>
      </c>
    </row>
    <row r="130" spans="1:19" ht="15.75">
      <c r="A130" s="36">
        <v>-104.7011459</v>
      </c>
      <c r="B130" s="38">
        <v>32.232626840000002</v>
      </c>
      <c r="C130" s="38">
        <v>151.049587</v>
      </c>
      <c r="D130" s="38">
        <v>58.323008059999999</v>
      </c>
      <c r="E130" s="40">
        <v>9.0000000000000002E-6</v>
      </c>
      <c r="F130" s="40">
        <v>3.4699999999999998E-6</v>
      </c>
      <c r="G130" s="38">
        <v>5670</v>
      </c>
      <c r="H130" s="40">
        <v>2.01E-11</v>
      </c>
      <c r="I130" s="38">
        <v>-9.5176755000000002E-2</v>
      </c>
      <c r="J130" s="38">
        <v>6900.1501040000003</v>
      </c>
      <c r="K130" s="38">
        <v>17.827874550000001</v>
      </c>
      <c r="L130" s="37"/>
      <c r="M130" s="37"/>
      <c r="N130" s="37"/>
      <c r="O130" s="37"/>
      <c r="P130" s="37"/>
      <c r="Q130" s="38">
        <v>328.9</v>
      </c>
      <c r="R130" s="37"/>
      <c r="S130" s="39">
        <f t="shared" si="1"/>
        <v>851.91967067999997</v>
      </c>
    </row>
    <row r="131" spans="1:19" ht="15.75">
      <c r="A131" s="36">
        <v>-104.7011129</v>
      </c>
      <c r="B131" s="38">
        <v>32.232675610000001</v>
      </c>
      <c r="C131" s="38">
        <v>30.11456952</v>
      </c>
      <c r="D131" s="38">
        <v>21.92228549</v>
      </c>
      <c r="E131" s="40">
        <v>1.79E-6</v>
      </c>
      <c r="F131" s="40">
        <v>1.31E-6</v>
      </c>
      <c r="G131" s="38">
        <v>443</v>
      </c>
      <c r="H131" s="40">
        <v>1.57E-12</v>
      </c>
      <c r="I131" s="38">
        <v>-1.282142144</v>
      </c>
      <c r="J131" s="38">
        <v>517.08455990000004</v>
      </c>
      <c r="K131" s="38">
        <v>14.327358739999999</v>
      </c>
      <c r="L131" s="37"/>
      <c r="M131" s="37"/>
      <c r="N131" s="37"/>
      <c r="O131" s="37"/>
      <c r="P131" s="37"/>
      <c r="Q131" s="38">
        <v>123.6</v>
      </c>
      <c r="R131" s="37"/>
      <c r="S131" s="39">
        <f t="shared" si="1"/>
        <v>169.8461720928</v>
      </c>
    </row>
    <row r="132" spans="1:19" ht="15.75">
      <c r="A132" s="36">
        <v>-104.7011198</v>
      </c>
      <c r="B132" s="38">
        <v>32.232670079999998</v>
      </c>
      <c r="C132" s="38">
        <v>32.819546619999997</v>
      </c>
      <c r="D132" s="38">
        <v>25.179357849999999</v>
      </c>
      <c r="E132" s="40">
        <v>1.95E-6</v>
      </c>
      <c r="F132" s="40">
        <v>1.5E-6</v>
      </c>
      <c r="G132" s="38">
        <v>439</v>
      </c>
      <c r="H132" s="40">
        <v>1.56E-12</v>
      </c>
      <c r="I132" s="38">
        <v>-1.5484458860000001</v>
      </c>
      <c r="J132" s="38">
        <v>647.25633319999997</v>
      </c>
      <c r="K132" s="38">
        <v>32.175248430000003</v>
      </c>
      <c r="L132" s="37"/>
      <c r="M132" s="37"/>
      <c r="N132" s="37"/>
      <c r="O132" s="37"/>
      <c r="P132" s="37"/>
      <c r="Q132" s="38">
        <v>142</v>
      </c>
      <c r="R132" s="37"/>
      <c r="S132" s="39">
        <f t="shared" si="1"/>
        <v>185.10224293679997</v>
      </c>
    </row>
    <row r="133" spans="1:19" ht="15.75">
      <c r="A133" s="36">
        <v>-104.7011309</v>
      </c>
      <c r="B133" s="38">
        <v>32.23264614</v>
      </c>
      <c r="C133" s="38">
        <v>72.069763050000006</v>
      </c>
      <c r="D133" s="38">
        <v>32.512056389999998</v>
      </c>
      <c r="E133" s="40">
        <v>4.2899999999999996E-6</v>
      </c>
      <c r="F133" s="40">
        <v>1.9400000000000001E-6</v>
      </c>
      <c r="G133" s="38">
        <v>1359</v>
      </c>
      <c r="H133" s="40">
        <v>4.8200000000000001E-12</v>
      </c>
      <c r="I133" s="38">
        <v>-0.86704070799999999</v>
      </c>
      <c r="J133" s="38">
        <v>1835.2558409999999</v>
      </c>
      <c r="K133" s="38">
        <v>25.950378709999999</v>
      </c>
      <c r="L133" s="37"/>
      <c r="M133" s="37"/>
      <c r="N133" s="37"/>
      <c r="O133" s="37"/>
      <c r="P133" s="37"/>
      <c r="Q133" s="38">
        <v>183.3</v>
      </c>
      <c r="R133" s="37"/>
      <c r="S133" s="39">
        <f t="shared" si="1"/>
        <v>406.47346360200004</v>
      </c>
    </row>
    <row r="134" spans="1:19" ht="15.75">
      <c r="A134" s="36">
        <v>-104.7011255</v>
      </c>
      <c r="B134" s="38">
        <v>32.232641430000001</v>
      </c>
      <c r="C134" s="38">
        <v>36.334092609999999</v>
      </c>
      <c r="D134" s="38">
        <v>25.624943179999999</v>
      </c>
      <c r="E134" s="40">
        <v>2.1600000000000001E-6</v>
      </c>
      <c r="F134" s="40">
        <v>1.53E-6</v>
      </c>
      <c r="G134" s="38">
        <v>632</v>
      </c>
      <c r="H134" s="40">
        <v>2.2400000000000001E-12</v>
      </c>
      <c r="I134" s="38">
        <v>-3.0540752339999999</v>
      </c>
      <c r="J134" s="38">
        <v>729.24978729999998</v>
      </c>
      <c r="K134" s="38">
        <v>13.3355935</v>
      </c>
      <c r="L134" s="37"/>
      <c r="M134" s="37"/>
      <c r="N134" s="37"/>
      <c r="O134" s="37"/>
      <c r="P134" s="37"/>
      <c r="Q134" s="38">
        <v>144.5</v>
      </c>
      <c r="R134" s="37"/>
      <c r="S134" s="39">
        <f t="shared" ref="S134:S197" si="2">C134*R$5</f>
        <v>204.92428232039998</v>
      </c>
    </row>
    <row r="135" spans="1:19" ht="15.75">
      <c r="A135" s="36">
        <v>-104.7011371</v>
      </c>
      <c r="B135" s="38">
        <v>32.232630530000002</v>
      </c>
      <c r="C135" s="38">
        <v>90.863644219999998</v>
      </c>
      <c r="D135" s="38">
        <v>40.825431549999998</v>
      </c>
      <c r="E135" s="40">
        <v>5.4099999999999999E-6</v>
      </c>
      <c r="F135" s="40">
        <v>2.43E-6</v>
      </c>
      <c r="G135" s="38">
        <v>1519</v>
      </c>
      <c r="H135" s="40">
        <v>5.3900000000000003E-12</v>
      </c>
      <c r="I135" s="38">
        <v>-9.2044800000000003E-4</v>
      </c>
      <c r="J135" s="38">
        <v>2905.494224</v>
      </c>
      <c r="K135" s="38">
        <v>47.719737739999999</v>
      </c>
      <c r="L135" s="37"/>
      <c r="M135" s="37"/>
      <c r="N135" s="37"/>
      <c r="O135" s="37"/>
      <c r="P135" s="37"/>
      <c r="Q135" s="38">
        <v>230.2</v>
      </c>
      <c r="R135" s="37"/>
      <c r="S135" s="39">
        <f t="shared" si="2"/>
        <v>512.4709534008</v>
      </c>
    </row>
    <row r="136" spans="1:19" ht="15.75">
      <c r="A136" s="36">
        <v>-104.70112210000001</v>
      </c>
      <c r="B136" s="38">
        <v>32.232670970000001</v>
      </c>
      <c r="C136" s="38">
        <v>26.659992519999999</v>
      </c>
      <c r="D136" s="38">
        <v>21.485600689999998</v>
      </c>
      <c r="E136" s="40">
        <v>1.59E-6</v>
      </c>
      <c r="F136" s="40">
        <v>1.28E-6</v>
      </c>
      <c r="G136" s="38">
        <v>364</v>
      </c>
      <c r="H136" s="40">
        <v>1.29E-12</v>
      </c>
      <c r="I136" s="38">
        <v>-3.1151296730000002</v>
      </c>
      <c r="J136" s="38">
        <v>448.64889729999999</v>
      </c>
      <c r="K136" s="38">
        <v>18.867514849999999</v>
      </c>
      <c r="L136" s="37"/>
      <c r="M136" s="37"/>
      <c r="N136" s="37"/>
      <c r="O136" s="37"/>
      <c r="P136" s="37"/>
      <c r="Q136" s="38">
        <v>121.2</v>
      </c>
      <c r="R136" s="37"/>
      <c r="S136" s="39">
        <f t="shared" si="2"/>
        <v>150.36235781279998</v>
      </c>
    </row>
    <row r="137" spans="1:19" ht="15.75">
      <c r="A137" s="36">
        <v>-104.70112330000001</v>
      </c>
      <c r="B137" s="38">
        <v>32.23264357</v>
      </c>
      <c r="C137" s="38">
        <v>47.138733860000002</v>
      </c>
      <c r="D137" s="38">
        <v>29.872134800000001</v>
      </c>
      <c r="E137" s="40">
        <v>2.8100000000000002E-6</v>
      </c>
      <c r="F137" s="40">
        <v>1.7799999999999999E-6</v>
      </c>
      <c r="G137" s="38">
        <v>908</v>
      </c>
      <c r="H137" s="40">
        <v>3.22E-12</v>
      </c>
      <c r="I137" s="38">
        <v>-0.59827092900000001</v>
      </c>
      <c r="J137" s="38">
        <v>1102.918077</v>
      </c>
      <c r="K137" s="38">
        <v>17.67294244</v>
      </c>
      <c r="L137" s="37"/>
      <c r="M137" s="37"/>
      <c r="N137" s="37"/>
      <c r="O137" s="37"/>
      <c r="P137" s="37"/>
      <c r="Q137" s="38">
        <v>168.5</v>
      </c>
      <c r="R137" s="37"/>
      <c r="S137" s="39">
        <f t="shared" si="2"/>
        <v>265.86245897039998</v>
      </c>
    </row>
    <row r="138" spans="1:19" ht="15.75">
      <c r="A138" s="36">
        <v>-104.7011456</v>
      </c>
      <c r="B138" s="38">
        <v>32.232632680000002</v>
      </c>
      <c r="C138" s="38">
        <v>184.97221819999999</v>
      </c>
      <c r="D138" s="38">
        <v>45.69385948</v>
      </c>
      <c r="E138" s="40">
        <v>1.1E-5</v>
      </c>
      <c r="F138" s="40">
        <v>2.7199999999999998E-6</v>
      </c>
      <c r="G138" s="38">
        <v>3523</v>
      </c>
      <c r="H138" s="40">
        <v>1.25E-11</v>
      </c>
      <c r="I138" s="38">
        <v>-4.0557276000000003E-2</v>
      </c>
      <c r="J138" s="38">
        <v>6620.0828979999997</v>
      </c>
      <c r="K138" s="38">
        <v>46.783143750000001</v>
      </c>
      <c r="L138" s="37"/>
      <c r="M138" s="37"/>
      <c r="N138" s="37"/>
      <c r="O138" s="37"/>
      <c r="P138" s="37"/>
      <c r="Q138" s="38">
        <v>257.7</v>
      </c>
      <c r="R138" s="37"/>
      <c r="S138" s="39">
        <f t="shared" si="2"/>
        <v>1043.2433106479998</v>
      </c>
    </row>
    <row r="139" spans="1:19" ht="15.75">
      <c r="A139" s="36">
        <v>-104.7011454</v>
      </c>
      <c r="B139" s="38">
        <v>32.232534950000002</v>
      </c>
      <c r="C139" s="38">
        <v>247.91858830000001</v>
      </c>
      <c r="D139" s="38">
        <v>113.80150999999999</v>
      </c>
      <c r="E139" s="40">
        <v>1.4800000000000001E-5</v>
      </c>
      <c r="F139" s="40">
        <v>6.7800000000000003E-6</v>
      </c>
      <c r="G139" s="38">
        <v>16985</v>
      </c>
      <c r="H139" s="40">
        <v>6.0199999999999996E-11</v>
      </c>
      <c r="I139" s="38">
        <v>-1.868494536</v>
      </c>
      <c r="J139" s="38">
        <v>22098.16418</v>
      </c>
      <c r="K139" s="38">
        <v>23.13841159</v>
      </c>
      <c r="L139" s="37"/>
      <c r="M139" s="37"/>
      <c r="N139" s="37"/>
      <c r="O139" s="37"/>
      <c r="P139" s="37"/>
      <c r="Q139" s="38">
        <v>641.70000000000005</v>
      </c>
      <c r="R139" s="37"/>
      <c r="S139" s="39">
        <f t="shared" si="2"/>
        <v>1398.260838012</v>
      </c>
    </row>
    <row r="140" spans="1:19" ht="15.75">
      <c r="A140" s="36">
        <v>-104.70114</v>
      </c>
      <c r="B140" s="38">
        <v>32.232521249999998</v>
      </c>
      <c r="C140" s="38">
        <v>106.6356912</v>
      </c>
      <c r="D140" s="38">
        <v>43.395013280000001</v>
      </c>
      <c r="E140" s="40">
        <v>6.3500000000000002E-6</v>
      </c>
      <c r="F140" s="40">
        <v>2.5799999999999999E-6</v>
      </c>
      <c r="G140" s="38">
        <v>1359</v>
      </c>
      <c r="H140" s="40">
        <v>4.8200000000000001E-12</v>
      </c>
      <c r="I140" s="38">
        <v>-0.35025891100000001</v>
      </c>
      <c r="J140" s="38">
        <v>3624.4448459999999</v>
      </c>
      <c r="K140" s="38">
        <v>62.504602560000002</v>
      </c>
      <c r="L140" s="37"/>
      <c r="M140" s="37"/>
      <c r="N140" s="37"/>
      <c r="O140" s="37"/>
      <c r="P140" s="37"/>
      <c r="Q140" s="38">
        <v>244.7</v>
      </c>
      <c r="R140" s="37"/>
      <c r="S140" s="39">
        <f t="shared" si="2"/>
        <v>601.42529836799997</v>
      </c>
    </row>
    <row r="141" spans="1:19" ht="15.75">
      <c r="A141" s="36">
        <v>-104.70114940000001</v>
      </c>
      <c r="B141" s="38">
        <v>32.232509159999999</v>
      </c>
      <c r="C141" s="38">
        <v>92.966151389999993</v>
      </c>
      <c r="D141" s="38">
        <v>55.592703999999998</v>
      </c>
      <c r="E141" s="40">
        <v>5.5400000000000003E-6</v>
      </c>
      <c r="F141" s="40">
        <v>3.3100000000000001E-6</v>
      </c>
      <c r="G141" s="38">
        <v>3250</v>
      </c>
      <c r="H141" s="40">
        <v>1.1500000000000001E-11</v>
      </c>
      <c r="I141" s="38">
        <v>-0.75330114500000001</v>
      </c>
      <c r="J141" s="38">
        <v>4048.0114480000002</v>
      </c>
      <c r="K141" s="38">
        <v>19.713665800000001</v>
      </c>
      <c r="L141" s="37"/>
      <c r="M141" s="37"/>
      <c r="N141" s="37"/>
      <c r="O141" s="37"/>
      <c r="P141" s="37"/>
      <c r="Q141" s="38">
        <v>313.5</v>
      </c>
      <c r="R141" s="37"/>
      <c r="S141" s="39">
        <f t="shared" si="2"/>
        <v>524.32909383959998</v>
      </c>
    </row>
    <row r="142" spans="1:19" ht="15.75">
      <c r="A142" s="36">
        <v>-104.701143</v>
      </c>
      <c r="B142" s="38">
        <v>32.232459669999997</v>
      </c>
      <c r="C142" s="38">
        <v>147.942657</v>
      </c>
      <c r="D142" s="38">
        <v>105.4793164</v>
      </c>
      <c r="E142" s="40">
        <v>8.8100000000000004E-6</v>
      </c>
      <c r="F142" s="40">
        <v>6.28E-6</v>
      </c>
      <c r="G142" s="38">
        <v>10114</v>
      </c>
      <c r="H142" s="40">
        <v>3.59E-11</v>
      </c>
      <c r="I142" s="38">
        <v>-0.25386533999999999</v>
      </c>
      <c r="J142" s="38">
        <v>12222.49314</v>
      </c>
      <c r="K142" s="38">
        <v>17.25092515</v>
      </c>
      <c r="L142" s="37"/>
      <c r="M142" s="37"/>
      <c r="N142" s="37"/>
      <c r="O142" s="37"/>
      <c r="P142" s="37"/>
      <c r="Q142" s="38">
        <v>594.79999999999995</v>
      </c>
      <c r="R142" s="37"/>
      <c r="S142" s="39">
        <f t="shared" si="2"/>
        <v>834.39658547999989</v>
      </c>
    </row>
    <row r="143" spans="1:19" ht="15.75">
      <c r="A143" s="36">
        <v>-104.7011334</v>
      </c>
      <c r="B143" s="38">
        <v>32.23254489</v>
      </c>
      <c r="C143" s="38">
        <v>31.28858447</v>
      </c>
      <c r="D143" s="38">
        <v>23.78618642</v>
      </c>
      <c r="E143" s="40">
        <v>1.86E-6</v>
      </c>
      <c r="F143" s="40">
        <v>1.42E-6</v>
      </c>
      <c r="G143" s="38">
        <v>503</v>
      </c>
      <c r="H143" s="40">
        <v>1.7800000000000001E-12</v>
      </c>
      <c r="I143" s="38">
        <v>-1.5811180439999999</v>
      </c>
      <c r="J143" s="38">
        <v>582.92115290000004</v>
      </c>
      <c r="K143" s="38">
        <v>13.710456819999999</v>
      </c>
      <c r="L143" s="37"/>
      <c r="M143" s="37"/>
      <c r="N143" s="37"/>
      <c r="O143" s="37"/>
      <c r="P143" s="37"/>
      <c r="Q143" s="38">
        <v>134.1</v>
      </c>
      <c r="R143" s="37"/>
      <c r="S143" s="39">
        <f t="shared" si="2"/>
        <v>176.46761641079999</v>
      </c>
    </row>
    <row r="144" spans="1:19" ht="15.75">
      <c r="A144" s="36">
        <v>-104.7011244</v>
      </c>
      <c r="B144" s="38">
        <v>32.232535059999996</v>
      </c>
      <c r="C144" s="38">
        <v>42.251398029999997</v>
      </c>
      <c r="D144" s="38">
        <v>30.126119030000002</v>
      </c>
      <c r="E144" s="40">
        <v>2.52E-6</v>
      </c>
      <c r="F144" s="40">
        <v>1.79E-6</v>
      </c>
      <c r="G144" s="38">
        <v>778</v>
      </c>
      <c r="H144" s="40">
        <v>2.76E-12</v>
      </c>
      <c r="I144" s="38">
        <v>-3.1182746209999999</v>
      </c>
      <c r="J144" s="38">
        <v>996.97289809999995</v>
      </c>
      <c r="K144" s="38">
        <v>21.9637764</v>
      </c>
      <c r="L144" s="37"/>
      <c r="M144" s="37"/>
      <c r="N144" s="37"/>
      <c r="O144" s="37"/>
      <c r="P144" s="37"/>
      <c r="Q144" s="38">
        <v>169.9</v>
      </c>
      <c r="R144" s="37"/>
      <c r="S144" s="39">
        <f t="shared" si="2"/>
        <v>238.29788488919996</v>
      </c>
    </row>
    <row r="145" spans="1:19" ht="15.75">
      <c r="A145" s="36">
        <v>-104.70113480000001</v>
      </c>
      <c r="B145" s="38">
        <v>32.232534889999997</v>
      </c>
      <c r="C145" s="38">
        <v>25.414265239999999</v>
      </c>
      <c r="D145" s="38">
        <v>24.109846560000001</v>
      </c>
      <c r="E145" s="40">
        <v>1.5099999999999999E-6</v>
      </c>
      <c r="F145" s="40">
        <v>1.44E-6</v>
      </c>
      <c r="G145" s="38">
        <v>422</v>
      </c>
      <c r="H145" s="40">
        <v>1.5000000000000001E-12</v>
      </c>
      <c r="I145" s="38">
        <v>-2.3121041579999999</v>
      </c>
      <c r="J145" s="38">
        <v>479.92247209999999</v>
      </c>
      <c r="K145" s="38">
        <v>12.069131049999999</v>
      </c>
      <c r="L145" s="37"/>
      <c r="M145" s="37"/>
      <c r="N145" s="37"/>
      <c r="O145" s="37"/>
      <c r="P145" s="37"/>
      <c r="Q145" s="38">
        <v>136</v>
      </c>
      <c r="R145" s="37"/>
      <c r="S145" s="39">
        <f t="shared" si="2"/>
        <v>143.33645595359999</v>
      </c>
    </row>
    <row r="146" spans="1:19" ht="15.75">
      <c r="A146" s="36">
        <v>-104.70113069999999</v>
      </c>
      <c r="B146" s="38">
        <v>32.232533340000003</v>
      </c>
      <c r="C146" s="38">
        <v>37.660497280000001</v>
      </c>
      <c r="D146" s="38">
        <v>21.22067449</v>
      </c>
      <c r="E146" s="40">
        <v>2.2400000000000002E-6</v>
      </c>
      <c r="F146" s="40">
        <v>1.26E-6</v>
      </c>
      <c r="G146" s="38">
        <v>487</v>
      </c>
      <c r="H146" s="40">
        <v>1.7300000000000001E-12</v>
      </c>
      <c r="I146" s="38">
        <v>-2.6470064610000001</v>
      </c>
      <c r="J146" s="38">
        <v>625.95673309999995</v>
      </c>
      <c r="K146" s="38">
        <v>22.19909552</v>
      </c>
      <c r="L146" s="37"/>
      <c r="M146" s="37"/>
      <c r="N146" s="37"/>
      <c r="O146" s="37"/>
      <c r="P146" s="37"/>
      <c r="Q146" s="38">
        <v>119.7</v>
      </c>
      <c r="R146" s="37"/>
      <c r="S146" s="39">
        <f t="shared" si="2"/>
        <v>212.4052046592</v>
      </c>
    </row>
    <row r="147" spans="1:19" ht="15.75">
      <c r="A147" s="36">
        <v>-104.7011375</v>
      </c>
      <c r="B147" s="38">
        <v>32.232532919999997</v>
      </c>
      <c r="C147" s="38">
        <v>30.259288609999999</v>
      </c>
      <c r="D147" s="38">
        <v>22.525491800000001</v>
      </c>
      <c r="E147" s="40">
        <v>1.7999999999999999E-6</v>
      </c>
      <c r="F147" s="40">
        <v>1.3400000000000001E-6</v>
      </c>
      <c r="G147" s="38">
        <v>479</v>
      </c>
      <c r="H147" s="40">
        <v>1.7E-12</v>
      </c>
      <c r="I147" s="38">
        <v>-0.39178281100000001</v>
      </c>
      <c r="J147" s="38">
        <v>533.86577079999995</v>
      </c>
      <c r="K147" s="38">
        <v>10.27707221</v>
      </c>
      <c r="L147" s="37"/>
      <c r="M147" s="37"/>
      <c r="N147" s="37"/>
      <c r="O147" s="37"/>
      <c r="P147" s="37"/>
      <c r="Q147" s="38">
        <v>127</v>
      </c>
      <c r="R147" s="37"/>
      <c r="S147" s="39">
        <f t="shared" si="2"/>
        <v>170.66238776039998</v>
      </c>
    </row>
    <row r="148" spans="1:19" ht="15.75">
      <c r="A148" s="36">
        <v>-104.7011341</v>
      </c>
      <c r="B148" s="38">
        <v>32.232529939999999</v>
      </c>
      <c r="C148" s="38">
        <v>32.897449870000003</v>
      </c>
      <c r="D148" s="38">
        <v>25.279381149999999</v>
      </c>
      <c r="E148" s="40">
        <v>1.9599999999999999E-6</v>
      </c>
      <c r="F148" s="40">
        <v>1.5099999999999999E-6</v>
      </c>
      <c r="G148" s="38">
        <v>538</v>
      </c>
      <c r="H148" s="40">
        <v>1.9100000000000001E-12</v>
      </c>
      <c r="I148" s="38">
        <v>-2.7669955310000001</v>
      </c>
      <c r="J148" s="38">
        <v>651.37000090000004</v>
      </c>
      <c r="K148" s="38">
        <v>17.404854499999999</v>
      </c>
      <c r="L148" s="37"/>
      <c r="M148" s="37"/>
      <c r="N148" s="37"/>
      <c r="O148" s="37"/>
      <c r="P148" s="37"/>
      <c r="Q148" s="38">
        <v>142.6</v>
      </c>
      <c r="R148" s="37"/>
      <c r="S148" s="39">
        <f t="shared" si="2"/>
        <v>185.54161726680002</v>
      </c>
    </row>
    <row r="149" spans="1:19" ht="15.75">
      <c r="A149" s="36">
        <v>-104.70114340000001</v>
      </c>
      <c r="B149" s="38">
        <v>32.232521249999998</v>
      </c>
      <c r="C149" s="38">
        <v>54.800294610000002</v>
      </c>
      <c r="D149" s="38">
        <v>46.978920430000002</v>
      </c>
      <c r="E149" s="40">
        <v>3.2600000000000001E-6</v>
      </c>
      <c r="F149" s="40">
        <v>2.7999999999999999E-6</v>
      </c>
      <c r="G149" s="38">
        <v>1713</v>
      </c>
      <c r="H149" s="40">
        <v>6.0799999999999999E-12</v>
      </c>
      <c r="I149" s="38">
        <v>-2.2812671940000002</v>
      </c>
      <c r="J149" s="38">
        <v>2016.4386219999999</v>
      </c>
      <c r="K149" s="38">
        <v>15.0482449</v>
      </c>
      <c r="L149" s="37"/>
      <c r="M149" s="37"/>
      <c r="N149" s="37"/>
      <c r="O149" s="37"/>
      <c r="P149" s="37"/>
      <c r="Q149" s="38">
        <v>264.89999999999998</v>
      </c>
      <c r="R149" s="37"/>
      <c r="S149" s="39">
        <f t="shared" si="2"/>
        <v>309.07366160039999</v>
      </c>
    </row>
    <row r="150" spans="1:19" ht="15.75">
      <c r="A150" s="36">
        <v>-104.7011177</v>
      </c>
      <c r="B150" s="38">
        <v>32.232473370000001</v>
      </c>
      <c r="C150" s="38">
        <v>123.5457675</v>
      </c>
      <c r="D150" s="38">
        <v>69.400445610000006</v>
      </c>
      <c r="E150" s="40">
        <v>7.3599999999999998E-6</v>
      </c>
      <c r="F150" s="40">
        <v>4.1300000000000003E-6</v>
      </c>
      <c r="G150" s="38">
        <v>4586</v>
      </c>
      <c r="H150" s="40">
        <v>1.6300000000000001E-11</v>
      </c>
      <c r="I150" s="38">
        <v>-1.1534655949999999</v>
      </c>
      <c r="J150" s="38">
        <v>6715.6679089999998</v>
      </c>
      <c r="K150" s="38">
        <v>31.711930039999999</v>
      </c>
      <c r="L150" s="37"/>
      <c r="M150" s="37"/>
      <c r="N150" s="37"/>
      <c r="O150" s="37"/>
      <c r="P150" s="37"/>
      <c r="Q150" s="38">
        <v>391.4</v>
      </c>
      <c r="R150" s="37"/>
      <c r="S150" s="39">
        <f t="shared" si="2"/>
        <v>696.79812869999989</v>
      </c>
    </row>
    <row r="151" spans="1:19" ht="15.75">
      <c r="A151" s="36">
        <v>-104.7011323</v>
      </c>
      <c r="B151" s="38">
        <v>32.232456990000003</v>
      </c>
      <c r="C151" s="38">
        <v>88.885762580000005</v>
      </c>
      <c r="D151" s="38">
        <v>38.127035640000003</v>
      </c>
      <c r="E151" s="40">
        <v>5.2900000000000002E-6</v>
      </c>
      <c r="F151" s="40">
        <v>2.2699999999999999E-6</v>
      </c>
      <c r="G151" s="38">
        <v>1646</v>
      </c>
      <c r="H151" s="40">
        <v>5.8400000000000002E-12</v>
      </c>
      <c r="I151" s="38">
        <v>-2.1588665819999999</v>
      </c>
      <c r="J151" s="38">
        <v>2654.387506</v>
      </c>
      <c r="K151" s="38">
        <v>37.989460979999997</v>
      </c>
      <c r="L151" s="37"/>
      <c r="M151" s="37"/>
      <c r="N151" s="37"/>
      <c r="O151" s="37"/>
      <c r="P151" s="37"/>
      <c r="Q151" s="38">
        <v>215</v>
      </c>
      <c r="R151" s="37"/>
      <c r="S151" s="39">
        <f t="shared" si="2"/>
        <v>501.31570095120003</v>
      </c>
    </row>
    <row r="152" spans="1:19" ht="15.75">
      <c r="A152" s="36">
        <v>-104.701121</v>
      </c>
      <c r="B152" s="38">
        <v>32.232456329999998</v>
      </c>
      <c r="C152" s="38">
        <v>24.493073379999998</v>
      </c>
      <c r="D152" s="38">
        <v>20.890024929999999</v>
      </c>
      <c r="E152" s="40">
        <v>1.46E-6</v>
      </c>
      <c r="F152" s="40">
        <v>1.24E-6</v>
      </c>
      <c r="G152" s="38">
        <v>336</v>
      </c>
      <c r="H152" s="40">
        <v>1.19E-12</v>
      </c>
      <c r="I152" s="38">
        <v>-0.39533137899999998</v>
      </c>
      <c r="J152" s="38">
        <v>400.75719029999999</v>
      </c>
      <c r="K152" s="38">
        <v>16.15870954</v>
      </c>
      <c r="L152" s="37"/>
      <c r="M152" s="37"/>
      <c r="N152" s="37"/>
      <c r="O152" s="37"/>
      <c r="P152" s="37"/>
      <c r="Q152" s="38">
        <v>117.8</v>
      </c>
      <c r="R152" s="37"/>
      <c r="S152" s="39">
        <f t="shared" si="2"/>
        <v>138.14093386319999</v>
      </c>
    </row>
    <row r="153" spans="1:19" ht="15.75">
      <c r="A153" s="36">
        <v>-104.7011395</v>
      </c>
      <c r="B153" s="38">
        <v>32.232522619999997</v>
      </c>
      <c r="C153" s="38">
        <v>62.859685980000002</v>
      </c>
      <c r="D153" s="38">
        <v>22.034184939999999</v>
      </c>
      <c r="E153" s="40">
        <v>3.7400000000000002E-6</v>
      </c>
      <c r="F153" s="40">
        <v>1.31E-6</v>
      </c>
      <c r="G153" s="38">
        <v>891</v>
      </c>
      <c r="H153" s="40">
        <v>3.1599999999999999E-12</v>
      </c>
      <c r="I153" s="38">
        <v>-0.15308521899999999</v>
      </c>
      <c r="J153" s="38">
        <v>1084.846466</v>
      </c>
      <c r="K153" s="38">
        <v>17.868562279999999</v>
      </c>
      <c r="L153" s="37"/>
      <c r="M153" s="37"/>
      <c r="N153" s="37"/>
      <c r="O153" s="37"/>
      <c r="P153" s="37"/>
      <c r="Q153" s="38">
        <v>124.3</v>
      </c>
      <c r="R153" s="37"/>
      <c r="S153" s="39">
        <f t="shared" si="2"/>
        <v>354.52862892719997</v>
      </c>
    </row>
    <row r="154" spans="1:19" ht="15.75">
      <c r="A154" s="36">
        <v>-104.7011084</v>
      </c>
      <c r="B154" s="38">
        <v>32.232376889999998</v>
      </c>
      <c r="C154" s="38">
        <v>289.03294119999998</v>
      </c>
      <c r="D154" s="38">
        <v>181.63260539999999</v>
      </c>
      <c r="E154" s="40">
        <v>1.7200000000000001E-5</v>
      </c>
      <c r="F154" s="40">
        <v>1.08E-5</v>
      </c>
      <c r="G154" s="38">
        <v>29371</v>
      </c>
      <c r="H154" s="40">
        <v>1.04E-10</v>
      </c>
      <c r="I154" s="38">
        <v>-2.6657417450000001</v>
      </c>
      <c r="J154" s="38">
        <v>41118.781479999998</v>
      </c>
      <c r="K154" s="38">
        <v>28.570354129999998</v>
      </c>
      <c r="L154" s="37"/>
      <c r="M154" s="37"/>
      <c r="N154" s="37"/>
      <c r="O154" s="37"/>
      <c r="P154" s="37"/>
      <c r="Q154" s="38">
        <v>1024.3</v>
      </c>
      <c r="R154" s="37"/>
      <c r="S154" s="39">
        <f t="shared" si="2"/>
        <v>1630.1457883679998</v>
      </c>
    </row>
    <row r="155" spans="1:19" ht="15.75">
      <c r="A155" s="36">
        <v>-104.70115130000001</v>
      </c>
      <c r="B155" s="38">
        <v>32.232374499999999</v>
      </c>
      <c r="C155" s="38">
        <v>76.408766900000003</v>
      </c>
      <c r="D155" s="38">
        <v>60.485137569999999</v>
      </c>
      <c r="E155" s="40">
        <v>4.5499999999999996E-6</v>
      </c>
      <c r="F155" s="40">
        <v>3.5999999999999998E-6</v>
      </c>
      <c r="G155" s="38">
        <v>3368</v>
      </c>
      <c r="H155" s="40">
        <v>1.1900000000000001E-11</v>
      </c>
      <c r="I155" s="38">
        <v>-2.7248816649999998</v>
      </c>
      <c r="J155" s="38">
        <v>3619.8530890000002</v>
      </c>
      <c r="K155" s="38">
        <v>6.9575500000000003</v>
      </c>
      <c r="L155" s="37"/>
      <c r="M155" s="37"/>
      <c r="N155" s="37"/>
      <c r="O155" s="37"/>
      <c r="P155" s="37"/>
      <c r="Q155" s="38">
        <v>341.1</v>
      </c>
      <c r="R155" s="37"/>
      <c r="S155" s="39">
        <f t="shared" si="2"/>
        <v>430.94544531600002</v>
      </c>
    </row>
    <row r="156" spans="1:19" ht="15.75">
      <c r="A156" s="36">
        <v>-104.7011495</v>
      </c>
      <c r="B156" s="38">
        <v>32.232369200000001</v>
      </c>
      <c r="C156" s="38">
        <v>55.320675950000002</v>
      </c>
      <c r="D156" s="38">
        <v>36.528765100000001</v>
      </c>
      <c r="E156" s="40">
        <v>3.2899999999999998E-6</v>
      </c>
      <c r="F156" s="40">
        <v>2.1799999999999999E-6</v>
      </c>
      <c r="G156" s="38">
        <v>1323</v>
      </c>
      <c r="H156" s="40">
        <v>4.6899999999999996E-12</v>
      </c>
      <c r="I156" s="38">
        <v>-2.556445563</v>
      </c>
      <c r="J156" s="38">
        <v>1582.7836299999999</v>
      </c>
      <c r="K156" s="38">
        <v>16.413085479999999</v>
      </c>
      <c r="L156" s="37"/>
      <c r="M156" s="37"/>
      <c r="N156" s="37"/>
      <c r="O156" s="37"/>
      <c r="P156" s="37"/>
      <c r="Q156" s="38">
        <v>206</v>
      </c>
      <c r="R156" s="37"/>
      <c r="S156" s="39">
        <f t="shared" si="2"/>
        <v>312.00861235799999</v>
      </c>
    </row>
    <row r="157" spans="1:19" ht="15.75">
      <c r="A157" s="36">
        <v>-104.7011535</v>
      </c>
      <c r="B157" s="38">
        <v>32.23236206</v>
      </c>
      <c r="C157" s="38">
        <v>122.1095973</v>
      </c>
      <c r="D157" s="38">
        <v>30.34200062</v>
      </c>
      <c r="E157" s="40">
        <v>7.2699999999999999E-6</v>
      </c>
      <c r="F157" s="40">
        <v>1.81E-6</v>
      </c>
      <c r="G157" s="38">
        <v>1836</v>
      </c>
      <c r="H157" s="40">
        <v>6.5100000000000003E-12</v>
      </c>
      <c r="I157" s="38">
        <v>-2.3246932870000001</v>
      </c>
      <c r="J157" s="38">
        <v>2901.971168</v>
      </c>
      <c r="K157" s="38">
        <v>36.732658809999997</v>
      </c>
      <c r="L157" s="37"/>
      <c r="M157" s="37"/>
      <c r="N157" s="37"/>
      <c r="O157" s="37"/>
      <c r="P157" s="37"/>
      <c r="Q157" s="38">
        <v>171.1</v>
      </c>
      <c r="R157" s="37"/>
      <c r="S157" s="39">
        <f t="shared" si="2"/>
        <v>688.69812877200002</v>
      </c>
    </row>
    <row r="158" spans="1:19" ht="15.75">
      <c r="A158" s="36">
        <v>-104.7010844</v>
      </c>
      <c r="B158" s="38">
        <v>32.232358480000002</v>
      </c>
      <c r="C158" s="38">
        <v>87.5214225</v>
      </c>
      <c r="D158" s="38">
        <v>41.565184719999998</v>
      </c>
      <c r="E158" s="40">
        <v>5.2100000000000001E-6</v>
      </c>
      <c r="F158" s="40">
        <v>2.48E-6</v>
      </c>
      <c r="G158" s="38">
        <v>1989</v>
      </c>
      <c r="H158" s="40">
        <v>7.0500000000000001E-12</v>
      </c>
      <c r="I158" s="38">
        <v>-3.1173737450000001</v>
      </c>
      <c r="J158" s="38">
        <v>2849.332711</v>
      </c>
      <c r="K158" s="38">
        <v>30.194182219999998</v>
      </c>
      <c r="L158" s="37"/>
      <c r="M158" s="37"/>
      <c r="N158" s="37"/>
      <c r="O158" s="37"/>
      <c r="P158" s="37"/>
      <c r="Q158" s="38">
        <v>234.4</v>
      </c>
      <c r="R158" s="37"/>
      <c r="S158" s="39">
        <f t="shared" si="2"/>
        <v>493.62082289999995</v>
      </c>
    </row>
    <row r="159" spans="1:19" ht="15.75">
      <c r="A159" s="36">
        <v>-104.7011328</v>
      </c>
      <c r="B159" s="38">
        <v>32.232352290000001</v>
      </c>
      <c r="C159" s="38">
        <v>103.1558606</v>
      </c>
      <c r="D159" s="38">
        <v>88.804980720000003</v>
      </c>
      <c r="E159" s="40">
        <v>6.1399999999999997E-6</v>
      </c>
      <c r="F159" s="40">
        <v>5.2900000000000002E-6</v>
      </c>
      <c r="G159" s="38">
        <v>4770</v>
      </c>
      <c r="H159" s="40">
        <v>1.6900000000000001E-11</v>
      </c>
      <c r="I159" s="38">
        <v>-2.390872485</v>
      </c>
      <c r="J159" s="38">
        <v>7175.1388900000002</v>
      </c>
      <c r="K159" s="38">
        <v>33.52045064</v>
      </c>
      <c r="L159" s="37"/>
      <c r="M159" s="37"/>
      <c r="N159" s="37"/>
      <c r="O159" s="37"/>
      <c r="P159" s="37"/>
      <c r="Q159" s="38">
        <v>500.8</v>
      </c>
      <c r="R159" s="37"/>
      <c r="S159" s="39">
        <f t="shared" si="2"/>
        <v>581.79905378399997</v>
      </c>
    </row>
    <row r="160" spans="1:19" ht="15.75">
      <c r="A160" s="36">
        <v>-104.70107640000001</v>
      </c>
      <c r="B160" s="38">
        <v>32.232351399999999</v>
      </c>
      <c r="C160" s="38">
        <v>49.674725189999997</v>
      </c>
      <c r="D160" s="38">
        <v>36.041939829999997</v>
      </c>
      <c r="E160" s="40">
        <v>2.96E-6</v>
      </c>
      <c r="F160" s="40">
        <v>2.1500000000000002E-6</v>
      </c>
      <c r="G160" s="38">
        <v>1283</v>
      </c>
      <c r="H160" s="40">
        <v>4.5499999999999998E-12</v>
      </c>
      <c r="I160" s="38">
        <v>-0.99475429500000001</v>
      </c>
      <c r="J160" s="38">
        <v>1402.30574</v>
      </c>
      <c r="K160" s="38">
        <v>8.5078265720000008</v>
      </c>
      <c r="L160" s="37"/>
      <c r="M160" s="37"/>
      <c r="N160" s="37"/>
      <c r="O160" s="37"/>
      <c r="P160" s="37"/>
      <c r="Q160" s="38">
        <v>203.2</v>
      </c>
      <c r="R160" s="37"/>
      <c r="S160" s="39">
        <f t="shared" si="2"/>
        <v>280.16545007159999</v>
      </c>
    </row>
    <row r="161" spans="1:19" ht="15.75">
      <c r="A161" s="36">
        <v>-104.70108449999999</v>
      </c>
      <c r="B161" s="38">
        <v>32.232344189999999</v>
      </c>
      <c r="C161" s="38">
        <v>161.62149539999999</v>
      </c>
      <c r="D161" s="38">
        <v>53.820204689999997</v>
      </c>
      <c r="E161" s="40">
        <v>9.6299999999999993E-6</v>
      </c>
      <c r="F161" s="40">
        <v>3.2100000000000002E-6</v>
      </c>
      <c r="G161" s="38">
        <v>5322</v>
      </c>
      <c r="H161" s="40">
        <v>1.8900000000000001E-11</v>
      </c>
      <c r="I161" s="38">
        <v>-2.9536156830000002</v>
      </c>
      <c r="J161" s="38">
        <v>6813.0809209999998</v>
      </c>
      <c r="K161" s="38">
        <v>21.885560120000001</v>
      </c>
      <c r="L161" s="37"/>
      <c r="M161" s="37"/>
      <c r="N161" s="37"/>
      <c r="O161" s="37"/>
      <c r="P161" s="37"/>
      <c r="Q161" s="38">
        <v>303.5</v>
      </c>
      <c r="R161" s="37"/>
      <c r="S161" s="39">
        <f t="shared" si="2"/>
        <v>911.54523405599991</v>
      </c>
    </row>
    <row r="162" spans="1:19" ht="15.75">
      <c r="A162" s="36">
        <v>-104.70113790000001</v>
      </c>
      <c r="B162" s="38">
        <v>32.232436139999997</v>
      </c>
      <c r="C162" s="38">
        <v>38.971038849999999</v>
      </c>
      <c r="D162" s="38">
        <v>26.06170071</v>
      </c>
      <c r="E162" s="40">
        <v>2.3199999999999998E-6</v>
      </c>
      <c r="F162" s="40">
        <v>1.55E-6</v>
      </c>
      <c r="G162" s="38">
        <v>720</v>
      </c>
      <c r="H162" s="40">
        <v>2.5499999999999998E-12</v>
      </c>
      <c r="I162" s="38">
        <v>-2.9928531089999999</v>
      </c>
      <c r="J162" s="38">
        <v>795.50665530000003</v>
      </c>
      <c r="K162" s="38">
        <v>9.4916434449999993</v>
      </c>
      <c r="L162" s="37"/>
      <c r="M162" s="37"/>
      <c r="N162" s="37"/>
      <c r="O162" s="37"/>
      <c r="P162" s="37"/>
      <c r="Q162" s="38">
        <v>147</v>
      </c>
      <c r="R162" s="37"/>
      <c r="S162" s="39">
        <f t="shared" si="2"/>
        <v>219.79665911399999</v>
      </c>
    </row>
    <row r="163" spans="1:19" ht="15.75">
      <c r="A163" s="36">
        <v>-104.70113859999999</v>
      </c>
      <c r="B163" s="38">
        <v>32.232378850000003</v>
      </c>
      <c r="C163" s="38">
        <v>33.054438619999999</v>
      </c>
      <c r="D163" s="38">
        <v>21.78894931</v>
      </c>
      <c r="E163" s="40">
        <v>1.9700000000000002E-6</v>
      </c>
      <c r="F163" s="40">
        <v>1.3E-6</v>
      </c>
      <c r="G163" s="38">
        <v>479</v>
      </c>
      <c r="H163" s="40">
        <v>1.7E-12</v>
      </c>
      <c r="I163" s="38">
        <v>-1.4426893009999999</v>
      </c>
      <c r="J163" s="38">
        <v>564.11176250000005</v>
      </c>
      <c r="K163" s="38">
        <v>15.087748230000001</v>
      </c>
      <c r="L163" s="37"/>
      <c r="M163" s="37"/>
      <c r="N163" s="37"/>
      <c r="O163" s="37"/>
      <c r="P163" s="37"/>
      <c r="Q163" s="38">
        <v>122.9</v>
      </c>
      <c r="R163" s="37"/>
      <c r="S163" s="39">
        <f t="shared" si="2"/>
        <v>186.42703381679999</v>
      </c>
    </row>
    <row r="164" spans="1:19" ht="15.75">
      <c r="A164" s="36">
        <v>-104.7011572</v>
      </c>
      <c r="B164" s="38">
        <v>32.232370099999997</v>
      </c>
      <c r="C164" s="38">
        <v>27.341345369999999</v>
      </c>
      <c r="D164" s="38">
        <v>22.104862449999999</v>
      </c>
      <c r="E164" s="40">
        <v>1.6300000000000001E-6</v>
      </c>
      <c r="F164" s="40">
        <v>1.3200000000000001E-6</v>
      </c>
      <c r="G164" s="38">
        <v>422</v>
      </c>
      <c r="H164" s="40">
        <v>1.5000000000000001E-12</v>
      </c>
      <c r="I164" s="38">
        <v>-0.45600104200000002</v>
      </c>
      <c r="J164" s="38">
        <v>473.37659239999999</v>
      </c>
      <c r="K164" s="38">
        <v>10.853217770000001</v>
      </c>
      <c r="L164" s="37"/>
      <c r="M164" s="37"/>
      <c r="N164" s="37"/>
      <c r="O164" s="37"/>
      <c r="P164" s="37"/>
      <c r="Q164" s="38">
        <v>124.7</v>
      </c>
      <c r="R164" s="37"/>
      <c r="S164" s="39">
        <f t="shared" si="2"/>
        <v>154.20518788679999</v>
      </c>
    </row>
    <row r="165" spans="1:19" ht="15.75">
      <c r="A165" s="36">
        <v>-104.7010789</v>
      </c>
      <c r="B165" s="38">
        <v>32.232362889999997</v>
      </c>
      <c r="C165" s="38">
        <v>61.082367320000003</v>
      </c>
      <c r="D165" s="38">
        <v>34.166702030000003</v>
      </c>
      <c r="E165" s="40">
        <v>3.6399999999999999E-6</v>
      </c>
      <c r="F165" s="40">
        <v>2.03E-6</v>
      </c>
      <c r="G165" s="38">
        <v>1429</v>
      </c>
      <c r="H165" s="40">
        <v>5.07E-12</v>
      </c>
      <c r="I165" s="38">
        <v>-2.4352689509999998</v>
      </c>
      <c r="J165" s="38">
        <v>1634.6244919999999</v>
      </c>
      <c r="K165" s="38">
        <v>12.57931059</v>
      </c>
      <c r="L165" s="37"/>
      <c r="M165" s="37"/>
      <c r="N165" s="37"/>
      <c r="O165" s="37"/>
      <c r="P165" s="37"/>
      <c r="Q165" s="38">
        <v>192.7</v>
      </c>
      <c r="R165" s="37"/>
      <c r="S165" s="39">
        <f t="shared" si="2"/>
        <v>344.50455168479999</v>
      </c>
    </row>
    <row r="166" spans="1:19" ht="15.75">
      <c r="A166" s="36">
        <v>-104.7010889</v>
      </c>
      <c r="B166" s="38">
        <v>32.232360149999998</v>
      </c>
      <c r="C166" s="38">
        <v>120.2127497</v>
      </c>
      <c r="D166" s="38">
        <v>62.437330230000001</v>
      </c>
      <c r="E166" s="40">
        <v>7.1600000000000001E-6</v>
      </c>
      <c r="F166" s="40">
        <v>3.72E-6</v>
      </c>
      <c r="G166" s="38">
        <v>3457</v>
      </c>
      <c r="H166" s="40">
        <v>1.23E-11</v>
      </c>
      <c r="I166" s="38">
        <v>-1.532425578</v>
      </c>
      <c r="J166" s="38">
        <v>5878.8710879999999</v>
      </c>
      <c r="K166" s="38">
        <v>41.196193149999999</v>
      </c>
      <c r="L166" s="37"/>
      <c r="M166" s="37"/>
      <c r="N166" s="37"/>
      <c r="O166" s="37"/>
      <c r="P166" s="37"/>
      <c r="Q166" s="38">
        <v>352.1</v>
      </c>
      <c r="R166" s="37"/>
      <c r="S166" s="39">
        <f t="shared" si="2"/>
        <v>677.99990830799993</v>
      </c>
    </row>
    <row r="167" spans="1:19" ht="15.75">
      <c r="A167" s="36">
        <v>-104.7010772</v>
      </c>
      <c r="B167" s="38">
        <v>32.232360569999997</v>
      </c>
      <c r="C167" s="38">
        <v>61.066046729999997</v>
      </c>
      <c r="D167" s="38">
        <v>42.214056800000002</v>
      </c>
      <c r="E167" s="40">
        <v>3.6399999999999999E-6</v>
      </c>
      <c r="F167" s="40">
        <v>2.5100000000000001E-6</v>
      </c>
      <c r="G167" s="38">
        <v>1732</v>
      </c>
      <c r="H167" s="40">
        <v>6.1400000000000001E-12</v>
      </c>
      <c r="I167" s="38">
        <v>-3.019106828</v>
      </c>
      <c r="J167" s="38">
        <v>2019.091392</v>
      </c>
      <c r="K167" s="38">
        <v>14.21884086</v>
      </c>
      <c r="L167" s="37"/>
      <c r="M167" s="37"/>
      <c r="N167" s="37"/>
      <c r="O167" s="37"/>
      <c r="P167" s="37"/>
      <c r="Q167" s="38">
        <v>238.1</v>
      </c>
      <c r="R167" s="37"/>
      <c r="S167" s="39">
        <f t="shared" si="2"/>
        <v>344.41250355719995</v>
      </c>
    </row>
    <row r="168" spans="1:19" ht="15.75">
      <c r="A168" s="36">
        <v>-104.70109239999999</v>
      </c>
      <c r="B168" s="38">
        <v>32.232338589999998</v>
      </c>
      <c r="C168" s="38">
        <v>133.53038889999999</v>
      </c>
      <c r="D168" s="38">
        <v>58.941803440000001</v>
      </c>
      <c r="E168" s="40">
        <v>7.9500000000000001E-6</v>
      </c>
      <c r="F168" s="40">
        <v>3.5099999999999999E-6</v>
      </c>
      <c r="G168" s="38">
        <v>3092</v>
      </c>
      <c r="H168" s="40">
        <v>1.1000000000000001E-11</v>
      </c>
      <c r="I168" s="38">
        <v>-2.2104073319999999</v>
      </c>
      <c r="J168" s="38">
        <v>6164.56754</v>
      </c>
      <c r="K168" s="38">
        <v>49.84238586</v>
      </c>
      <c r="L168" s="37"/>
      <c r="M168" s="37"/>
      <c r="N168" s="37"/>
      <c r="O168" s="37"/>
      <c r="P168" s="37"/>
      <c r="Q168" s="38">
        <v>332.4</v>
      </c>
      <c r="R168" s="37"/>
      <c r="S168" s="39">
        <f t="shared" si="2"/>
        <v>753.11139339599993</v>
      </c>
    </row>
    <row r="169" spans="1:19" ht="15.75">
      <c r="A169" s="36">
        <v>-104.7011431</v>
      </c>
      <c r="B169" s="38">
        <v>32.232326440000001</v>
      </c>
      <c r="C169" s="38">
        <v>29.975909619999999</v>
      </c>
      <c r="D169" s="38">
        <v>25.9426244</v>
      </c>
      <c r="E169" s="40">
        <v>1.79E-6</v>
      </c>
      <c r="F169" s="40">
        <v>1.5400000000000001E-6</v>
      </c>
      <c r="G169" s="38">
        <v>559</v>
      </c>
      <c r="H169" s="40">
        <v>1.98E-12</v>
      </c>
      <c r="I169" s="38">
        <v>-1.458574861</v>
      </c>
      <c r="J169" s="38">
        <v>609.09545639999999</v>
      </c>
      <c r="K169" s="38">
        <v>8.2245657639999994</v>
      </c>
      <c r="L169" s="37"/>
      <c r="M169" s="37"/>
      <c r="N169" s="37"/>
      <c r="O169" s="37"/>
      <c r="P169" s="37"/>
      <c r="Q169" s="38">
        <v>146.30000000000001</v>
      </c>
      <c r="R169" s="37"/>
      <c r="S169" s="39">
        <f t="shared" si="2"/>
        <v>169.06413025679998</v>
      </c>
    </row>
    <row r="170" spans="1:19" ht="15.75">
      <c r="A170" s="36">
        <v>-104.70109410000001</v>
      </c>
      <c r="B170" s="38">
        <v>32.232380640000002</v>
      </c>
      <c r="C170" s="38">
        <v>176.74507120000001</v>
      </c>
      <c r="D170" s="38">
        <v>80.766172929999996</v>
      </c>
      <c r="E170" s="40">
        <v>1.0499999999999999E-5</v>
      </c>
      <c r="F170" s="40">
        <v>4.8099999999999997E-6</v>
      </c>
      <c r="G170" s="38">
        <v>8229</v>
      </c>
      <c r="H170" s="40">
        <v>2.92E-11</v>
      </c>
      <c r="I170" s="38">
        <v>-1.891482696</v>
      </c>
      <c r="J170" s="38">
        <v>11180.877710000001</v>
      </c>
      <c r="K170" s="38">
        <v>26.40112688</v>
      </c>
      <c r="L170" s="37"/>
      <c r="M170" s="37"/>
      <c r="N170" s="37"/>
      <c r="O170" s="37"/>
      <c r="P170" s="37"/>
      <c r="Q170" s="38">
        <v>455.5</v>
      </c>
      <c r="R170" s="37"/>
      <c r="S170" s="39">
        <f t="shared" si="2"/>
        <v>996.84220156800006</v>
      </c>
    </row>
    <row r="171" spans="1:19" ht="15.75">
      <c r="A171" s="36">
        <v>-104.7011425</v>
      </c>
      <c r="B171" s="38">
        <v>32.232353959999998</v>
      </c>
      <c r="C171" s="38">
        <v>107.98230460000001</v>
      </c>
      <c r="D171" s="38">
        <v>59.445919809999999</v>
      </c>
      <c r="E171" s="40">
        <v>6.4300000000000003E-6</v>
      </c>
      <c r="F171" s="40">
        <v>3.54E-6</v>
      </c>
      <c r="G171" s="38">
        <v>3974</v>
      </c>
      <c r="H171" s="40">
        <v>1.41E-11</v>
      </c>
      <c r="I171" s="38">
        <v>-1.3073173730000001</v>
      </c>
      <c r="J171" s="38">
        <v>5027.7505789999996</v>
      </c>
      <c r="K171" s="38">
        <v>20.958688429999999</v>
      </c>
      <c r="L171" s="37"/>
      <c r="M171" s="37"/>
      <c r="N171" s="37"/>
      <c r="O171" s="37"/>
      <c r="P171" s="37"/>
      <c r="Q171" s="38">
        <v>335.2</v>
      </c>
      <c r="R171" s="37"/>
      <c r="S171" s="39">
        <f t="shared" si="2"/>
        <v>609.02019794399996</v>
      </c>
    </row>
    <row r="172" spans="1:19" ht="15.75">
      <c r="A172" s="36">
        <v>-104.70113360000001</v>
      </c>
      <c r="B172" s="38">
        <v>32.232354970000003</v>
      </c>
      <c r="C172" s="38">
        <v>121.3753347</v>
      </c>
      <c r="D172" s="38">
        <v>44.361528479999997</v>
      </c>
      <c r="E172" s="40">
        <v>7.2300000000000002E-6</v>
      </c>
      <c r="F172" s="40">
        <v>2.6400000000000001E-6</v>
      </c>
      <c r="G172" s="38">
        <v>2963</v>
      </c>
      <c r="H172" s="40">
        <v>1.0499999999999999E-11</v>
      </c>
      <c r="I172" s="38">
        <v>-2.8132470330000001</v>
      </c>
      <c r="J172" s="38">
        <v>4217.3148309999997</v>
      </c>
      <c r="K172" s="38">
        <v>29.742024990000001</v>
      </c>
      <c r="L172" s="37"/>
      <c r="M172" s="37"/>
      <c r="N172" s="37"/>
      <c r="O172" s="37"/>
      <c r="P172" s="37"/>
      <c r="Q172" s="38">
        <v>250.2</v>
      </c>
      <c r="R172" s="37"/>
      <c r="S172" s="39">
        <f t="shared" si="2"/>
        <v>684.55688770799998</v>
      </c>
    </row>
    <row r="173" spans="1:19" ht="15.75">
      <c r="A173" s="36">
        <v>-104.7011383</v>
      </c>
      <c r="B173" s="38">
        <v>32.232352349999999</v>
      </c>
      <c r="C173" s="38">
        <v>63.356756140000002</v>
      </c>
      <c r="D173" s="38">
        <v>41.636990490000002</v>
      </c>
      <c r="E173" s="40">
        <v>3.7699999999999999E-6</v>
      </c>
      <c r="F173" s="40">
        <v>2.48E-6</v>
      </c>
      <c r="G173" s="38">
        <v>1814</v>
      </c>
      <c r="H173" s="40">
        <v>6.4299999999999999E-12</v>
      </c>
      <c r="I173" s="38">
        <v>-0.19971677400000001</v>
      </c>
      <c r="J173" s="38">
        <v>2066.195189</v>
      </c>
      <c r="K173" s="38">
        <v>12.20577757</v>
      </c>
      <c r="L173" s="37"/>
      <c r="M173" s="37"/>
      <c r="N173" s="37"/>
      <c r="O173" s="37"/>
      <c r="P173" s="37"/>
      <c r="Q173" s="38">
        <v>234.8</v>
      </c>
      <c r="R173" s="37"/>
      <c r="S173" s="39">
        <f t="shared" si="2"/>
        <v>357.3321046296</v>
      </c>
    </row>
    <row r="174" spans="1:19" ht="15.75">
      <c r="A174" s="36">
        <v>-104.70109549999999</v>
      </c>
      <c r="B174" s="38">
        <v>32.232346990000003</v>
      </c>
      <c r="C174" s="38">
        <v>49.710279939999999</v>
      </c>
      <c r="D174" s="38">
        <v>32.899957190000002</v>
      </c>
      <c r="E174" s="40">
        <v>2.96E-6</v>
      </c>
      <c r="F174" s="40">
        <v>1.9599999999999999E-6</v>
      </c>
      <c r="G174" s="38">
        <v>594</v>
      </c>
      <c r="H174" s="40">
        <v>2.1100000000000001E-12</v>
      </c>
      <c r="I174" s="38">
        <v>-1.1632618779999999</v>
      </c>
      <c r="J174" s="38">
        <v>1280.974909</v>
      </c>
      <c r="K174" s="38">
        <v>53.629068289999999</v>
      </c>
      <c r="L174" s="37"/>
      <c r="M174" s="37"/>
      <c r="N174" s="37"/>
      <c r="O174" s="37"/>
      <c r="P174" s="37"/>
      <c r="Q174" s="38">
        <v>185.5</v>
      </c>
      <c r="R174" s="37"/>
      <c r="S174" s="39">
        <f t="shared" si="2"/>
        <v>280.36597886159996</v>
      </c>
    </row>
    <row r="175" spans="1:19" ht="15.75">
      <c r="A175" s="36">
        <v>-104.70112349999999</v>
      </c>
      <c r="B175" s="38">
        <v>32.232338710000001</v>
      </c>
      <c r="C175" s="38">
        <v>51.539168740000001</v>
      </c>
      <c r="D175" s="38">
        <v>20.081745389999998</v>
      </c>
      <c r="E175" s="40">
        <v>3.0699999999999998E-6</v>
      </c>
      <c r="F175" s="40">
        <v>1.1999999999999999E-6</v>
      </c>
      <c r="G175" s="38">
        <v>613</v>
      </c>
      <c r="H175" s="40">
        <v>2.1699999999999998E-12</v>
      </c>
      <c r="I175" s="38">
        <v>-0.51674162400000001</v>
      </c>
      <c r="J175" s="38">
        <v>810.65851229999998</v>
      </c>
      <c r="K175" s="38">
        <v>24.382463059999999</v>
      </c>
      <c r="L175" s="37"/>
      <c r="M175" s="37"/>
      <c r="N175" s="37"/>
      <c r="O175" s="37"/>
      <c r="P175" s="37"/>
      <c r="Q175" s="38">
        <v>113.2</v>
      </c>
      <c r="R175" s="37"/>
      <c r="S175" s="39">
        <f t="shared" si="2"/>
        <v>290.68091169359997</v>
      </c>
    </row>
    <row r="176" spans="1:19" ht="15.75">
      <c r="A176" s="36">
        <v>-104.70109619999999</v>
      </c>
      <c r="B176" s="38">
        <v>32.232336029999999</v>
      </c>
      <c r="C176" s="38">
        <v>28.060301259999999</v>
      </c>
      <c r="D176" s="38">
        <v>24.686102519999999</v>
      </c>
      <c r="E176" s="40">
        <v>1.6700000000000001E-6</v>
      </c>
      <c r="F176" s="40">
        <v>1.4699999999999999E-6</v>
      </c>
      <c r="G176" s="38">
        <v>475</v>
      </c>
      <c r="H176" s="40">
        <v>1.6799999999999999E-12</v>
      </c>
      <c r="I176" s="38">
        <v>-3.131066492</v>
      </c>
      <c r="J176" s="38">
        <v>542.55521090000002</v>
      </c>
      <c r="K176" s="38">
        <v>12.45130625</v>
      </c>
      <c r="L176" s="37"/>
      <c r="M176" s="37"/>
      <c r="N176" s="37"/>
      <c r="O176" s="37"/>
      <c r="P176" s="37"/>
      <c r="Q176" s="38">
        <v>139.19999999999999</v>
      </c>
      <c r="R176" s="37"/>
      <c r="S176" s="39">
        <f t="shared" si="2"/>
        <v>158.26009910639999</v>
      </c>
    </row>
    <row r="177" spans="1:19" ht="15.75">
      <c r="A177" s="36">
        <v>-104.7011457</v>
      </c>
      <c r="B177" s="38">
        <v>32.232315069999999</v>
      </c>
      <c r="C177" s="38">
        <v>70.975232629999994</v>
      </c>
      <c r="D177" s="38">
        <v>46.292529930000001</v>
      </c>
      <c r="E177" s="40">
        <v>4.2300000000000002E-6</v>
      </c>
      <c r="F177" s="40">
        <v>2.7599999999999998E-6</v>
      </c>
      <c r="G177" s="38">
        <v>1976</v>
      </c>
      <c r="H177" s="40">
        <v>7.0100000000000002E-12</v>
      </c>
      <c r="I177" s="38">
        <v>-2.231183863</v>
      </c>
      <c r="J177" s="38">
        <v>2573.456443</v>
      </c>
      <c r="K177" s="38">
        <v>23.21610862</v>
      </c>
      <c r="L177" s="37"/>
      <c r="M177" s="37"/>
      <c r="N177" s="37"/>
      <c r="O177" s="37"/>
      <c r="P177" s="37"/>
      <c r="Q177" s="38">
        <v>261.10000000000002</v>
      </c>
      <c r="R177" s="37"/>
      <c r="S177" s="39">
        <f t="shared" si="2"/>
        <v>400.30031203319993</v>
      </c>
    </row>
    <row r="178" spans="1:19" ht="15.75">
      <c r="A178" s="36">
        <v>-104.7011538</v>
      </c>
      <c r="B178" s="38">
        <v>32.232313699999999</v>
      </c>
      <c r="C178" s="38">
        <v>86.124277239999998</v>
      </c>
      <c r="D178" s="38">
        <v>60.576814689999999</v>
      </c>
      <c r="E178" s="40">
        <v>5.13E-6</v>
      </c>
      <c r="F178" s="40">
        <v>3.6100000000000002E-6</v>
      </c>
      <c r="G178" s="38">
        <v>2351</v>
      </c>
      <c r="H178" s="40">
        <v>8.3400000000000004E-12</v>
      </c>
      <c r="I178" s="38">
        <v>-2.1049067450000001</v>
      </c>
      <c r="J178" s="38">
        <v>4086.3080650000002</v>
      </c>
      <c r="K178" s="38">
        <v>42.466403339999999</v>
      </c>
      <c r="L178" s="37"/>
      <c r="M178" s="37"/>
      <c r="N178" s="37"/>
      <c r="O178" s="37"/>
      <c r="P178" s="37"/>
      <c r="Q178" s="38">
        <v>341.6</v>
      </c>
      <c r="R178" s="37"/>
      <c r="S178" s="39">
        <f t="shared" si="2"/>
        <v>485.74092363359995</v>
      </c>
    </row>
    <row r="179" spans="1:19" ht="15.75">
      <c r="A179" s="36">
        <v>-104.70112810000001</v>
      </c>
      <c r="B179" s="38">
        <v>32.232310300000002</v>
      </c>
      <c r="C179" s="38">
        <v>106.85423659999999</v>
      </c>
      <c r="D179" s="38">
        <v>53.34730244</v>
      </c>
      <c r="E179" s="40">
        <v>6.3600000000000001E-6</v>
      </c>
      <c r="F179" s="40">
        <v>3.18E-6</v>
      </c>
      <c r="G179" s="38">
        <v>2841</v>
      </c>
      <c r="H179" s="40">
        <v>1.0099999999999999E-11</v>
      </c>
      <c r="I179" s="38">
        <v>-3.0984966169999999</v>
      </c>
      <c r="J179" s="38">
        <v>4464.8131750000002</v>
      </c>
      <c r="K179" s="38">
        <v>36.369118059999998</v>
      </c>
      <c r="L179" s="37"/>
      <c r="M179" s="37"/>
      <c r="N179" s="37"/>
      <c r="O179" s="37"/>
      <c r="P179" s="37"/>
      <c r="Q179" s="38">
        <v>300.8</v>
      </c>
      <c r="R179" s="37"/>
      <c r="S179" s="39">
        <f t="shared" si="2"/>
        <v>602.65789442399989</v>
      </c>
    </row>
    <row r="180" spans="1:19" ht="15.75">
      <c r="A180" s="36">
        <v>-104.7010657</v>
      </c>
      <c r="B180" s="38">
        <v>32.23230899</v>
      </c>
      <c r="C180" s="38">
        <v>62.635920640000002</v>
      </c>
      <c r="D180" s="38">
        <v>40.08498934</v>
      </c>
      <c r="E180" s="40">
        <v>3.7299999999999999E-6</v>
      </c>
      <c r="F180" s="40">
        <v>2.39E-6</v>
      </c>
      <c r="G180" s="38">
        <v>1644</v>
      </c>
      <c r="H180" s="40">
        <v>5.83E-12</v>
      </c>
      <c r="I180" s="38">
        <v>-2.544010938</v>
      </c>
      <c r="J180" s="38">
        <v>1966.5469479999999</v>
      </c>
      <c r="K180" s="38">
        <v>16.40169071</v>
      </c>
      <c r="L180" s="37"/>
      <c r="M180" s="37"/>
      <c r="N180" s="37"/>
      <c r="O180" s="37"/>
      <c r="P180" s="37"/>
      <c r="Q180" s="38">
        <v>226</v>
      </c>
      <c r="R180" s="37"/>
      <c r="S180" s="39">
        <f t="shared" si="2"/>
        <v>353.26659240959998</v>
      </c>
    </row>
    <row r="181" spans="1:19" ht="15.75">
      <c r="A181" s="36">
        <v>-104.7011533</v>
      </c>
      <c r="B181" s="38">
        <v>32.23230607</v>
      </c>
      <c r="C181" s="38">
        <v>109.0702672</v>
      </c>
      <c r="D181" s="38">
        <v>29.92694208</v>
      </c>
      <c r="E181" s="40">
        <v>6.4999999999999996E-6</v>
      </c>
      <c r="F181" s="40">
        <v>1.7799999999999999E-6</v>
      </c>
      <c r="G181" s="38">
        <v>1707</v>
      </c>
      <c r="H181" s="40">
        <v>6.0500000000000003E-12</v>
      </c>
      <c r="I181" s="38">
        <v>-2.2756828050000002</v>
      </c>
      <c r="J181" s="38">
        <v>2556.6295340000001</v>
      </c>
      <c r="K181" s="38">
        <v>33.232407080000002</v>
      </c>
      <c r="L181" s="37"/>
      <c r="M181" s="37"/>
      <c r="N181" s="37"/>
      <c r="O181" s="37"/>
      <c r="P181" s="37"/>
      <c r="Q181" s="38">
        <v>168.8</v>
      </c>
      <c r="R181" s="37"/>
      <c r="S181" s="39">
        <f t="shared" si="2"/>
        <v>615.156307008</v>
      </c>
    </row>
    <row r="182" spans="1:19" ht="15.75">
      <c r="A182" s="36">
        <v>-104.7011334</v>
      </c>
      <c r="B182" s="38">
        <v>32.232304999999997</v>
      </c>
      <c r="C182" s="38">
        <v>119.98810640000001</v>
      </c>
      <c r="D182" s="38">
        <v>72.004595879999997</v>
      </c>
      <c r="E182" s="40">
        <v>7.1500000000000002E-6</v>
      </c>
      <c r="F182" s="40">
        <v>4.2899999999999996E-6</v>
      </c>
      <c r="G182" s="38">
        <v>4482</v>
      </c>
      <c r="H182" s="40">
        <v>1.5900000000000001E-11</v>
      </c>
      <c r="I182" s="38">
        <v>-0.62841522299999997</v>
      </c>
      <c r="J182" s="38">
        <v>6767.0205910000004</v>
      </c>
      <c r="K182" s="38">
        <v>33.767011060000002</v>
      </c>
      <c r="L182" s="37"/>
      <c r="M182" s="37"/>
      <c r="N182" s="37"/>
      <c r="O182" s="37"/>
      <c r="P182" s="37"/>
      <c r="Q182" s="38">
        <v>406</v>
      </c>
      <c r="R182" s="37"/>
      <c r="S182" s="39">
        <f t="shared" si="2"/>
        <v>676.73292009600004</v>
      </c>
    </row>
    <row r="183" spans="1:19" ht="15.75">
      <c r="A183" s="36">
        <v>-104.7010636</v>
      </c>
      <c r="B183" s="38">
        <v>32.232303039999998</v>
      </c>
      <c r="C183" s="38">
        <v>71.267023179999995</v>
      </c>
      <c r="D183" s="38">
        <v>24.357426419999999</v>
      </c>
      <c r="E183" s="40">
        <v>4.2400000000000001E-6</v>
      </c>
      <c r="F183" s="40">
        <v>1.4500000000000001E-6</v>
      </c>
      <c r="G183" s="38">
        <v>1093</v>
      </c>
      <c r="H183" s="40">
        <v>3.8799999999999996E-12</v>
      </c>
      <c r="I183" s="38">
        <v>-2.3132741760000002</v>
      </c>
      <c r="J183" s="38">
        <v>1359.6248680000001</v>
      </c>
      <c r="K183" s="38">
        <v>19.610178810000001</v>
      </c>
      <c r="L183" s="37"/>
      <c r="M183" s="37"/>
      <c r="N183" s="37"/>
      <c r="O183" s="37"/>
      <c r="P183" s="37"/>
      <c r="Q183" s="38">
        <v>137.4</v>
      </c>
      <c r="R183" s="37"/>
      <c r="S183" s="39">
        <f t="shared" si="2"/>
        <v>401.94601073519993</v>
      </c>
    </row>
    <row r="184" spans="1:19" ht="15.75">
      <c r="A184" s="36">
        <v>-104.7011163</v>
      </c>
      <c r="B184" s="38">
        <v>32.232300539999997</v>
      </c>
      <c r="C184" s="38">
        <v>52.562139299999998</v>
      </c>
      <c r="D184" s="38">
        <v>40.450942400000002</v>
      </c>
      <c r="E184" s="40">
        <v>3.1300000000000001E-6</v>
      </c>
      <c r="F184" s="40">
        <v>2.4099999999999998E-6</v>
      </c>
      <c r="G184" s="38">
        <v>1372</v>
      </c>
      <c r="H184" s="40">
        <v>4.87E-12</v>
      </c>
      <c r="I184" s="38">
        <v>-1.584623187</v>
      </c>
      <c r="J184" s="38">
        <v>1665.331735</v>
      </c>
      <c r="K184" s="38">
        <v>17.61401219</v>
      </c>
      <c r="L184" s="37"/>
      <c r="M184" s="37"/>
      <c r="N184" s="37"/>
      <c r="O184" s="37"/>
      <c r="P184" s="37"/>
      <c r="Q184" s="38">
        <v>228.1</v>
      </c>
      <c r="R184" s="37"/>
      <c r="S184" s="39">
        <f t="shared" si="2"/>
        <v>296.45046565199999</v>
      </c>
    </row>
    <row r="185" spans="1:19" ht="15.75">
      <c r="A185" s="36">
        <v>-104.7011138</v>
      </c>
      <c r="B185" s="38">
        <v>32.2322919</v>
      </c>
      <c r="C185" s="38">
        <v>333.55869660000002</v>
      </c>
      <c r="D185" s="38">
        <v>182.91071969999999</v>
      </c>
      <c r="E185" s="40">
        <v>1.9899999999999999E-5</v>
      </c>
      <c r="F185" s="40">
        <v>1.0900000000000001E-5</v>
      </c>
      <c r="G185" s="38">
        <v>36885</v>
      </c>
      <c r="H185" s="40">
        <v>1.3100000000000001E-10</v>
      </c>
      <c r="I185" s="38">
        <v>-2.0469167430000001</v>
      </c>
      <c r="J185" s="38">
        <v>47787.081550000003</v>
      </c>
      <c r="K185" s="38">
        <v>22.81386767</v>
      </c>
      <c r="L185" s="37"/>
      <c r="M185" s="37"/>
      <c r="N185" s="37"/>
      <c r="O185" s="37"/>
      <c r="P185" s="37"/>
      <c r="Q185" s="38">
        <v>1031.5</v>
      </c>
      <c r="R185" s="37"/>
      <c r="S185" s="39">
        <f t="shared" si="2"/>
        <v>1881.271048824</v>
      </c>
    </row>
    <row r="186" spans="1:19" ht="15.75">
      <c r="A186" s="36">
        <v>-104.7011404</v>
      </c>
      <c r="B186" s="38">
        <v>32.23229035</v>
      </c>
      <c r="C186" s="38">
        <v>97.503318859999993</v>
      </c>
      <c r="D186" s="38">
        <v>49.686569759999998</v>
      </c>
      <c r="E186" s="40">
        <v>5.8100000000000003E-6</v>
      </c>
      <c r="F186" s="40">
        <v>2.96E-6</v>
      </c>
      <c r="G186" s="38">
        <v>2359</v>
      </c>
      <c r="H186" s="40">
        <v>8.3699999999999993E-12</v>
      </c>
      <c r="I186" s="38">
        <v>-1.3122944219999999</v>
      </c>
      <c r="J186" s="38">
        <v>3794.52567</v>
      </c>
      <c r="K186" s="38">
        <v>37.831491849999999</v>
      </c>
      <c r="L186" s="37"/>
      <c r="M186" s="37"/>
      <c r="N186" s="37"/>
      <c r="O186" s="37"/>
      <c r="P186" s="37"/>
      <c r="Q186" s="38">
        <v>280.2</v>
      </c>
      <c r="R186" s="37"/>
      <c r="S186" s="39">
        <f t="shared" si="2"/>
        <v>549.91871837039992</v>
      </c>
    </row>
    <row r="187" spans="1:19" ht="15.75">
      <c r="A187" s="36">
        <v>-104.7011559</v>
      </c>
      <c r="B187" s="38">
        <v>32.232289520000002</v>
      </c>
      <c r="C187" s="38">
        <v>84.930717000000001</v>
      </c>
      <c r="D187" s="38">
        <v>46.808344949999999</v>
      </c>
      <c r="E187" s="40">
        <v>5.0599999999999998E-6</v>
      </c>
      <c r="F187" s="40">
        <v>2.79E-6</v>
      </c>
      <c r="G187" s="38">
        <v>1975</v>
      </c>
      <c r="H187" s="40">
        <v>7.0000000000000001E-12</v>
      </c>
      <c r="I187" s="38">
        <v>-2.5170364190000001</v>
      </c>
      <c r="J187" s="38">
        <v>3113.7744980000002</v>
      </c>
      <c r="K187" s="38">
        <v>36.572156999999997</v>
      </c>
      <c r="L187" s="37"/>
      <c r="M187" s="37"/>
      <c r="N187" s="37"/>
      <c r="O187" s="37"/>
      <c r="P187" s="37"/>
      <c r="Q187" s="38">
        <v>264</v>
      </c>
      <c r="R187" s="37"/>
      <c r="S187" s="39">
        <f t="shared" si="2"/>
        <v>479.00924387999999</v>
      </c>
    </row>
    <row r="188" spans="1:19" ht="15.75">
      <c r="A188" s="36">
        <v>-104.70110200000001</v>
      </c>
      <c r="B188" s="38">
        <v>32.232288509999997</v>
      </c>
      <c r="C188" s="38">
        <v>111.83717009999999</v>
      </c>
      <c r="D188" s="38">
        <v>30.604949770000001</v>
      </c>
      <c r="E188" s="40">
        <v>6.6599999999999998E-6</v>
      </c>
      <c r="F188" s="40">
        <v>1.8199999999999999E-6</v>
      </c>
      <c r="G188" s="38">
        <v>2111</v>
      </c>
      <c r="H188" s="40">
        <v>7.4899999999999998E-12</v>
      </c>
      <c r="I188" s="38">
        <v>-1.2087381690000001</v>
      </c>
      <c r="J188" s="38">
        <v>2680.877203</v>
      </c>
      <c r="K188" s="38">
        <v>21.257116960000001</v>
      </c>
      <c r="L188" s="37"/>
      <c r="M188" s="37"/>
      <c r="N188" s="37"/>
      <c r="O188" s="37"/>
      <c r="P188" s="37"/>
      <c r="Q188" s="38">
        <v>172.6</v>
      </c>
      <c r="R188" s="37"/>
      <c r="S188" s="39">
        <f t="shared" si="2"/>
        <v>630.76163936399996</v>
      </c>
    </row>
    <row r="189" spans="1:19" ht="15.75">
      <c r="A189" s="36">
        <v>-104.70113310000001</v>
      </c>
      <c r="B189" s="38">
        <v>32.232286180000003</v>
      </c>
      <c r="C189" s="38">
        <v>103.47143939999999</v>
      </c>
      <c r="D189" s="38">
        <v>35.631027860000003</v>
      </c>
      <c r="E189" s="40">
        <v>6.1600000000000003E-6</v>
      </c>
      <c r="F189" s="40">
        <v>2.12E-6</v>
      </c>
      <c r="G189" s="38">
        <v>1685</v>
      </c>
      <c r="H189" s="40">
        <v>5.98E-12</v>
      </c>
      <c r="I189" s="38">
        <v>-1.06287043</v>
      </c>
      <c r="J189" s="38">
        <v>2887.6724039999999</v>
      </c>
      <c r="K189" s="38">
        <v>41.648505630000002</v>
      </c>
      <c r="L189" s="37"/>
      <c r="M189" s="37"/>
      <c r="N189" s="37"/>
      <c r="O189" s="37"/>
      <c r="P189" s="37"/>
      <c r="Q189" s="38">
        <v>200.9</v>
      </c>
      <c r="R189" s="37"/>
      <c r="S189" s="39">
        <f t="shared" si="2"/>
        <v>583.57891821599992</v>
      </c>
    </row>
    <row r="190" spans="1:19" ht="15.75">
      <c r="A190" s="36">
        <v>-104.7011263</v>
      </c>
      <c r="B190" s="38">
        <v>32.232285470000001</v>
      </c>
      <c r="C190" s="38">
        <v>93.22577124</v>
      </c>
      <c r="D190" s="38">
        <v>83.349218280000002</v>
      </c>
      <c r="E190" s="40">
        <v>5.5500000000000002E-6</v>
      </c>
      <c r="F190" s="40">
        <v>4.9599999999999999E-6</v>
      </c>
      <c r="G190" s="38">
        <v>3302</v>
      </c>
      <c r="H190" s="40">
        <v>1.1700000000000001E-11</v>
      </c>
      <c r="I190" s="38">
        <v>-0.71790135300000002</v>
      </c>
      <c r="J190" s="38">
        <v>6086.0651509999998</v>
      </c>
      <c r="K190" s="38">
        <v>45.744912059999997</v>
      </c>
      <c r="L190" s="37"/>
      <c r="M190" s="37"/>
      <c r="N190" s="37"/>
      <c r="O190" s="37"/>
      <c r="P190" s="37"/>
      <c r="Q190" s="38">
        <v>470</v>
      </c>
      <c r="R190" s="37"/>
      <c r="S190" s="39">
        <f t="shared" si="2"/>
        <v>525.79334979359999</v>
      </c>
    </row>
    <row r="191" spans="1:19" ht="15.75">
      <c r="A191" s="36">
        <v>-104.70112279999999</v>
      </c>
      <c r="B191" s="38">
        <v>32.232281780000001</v>
      </c>
      <c r="C191" s="38">
        <v>80.998491779999995</v>
      </c>
      <c r="D191" s="38">
        <v>40.549392670000003</v>
      </c>
      <c r="E191" s="40">
        <v>4.8199999999999996E-6</v>
      </c>
      <c r="F191" s="40">
        <v>2.4099999999999998E-6</v>
      </c>
      <c r="G191" s="38">
        <v>2049</v>
      </c>
      <c r="H191" s="40">
        <v>7.2700000000000003E-12</v>
      </c>
      <c r="I191" s="38">
        <v>-1.436244345</v>
      </c>
      <c r="J191" s="38">
        <v>2572.5295230000002</v>
      </c>
      <c r="K191" s="38">
        <v>20.350768299999999</v>
      </c>
      <c r="L191" s="37"/>
      <c r="M191" s="37"/>
      <c r="N191" s="37"/>
      <c r="O191" s="37"/>
      <c r="P191" s="37"/>
      <c r="Q191" s="38">
        <v>228.7</v>
      </c>
      <c r="R191" s="37"/>
      <c r="S191" s="39">
        <f t="shared" si="2"/>
        <v>456.83149363919995</v>
      </c>
    </row>
    <row r="192" spans="1:19" ht="15.75">
      <c r="A192" s="36">
        <v>-104.7011559</v>
      </c>
      <c r="B192" s="38">
        <v>32.232283150000001</v>
      </c>
      <c r="C192" s="38">
        <v>57.394618659999999</v>
      </c>
      <c r="D192" s="38">
        <v>32.076892370000003</v>
      </c>
      <c r="E192" s="40">
        <v>3.4199999999999999E-6</v>
      </c>
      <c r="F192" s="40">
        <v>1.9099999999999999E-6</v>
      </c>
      <c r="G192" s="38">
        <v>1192</v>
      </c>
      <c r="H192" s="40">
        <v>4.2300000000000004E-12</v>
      </c>
      <c r="I192" s="38">
        <v>-3.0561470320000002</v>
      </c>
      <c r="J192" s="38">
        <v>1441.9909769999999</v>
      </c>
      <c r="K192" s="38">
        <v>17.336514650000002</v>
      </c>
      <c r="L192" s="37"/>
      <c r="M192" s="37"/>
      <c r="N192" s="37"/>
      <c r="O192" s="37"/>
      <c r="P192" s="37"/>
      <c r="Q192" s="38">
        <v>180.9</v>
      </c>
      <c r="R192" s="37"/>
      <c r="S192" s="39">
        <f t="shared" si="2"/>
        <v>323.7056492424</v>
      </c>
    </row>
    <row r="193" spans="1:19" ht="15.75">
      <c r="A193" s="36">
        <v>-104.7011033</v>
      </c>
      <c r="B193" s="38">
        <v>32.232276650000003</v>
      </c>
      <c r="C193" s="38">
        <v>136.26084209999999</v>
      </c>
      <c r="D193" s="38">
        <v>58.592518810000001</v>
      </c>
      <c r="E193" s="40">
        <v>8.1100000000000003E-6</v>
      </c>
      <c r="F193" s="40">
        <v>3.49E-6</v>
      </c>
      <c r="G193" s="38">
        <v>3670</v>
      </c>
      <c r="H193" s="40">
        <v>1.3E-11</v>
      </c>
      <c r="I193" s="38">
        <v>-2.4779917949999999</v>
      </c>
      <c r="J193" s="38">
        <v>6253.3439710000002</v>
      </c>
      <c r="K193" s="38">
        <v>41.311400480000003</v>
      </c>
      <c r="L193" s="37"/>
      <c r="M193" s="37"/>
      <c r="N193" s="37"/>
      <c r="O193" s="37"/>
      <c r="P193" s="37"/>
      <c r="Q193" s="38">
        <v>330.4</v>
      </c>
      <c r="R193" s="37"/>
      <c r="S193" s="39">
        <f t="shared" si="2"/>
        <v>768.5111494439999</v>
      </c>
    </row>
    <row r="194" spans="1:19" ht="15.75">
      <c r="A194" s="36">
        <v>-104.7011014</v>
      </c>
      <c r="B194" s="38">
        <v>32.232274390000001</v>
      </c>
      <c r="C194" s="38">
        <v>62.257290920000003</v>
      </c>
      <c r="D194" s="38">
        <v>30.181266659999999</v>
      </c>
      <c r="E194" s="40">
        <v>3.7100000000000001E-6</v>
      </c>
      <c r="F194" s="40">
        <v>1.7999999999999999E-6</v>
      </c>
      <c r="G194" s="38">
        <v>1133</v>
      </c>
      <c r="H194" s="40">
        <v>4.0200000000000002E-12</v>
      </c>
      <c r="I194" s="38">
        <v>-2.2525176039999999</v>
      </c>
      <c r="J194" s="38">
        <v>1471.7253229999999</v>
      </c>
      <c r="K194" s="38">
        <v>23.015525920000002</v>
      </c>
      <c r="L194" s="37"/>
      <c r="M194" s="37"/>
      <c r="N194" s="37"/>
      <c r="O194" s="37"/>
      <c r="P194" s="37"/>
      <c r="Q194" s="38">
        <v>170.2</v>
      </c>
      <c r="R194" s="37"/>
      <c r="S194" s="39">
        <f t="shared" si="2"/>
        <v>351.13112078879999</v>
      </c>
    </row>
    <row r="195" spans="1:19" ht="15.75">
      <c r="A195" s="36">
        <v>-104.7011294</v>
      </c>
      <c r="B195" s="38">
        <v>32.232314109999997</v>
      </c>
      <c r="C195" s="38">
        <v>56.862744259999999</v>
      </c>
      <c r="D195" s="38">
        <v>30.674826320000001</v>
      </c>
      <c r="E195" s="40">
        <v>3.3900000000000002E-6</v>
      </c>
      <c r="F195" s="40">
        <v>1.8300000000000001E-6</v>
      </c>
      <c r="G195" s="38">
        <v>1005</v>
      </c>
      <c r="H195" s="40">
        <v>3.5600000000000002E-12</v>
      </c>
      <c r="I195" s="38">
        <v>-0.61164870299999996</v>
      </c>
      <c r="J195" s="38">
        <v>1366.1834160000001</v>
      </c>
      <c r="K195" s="38">
        <v>26.437403060000001</v>
      </c>
      <c r="L195" s="37"/>
      <c r="M195" s="37"/>
      <c r="N195" s="37"/>
      <c r="O195" s="37"/>
      <c r="P195" s="37"/>
      <c r="Q195" s="38">
        <v>173</v>
      </c>
      <c r="R195" s="37"/>
      <c r="S195" s="39">
        <f t="shared" si="2"/>
        <v>320.70587762639997</v>
      </c>
    </row>
    <row r="196" spans="1:19" ht="15.75">
      <c r="A196" s="36">
        <v>-104.7011236</v>
      </c>
      <c r="B196" s="38">
        <v>32.232307149999997</v>
      </c>
      <c r="C196" s="38">
        <v>112.88217330000001</v>
      </c>
      <c r="D196" s="38">
        <v>90.788153500000007</v>
      </c>
      <c r="E196" s="40">
        <v>6.72E-6</v>
      </c>
      <c r="F196" s="40">
        <v>5.4099999999999999E-6</v>
      </c>
      <c r="G196" s="38">
        <v>5438</v>
      </c>
      <c r="H196" s="40">
        <v>1.9300000000000001E-11</v>
      </c>
      <c r="I196" s="38">
        <v>-0.25446827</v>
      </c>
      <c r="J196" s="38">
        <v>8027.0067230000004</v>
      </c>
      <c r="K196" s="38">
        <v>32.253700690000002</v>
      </c>
      <c r="L196" s="37"/>
      <c r="M196" s="37"/>
      <c r="N196" s="37"/>
      <c r="O196" s="37"/>
      <c r="P196" s="37"/>
      <c r="Q196" s="38">
        <v>512</v>
      </c>
      <c r="R196" s="37"/>
      <c r="S196" s="39">
        <f t="shared" si="2"/>
        <v>636.65545741200003</v>
      </c>
    </row>
    <row r="197" spans="1:19" ht="15.75">
      <c r="A197" s="36">
        <v>-104.70112709999999</v>
      </c>
      <c r="B197" s="38">
        <v>32.232308930000002</v>
      </c>
      <c r="C197" s="38">
        <v>44.178934949999999</v>
      </c>
      <c r="D197" s="38">
        <v>21.2172491</v>
      </c>
      <c r="E197" s="40">
        <v>2.6299999999999998E-6</v>
      </c>
      <c r="F197" s="40">
        <v>1.26E-6</v>
      </c>
      <c r="G197" s="38">
        <v>623</v>
      </c>
      <c r="H197" s="40">
        <v>2.2100000000000001E-12</v>
      </c>
      <c r="I197" s="38">
        <v>-3.0200868700000001</v>
      </c>
      <c r="J197" s="38">
        <v>734.18143480000003</v>
      </c>
      <c r="K197" s="38">
        <v>15.143591150000001</v>
      </c>
      <c r="L197" s="37"/>
      <c r="M197" s="37"/>
      <c r="N197" s="37"/>
      <c r="O197" s="37"/>
      <c r="P197" s="37"/>
      <c r="Q197" s="38">
        <v>119.6</v>
      </c>
      <c r="R197" s="37"/>
      <c r="S197" s="39">
        <f t="shared" si="2"/>
        <v>249.16919311799998</v>
      </c>
    </row>
    <row r="198" spans="1:19" ht="15.75">
      <c r="A198" s="36">
        <v>-104.7011274</v>
      </c>
      <c r="B198" s="38">
        <v>32.232305240000002</v>
      </c>
      <c r="C198" s="38">
        <v>76.766072570000006</v>
      </c>
      <c r="D198" s="38">
        <v>57.278344240000003</v>
      </c>
      <c r="E198" s="40">
        <v>4.5700000000000003E-6</v>
      </c>
      <c r="F198" s="40">
        <v>3.41E-6</v>
      </c>
      <c r="G198" s="38">
        <v>2530</v>
      </c>
      <c r="H198" s="40">
        <v>8.9700000000000008E-12</v>
      </c>
      <c r="I198" s="38">
        <v>-2.1629521220000001</v>
      </c>
      <c r="J198" s="38">
        <v>3443.9660279999998</v>
      </c>
      <c r="K198" s="38">
        <v>26.5381836</v>
      </c>
      <c r="L198" s="37"/>
      <c r="M198" s="37"/>
      <c r="N198" s="37"/>
      <c r="O198" s="37"/>
      <c r="P198" s="37"/>
      <c r="Q198" s="38">
        <v>323</v>
      </c>
      <c r="R198" s="37"/>
      <c r="S198" s="39">
        <f t="shared" ref="S198:S261" si="3">C198*R$5</f>
        <v>432.96064929480002</v>
      </c>
    </row>
    <row r="199" spans="1:19" ht="15.75">
      <c r="A199" s="36">
        <v>-104.7010717</v>
      </c>
      <c r="B199" s="38">
        <v>32.232306549999997</v>
      </c>
      <c r="C199" s="38">
        <v>41.001293490000002</v>
      </c>
      <c r="D199" s="38">
        <v>31.815574510000001</v>
      </c>
      <c r="E199" s="40">
        <v>2.4399999999999999E-6</v>
      </c>
      <c r="F199" s="40">
        <v>1.8899999999999999E-6</v>
      </c>
      <c r="G199" s="38">
        <v>786</v>
      </c>
      <c r="H199" s="40">
        <v>2.79E-12</v>
      </c>
      <c r="I199" s="38">
        <v>-0.84908351199999998</v>
      </c>
      <c r="J199" s="38">
        <v>1021.730621</v>
      </c>
      <c r="K199" s="38">
        <v>23.071699710000001</v>
      </c>
      <c r="L199" s="37"/>
      <c r="M199" s="37"/>
      <c r="N199" s="37"/>
      <c r="O199" s="37"/>
      <c r="P199" s="37"/>
      <c r="Q199" s="38">
        <v>179.4</v>
      </c>
      <c r="R199" s="37"/>
      <c r="S199" s="39">
        <f t="shared" si="3"/>
        <v>231.24729528360001</v>
      </c>
    </row>
    <row r="200" spans="1:19" ht="15.75">
      <c r="A200" s="36">
        <v>-104.70109650000001</v>
      </c>
      <c r="B200" s="38">
        <v>32.232303100000003</v>
      </c>
      <c r="C200" s="38">
        <v>55.727212080000001</v>
      </c>
      <c r="D200" s="38">
        <v>31.453297750000001</v>
      </c>
      <c r="E200" s="40">
        <v>3.32E-6</v>
      </c>
      <c r="F200" s="40">
        <v>1.8700000000000001E-6</v>
      </c>
      <c r="G200" s="38">
        <v>833</v>
      </c>
      <c r="H200" s="40">
        <v>2.9500000000000002E-12</v>
      </c>
      <c r="I200" s="38">
        <v>-3.0901269249999999</v>
      </c>
      <c r="J200" s="38">
        <v>1372.8800180000001</v>
      </c>
      <c r="K200" s="38">
        <v>39.324632250000001</v>
      </c>
      <c r="L200" s="37"/>
      <c r="M200" s="37"/>
      <c r="N200" s="37"/>
      <c r="O200" s="37"/>
      <c r="P200" s="37"/>
      <c r="Q200" s="38">
        <v>177.4</v>
      </c>
      <c r="R200" s="37"/>
      <c r="S200" s="39">
        <f t="shared" si="3"/>
        <v>314.30147613119999</v>
      </c>
    </row>
    <row r="201" spans="1:19" ht="15.75">
      <c r="A201" s="36">
        <v>-104.70109909999999</v>
      </c>
      <c r="B201" s="38">
        <v>32.232295239999999</v>
      </c>
      <c r="C201" s="38">
        <v>32.337224130000003</v>
      </c>
      <c r="D201" s="38">
        <v>26.516197829999999</v>
      </c>
      <c r="E201" s="40">
        <v>1.9300000000000002E-6</v>
      </c>
      <c r="F201" s="40">
        <v>1.5799999999999999E-6</v>
      </c>
      <c r="G201" s="38">
        <v>612</v>
      </c>
      <c r="H201" s="40">
        <v>2.1699999999999998E-12</v>
      </c>
      <c r="I201" s="38">
        <v>-2.5413673800000001</v>
      </c>
      <c r="J201" s="38">
        <v>671.60368229999995</v>
      </c>
      <c r="K201" s="38">
        <v>8.8748295800000001</v>
      </c>
      <c r="L201" s="37"/>
      <c r="M201" s="37"/>
      <c r="N201" s="37"/>
      <c r="O201" s="37"/>
      <c r="P201" s="37"/>
      <c r="Q201" s="38">
        <v>149.5</v>
      </c>
      <c r="R201" s="37"/>
      <c r="S201" s="39">
        <f t="shared" si="3"/>
        <v>182.38194409320002</v>
      </c>
    </row>
    <row r="202" spans="1:19" ht="15.75">
      <c r="A202" s="36">
        <v>-104.70112829999999</v>
      </c>
      <c r="B202" s="38">
        <v>32.232289340000001</v>
      </c>
      <c r="C202" s="38">
        <v>106.9524661</v>
      </c>
      <c r="D202" s="38">
        <v>93.913734410000004</v>
      </c>
      <c r="E202" s="40">
        <v>6.37E-6</v>
      </c>
      <c r="F202" s="40">
        <v>5.5899999999999998E-6</v>
      </c>
      <c r="G202" s="38">
        <v>6306</v>
      </c>
      <c r="H202" s="40">
        <v>2.2400000000000001E-11</v>
      </c>
      <c r="I202" s="38">
        <v>-2.8507629319999999</v>
      </c>
      <c r="J202" s="38">
        <v>7867.1783299999997</v>
      </c>
      <c r="K202" s="38">
        <v>19.844196539999999</v>
      </c>
      <c r="L202" s="37"/>
      <c r="M202" s="37"/>
      <c r="N202" s="37"/>
      <c r="O202" s="37"/>
      <c r="P202" s="37"/>
      <c r="Q202" s="38">
        <v>529.6</v>
      </c>
      <c r="R202" s="37"/>
      <c r="S202" s="39">
        <f t="shared" si="3"/>
        <v>603.2119088039999</v>
      </c>
    </row>
    <row r="203" spans="1:19" ht="15.75">
      <c r="A203" s="36">
        <v>-104.70109979999999</v>
      </c>
      <c r="B203" s="38">
        <v>32.232281899999997</v>
      </c>
      <c r="C203" s="38">
        <v>88.078779839999996</v>
      </c>
      <c r="D203" s="38">
        <v>50.486259179999998</v>
      </c>
      <c r="E203" s="40">
        <v>5.2499999999999997E-6</v>
      </c>
      <c r="F203" s="40">
        <v>3.01E-6</v>
      </c>
      <c r="G203" s="38">
        <v>2671</v>
      </c>
      <c r="H203" s="40">
        <v>9.4700000000000006E-12</v>
      </c>
      <c r="I203" s="38">
        <v>-3.0015871679999999</v>
      </c>
      <c r="J203" s="38">
        <v>3482.9205160000001</v>
      </c>
      <c r="K203" s="38">
        <v>23.311485640000001</v>
      </c>
      <c r="L203" s="37"/>
      <c r="M203" s="37"/>
      <c r="N203" s="37"/>
      <c r="O203" s="37"/>
      <c r="P203" s="37"/>
      <c r="Q203" s="38">
        <v>284.7</v>
      </c>
      <c r="R203" s="37"/>
      <c r="S203" s="39">
        <f t="shared" si="3"/>
        <v>496.76431829759997</v>
      </c>
    </row>
    <row r="204" spans="1:19" ht="15.75">
      <c r="A204" s="36">
        <v>-104.70107369999999</v>
      </c>
      <c r="B204" s="38">
        <v>32.232276120000002</v>
      </c>
      <c r="C204" s="38">
        <v>41.169794369999998</v>
      </c>
      <c r="D204" s="38">
        <v>26.275096000000001</v>
      </c>
      <c r="E204" s="40">
        <v>2.4499999999999998E-6</v>
      </c>
      <c r="F204" s="40">
        <v>1.5600000000000001E-6</v>
      </c>
      <c r="G204" s="38">
        <v>682</v>
      </c>
      <c r="H204" s="40">
        <v>2.4200000000000002E-12</v>
      </c>
      <c r="I204" s="38">
        <v>-2.4772954340000002</v>
      </c>
      <c r="J204" s="38">
        <v>847.27051010000002</v>
      </c>
      <c r="K204" s="38">
        <v>19.506227129999999</v>
      </c>
      <c r="L204" s="37"/>
      <c r="M204" s="37"/>
      <c r="N204" s="37"/>
      <c r="O204" s="37"/>
      <c r="P204" s="37"/>
      <c r="Q204" s="38">
        <v>148.19999999999999</v>
      </c>
      <c r="R204" s="37"/>
      <c r="S204" s="39">
        <f t="shared" si="3"/>
        <v>232.19764024679998</v>
      </c>
    </row>
    <row r="205" spans="1:19" ht="15.75">
      <c r="A205" s="36">
        <v>-104.70108639999999</v>
      </c>
      <c r="B205" s="38">
        <v>32.232275280000003</v>
      </c>
      <c r="C205" s="38">
        <v>62.700469099999999</v>
      </c>
      <c r="D205" s="38">
        <v>42.910319260000001</v>
      </c>
      <c r="E205" s="40">
        <v>3.7299999999999999E-6</v>
      </c>
      <c r="F205" s="40">
        <v>2.5600000000000001E-6</v>
      </c>
      <c r="G205" s="38">
        <v>1617</v>
      </c>
      <c r="H205" s="40">
        <v>5.73E-12</v>
      </c>
      <c r="I205" s="38">
        <v>-2.80841684</v>
      </c>
      <c r="J205" s="38">
        <v>2107.3254750000001</v>
      </c>
      <c r="K205" s="38">
        <v>23.267667029999998</v>
      </c>
      <c r="L205" s="37"/>
      <c r="M205" s="37"/>
      <c r="N205" s="37"/>
      <c r="O205" s="37"/>
      <c r="P205" s="37"/>
      <c r="Q205" s="38">
        <v>242</v>
      </c>
      <c r="R205" s="37"/>
      <c r="S205" s="39">
        <f t="shared" si="3"/>
        <v>353.63064572399998</v>
      </c>
    </row>
    <row r="206" spans="1:19" ht="15.75">
      <c r="A206" s="36">
        <v>-104.70108089999999</v>
      </c>
      <c r="B206" s="38">
        <v>32.232274629999999</v>
      </c>
      <c r="C206" s="38">
        <v>38.587951349999997</v>
      </c>
      <c r="D206" s="38">
        <v>21.195490329999998</v>
      </c>
      <c r="E206" s="40">
        <v>2.3E-6</v>
      </c>
      <c r="F206" s="40">
        <v>1.26E-6</v>
      </c>
      <c r="G206" s="38">
        <v>545</v>
      </c>
      <c r="H206" s="40">
        <v>1.9300000000000001E-12</v>
      </c>
      <c r="I206" s="38">
        <v>-2.409630366</v>
      </c>
      <c r="J206" s="38">
        <v>640.61082250000004</v>
      </c>
      <c r="K206" s="38">
        <v>14.924946500000001</v>
      </c>
      <c r="L206" s="37"/>
      <c r="M206" s="37"/>
      <c r="N206" s="37"/>
      <c r="O206" s="37"/>
      <c r="P206" s="37"/>
      <c r="Q206" s="38">
        <v>119.5</v>
      </c>
      <c r="R206" s="37"/>
      <c r="S206" s="39">
        <f t="shared" si="3"/>
        <v>217.63604561399998</v>
      </c>
    </row>
    <row r="207" spans="1:19" ht="15.75">
      <c r="A207" s="36">
        <v>-104.7009341</v>
      </c>
      <c r="B207" s="38">
        <v>32.233428750000002</v>
      </c>
      <c r="C207" s="38">
        <v>154.5551878</v>
      </c>
      <c r="D207" s="38">
        <v>84.334031800000005</v>
      </c>
      <c r="E207" s="40">
        <v>9.2E-6</v>
      </c>
      <c r="F207" s="40">
        <v>5.0200000000000002E-6</v>
      </c>
      <c r="G207" s="38">
        <v>5573</v>
      </c>
      <c r="H207" s="40">
        <v>1.9799999999999999E-11</v>
      </c>
      <c r="I207" s="38">
        <v>-0.18629496300000001</v>
      </c>
      <c r="J207" s="38">
        <v>10209.05472</v>
      </c>
      <c r="K207" s="38">
        <v>45.411204560000002</v>
      </c>
      <c r="L207" s="37"/>
      <c r="M207" s="37"/>
      <c r="N207" s="37"/>
      <c r="O207" s="37"/>
      <c r="P207" s="37"/>
      <c r="Q207" s="38">
        <v>475.6</v>
      </c>
      <c r="R207" s="37"/>
      <c r="S207" s="39">
        <f t="shared" si="3"/>
        <v>871.69125919199996</v>
      </c>
    </row>
    <row r="208" spans="1:19" ht="15.75">
      <c r="A208" s="36">
        <v>-104.7009678</v>
      </c>
      <c r="B208" s="38">
        <v>32.233385570000003</v>
      </c>
      <c r="C208" s="38">
        <v>193.81360599999999</v>
      </c>
      <c r="D208" s="38">
        <v>133.42084259999999</v>
      </c>
      <c r="E208" s="40">
        <v>1.15E-5</v>
      </c>
      <c r="F208" s="40">
        <v>7.9500000000000001E-6</v>
      </c>
      <c r="G208" s="38">
        <v>17556</v>
      </c>
      <c r="H208" s="40">
        <v>6.2299999999999994E-11</v>
      </c>
      <c r="I208" s="38">
        <v>-3.6112565999999999E-2</v>
      </c>
      <c r="J208" s="38">
        <v>20253.823560000001</v>
      </c>
      <c r="K208" s="38">
        <v>13.320070400000001</v>
      </c>
      <c r="L208" s="37"/>
      <c r="M208" s="37"/>
      <c r="N208" s="37"/>
      <c r="O208" s="37"/>
      <c r="P208" s="37"/>
      <c r="Q208" s="38">
        <v>752.4</v>
      </c>
      <c r="R208" s="37"/>
      <c r="S208" s="39">
        <f t="shared" si="3"/>
        <v>1093.10873784</v>
      </c>
    </row>
    <row r="209" spans="1:19" ht="15.75">
      <c r="A209" s="36">
        <v>-104.70103469999999</v>
      </c>
      <c r="B209" s="38">
        <v>32.233365620000001</v>
      </c>
      <c r="C209" s="38">
        <v>137.0904434</v>
      </c>
      <c r="D209" s="38">
        <v>75.362660880000007</v>
      </c>
      <c r="E209" s="40">
        <v>8.1599999999999998E-6</v>
      </c>
      <c r="F209" s="40">
        <v>4.4900000000000002E-6</v>
      </c>
      <c r="G209" s="38">
        <v>6217</v>
      </c>
      <c r="H209" s="40">
        <v>2.2000000000000002E-11</v>
      </c>
      <c r="I209" s="38">
        <v>-2.2515691210000002</v>
      </c>
      <c r="J209" s="38">
        <v>8092.1232030000001</v>
      </c>
      <c r="K209" s="38">
        <v>23.172202840000001</v>
      </c>
      <c r="L209" s="37"/>
      <c r="M209" s="37"/>
      <c r="N209" s="37"/>
      <c r="O209" s="37"/>
      <c r="P209" s="37"/>
      <c r="Q209" s="38">
        <v>425</v>
      </c>
      <c r="R209" s="37"/>
      <c r="S209" s="39">
        <f t="shared" si="3"/>
        <v>773.19010077599989</v>
      </c>
    </row>
    <row r="210" spans="1:19" ht="15.75">
      <c r="A210" s="36">
        <v>-104.70098969999999</v>
      </c>
      <c r="B210" s="38">
        <v>32.23336544</v>
      </c>
      <c r="C210" s="38">
        <v>281.99284419999998</v>
      </c>
      <c r="D210" s="38">
        <v>97.057000759999994</v>
      </c>
      <c r="E210" s="40">
        <v>1.6799999999999998E-5</v>
      </c>
      <c r="F210" s="40">
        <v>5.7799999999999997E-6</v>
      </c>
      <c r="G210" s="38">
        <v>19983</v>
      </c>
      <c r="H210" s="40">
        <v>7.0899999999999996E-11</v>
      </c>
      <c r="I210" s="38">
        <v>-2.975985842</v>
      </c>
      <c r="J210" s="38">
        <v>21437.001380000002</v>
      </c>
      <c r="K210" s="38">
        <v>6.782671487</v>
      </c>
      <c r="L210" s="37"/>
      <c r="M210" s="37"/>
      <c r="N210" s="37"/>
      <c r="O210" s="37"/>
      <c r="P210" s="37"/>
      <c r="Q210" s="38">
        <v>547.29999999999995</v>
      </c>
      <c r="R210" s="37"/>
      <c r="S210" s="39">
        <f t="shared" si="3"/>
        <v>1590.4396412879998</v>
      </c>
    </row>
    <row r="211" spans="1:19" ht="15.75">
      <c r="A211" s="36">
        <v>-104.7009832</v>
      </c>
      <c r="B211" s="38">
        <v>32.23336175</v>
      </c>
      <c r="C211" s="38">
        <v>118.528811</v>
      </c>
      <c r="D211" s="38">
        <v>41.864285420000002</v>
      </c>
      <c r="E211" s="40">
        <v>7.0600000000000002E-6</v>
      </c>
      <c r="F211" s="40">
        <v>2.4899999999999999E-6</v>
      </c>
      <c r="G211" s="38">
        <v>2754</v>
      </c>
      <c r="H211" s="40">
        <v>9.7700000000000006E-12</v>
      </c>
      <c r="I211" s="38">
        <v>-3.1324163980000002</v>
      </c>
      <c r="J211" s="38">
        <v>3886.5717679999998</v>
      </c>
      <c r="K211" s="38">
        <v>29.14063694</v>
      </c>
      <c r="L211" s="37"/>
      <c r="M211" s="37"/>
      <c r="N211" s="37"/>
      <c r="O211" s="37"/>
      <c r="P211" s="37"/>
      <c r="Q211" s="38">
        <v>236.1</v>
      </c>
      <c r="R211" s="37"/>
      <c r="S211" s="39">
        <f t="shared" si="3"/>
        <v>668.50249403999999</v>
      </c>
    </row>
    <row r="212" spans="1:19" ht="15.75">
      <c r="A212" s="36">
        <v>-104.7009923</v>
      </c>
      <c r="B212" s="38">
        <v>32.233357400000003</v>
      </c>
      <c r="C212" s="38">
        <v>212.900766</v>
      </c>
      <c r="D212" s="38">
        <v>120.7695509</v>
      </c>
      <c r="E212" s="40">
        <v>1.27E-5</v>
      </c>
      <c r="F212" s="40">
        <v>7.1899999999999998E-6</v>
      </c>
      <c r="G212" s="38">
        <v>14793</v>
      </c>
      <c r="H212" s="40">
        <v>5.25E-11</v>
      </c>
      <c r="I212" s="38">
        <v>-0.141101279</v>
      </c>
      <c r="J212" s="38">
        <v>20138.807779999999</v>
      </c>
      <c r="K212" s="38">
        <v>26.544807609999999</v>
      </c>
      <c r="L212" s="37"/>
      <c r="M212" s="37"/>
      <c r="N212" s="37"/>
      <c r="O212" s="37"/>
      <c r="P212" s="37"/>
      <c r="Q212" s="38">
        <v>681</v>
      </c>
      <c r="R212" s="37"/>
      <c r="S212" s="39">
        <f t="shared" si="3"/>
        <v>1200.7603202400001</v>
      </c>
    </row>
    <row r="213" spans="1:19" ht="15.75">
      <c r="A213" s="36">
        <v>-104.7009503</v>
      </c>
      <c r="B213" s="38">
        <v>32.233347100000003</v>
      </c>
      <c r="C213" s="38">
        <v>140.77473689999999</v>
      </c>
      <c r="D213" s="38">
        <v>90.310083739999996</v>
      </c>
      <c r="E213" s="40">
        <v>8.3799999999999994E-6</v>
      </c>
      <c r="F213" s="40">
        <v>5.3800000000000002E-6</v>
      </c>
      <c r="G213" s="38">
        <v>9232</v>
      </c>
      <c r="H213" s="40">
        <v>3.2700000000000001E-11</v>
      </c>
      <c r="I213" s="38">
        <v>-0.419370839</v>
      </c>
      <c r="J213" s="38">
        <v>9957.723215</v>
      </c>
      <c r="K213" s="38">
        <v>7.2880436599999996</v>
      </c>
      <c r="L213" s="37"/>
      <c r="M213" s="37"/>
      <c r="N213" s="37"/>
      <c r="O213" s="37"/>
      <c r="P213" s="37"/>
      <c r="Q213" s="38">
        <v>509.3</v>
      </c>
      <c r="R213" s="37"/>
      <c r="S213" s="39">
        <f t="shared" si="3"/>
        <v>793.96951611599991</v>
      </c>
    </row>
    <row r="214" spans="1:19" ht="15.75">
      <c r="A214" s="36">
        <v>-104.70100859999999</v>
      </c>
      <c r="B214" s="38">
        <v>32.233339659999999</v>
      </c>
      <c r="C214" s="38">
        <v>53.592782730000003</v>
      </c>
      <c r="D214" s="38">
        <v>42.885176430000001</v>
      </c>
      <c r="E214" s="40">
        <v>3.19E-6</v>
      </c>
      <c r="F214" s="40">
        <v>2.5500000000000001E-6</v>
      </c>
      <c r="G214" s="38">
        <v>1716</v>
      </c>
      <c r="H214" s="40">
        <v>6.0900000000000001E-12</v>
      </c>
      <c r="I214" s="38">
        <v>-3.0849150519999999</v>
      </c>
      <c r="J214" s="38">
        <v>1800.166146</v>
      </c>
      <c r="K214" s="38">
        <v>4.6754654599999999</v>
      </c>
      <c r="L214" s="37"/>
      <c r="M214" s="37"/>
      <c r="N214" s="37"/>
      <c r="O214" s="37"/>
      <c r="P214" s="37"/>
      <c r="Q214" s="38">
        <v>241.8</v>
      </c>
      <c r="R214" s="37"/>
      <c r="S214" s="39">
        <f t="shared" si="3"/>
        <v>302.2632945972</v>
      </c>
    </row>
    <row r="215" spans="1:19" ht="15.75">
      <c r="A215" s="36">
        <v>-104.7010142</v>
      </c>
      <c r="B215" s="38">
        <v>32.233338170000003</v>
      </c>
      <c r="C215" s="38">
        <v>122.25717899999999</v>
      </c>
      <c r="D215" s="38">
        <v>75.178092530000001</v>
      </c>
      <c r="E215" s="40">
        <v>7.2799999999999998E-6</v>
      </c>
      <c r="F215" s="40">
        <v>4.4800000000000003E-6</v>
      </c>
      <c r="G215" s="38">
        <v>5892</v>
      </c>
      <c r="H215" s="40">
        <v>2.09E-11</v>
      </c>
      <c r="I215" s="38">
        <v>-0.72062451100000002</v>
      </c>
      <c r="J215" s="38">
        <v>7198.8770169999998</v>
      </c>
      <c r="K215" s="38">
        <v>18.153901139999999</v>
      </c>
      <c r="L215" s="37"/>
      <c r="M215" s="37"/>
      <c r="N215" s="37"/>
      <c r="O215" s="37"/>
      <c r="P215" s="37"/>
      <c r="Q215" s="38">
        <v>423.9</v>
      </c>
      <c r="R215" s="37"/>
      <c r="S215" s="39">
        <f t="shared" si="3"/>
        <v>689.53048955999998</v>
      </c>
    </row>
    <row r="216" spans="1:19" ht="15.75">
      <c r="A216" s="36">
        <v>-104.700969</v>
      </c>
      <c r="B216" s="38">
        <v>32.233370450000002</v>
      </c>
      <c r="C216" s="38">
        <v>47.04264517</v>
      </c>
      <c r="D216" s="38">
        <v>31.470119919999998</v>
      </c>
      <c r="E216" s="40">
        <v>2.7999999999999999E-6</v>
      </c>
      <c r="F216" s="40">
        <v>1.8700000000000001E-6</v>
      </c>
      <c r="G216" s="38">
        <v>942</v>
      </c>
      <c r="H216" s="40">
        <v>3.3399999999999999E-12</v>
      </c>
      <c r="I216" s="38">
        <v>-1.5094062699999999</v>
      </c>
      <c r="J216" s="38">
        <v>1159.5492859999999</v>
      </c>
      <c r="K216" s="38">
        <v>18.76153854</v>
      </c>
      <c r="L216" s="37"/>
      <c r="M216" s="37"/>
      <c r="N216" s="37"/>
      <c r="O216" s="37"/>
      <c r="P216" s="37"/>
      <c r="Q216" s="38">
        <v>177.5</v>
      </c>
      <c r="R216" s="37"/>
      <c r="S216" s="39">
        <f t="shared" si="3"/>
        <v>265.32051875880001</v>
      </c>
    </row>
    <row r="217" spans="1:19" ht="15.75">
      <c r="A217" s="36">
        <v>-104.70098110000001</v>
      </c>
      <c r="B217" s="38">
        <v>32.233357460000001</v>
      </c>
      <c r="C217" s="38">
        <v>45.779678420000003</v>
      </c>
      <c r="D217" s="38">
        <v>39.10165284</v>
      </c>
      <c r="E217" s="40">
        <v>2.7300000000000001E-6</v>
      </c>
      <c r="F217" s="40">
        <v>2.3300000000000001E-6</v>
      </c>
      <c r="G217" s="38">
        <v>1065</v>
      </c>
      <c r="H217" s="40">
        <v>3.7799999999999996E-12</v>
      </c>
      <c r="I217" s="38">
        <v>-1.384890577</v>
      </c>
      <c r="J217" s="38">
        <v>1402.0610819999999</v>
      </c>
      <c r="K217" s="38">
        <v>24.040399270000002</v>
      </c>
      <c r="L217" s="37"/>
      <c r="M217" s="37"/>
      <c r="N217" s="37"/>
      <c r="O217" s="37"/>
      <c r="P217" s="37"/>
      <c r="Q217" s="38">
        <v>220.5</v>
      </c>
      <c r="R217" s="37"/>
      <c r="S217" s="39">
        <f t="shared" si="3"/>
        <v>258.19738628879998</v>
      </c>
    </row>
    <row r="218" spans="1:19" ht="15.75">
      <c r="A218" s="36">
        <v>-104.7009676</v>
      </c>
      <c r="B218" s="38">
        <v>32.233340429999998</v>
      </c>
      <c r="C218" s="38">
        <v>106.2120936</v>
      </c>
      <c r="D218" s="38">
        <v>62.91529044</v>
      </c>
      <c r="E218" s="40">
        <v>6.3300000000000004E-6</v>
      </c>
      <c r="F218" s="40">
        <v>3.7500000000000001E-6</v>
      </c>
      <c r="G218" s="38">
        <v>3029</v>
      </c>
      <c r="H218" s="40">
        <v>1.0699999999999999E-11</v>
      </c>
      <c r="I218" s="38">
        <v>-2.7796191659999998</v>
      </c>
      <c r="J218" s="38">
        <v>5233.9462299999996</v>
      </c>
      <c r="K218" s="38">
        <v>42.127796760000003</v>
      </c>
      <c r="L218" s="37"/>
      <c r="M218" s="37"/>
      <c r="N218" s="37"/>
      <c r="O218" s="37"/>
      <c r="P218" s="37"/>
      <c r="Q218" s="38">
        <v>354.8</v>
      </c>
      <c r="R218" s="37"/>
      <c r="S218" s="39">
        <f t="shared" si="3"/>
        <v>599.03620790399998</v>
      </c>
    </row>
    <row r="219" spans="1:19" ht="15.75">
      <c r="A219" s="36">
        <v>-104.7009718</v>
      </c>
      <c r="B219" s="38">
        <v>32.233323759999998</v>
      </c>
      <c r="C219" s="38">
        <v>79.248933269999995</v>
      </c>
      <c r="D219" s="38">
        <v>59.695485210000001</v>
      </c>
      <c r="E219" s="40">
        <v>4.7199999999999997E-6</v>
      </c>
      <c r="F219" s="40">
        <v>3.5599999999999998E-6</v>
      </c>
      <c r="G219" s="38">
        <v>3076</v>
      </c>
      <c r="H219" s="40">
        <v>1.0899999999999999E-11</v>
      </c>
      <c r="I219" s="38">
        <v>-1.355705508</v>
      </c>
      <c r="J219" s="38">
        <v>3705.390578</v>
      </c>
      <c r="K219" s="38">
        <v>16.985809320000001</v>
      </c>
      <c r="L219" s="37"/>
      <c r="M219" s="37"/>
      <c r="N219" s="37"/>
      <c r="O219" s="37"/>
      <c r="P219" s="37"/>
      <c r="Q219" s="38">
        <v>336.6</v>
      </c>
      <c r="R219" s="37"/>
      <c r="S219" s="39">
        <f t="shared" si="3"/>
        <v>446.96398364279997</v>
      </c>
    </row>
    <row r="220" spans="1:19" ht="15.75">
      <c r="A220" s="36">
        <v>-104.7010011</v>
      </c>
      <c r="B220" s="38">
        <v>32.233289509999999</v>
      </c>
      <c r="C220" s="38">
        <v>276.96882010000002</v>
      </c>
      <c r="D220" s="38">
        <v>121.93830370000001</v>
      </c>
      <c r="E220" s="40">
        <v>1.6500000000000001E-5</v>
      </c>
      <c r="F220" s="40">
        <v>7.2599999999999999E-6</v>
      </c>
      <c r="G220" s="38">
        <v>21368</v>
      </c>
      <c r="H220" s="40">
        <v>7.5799999999999999E-11</v>
      </c>
      <c r="I220" s="38">
        <v>-2.6564884219999998</v>
      </c>
      <c r="J220" s="38">
        <v>26452.70638</v>
      </c>
      <c r="K220" s="38">
        <v>19.221875839999999</v>
      </c>
      <c r="L220" s="37"/>
      <c r="M220" s="37"/>
      <c r="N220" s="37"/>
      <c r="O220" s="37"/>
      <c r="P220" s="37"/>
      <c r="Q220" s="38">
        <v>687.6</v>
      </c>
      <c r="R220" s="37"/>
      <c r="S220" s="39">
        <f t="shared" si="3"/>
        <v>1562.104145364</v>
      </c>
    </row>
    <row r="221" spans="1:19" ht="15.75">
      <c r="A221" s="36">
        <v>-104.7010319</v>
      </c>
      <c r="B221" s="38">
        <v>32.233279979999999</v>
      </c>
      <c r="C221" s="38">
        <v>72.209139109999995</v>
      </c>
      <c r="D221" s="38">
        <v>63.513385419999999</v>
      </c>
      <c r="E221" s="40">
        <v>4.3000000000000003E-6</v>
      </c>
      <c r="F221" s="40">
        <v>3.7799999999999998E-6</v>
      </c>
      <c r="G221" s="38">
        <v>2724</v>
      </c>
      <c r="H221" s="40">
        <v>9.6600000000000004E-12</v>
      </c>
      <c r="I221" s="38">
        <v>-1.457448283</v>
      </c>
      <c r="J221" s="38">
        <v>3592.1669350000002</v>
      </c>
      <c r="K221" s="38">
        <v>24.168334890000001</v>
      </c>
      <c r="L221" s="37"/>
      <c r="M221" s="37"/>
      <c r="N221" s="37"/>
      <c r="O221" s="37"/>
      <c r="P221" s="37"/>
      <c r="Q221" s="38">
        <v>358.2</v>
      </c>
      <c r="R221" s="37"/>
      <c r="S221" s="39">
        <f t="shared" si="3"/>
        <v>407.25954458039996</v>
      </c>
    </row>
    <row r="222" spans="1:19" ht="15.75">
      <c r="A222" s="36">
        <v>-104.70100429999999</v>
      </c>
      <c r="B222" s="38">
        <v>32.233275280000001</v>
      </c>
      <c r="C222" s="38">
        <v>38.997916590000003</v>
      </c>
      <c r="D222" s="38">
        <v>22.51579014</v>
      </c>
      <c r="E222" s="40">
        <v>2.3199999999999998E-6</v>
      </c>
      <c r="F222" s="40">
        <v>1.3400000000000001E-6</v>
      </c>
      <c r="G222" s="38">
        <v>566</v>
      </c>
      <c r="H222" s="40">
        <v>2.0100000000000001E-12</v>
      </c>
      <c r="I222" s="38">
        <v>-3.015743552</v>
      </c>
      <c r="J222" s="38">
        <v>687.74537669999995</v>
      </c>
      <c r="K222" s="38">
        <v>17.702100340000001</v>
      </c>
      <c r="L222" s="37"/>
      <c r="M222" s="37"/>
      <c r="N222" s="37"/>
      <c r="O222" s="37"/>
      <c r="P222" s="37"/>
      <c r="Q222" s="38">
        <v>127</v>
      </c>
      <c r="R222" s="37"/>
      <c r="S222" s="39">
        <f t="shared" si="3"/>
        <v>219.94824956760002</v>
      </c>
    </row>
    <row r="223" spans="1:19" ht="15.75">
      <c r="A223" s="36">
        <v>-104.70098640000001</v>
      </c>
      <c r="B223" s="38">
        <v>32.233290879999998</v>
      </c>
      <c r="C223" s="38">
        <v>170.16250600000001</v>
      </c>
      <c r="D223" s="38">
        <v>71.395446239999998</v>
      </c>
      <c r="E223" s="40">
        <v>1.01E-5</v>
      </c>
      <c r="F223" s="40">
        <v>4.25E-6</v>
      </c>
      <c r="G223" s="38">
        <v>6992</v>
      </c>
      <c r="H223" s="40">
        <v>2.4800000000000001E-11</v>
      </c>
      <c r="I223" s="38">
        <v>-2.2214056769999999</v>
      </c>
      <c r="J223" s="38">
        <v>9515.5405969999993</v>
      </c>
      <c r="K223" s="38">
        <v>26.520202099999999</v>
      </c>
      <c r="L223" s="37"/>
      <c r="M223" s="37"/>
      <c r="N223" s="37"/>
      <c r="O223" s="37"/>
      <c r="P223" s="37"/>
      <c r="Q223" s="38">
        <v>402.6</v>
      </c>
      <c r="R223" s="37"/>
      <c r="S223" s="39">
        <f t="shared" si="3"/>
        <v>959.71653384000001</v>
      </c>
    </row>
    <row r="224" spans="1:19" ht="15.75">
      <c r="A224" s="36">
        <v>-104.7010126</v>
      </c>
      <c r="B224" s="38">
        <v>32.233284930000003</v>
      </c>
      <c r="C224" s="38">
        <v>115.2381517</v>
      </c>
      <c r="D224" s="38">
        <v>83.300510200000005</v>
      </c>
      <c r="E224" s="40">
        <v>6.8600000000000004E-6</v>
      </c>
      <c r="F224" s="40">
        <v>4.9599999999999999E-6</v>
      </c>
      <c r="G224" s="38">
        <v>6956</v>
      </c>
      <c r="H224" s="40">
        <v>2.4699999999999999E-11</v>
      </c>
      <c r="I224" s="38">
        <v>-2.603074924</v>
      </c>
      <c r="J224" s="38">
        <v>7518.7046780000001</v>
      </c>
      <c r="K224" s="38">
        <v>7.484064107</v>
      </c>
      <c r="L224" s="37"/>
      <c r="M224" s="37"/>
      <c r="N224" s="37"/>
      <c r="O224" s="37"/>
      <c r="P224" s="37"/>
      <c r="Q224" s="38">
        <v>469.7</v>
      </c>
      <c r="R224" s="37"/>
      <c r="S224" s="39">
        <f t="shared" si="3"/>
        <v>649.94317558800003</v>
      </c>
    </row>
    <row r="225" spans="1:19" ht="15.75">
      <c r="A225" s="36">
        <v>-104.7010241</v>
      </c>
      <c r="B225" s="38">
        <v>32.23326617</v>
      </c>
      <c r="C225" s="38">
        <v>49.58967363</v>
      </c>
      <c r="D225" s="38">
        <v>30.485633589999999</v>
      </c>
      <c r="E225" s="40">
        <v>2.9500000000000001E-6</v>
      </c>
      <c r="F225" s="40">
        <v>1.8199999999999999E-6</v>
      </c>
      <c r="G225" s="38">
        <v>1011</v>
      </c>
      <c r="H225" s="40">
        <v>3.5899999999999998E-12</v>
      </c>
      <c r="I225" s="38">
        <v>-3.1285565559999999</v>
      </c>
      <c r="J225" s="38">
        <v>1184.0923</v>
      </c>
      <c r="K225" s="38">
        <v>14.618142499999999</v>
      </c>
      <c r="L225" s="37"/>
      <c r="M225" s="37"/>
      <c r="N225" s="37"/>
      <c r="O225" s="37"/>
      <c r="P225" s="37"/>
      <c r="Q225" s="38">
        <v>171.9</v>
      </c>
      <c r="R225" s="37"/>
      <c r="S225" s="39">
        <f t="shared" si="3"/>
        <v>279.68575927320001</v>
      </c>
    </row>
    <row r="226" spans="1:19" ht="15.75">
      <c r="A226" s="36">
        <v>-104.7009941</v>
      </c>
      <c r="B226" s="38">
        <v>32.233241270000001</v>
      </c>
      <c r="C226" s="38">
        <v>58.942082800000001</v>
      </c>
      <c r="D226" s="38">
        <v>36.348273050000003</v>
      </c>
      <c r="E226" s="40">
        <v>3.5099999999999999E-6</v>
      </c>
      <c r="F226" s="40">
        <v>2.1600000000000001E-6</v>
      </c>
      <c r="G226" s="38">
        <v>1273</v>
      </c>
      <c r="H226" s="40">
        <v>4.51E-12</v>
      </c>
      <c r="I226" s="38">
        <v>-2.957914465</v>
      </c>
      <c r="J226" s="38">
        <v>1678.063308</v>
      </c>
      <c r="K226" s="38">
        <v>24.138738140000001</v>
      </c>
      <c r="L226" s="37"/>
      <c r="M226" s="37"/>
      <c r="N226" s="37"/>
      <c r="O226" s="37"/>
      <c r="P226" s="37"/>
      <c r="Q226" s="38">
        <v>205</v>
      </c>
      <c r="R226" s="37"/>
      <c r="S226" s="39">
        <f t="shared" si="3"/>
        <v>332.433346992</v>
      </c>
    </row>
    <row r="227" spans="1:19" ht="15.75">
      <c r="A227" s="36">
        <v>-104.70098849999999</v>
      </c>
      <c r="B227" s="38">
        <v>32.233231680000003</v>
      </c>
      <c r="C227" s="38">
        <v>97.524515559999998</v>
      </c>
      <c r="D227" s="38">
        <v>55.491441590000001</v>
      </c>
      <c r="E227" s="40">
        <v>5.8100000000000003E-6</v>
      </c>
      <c r="F227" s="40">
        <v>3.3000000000000002E-6</v>
      </c>
      <c r="G227" s="38">
        <v>2345</v>
      </c>
      <c r="H227" s="40">
        <v>8.3200000000000001E-12</v>
      </c>
      <c r="I227" s="38">
        <v>-2.8040666000000001</v>
      </c>
      <c r="J227" s="38">
        <v>4238.7606139999998</v>
      </c>
      <c r="K227" s="38">
        <v>44.677224940000002</v>
      </c>
      <c r="L227" s="37"/>
      <c r="M227" s="37"/>
      <c r="N227" s="37"/>
      <c r="O227" s="37"/>
      <c r="P227" s="37"/>
      <c r="Q227" s="38">
        <v>312.89999999999998</v>
      </c>
      <c r="R227" s="37"/>
      <c r="S227" s="39">
        <f t="shared" si="3"/>
        <v>550.03826775839991</v>
      </c>
    </row>
    <row r="228" spans="1:19" ht="15.75">
      <c r="A228" s="36">
        <v>-104.7009821</v>
      </c>
      <c r="B228" s="38">
        <v>32.233222810000001</v>
      </c>
      <c r="C228" s="38">
        <v>69.708704220000001</v>
      </c>
      <c r="D228" s="38">
        <v>25.444744239999999</v>
      </c>
      <c r="E228" s="40">
        <v>4.1500000000000001E-6</v>
      </c>
      <c r="F228" s="40">
        <v>1.5200000000000001E-6</v>
      </c>
      <c r="G228" s="38">
        <v>1041</v>
      </c>
      <c r="H228" s="40">
        <v>3.6899999999999998E-12</v>
      </c>
      <c r="I228" s="38">
        <v>-0.54274763500000001</v>
      </c>
      <c r="J228" s="38">
        <v>1389.262078</v>
      </c>
      <c r="K228" s="38">
        <v>25.068133899999999</v>
      </c>
      <c r="L228" s="37"/>
      <c r="M228" s="37"/>
      <c r="N228" s="37"/>
      <c r="O228" s="37"/>
      <c r="P228" s="37"/>
      <c r="Q228" s="38">
        <v>143.5</v>
      </c>
      <c r="R228" s="37"/>
      <c r="S228" s="39">
        <f t="shared" si="3"/>
        <v>393.1570918008</v>
      </c>
    </row>
    <row r="229" spans="1:19" ht="15.75">
      <c r="A229" s="36">
        <v>-104.701024</v>
      </c>
      <c r="B229" s="38">
        <v>32.233221980000003</v>
      </c>
      <c r="C229" s="38">
        <v>73.017187269999994</v>
      </c>
      <c r="D229" s="38">
        <v>27.602761690000001</v>
      </c>
      <c r="E229" s="40">
        <v>4.3499999999999999E-6</v>
      </c>
      <c r="F229" s="40">
        <v>1.64E-6</v>
      </c>
      <c r="G229" s="38">
        <v>1302</v>
      </c>
      <c r="H229" s="40">
        <v>4.6200000000000001E-12</v>
      </c>
      <c r="I229" s="38">
        <v>-3.0532129600000002</v>
      </c>
      <c r="J229" s="38">
        <v>1578.616786</v>
      </c>
      <c r="K229" s="38">
        <v>17.522731820000001</v>
      </c>
      <c r="L229" s="37"/>
      <c r="M229" s="37"/>
      <c r="N229" s="37"/>
      <c r="O229" s="37"/>
      <c r="P229" s="37"/>
      <c r="Q229" s="38">
        <v>155.69999999999999</v>
      </c>
      <c r="R229" s="37"/>
      <c r="S229" s="39">
        <f t="shared" si="3"/>
        <v>411.81693620279992</v>
      </c>
    </row>
    <row r="230" spans="1:19" ht="15.75">
      <c r="A230" s="36">
        <v>-104.700991</v>
      </c>
      <c r="B230" s="38">
        <v>32.233220369999998</v>
      </c>
      <c r="C230" s="38">
        <v>55.657320720000001</v>
      </c>
      <c r="D230" s="38">
        <v>46.834095679999997</v>
      </c>
      <c r="E230" s="40">
        <v>3.3100000000000001E-6</v>
      </c>
      <c r="F230" s="40">
        <v>2.79E-6</v>
      </c>
      <c r="G230" s="38">
        <v>1725</v>
      </c>
      <c r="H230" s="40">
        <v>6.1199999999999998E-12</v>
      </c>
      <c r="I230" s="38">
        <v>-2.5233017790000001</v>
      </c>
      <c r="J230" s="38">
        <v>2041.660451</v>
      </c>
      <c r="K230" s="38">
        <v>15.509946879999999</v>
      </c>
      <c r="L230" s="37"/>
      <c r="M230" s="37"/>
      <c r="N230" s="37"/>
      <c r="O230" s="37"/>
      <c r="P230" s="37"/>
      <c r="Q230" s="38">
        <v>264.10000000000002</v>
      </c>
      <c r="R230" s="37"/>
      <c r="S230" s="39">
        <f t="shared" si="3"/>
        <v>313.90728886080001</v>
      </c>
    </row>
    <row r="231" spans="1:19" ht="15.75">
      <c r="A231" s="36">
        <v>-104.7009875</v>
      </c>
      <c r="B231" s="38">
        <v>32.23321507</v>
      </c>
      <c r="C231" s="38">
        <v>146.7725184</v>
      </c>
      <c r="D231" s="38">
        <v>98.929339499999998</v>
      </c>
      <c r="E231" s="40">
        <v>8.7399999999999993E-6</v>
      </c>
      <c r="F231" s="40">
        <v>5.8900000000000004E-6</v>
      </c>
      <c r="G231" s="38">
        <v>7363</v>
      </c>
      <c r="H231" s="40">
        <v>2.6099999999999999E-11</v>
      </c>
      <c r="I231" s="38">
        <v>-0.69164325199999999</v>
      </c>
      <c r="J231" s="38">
        <v>11372.840200000001</v>
      </c>
      <c r="K231" s="38">
        <v>35.258036939999997</v>
      </c>
      <c r="L231" s="37"/>
      <c r="M231" s="37"/>
      <c r="N231" s="37"/>
      <c r="O231" s="37"/>
      <c r="P231" s="37"/>
      <c r="Q231" s="38">
        <v>557.9</v>
      </c>
      <c r="R231" s="37"/>
      <c r="S231" s="39">
        <f t="shared" si="3"/>
        <v>827.79700377599988</v>
      </c>
    </row>
    <row r="232" spans="1:19" ht="15.75">
      <c r="A232" s="36">
        <v>-104.7009935</v>
      </c>
      <c r="B232" s="38">
        <v>32.233214769999996</v>
      </c>
      <c r="C232" s="38">
        <v>111.4669945</v>
      </c>
      <c r="D232" s="38">
        <v>66.681168339999999</v>
      </c>
      <c r="E232" s="40">
        <v>6.64E-6</v>
      </c>
      <c r="F232" s="40">
        <v>3.9700000000000001E-6</v>
      </c>
      <c r="G232" s="38">
        <v>4687</v>
      </c>
      <c r="H232" s="40">
        <v>1.66E-11</v>
      </c>
      <c r="I232" s="38">
        <v>-2.2436945559999999</v>
      </c>
      <c r="J232" s="38">
        <v>5821.6832610000001</v>
      </c>
      <c r="K232" s="38">
        <v>19.490638879999999</v>
      </c>
      <c r="L232" s="37"/>
      <c r="M232" s="37"/>
      <c r="N232" s="37"/>
      <c r="O232" s="37"/>
      <c r="P232" s="37"/>
      <c r="Q232" s="38">
        <v>376</v>
      </c>
      <c r="R232" s="37"/>
      <c r="S232" s="39">
        <f t="shared" si="3"/>
        <v>628.67384898</v>
      </c>
    </row>
    <row r="233" spans="1:19" ht="15.75">
      <c r="A233" s="36">
        <v>-104.70099999999999</v>
      </c>
      <c r="B233" s="38">
        <v>32.233214230000002</v>
      </c>
      <c r="C233" s="38">
        <v>88.277055739999994</v>
      </c>
      <c r="D233" s="38">
        <v>81.884932430000006</v>
      </c>
      <c r="E233" s="40">
        <v>5.2599999999999996E-6</v>
      </c>
      <c r="F233" s="40">
        <v>4.8799999999999999E-6</v>
      </c>
      <c r="G233" s="38">
        <v>3733</v>
      </c>
      <c r="H233" s="40">
        <v>1.32E-11</v>
      </c>
      <c r="I233" s="38">
        <v>-1.31787067</v>
      </c>
      <c r="J233" s="38">
        <v>5661.7529649999997</v>
      </c>
      <c r="K233" s="38">
        <v>34.06635678</v>
      </c>
      <c r="L233" s="37"/>
      <c r="M233" s="37"/>
      <c r="N233" s="37"/>
      <c r="O233" s="37"/>
      <c r="P233" s="37"/>
      <c r="Q233" s="38">
        <v>461.8</v>
      </c>
      <c r="R233" s="37"/>
      <c r="S233" s="39">
        <f t="shared" si="3"/>
        <v>497.88259437359994</v>
      </c>
    </row>
    <row r="234" spans="1:19" ht="15.75">
      <c r="A234" s="36">
        <v>-104.7009556</v>
      </c>
      <c r="B234" s="38">
        <v>32.233207919999998</v>
      </c>
      <c r="C234" s="38">
        <v>216.64514689999999</v>
      </c>
      <c r="D234" s="38">
        <v>110.0645955</v>
      </c>
      <c r="E234" s="40">
        <v>1.29E-5</v>
      </c>
      <c r="F234" s="40">
        <v>6.55E-6</v>
      </c>
      <c r="G234" s="38">
        <v>14193</v>
      </c>
      <c r="H234" s="40">
        <v>5.0299999999999997E-11</v>
      </c>
      <c r="I234" s="38">
        <v>-2.0083648030000001</v>
      </c>
      <c r="J234" s="38">
        <v>18676.508419999998</v>
      </c>
      <c r="K234" s="38">
        <v>24.006138190000001</v>
      </c>
      <c r="L234" s="37"/>
      <c r="M234" s="37"/>
      <c r="N234" s="37"/>
      <c r="O234" s="37"/>
      <c r="P234" s="37"/>
      <c r="Q234" s="38">
        <v>620.70000000000005</v>
      </c>
      <c r="R234" s="37"/>
      <c r="S234" s="39">
        <f t="shared" si="3"/>
        <v>1221.8786285159999</v>
      </c>
    </row>
    <row r="235" spans="1:19" ht="15.75">
      <c r="A235" s="36">
        <v>-104.7010246</v>
      </c>
      <c r="B235" s="38">
        <v>32.233210960000001</v>
      </c>
      <c r="C235" s="38">
        <v>109.7206695</v>
      </c>
      <c r="D235" s="38">
        <v>61.685224640000001</v>
      </c>
      <c r="E235" s="40">
        <v>6.5300000000000002E-6</v>
      </c>
      <c r="F235" s="40">
        <v>3.67E-6</v>
      </c>
      <c r="G235" s="38">
        <v>3951</v>
      </c>
      <c r="H235" s="40">
        <v>1.4E-11</v>
      </c>
      <c r="I235" s="38">
        <v>-3.0995463609999998</v>
      </c>
      <c r="J235" s="38">
        <v>5301.1327620000002</v>
      </c>
      <c r="K235" s="38">
        <v>25.468759649999999</v>
      </c>
      <c r="L235" s="37"/>
      <c r="M235" s="37"/>
      <c r="N235" s="37"/>
      <c r="O235" s="37"/>
      <c r="P235" s="37"/>
      <c r="Q235" s="38">
        <v>347.9</v>
      </c>
      <c r="R235" s="37"/>
      <c r="S235" s="39">
        <f t="shared" si="3"/>
        <v>618.82457597999996</v>
      </c>
    </row>
    <row r="236" spans="1:19" ht="15.75">
      <c r="A236" s="36">
        <v>-104.70099829999999</v>
      </c>
      <c r="B236" s="38">
        <v>32.233210960000001</v>
      </c>
      <c r="C236" s="38">
        <v>94.055058759999994</v>
      </c>
      <c r="D236" s="38">
        <v>30.048478630000002</v>
      </c>
      <c r="E236" s="40">
        <v>5.5999999999999997E-6</v>
      </c>
      <c r="F236" s="40">
        <v>1.79E-6</v>
      </c>
      <c r="G236" s="38">
        <v>1574</v>
      </c>
      <c r="H236" s="40">
        <v>5.5800000000000001E-12</v>
      </c>
      <c r="I236" s="38">
        <v>-2.6149745929999999</v>
      </c>
      <c r="J236" s="38">
        <v>2213.6233569999999</v>
      </c>
      <c r="K236" s="38">
        <v>28.89485943</v>
      </c>
      <c r="L236" s="37"/>
      <c r="M236" s="37"/>
      <c r="N236" s="37"/>
      <c r="O236" s="37"/>
      <c r="P236" s="37"/>
      <c r="Q236" s="38">
        <v>169.4</v>
      </c>
      <c r="R236" s="37"/>
      <c r="S236" s="39">
        <f t="shared" si="3"/>
        <v>530.47053140639991</v>
      </c>
    </row>
    <row r="237" spans="1:19" ht="15.75">
      <c r="A237" s="36">
        <v>-104.7009936</v>
      </c>
      <c r="B237" s="38">
        <v>32.2332106</v>
      </c>
      <c r="C237" s="38">
        <v>81.903037010000006</v>
      </c>
      <c r="D237" s="38">
        <v>37.454743690000001</v>
      </c>
      <c r="E237" s="40">
        <v>4.8799999999999999E-6</v>
      </c>
      <c r="F237" s="40">
        <v>2.2299999999999998E-6</v>
      </c>
      <c r="G237" s="38">
        <v>1630</v>
      </c>
      <c r="H237" s="40">
        <v>5.78E-12</v>
      </c>
      <c r="I237" s="38">
        <v>-2.1835890000000001E-3</v>
      </c>
      <c r="J237" s="38">
        <v>2402.735232</v>
      </c>
      <c r="K237" s="38">
        <v>32.160648500000001</v>
      </c>
      <c r="L237" s="37"/>
      <c r="M237" s="37"/>
      <c r="N237" s="37"/>
      <c r="O237" s="37"/>
      <c r="P237" s="37"/>
      <c r="Q237" s="38">
        <v>211.2</v>
      </c>
      <c r="R237" s="37"/>
      <c r="S237" s="39">
        <f t="shared" si="3"/>
        <v>461.93312873640002</v>
      </c>
    </row>
    <row r="238" spans="1:19" ht="15.75">
      <c r="A238" s="36">
        <v>-104.70099159999999</v>
      </c>
      <c r="B238" s="38">
        <v>32.233206789999997</v>
      </c>
      <c r="C238" s="38">
        <v>125.30834230000001</v>
      </c>
      <c r="D238" s="38">
        <v>57.158506299999999</v>
      </c>
      <c r="E238" s="40">
        <v>7.4599999999999997E-6</v>
      </c>
      <c r="F238" s="40">
        <v>3.4000000000000001E-6</v>
      </c>
      <c r="G238" s="38">
        <v>3548</v>
      </c>
      <c r="H238" s="40">
        <v>1.26E-11</v>
      </c>
      <c r="I238" s="38">
        <v>-2.6835481360000002</v>
      </c>
      <c r="J238" s="38">
        <v>5609.9622289999998</v>
      </c>
      <c r="K238" s="38">
        <v>36.755367409999998</v>
      </c>
      <c r="L238" s="37"/>
      <c r="M238" s="37"/>
      <c r="N238" s="37"/>
      <c r="O238" s="37"/>
      <c r="P238" s="37"/>
      <c r="Q238" s="38">
        <v>322.3</v>
      </c>
      <c r="R238" s="37"/>
      <c r="S238" s="39">
        <f t="shared" si="3"/>
        <v>706.739050572</v>
      </c>
    </row>
    <row r="239" spans="1:19" ht="15.75">
      <c r="A239" s="36">
        <v>-104.70100789999999</v>
      </c>
      <c r="B239" s="38">
        <v>32.233208279999999</v>
      </c>
      <c r="C239" s="38">
        <v>59.94036809</v>
      </c>
      <c r="D239" s="38">
        <v>38.391566789999999</v>
      </c>
      <c r="E239" s="40">
        <v>3.5700000000000001E-6</v>
      </c>
      <c r="F239" s="40">
        <v>2.2900000000000001E-6</v>
      </c>
      <c r="G239" s="38">
        <v>1461</v>
      </c>
      <c r="H239" s="40">
        <v>5.1800000000000001E-12</v>
      </c>
      <c r="I239" s="38">
        <v>-0.66067598299999997</v>
      </c>
      <c r="J239" s="38">
        <v>1802.413051</v>
      </c>
      <c r="K239" s="38">
        <v>18.941998359999999</v>
      </c>
      <c r="L239" s="37"/>
      <c r="M239" s="37"/>
      <c r="N239" s="37"/>
      <c r="O239" s="37"/>
      <c r="P239" s="37"/>
      <c r="Q239" s="38">
        <v>216.5</v>
      </c>
      <c r="R239" s="37"/>
      <c r="S239" s="39">
        <f t="shared" si="3"/>
        <v>338.06367602759997</v>
      </c>
    </row>
    <row r="240" spans="1:19" ht="15.75">
      <c r="A240" s="36">
        <v>-104.70098640000001</v>
      </c>
      <c r="B240" s="38">
        <v>32.233205120000001</v>
      </c>
      <c r="C240" s="38">
        <v>100.91299429999999</v>
      </c>
      <c r="D240" s="38">
        <v>43.584023309999999</v>
      </c>
      <c r="E240" s="40">
        <v>6.0100000000000001E-6</v>
      </c>
      <c r="F240" s="40">
        <v>2.6000000000000001E-6</v>
      </c>
      <c r="G240" s="38">
        <v>2139</v>
      </c>
      <c r="H240" s="40">
        <v>7.5899999999999998E-12</v>
      </c>
      <c r="I240" s="38">
        <v>-0.34999458900000002</v>
      </c>
      <c r="J240" s="38">
        <v>3444.875192</v>
      </c>
      <c r="K240" s="38">
        <v>37.907764999999998</v>
      </c>
      <c r="L240" s="37"/>
      <c r="M240" s="37"/>
      <c r="N240" s="37"/>
      <c r="O240" s="37"/>
      <c r="P240" s="37"/>
      <c r="Q240" s="38">
        <v>245.8</v>
      </c>
      <c r="R240" s="37"/>
      <c r="S240" s="39">
        <f t="shared" si="3"/>
        <v>569.14928785199993</v>
      </c>
    </row>
    <row r="241" spans="1:19" ht="15.75">
      <c r="A241" s="36">
        <v>-104.7009963</v>
      </c>
      <c r="B241" s="38">
        <v>32.233202679999998</v>
      </c>
      <c r="C241" s="38">
        <v>58.266633349999999</v>
      </c>
      <c r="D241" s="38">
        <v>38.178899489999999</v>
      </c>
      <c r="E241" s="40">
        <v>3.4699999999999998E-6</v>
      </c>
      <c r="F241" s="40">
        <v>2.2699999999999999E-6</v>
      </c>
      <c r="G241" s="38">
        <v>1345</v>
      </c>
      <c r="H241" s="40">
        <v>4.7700000000000001E-12</v>
      </c>
      <c r="I241" s="38">
        <v>-2.973118173</v>
      </c>
      <c r="J241" s="38">
        <v>1742.378134</v>
      </c>
      <c r="K241" s="38">
        <v>22.806652939999999</v>
      </c>
      <c r="L241" s="37"/>
      <c r="M241" s="37"/>
      <c r="N241" s="37"/>
      <c r="O241" s="37"/>
      <c r="P241" s="37"/>
      <c r="Q241" s="38">
        <v>215.3</v>
      </c>
      <c r="R241" s="37"/>
      <c r="S241" s="39">
        <f t="shared" si="3"/>
        <v>328.62381209399996</v>
      </c>
    </row>
    <row r="242" spans="1:19" ht="15.75">
      <c r="A242" s="36">
        <v>-104.7009908</v>
      </c>
      <c r="B242" s="38">
        <v>32.233202200000001</v>
      </c>
      <c r="C242" s="38">
        <v>76.156022590000006</v>
      </c>
      <c r="D242" s="38">
        <v>27.22087445</v>
      </c>
      <c r="E242" s="40">
        <v>4.5399999999999997E-6</v>
      </c>
      <c r="F242" s="40">
        <v>1.6199999999999999E-6</v>
      </c>
      <c r="G242" s="38">
        <v>1163</v>
      </c>
      <c r="H242" s="40">
        <v>4.1200000000000002E-12</v>
      </c>
      <c r="I242" s="38">
        <v>-3.0554516880000002</v>
      </c>
      <c r="J242" s="38">
        <v>1623.6985689999999</v>
      </c>
      <c r="K242" s="38">
        <v>28.373404870000002</v>
      </c>
      <c r="L242" s="37"/>
      <c r="M242" s="37"/>
      <c r="N242" s="37"/>
      <c r="O242" s="37"/>
      <c r="P242" s="37"/>
      <c r="Q242" s="38">
        <v>153.5</v>
      </c>
      <c r="R242" s="37"/>
      <c r="S242" s="39">
        <f t="shared" si="3"/>
        <v>429.51996740760001</v>
      </c>
    </row>
    <row r="243" spans="1:19" ht="15.75">
      <c r="A243" s="36">
        <v>-104.70103640000001</v>
      </c>
      <c r="B243" s="38">
        <v>32.233200359999998</v>
      </c>
      <c r="C243" s="38">
        <v>110.98966900000001</v>
      </c>
      <c r="D243" s="38">
        <v>44.088709029999997</v>
      </c>
      <c r="E243" s="40">
        <v>6.6100000000000002E-6</v>
      </c>
      <c r="F243" s="40">
        <v>2.6299999999999998E-6</v>
      </c>
      <c r="G243" s="38">
        <v>2665</v>
      </c>
      <c r="H243" s="40">
        <v>9.4500000000000003E-12</v>
      </c>
      <c r="I243" s="38">
        <v>-2.5440364679999998</v>
      </c>
      <c r="J243" s="38">
        <v>3832.7370059999998</v>
      </c>
      <c r="K243" s="38">
        <v>30.467444130000001</v>
      </c>
      <c r="L243" s="37"/>
      <c r="M243" s="37"/>
      <c r="N243" s="37"/>
      <c r="O243" s="37"/>
      <c r="P243" s="37"/>
      <c r="Q243" s="38">
        <v>248.6</v>
      </c>
      <c r="R243" s="37"/>
      <c r="S243" s="39">
        <f t="shared" si="3"/>
        <v>625.98173315999998</v>
      </c>
    </row>
    <row r="244" spans="1:19" ht="15.75">
      <c r="A244" s="36">
        <v>-104.7009913</v>
      </c>
      <c r="B244" s="38">
        <v>32.233195180000003</v>
      </c>
      <c r="C244" s="38">
        <v>83.802604720000005</v>
      </c>
      <c r="D244" s="38">
        <v>32.705640989999999</v>
      </c>
      <c r="E244" s="40">
        <v>4.9899999999999997E-6</v>
      </c>
      <c r="F244" s="40">
        <v>1.95E-6</v>
      </c>
      <c r="G244" s="38">
        <v>1243</v>
      </c>
      <c r="H244" s="40">
        <v>4.41E-12</v>
      </c>
      <c r="I244" s="38">
        <v>-2.2312508499999999</v>
      </c>
      <c r="J244" s="38">
        <v>2146.7390869999999</v>
      </c>
      <c r="K244" s="38">
        <v>42.098226689999997</v>
      </c>
      <c r="L244" s="37"/>
      <c r="M244" s="37"/>
      <c r="N244" s="37"/>
      <c r="O244" s="37"/>
      <c r="P244" s="37"/>
      <c r="Q244" s="38">
        <v>184.4</v>
      </c>
      <c r="R244" s="37"/>
      <c r="S244" s="39">
        <f t="shared" si="3"/>
        <v>472.64669062080003</v>
      </c>
    </row>
    <row r="245" spans="1:19" ht="15.75">
      <c r="A245" s="36">
        <v>-104.7010245</v>
      </c>
      <c r="B245" s="38">
        <v>32.233193149999998</v>
      </c>
      <c r="C245" s="38">
        <v>65.396001690000006</v>
      </c>
      <c r="D245" s="38">
        <v>26.170906429999999</v>
      </c>
      <c r="E245" s="40">
        <v>3.89E-6</v>
      </c>
      <c r="F245" s="40">
        <v>1.5600000000000001E-6</v>
      </c>
      <c r="G245" s="38">
        <v>1029</v>
      </c>
      <c r="H245" s="40">
        <v>3.65E-12</v>
      </c>
      <c r="I245" s="38">
        <v>-1.1653784620000001</v>
      </c>
      <c r="J245" s="38">
        <v>1340.5068650000001</v>
      </c>
      <c r="K245" s="38">
        <v>23.237991019999999</v>
      </c>
      <c r="L245" s="37"/>
      <c r="M245" s="37"/>
      <c r="N245" s="37"/>
      <c r="O245" s="37"/>
      <c r="P245" s="37"/>
      <c r="Q245" s="38">
        <v>147.6</v>
      </c>
      <c r="R245" s="37"/>
      <c r="S245" s="39">
        <f t="shared" si="3"/>
        <v>368.83344953160002</v>
      </c>
    </row>
    <row r="246" spans="1:19" ht="15.75">
      <c r="A246" s="36">
        <v>-104.70099070000001</v>
      </c>
      <c r="B246" s="38">
        <v>32.233192019999997</v>
      </c>
      <c r="C246" s="38">
        <v>114.1743931</v>
      </c>
      <c r="D246" s="38">
        <v>48.321875060000004</v>
      </c>
      <c r="E246" s="40">
        <v>6.8000000000000001E-6</v>
      </c>
      <c r="F246" s="40">
        <v>2.88E-6</v>
      </c>
      <c r="G246" s="38">
        <v>3014</v>
      </c>
      <c r="H246" s="40">
        <v>1.0699999999999999E-11</v>
      </c>
      <c r="I246" s="38">
        <v>-3.048340316</v>
      </c>
      <c r="J246" s="38">
        <v>4321.2716780000001</v>
      </c>
      <c r="K246" s="38">
        <v>30.25201319</v>
      </c>
      <c r="L246" s="37"/>
      <c r="M246" s="37"/>
      <c r="N246" s="37"/>
      <c r="O246" s="37"/>
      <c r="P246" s="37"/>
      <c r="Q246" s="38">
        <v>272.5</v>
      </c>
      <c r="R246" s="37"/>
      <c r="S246" s="39">
        <f t="shared" si="3"/>
        <v>643.94357708400003</v>
      </c>
    </row>
    <row r="247" spans="1:19" ht="15.75">
      <c r="A247" s="36">
        <v>-104.7010298</v>
      </c>
      <c r="B247" s="38">
        <v>32.233181960000003</v>
      </c>
      <c r="C247" s="38">
        <v>138.1583114</v>
      </c>
      <c r="D247" s="38">
        <v>80.279647080000004</v>
      </c>
      <c r="E247" s="40">
        <v>8.2300000000000008E-6</v>
      </c>
      <c r="F247" s="40">
        <v>4.78E-6</v>
      </c>
      <c r="G247" s="38">
        <v>6332</v>
      </c>
      <c r="H247" s="40">
        <v>2.25E-11</v>
      </c>
      <c r="I247" s="38">
        <v>-0.803531891</v>
      </c>
      <c r="J247" s="38">
        <v>8687.2346529999995</v>
      </c>
      <c r="K247" s="38">
        <v>27.111442790000002</v>
      </c>
      <c r="L247" s="37"/>
      <c r="M247" s="37"/>
      <c r="N247" s="37"/>
      <c r="O247" s="37"/>
      <c r="P247" s="37"/>
      <c r="Q247" s="38">
        <v>452.7</v>
      </c>
      <c r="R247" s="37"/>
      <c r="S247" s="39">
        <f t="shared" si="3"/>
        <v>779.21287629599999</v>
      </c>
    </row>
    <row r="248" spans="1:19" ht="15.75">
      <c r="A248" s="36">
        <v>-104.70099449999999</v>
      </c>
      <c r="B248" s="38">
        <v>32.233181960000003</v>
      </c>
      <c r="C248" s="38">
        <v>84.097032389999995</v>
      </c>
      <c r="D248" s="38">
        <v>54.291537230000003</v>
      </c>
      <c r="E248" s="40">
        <v>5.0100000000000003E-6</v>
      </c>
      <c r="F248" s="40">
        <v>3.23E-6</v>
      </c>
      <c r="G248" s="38">
        <v>2482</v>
      </c>
      <c r="H248" s="40">
        <v>8.7999999999999997E-12</v>
      </c>
      <c r="I248" s="38">
        <v>-2.9563214320000002</v>
      </c>
      <c r="J248" s="38">
        <v>3576.1184109999999</v>
      </c>
      <c r="K248" s="38">
        <v>30.59513935</v>
      </c>
      <c r="L248" s="37"/>
      <c r="M248" s="37"/>
      <c r="N248" s="37"/>
      <c r="O248" s="37"/>
      <c r="P248" s="37"/>
      <c r="Q248" s="38">
        <v>306.2</v>
      </c>
      <c r="R248" s="37"/>
      <c r="S248" s="39">
        <f t="shared" si="3"/>
        <v>474.30726267959994</v>
      </c>
    </row>
    <row r="249" spans="1:19" ht="15.75">
      <c r="A249" s="36">
        <v>-104.7010257</v>
      </c>
      <c r="B249" s="38">
        <v>32.233177130000001</v>
      </c>
      <c r="C249" s="38">
        <v>96.056862469999999</v>
      </c>
      <c r="D249" s="38">
        <v>51.372569179999999</v>
      </c>
      <c r="E249" s="40">
        <v>5.7200000000000003E-6</v>
      </c>
      <c r="F249" s="40">
        <v>3.0599999999999999E-6</v>
      </c>
      <c r="G249" s="38">
        <v>2377</v>
      </c>
      <c r="H249" s="40">
        <v>8.4300000000000002E-12</v>
      </c>
      <c r="I249" s="38">
        <v>-2.456684724</v>
      </c>
      <c r="J249" s="38">
        <v>3865.0824619999999</v>
      </c>
      <c r="K249" s="38">
        <v>38.500665290000001</v>
      </c>
      <c r="L249" s="37"/>
      <c r="M249" s="37"/>
      <c r="N249" s="37"/>
      <c r="O249" s="37"/>
      <c r="P249" s="37"/>
      <c r="Q249" s="38">
        <v>289.7</v>
      </c>
      <c r="R249" s="37"/>
      <c r="S249" s="39">
        <f t="shared" si="3"/>
        <v>541.76070433079997</v>
      </c>
    </row>
    <row r="250" spans="1:19" ht="15.75">
      <c r="A250" s="36">
        <v>-104.7010248</v>
      </c>
      <c r="B250" s="38">
        <v>32.233271700000003</v>
      </c>
      <c r="C250" s="38">
        <v>69.405760720000004</v>
      </c>
      <c r="D250" s="38">
        <v>34.975766720000003</v>
      </c>
      <c r="E250" s="40">
        <v>4.1300000000000003E-6</v>
      </c>
      <c r="F250" s="40">
        <v>2.08E-6</v>
      </c>
      <c r="G250" s="38">
        <v>922</v>
      </c>
      <c r="H250" s="40">
        <v>3.27E-12</v>
      </c>
      <c r="I250" s="38">
        <v>-0.109598637</v>
      </c>
      <c r="J250" s="38">
        <v>1901.349013</v>
      </c>
      <c r="K250" s="38">
        <v>51.508113790000003</v>
      </c>
      <c r="L250" s="37"/>
      <c r="M250" s="37"/>
      <c r="N250" s="37"/>
      <c r="O250" s="37"/>
      <c r="P250" s="37"/>
      <c r="Q250" s="38">
        <v>197.2</v>
      </c>
      <c r="R250" s="37"/>
      <c r="S250" s="39">
        <f t="shared" si="3"/>
        <v>391.44849046079997</v>
      </c>
    </row>
    <row r="251" spans="1:19" ht="15.75">
      <c r="A251" s="36">
        <v>-104.7010188</v>
      </c>
      <c r="B251" s="38">
        <v>32.233256699999998</v>
      </c>
      <c r="C251" s="38">
        <v>46.810029800000002</v>
      </c>
      <c r="D251" s="38">
        <v>26.017364019999999</v>
      </c>
      <c r="E251" s="40">
        <v>2.79E-6</v>
      </c>
      <c r="F251" s="40">
        <v>1.55E-6</v>
      </c>
      <c r="G251" s="38">
        <v>682</v>
      </c>
      <c r="H251" s="40">
        <v>2.4200000000000002E-12</v>
      </c>
      <c r="I251" s="38">
        <v>-2.0452256019999999</v>
      </c>
      <c r="J251" s="38">
        <v>953.89658129999998</v>
      </c>
      <c r="K251" s="38">
        <v>28.503779829999999</v>
      </c>
      <c r="L251" s="37"/>
      <c r="M251" s="37"/>
      <c r="N251" s="37"/>
      <c r="O251" s="37"/>
      <c r="P251" s="37"/>
      <c r="Q251" s="38">
        <v>146.69999999999999</v>
      </c>
      <c r="R251" s="37"/>
      <c r="S251" s="39">
        <f t="shared" si="3"/>
        <v>264.008568072</v>
      </c>
    </row>
    <row r="252" spans="1:19" ht="15.75">
      <c r="A252" s="36">
        <v>-104.7009985</v>
      </c>
      <c r="B252" s="38">
        <v>32.233237580000001</v>
      </c>
      <c r="C252" s="38">
        <v>41.974344260000002</v>
      </c>
      <c r="D252" s="38">
        <v>37.252050349999998</v>
      </c>
      <c r="E252" s="40">
        <v>2.5000000000000002E-6</v>
      </c>
      <c r="F252" s="40">
        <v>2.2199999999999999E-6</v>
      </c>
      <c r="G252" s="38">
        <v>1120</v>
      </c>
      <c r="H252" s="40">
        <v>3.9700000000000002E-12</v>
      </c>
      <c r="I252" s="38">
        <v>-2.1190600150000001</v>
      </c>
      <c r="J252" s="38">
        <v>1224.709771</v>
      </c>
      <c r="K252" s="38">
        <v>8.5497620380000008</v>
      </c>
      <c r="L252" s="37"/>
      <c r="M252" s="37"/>
      <c r="N252" s="37"/>
      <c r="O252" s="37"/>
      <c r="P252" s="37"/>
      <c r="Q252" s="38">
        <v>210.1</v>
      </c>
      <c r="R252" s="37"/>
      <c r="S252" s="39">
        <f t="shared" si="3"/>
        <v>236.7353016264</v>
      </c>
    </row>
    <row r="253" spans="1:19" ht="15.75">
      <c r="A253" s="36">
        <v>-104.70099380000001</v>
      </c>
      <c r="B253" s="38">
        <v>32.233232340000001</v>
      </c>
      <c r="C253" s="38">
        <v>36.454761910000002</v>
      </c>
      <c r="D253" s="38">
        <v>22.219849809999999</v>
      </c>
      <c r="E253" s="40">
        <v>2.17E-6</v>
      </c>
      <c r="F253" s="40">
        <v>1.3200000000000001E-6</v>
      </c>
      <c r="G253" s="38">
        <v>486</v>
      </c>
      <c r="H253" s="40">
        <v>1.7199999999999999E-12</v>
      </c>
      <c r="I253" s="38">
        <v>-0.30981756599999999</v>
      </c>
      <c r="J253" s="38">
        <v>634.4457122</v>
      </c>
      <c r="K253" s="38">
        <v>23.397701229999999</v>
      </c>
      <c r="L253" s="37"/>
      <c r="M253" s="37"/>
      <c r="N253" s="37"/>
      <c r="O253" s="37"/>
      <c r="P253" s="37"/>
      <c r="Q253" s="38">
        <v>125.3</v>
      </c>
      <c r="R253" s="37"/>
      <c r="S253" s="39">
        <f t="shared" si="3"/>
        <v>205.60485717239999</v>
      </c>
    </row>
    <row r="254" spans="1:19" ht="15.75">
      <c r="A254" s="36">
        <v>-104.700985</v>
      </c>
      <c r="B254" s="38">
        <v>32.233218280000003</v>
      </c>
      <c r="C254" s="38">
        <v>126.2334659</v>
      </c>
      <c r="D254" s="38">
        <v>37.496922410000003</v>
      </c>
      <c r="E254" s="40">
        <v>7.52E-6</v>
      </c>
      <c r="F254" s="40">
        <v>2.2299999999999998E-6</v>
      </c>
      <c r="G254" s="38">
        <v>2375</v>
      </c>
      <c r="H254" s="40">
        <v>8.4200000000000001E-12</v>
      </c>
      <c r="I254" s="38">
        <v>-2.9071083070000001</v>
      </c>
      <c r="J254" s="38">
        <v>3707.3980059999999</v>
      </c>
      <c r="K254" s="38">
        <v>35.93889849</v>
      </c>
      <c r="L254" s="37"/>
      <c r="M254" s="37"/>
      <c r="N254" s="37"/>
      <c r="O254" s="37"/>
      <c r="P254" s="37"/>
      <c r="Q254" s="38">
        <v>211.5</v>
      </c>
      <c r="R254" s="37"/>
      <c r="S254" s="39">
        <f t="shared" si="3"/>
        <v>711.95674767599996</v>
      </c>
    </row>
    <row r="255" spans="1:19" ht="15.75">
      <c r="A255" s="36">
        <v>-104.70102900000001</v>
      </c>
      <c r="B255" s="38">
        <v>32.233216849999998</v>
      </c>
      <c r="C255" s="38">
        <v>90.494613349999995</v>
      </c>
      <c r="D255" s="38">
        <v>20.14399126</v>
      </c>
      <c r="E255" s="40">
        <v>5.3900000000000001E-6</v>
      </c>
      <c r="F255" s="40">
        <v>1.1999999999999999E-6</v>
      </c>
      <c r="G255" s="38">
        <v>1146</v>
      </c>
      <c r="H255" s="40">
        <v>4.0600000000000001E-12</v>
      </c>
      <c r="I255" s="38">
        <v>-0.13476252799999999</v>
      </c>
      <c r="J255" s="38">
        <v>1427.7998580000001</v>
      </c>
      <c r="K255" s="38">
        <v>19.736649809999999</v>
      </c>
      <c r="L255" s="37"/>
      <c r="M255" s="37"/>
      <c r="N255" s="37"/>
      <c r="O255" s="37"/>
      <c r="P255" s="37"/>
      <c r="Q255" s="38">
        <v>113.6</v>
      </c>
      <c r="R255" s="37"/>
      <c r="S255" s="39">
        <f t="shared" si="3"/>
        <v>510.38961929399994</v>
      </c>
    </row>
    <row r="256" spans="1:19" ht="15.75">
      <c r="A256" s="36">
        <v>-104.7010033</v>
      </c>
      <c r="B256" s="38">
        <v>32.233215479999998</v>
      </c>
      <c r="C256" s="38">
        <v>62.703815249999998</v>
      </c>
      <c r="D256" s="38">
        <v>29.06257025</v>
      </c>
      <c r="E256" s="40">
        <v>3.7299999999999999E-6</v>
      </c>
      <c r="F256" s="40">
        <v>1.73E-6</v>
      </c>
      <c r="G256" s="38">
        <v>863</v>
      </c>
      <c r="H256" s="40">
        <v>3.0599999999999999E-12</v>
      </c>
      <c r="I256" s="38">
        <v>-0.51477437599999998</v>
      </c>
      <c r="J256" s="38">
        <v>1427.338788</v>
      </c>
      <c r="K256" s="38">
        <v>39.537830300000003</v>
      </c>
      <c r="L256" s="37"/>
      <c r="M256" s="37"/>
      <c r="N256" s="37"/>
      <c r="O256" s="37"/>
      <c r="P256" s="37"/>
      <c r="Q256" s="38">
        <v>163.9</v>
      </c>
      <c r="R256" s="37"/>
      <c r="S256" s="39">
        <f t="shared" si="3"/>
        <v>353.64951800999995</v>
      </c>
    </row>
    <row r="257" spans="1:19" ht="15.75">
      <c r="A257" s="36">
        <v>-104.701024</v>
      </c>
      <c r="B257" s="38">
        <v>32.233214590000003</v>
      </c>
      <c r="C257" s="38">
        <v>50.325508679999999</v>
      </c>
      <c r="D257" s="38">
        <v>41.549932830000003</v>
      </c>
      <c r="E257" s="40">
        <v>3.0000000000000001E-6</v>
      </c>
      <c r="F257" s="40">
        <v>2.4700000000000001E-6</v>
      </c>
      <c r="G257" s="38">
        <v>1276</v>
      </c>
      <c r="H257" s="40">
        <v>4.5300000000000003E-12</v>
      </c>
      <c r="I257" s="38">
        <v>-1.4189935440000001</v>
      </c>
      <c r="J257" s="38">
        <v>1637.7876080000001</v>
      </c>
      <c r="K257" s="38">
        <v>22.090019850000001</v>
      </c>
      <c r="L257" s="37"/>
      <c r="M257" s="37"/>
      <c r="N257" s="37"/>
      <c r="O257" s="37"/>
      <c r="P257" s="37"/>
      <c r="Q257" s="38">
        <v>234.3</v>
      </c>
      <c r="R257" s="37"/>
      <c r="S257" s="39">
        <f t="shared" si="3"/>
        <v>283.8358689552</v>
      </c>
    </row>
    <row r="258" spans="1:19" ht="15.75">
      <c r="A258" s="36">
        <v>-104.70102780000001</v>
      </c>
      <c r="B258" s="38">
        <v>32.233214410000002</v>
      </c>
      <c r="C258" s="38">
        <v>48.949655440000001</v>
      </c>
      <c r="D258" s="38">
        <v>34.111109810000002</v>
      </c>
      <c r="E258" s="40">
        <v>2.92E-6</v>
      </c>
      <c r="F258" s="40">
        <v>2.03E-6</v>
      </c>
      <c r="G258" s="38">
        <v>661</v>
      </c>
      <c r="H258" s="40">
        <v>2.3400000000000001E-12</v>
      </c>
      <c r="I258" s="38">
        <v>-2.9999704569999999</v>
      </c>
      <c r="J258" s="38">
        <v>1307.809747</v>
      </c>
      <c r="K258" s="38">
        <v>49.457480230000002</v>
      </c>
      <c r="L258" s="37"/>
      <c r="M258" s="37"/>
      <c r="N258" s="37"/>
      <c r="O258" s="37"/>
      <c r="P258" s="37"/>
      <c r="Q258" s="38">
        <v>192.4</v>
      </c>
      <c r="R258" s="37"/>
      <c r="S258" s="39">
        <f t="shared" si="3"/>
        <v>276.07605668159999</v>
      </c>
    </row>
    <row r="259" spans="1:19" ht="15.75">
      <c r="A259" s="36">
        <v>-104.7010295</v>
      </c>
      <c r="B259" s="38">
        <v>32.233210479999997</v>
      </c>
      <c r="C259" s="38">
        <v>32.724240350000002</v>
      </c>
      <c r="D259" s="38">
        <v>25.445388309999998</v>
      </c>
      <c r="E259" s="40">
        <v>1.95E-6</v>
      </c>
      <c r="F259" s="40">
        <v>1.5200000000000001E-6</v>
      </c>
      <c r="G259" s="38">
        <v>428</v>
      </c>
      <c r="H259" s="40">
        <v>1.52E-12</v>
      </c>
      <c r="I259" s="38">
        <v>-2.9929938210000002</v>
      </c>
      <c r="J259" s="38">
        <v>652.19541000000004</v>
      </c>
      <c r="K259" s="38">
        <v>34.37549645</v>
      </c>
      <c r="L259" s="37"/>
      <c r="M259" s="37"/>
      <c r="N259" s="37"/>
      <c r="O259" s="37"/>
      <c r="P259" s="37"/>
      <c r="Q259" s="38">
        <v>143.5</v>
      </c>
      <c r="R259" s="37"/>
      <c r="S259" s="39">
        <f t="shared" si="3"/>
        <v>184.56471557399999</v>
      </c>
    </row>
    <row r="260" spans="1:19" ht="15.75">
      <c r="A260" s="36">
        <v>-104.7010298</v>
      </c>
      <c r="B260" s="38">
        <v>32.233207389999997</v>
      </c>
      <c r="C260" s="38">
        <v>43.649986490000003</v>
      </c>
      <c r="D260" s="38">
        <v>25.790963619999999</v>
      </c>
      <c r="E260" s="40">
        <v>2.6000000000000001E-6</v>
      </c>
      <c r="F260" s="40">
        <v>1.5400000000000001E-6</v>
      </c>
      <c r="G260" s="38">
        <v>764</v>
      </c>
      <c r="H260" s="40">
        <v>2.71E-12</v>
      </c>
      <c r="I260" s="38">
        <v>-0.83874734299999998</v>
      </c>
      <c r="J260" s="38">
        <v>881.76075130000004</v>
      </c>
      <c r="K260" s="38">
        <v>13.35518179</v>
      </c>
      <c r="L260" s="37"/>
      <c r="M260" s="37"/>
      <c r="N260" s="37"/>
      <c r="O260" s="37"/>
      <c r="P260" s="37"/>
      <c r="Q260" s="38">
        <v>145.4</v>
      </c>
      <c r="R260" s="37"/>
      <c r="S260" s="39">
        <f t="shared" si="3"/>
        <v>246.18592380360002</v>
      </c>
    </row>
    <row r="261" spans="1:19" ht="15.75">
      <c r="A261" s="36">
        <v>-104.70100909999999</v>
      </c>
      <c r="B261" s="38">
        <v>32.233207210000003</v>
      </c>
      <c r="C261" s="38">
        <v>40.084937850000003</v>
      </c>
      <c r="D261" s="38">
        <v>30.16784071</v>
      </c>
      <c r="E261" s="40">
        <v>2.39E-6</v>
      </c>
      <c r="F261" s="40">
        <v>1.7999999999999999E-6</v>
      </c>
      <c r="G261" s="38">
        <v>775</v>
      </c>
      <c r="H261" s="40">
        <v>2.7500000000000002E-12</v>
      </c>
      <c r="I261" s="38">
        <v>-0.69304763999999996</v>
      </c>
      <c r="J261" s="38">
        <v>947.16255899999999</v>
      </c>
      <c r="K261" s="38">
        <v>18.176664330000001</v>
      </c>
      <c r="L261" s="37"/>
      <c r="M261" s="37"/>
      <c r="N261" s="37"/>
      <c r="O261" s="37"/>
      <c r="P261" s="37"/>
      <c r="Q261" s="38">
        <v>170.1</v>
      </c>
      <c r="R261" s="37"/>
      <c r="S261" s="39">
        <f t="shared" si="3"/>
        <v>226.07904947400002</v>
      </c>
    </row>
    <row r="262" spans="1:19" ht="15.75">
      <c r="A262" s="36">
        <v>-104.7010276</v>
      </c>
      <c r="B262" s="38">
        <v>32.233207210000003</v>
      </c>
      <c r="C262" s="38">
        <v>35.957558210000002</v>
      </c>
      <c r="D262" s="38">
        <v>23.24223091</v>
      </c>
      <c r="E262" s="40">
        <v>2.1399999999999998E-6</v>
      </c>
      <c r="F262" s="40">
        <v>1.3799999999999999E-6</v>
      </c>
      <c r="G262" s="38">
        <v>586</v>
      </c>
      <c r="H262" s="40">
        <v>2.08E-12</v>
      </c>
      <c r="I262" s="38">
        <v>-0.87647020399999997</v>
      </c>
      <c r="J262" s="38">
        <v>654.58656140000005</v>
      </c>
      <c r="K262" s="38">
        <v>10.4778444</v>
      </c>
      <c r="L262" s="37"/>
      <c r="M262" s="37"/>
      <c r="N262" s="37"/>
      <c r="O262" s="37"/>
      <c r="P262" s="37"/>
      <c r="Q262" s="38">
        <v>131.1</v>
      </c>
      <c r="R262" s="37"/>
      <c r="S262" s="39">
        <f t="shared" ref="S262:S325" si="4">C262*R$5</f>
        <v>202.80062830439999</v>
      </c>
    </row>
    <row r="263" spans="1:19" ht="15.75">
      <c r="A263" s="36">
        <v>-104.70098659999999</v>
      </c>
      <c r="B263" s="38">
        <v>32.23320322</v>
      </c>
      <c r="C263" s="38">
        <v>75.390815059999994</v>
      </c>
      <c r="D263" s="38">
        <v>26.183104449999998</v>
      </c>
      <c r="E263" s="40">
        <v>4.4900000000000002E-6</v>
      </c>
      <c r="F263" s="40">
        <v>1.5600000000000001E-6</v>
      </c>
      <c r="G263" s="38">
        <v>1214</v>
      </c>
      <c r="H263" s="40">
        <v>4.31E-12</v>
      </c>
      <c r="I263" s="38">
        <v>-3.0560549419999998</v>
      </c>
      <c r="J263" s="38">
        <v>1546.1038370000001</v>
      </c>
      <c r="K263" s="38">
        <v>21.480047410000001</v>
      </c>
      <c r="L263" s="37"/>
      <c r="M263" s="37"/>
      <c r="N263" s="37"/>
      <c r="O263" s="37"/>
      <c r="P263" s="37"/>
      <c r="Q263" s="38">
        <v>147.69999999999999</v>
      </c>
      <c r="R263" s="37"/>
      <c r="S263" s="39">
        <f t="shared" si="4"/>
        <v>425.20419693839995</v>
      </c>
    </row>
    <row r="264" spans="1:19" ht="15.75">
      <c r="A264" s="36">
        <v>-104.7010162</v>
      </c>
      <c r="B264" s="38">
        <v>32.233198809999998</v>
      </c>
      <c r="C264" s="38">
        <v>31.467249450000001</v>
      </c>
      <c r="D264" s="38">
        <v>24.018258719999999</v>
      </c>
      <c r="E264" s="40">
        <v>1.8700000000000001E-6</v>
      </c>
      <c r="F264" s="40">
        <v>1.4300000000000001E-6</v>
      </c>
      <c r="G264" s="38">
        <v>449</v>
      </c>
      <c r="H264" s="40">
        <v>1.5900000000000001E-12</v>
      </c>
      <c r="I264" s="38">
        <v>-1.1827690049999999</v>
      </c>
      <c r="J264" s="38">
        <v>591.96957050000003</v>
      </c>
      <c r="K264" s="38">
        <v>24.15150671</v>
      </c>
      <c r="L264" s="37"/>
      <c r="M264" s="37"/>
      <c r="N264" s="37"/>
      <c r="O264" s="37"/>
      <c r="P264" s="37"/>
      <c r="Q264" s="38">
        <v>135.4</v>
      </c>
      <c r="R264" s="37"/>
      <c r="S264" s="39">
        <f t="shared" si="4"/>
        <v>177.47528689800001</v>
      </c>
    </row>
    <row r="265" spans="1:19" ht="15.75">
      <c r="A265" s="36">
        <v>-104.7009989</v>
      </c>
      <c r="B265" s="38">
        <v>32.233198450000003</v>
      </c>
      <c r="C265" s="38">
        <v>43.29631208</v>
      </c>
      <c r="D265" s="38">
        <v>21.096831519999999</v>
      </c>
      <c r="E265" s="40">
        <v>2.5799999999999999E-6</v>
      </c>
      <c r="F265" s="40">
        <v>1.26E-6</v>
      </c>
      <c r="G265" s="38">
        <v>582</v>
      </c>
      <c r="H265" s="40">
        <v>2.0600000000000001E-12</v>
      </c>
      <c r="I265" s="38">
        <v>-0.52906340399999996</v>
      </c>
      <c r="J265" s="38">
        <v>715.43012150000004</v>
      </c>
      <c r="K265" s="38">
        <v>18.650335999999999</v>
      </c>
      <c r="L265" s="37"/>
      <c r="M265" s="37"/>
      <c r="N265" s="37"/>
      <c r="O265" s="37"/>
      <c r="P265" s="37"/>
      <c r="Q265" s="38">
        <v>119</v>
      </c>
      <c r="R265" s="37"/>
      <c r="S265" s="39">
        <f t="shared" si="4"/>
        <v>244.19120013119999</v>
      </c>
    </row>
    <row r="266" spans="1:19" ht="15.75">
      <c r="A266" s="36">
        <v>-104.70098849999999</v>
      </c>
      <c r="B266" s="38">
        <v>32.233197740000001</v>
      </c>
      <c r="C266" s="38">
        <v>41.824452190000002</v>
      </c>
      <c r="D266" s="38">
        <v>35.721566809999999</v>
      </c>
      <c r="E266" s="40">
        <v>2.4899999999999999E-6</v>
      </c>
      <c r="F266" s="40">
        <v>2.1299999999999999E-6</v>
      </c>
      <c r="G266" s="38">
        <v>1057</v>
      </c>
      <c r="H266" s="40">
        <v>3.75E-12</v>
      </c>
      <c r="I266" s="38">
        <v>-0.14065709000000001</v>
      </c>
      <c r="J266" s="38">
        <v>1170.1993219999999</v>
      </c>
      <c r="K266" s="38">
        <v>9.6735077629999999</v>
      </c>
      <c r="L266" s="37"/>
      <c r="M266" s="37"/>
      <c r="N266" s="37"/>
      <c r="O266" s="37"/>
      <c r="P266" s="37"/>
      <c r="Q266" s="38">
        <v>201.4</v>
      </c>
      <c r="R266" s="37"/>
      <c r="S266" s="39">
        <f t="shared" si="4"/>
        <v>235.88991035160001</v>
      </c>
    </row>
    <row r="267" spans="1:19" ht="15.75">
      <c r="A267" s="36">
        <v>-104.7010192</v>
      </c>
      <c r="B267" s="38">
        <v>32.233194939999997</v>
      </c>
      <c r="C267" s="38">
        <v>50.136982609999997</v>
      </c>
      <c r="D267" s="38">
        <v>28.79615407</v>
      </c>
      <c r="E267" s="40">
        <v>2.9900000000000002E-6</v>
      </c>
      <c r="F267" s="40">
        <v>1.7099999999999999E-6</v>
      </c>
      <c r="G267" s="38">
        <v>860</v>
      </c>
      <c r="H267" s="40">
        <v>3.0500000000000001E-12</v>
      </c>
      <c r="I267" s="38">
        <v>-8.8538792000000005E-2</v>
      </c>
      <c r="J267" s="38">
        <v>1130.815527</v>
      </c>
      <c r="K267" s="38">
        <v>23.948691950000001</v>
      </c>
      <c r="L267" s="37"/>
      <c r="M267" s="37"/>
      <c r="N267" s="37"/>
      <c r="O267" s="37"/>
      <c r="P267" s="37"/>
      <c r="Q267" s="38">
        <v>162.4</v>
      </c>
      <c r="R267" s="37"/>
      <c r="S267" s="39">
        <f t="shared" si="4"/>
        <v>282.77258192039994</v>
      </c>
    </row>
    <row r="268" spans="1:19" ht="15.75">
      <c r="A268" s="36">
        <v>-104.7010229</v>
      </c>
      <c r="B268" s="38">
        <v>32.233194050000002</v>
      </c>
      <c r="C268" s="38">
        <v>41.995249370000003</v>
      </c>
      <c r="D268" s="38">
        <v>25.729102000000001</v>
      </c>
      <c r="E268" s="40">
        <v>2.5000000000000002E-6</v>
      </c>
      <c r="F268" s="40">
        <v>1.53E-6</v>
      </c>
      <c r="G268" s="38">
        <v>509</v>
      </c>
      <c r="H268" s="40">
        <v>1.81E-12</v>
      </c>
      <c r="I268" s="38">
        <v>-1.6395930519999999</v>
      </c>
      <c r="J268" s="38">
        <v>846.29909110000006</v>
      </c>
      <c r="K268" s="38">
        <v>39.855778489999999</v>
      </c>
      <c r="L268" s="37"/>
      <c r="M268" s="37"/>
      <c r="N268" s="37"/>
      <c r="O268" s="37"/>
      <c r="P268" s="37"/>
      <c r="Q268" s="38">
        <v>145.1</v>
      </c>
      <c r="R268" s="37"/>
      <c r="S268" s="39">
        <f t="shared" si="4"/>
        <v>236.85320644680002</v>
      </c>
    </row>
    <row r="269" spans="1:19" ht="15.75">
      <c r="A269" s="36">
        <v>-104.7010326</v>
      </c>
      <c r="B269" s="38">
        <v>32.233193210000003</v>
      </c>
      <c r="C269" s="38">
        <v>64.038361559999998</v>
      </c>
      <c r="D269" s="38">
        <v>27.358675819999998</v>
      </c>
      <c r="E269" s="40">
        <v>3.8099999999999999E-6</v>
      </c>
      <c r="F269" s="40">
        <v>1.6300000000000001E-6</v>
      </c>
      <c r="G269" s="38">
        <v>893</v>
      </c>
      <c r="H269" s="40">
        <v>3.17E-12</v>
      </c>
      <c r="I269" s="38">
        <v>-2.7360427870000001</v>
      </c>
      <c r="J269" s="38">
        <v>1372.253561</v>
      </c>
      <c r="K269" s="38">
        <v>34.924563130000003</v>
      </c>
      <c r="L269" s="37"/>
      <c r="M269" s="37"/>
      <c r="N269" s="37"/>
      <c r="O269" s="37"/>
      <c r="P269" s="37"/>
      <c r="Q269" s="38">
        <v>154.30000000000001</v>
      </c>
      <c r="R269" s="37"/>
      <c r="S269" s="39">
        <f t="shared" si="4"/>
        <v>361.17635919839995</v>
      </c>
    </row>
    <row r="270" spans="1:19" ht="15.75">
      <c r="A270" s="36">
        <v>-104.7010306</v>
      </c>
      <c r="B270" s="38">
        <v>32.233191840000003</v>
      </c>
      <c r="C270" s="38">
        <v>43.42575592</v>
      </c>
      <c r="D270" s="38">
        <v>20.709723700000001</v>
      </c>
      <c r="E270" s="40">
        <v>2.5900000000000002E-6</v>
      </c>
      <c r="F270" s="40">
        <v>1.2300000000000001E-6</v>
      </c>
      <c r="G270" s="38">
        <v>536</v>
      </c>
      <c r="H270" s="40">
        <v>1.9E-12</v>
      </c>
      <c r="I270" s="38">
        <v>-2.9804900230000002</v>
      </c>
      <c r="J270" s="38">
        <v>704.40231270000004</v>
      </c>
      <c r="K270" s="38">
        <v>23.907120920000001</v>
      </c>
      <c r="L270" s="37"/>
      <c r="M270" s="37"/>
      <c r="N270" s="37"/>
      <c r="O270" s="37"/>
      <c r="P270" s="37"/>
      <c r="Q270" s="38">
        <v>116.8</v>
      </c>
      <c r="R270" s="37"/>
      <c r="S270" s="39">
        <f t="shared" si="4"/>
        <v>244.92126338879999</v>
      </c>
    </row>
    <row r="271" spans="1:19" ht="15.75">
      <c r="A271" s="36">
        <v>-104.7010325</v>
      </c>
      <c r="B271" s="38">
        <v>32.233189340000003</v>
      </c>
      <c r="C271" s="38">
        <v>61.234419870000004</v>
      </c>
      <c r="D271" s="38">
        <v>21.009029139999999</v>
      </c>
      <c r="E271" s="40">
        <v>3.6500000000000002E-6</v>
      </c>
      <c r="F271" s="40">
        <v>1.2500000000000001E-6</v>
      </c>
      <c r="G271" s="38">
        <v>841</v>
      </c>
      <c r="H271" s="40">
        <v>2.9799999999999998E-12</v>
      </c>
      <c r="I271" s="38">
        <v>-0.42703225900000003</v>
      </c>
      <c r="J271" s="38">
        <v>1007.629033</v>
      </c>
      <c r="K271" s="38">
        <v>16.53674397</v>
      </c>
      <c r="L271" s="37"/>
      <c r="M271" s="37"/>
      <c r="N271" s="37"/>
      <c r="O271" s="37"/>
      <c r="P271" s="37"/>
      <c r="Q271" s="38">
        <v>118.5</v>
      </c>
      <c r="R271" s="37"/>
      <c r="S271" s="39">
        <f t="shared" si="4"/>
        <v>345.36212806679998</v>
      </c>
    </row>
    <row r="272" spans="1:19" ht="15.75">
      <c r="A272" s="36">
        <v>-104.700954</v>
      </c>
      <c r="B272" s="38">
        <v>32.23317445</v>
      </c>
      <c r="C272" s="38">
        <v>41.228607930000003</v>
      </c>
      <c r="D272" s="38">
        <v>34.811714909999999</v>
      </c>
      <c r="E272" s="40">
        <v>2.4600000000000002E-6</v>
      </c>
      <c r="F272" s="40">
        <v>2.0700000000000001E-6</v>
      </c>
      <c r="G272" s="38">
        <v>943</v>
      </c>
      <c r="H272" s="40">
        <v>3.3399999999999999E-12</v>
      </c>
      <c r="I272" s="38">
        <v>-1.5326479770000001</v>
      </c>
      <c r="J272" s="38">
        <v>1124.147168</v>
      </c>
      <c r="K272" s="38">
        <v>16.114186220000001</v>
      </c>
      <c r="L272" s="37"/>
      <c r="M272" s="37"/>
      <c r="N272" s="37"/>
      <c r="O272" s="37"/>
      <c r="P272" s="37"/>
      <c r="Q272" s="38">
        <v>196.3</v>
      </c>
      <c r="R272" s="37"/>
      <c r="S272" s="39">
        <f t="shared" si="4"/>
        <v>232.52934872520001</v>
      </c>
    </row>
    <row r="273" spans="1:19" ht="15.75">
      <c r="A273" s="36">
        <v>-104.7009458</v>
      </c>
      <c r="B273" s="38">
        <v>32.233250560000002</v>
      </c>
      <c r="C273" s="38">
        <v>66.760859730000007</v>
      </c>
      <c r="D273" s="38">
        <v>41.548892809999998</v>
      </c>
      <c r="E273" s="40">
        <v>3.98E-6</v>
      </c>
      <c r="F273" s="40">
        <v>2.4700000000000001E-6</v>
      </c>
      <c r="G273" s="38">
        <v>1417</v>
      </c>
      <c r="H273" s="40">
        <v>5.0300000000000002E-12</v>
      </c>
      <c r="I273" s="38">
        <v>-0.47120271699999999</v>
      </c>
      <c r="J273" s="38">
        <v>2172.6034129999998</v>
      </c>
      <c r="K273" s="38">
        <v>34.778708729999998</v>
      </c>
      <c r="L273" s="37"/>
      <c r="M273" s="37"/>
      <c r="N273" s="37"/>
      <c r="O273" s="37"/>
      <c r="P273" s="37"/>
      <c r="Q273" s="38">
        <v>234.3</v>
      </c>
      <c r="R273" s="37"/>
      <c r="S273" s="39">
        <f t="shared" si="4"/>
        <v>376.53124887720003</v>
      </c>
    </row>
    <row r="274" spans="1:19" ht="15.75">
      <c r="A274" s="36">
        <v>-104.70101029999999</v>
      </c>
      <c r="B274" s="38">
        <v>32.233245320000002</v>
      </c>
      <c r="C274" s="38">
        <v>243.81665770000001</v>
      </c>
      <c r="D274" s="38">
        <v>92.806106380000003</v>
      </c>
      <c r="E274" s="40">
        <v>1.45E-5</v>
      </c>
      <c r="F274" s="40">
        <v>5.5300000000000004E-6</v>
      </c>
      <c r="G274" s="38">
        <v>13858</v>
      </c>
      <c r="H274" s="40">
        <v>4.9099999999999997E-11</v>
      </c>
      <c r="I274" s="38">
        <v>-0.32649282299999999</v>
      </c>
      <c r="J274" s="38">
        <v>17723.072230000002</v>
      </c>
      <c r="K274" s="38">
        <v>21.808139000000001</v>
      </c>
      <c r="L274" s="37"/>
      <c r="M274" s="37"/>
      <c r="N274" s="37"/>
      <c r="O274" s="37"/>
      <c r="P274" s="37"/>
      <c r="Q274" s="38">
        <v>523.29999999999995</v>
      </c>
      <c r="R274" s="37"/>
      <c r="S274" s="39">
        <f t="shared" si="4"/>
        <v>1375.125949428</v>
      </c>
    </row>
    <row r="275" spans="1:19" ht="15.75">
      <c r="A275" s="36">
        <v>-104.7009961</v>
      </c>
      <c r="B275" s="38">
        <v>32.233239599999997</v>
      </c>
      <c r="C275" s="38">
        <v>30.214479489999999</v>
      </c>
      <c r="D275" s="38">
        <v>26.505271109999999</v>
      </c>
      <c r="E275" s="40">
        <v>1.7999999999999999E-6</v>
      </c>
      <c r="F275" s="40">
        <v>1.5799999999999999E-6</v>
      </c>
      <c r="G275" s="38">
        <v>556</v>
      </c>
      <c r="H275" s="40">
        <v>1.9699999999999999E-12</v>
      </c>
      <c r="I275" s="38">
        <v>-1.1894587999999999</v>
      </c>
      <c r="J275" s="38">
        <v>627.25834669999995</v>
      </c>
      <c r="K275" s="38">
        <v>11.36028673</v>
      </c>
      <c r="L275" s="37"/>
      <c r="M275" s="37"/>
      <c r="N275" s="37"/>
      <c r="O275" s="37"/>
      <c r="P275" s="37"/>
      <c r="Q275" s="38">
        <v>149.5</v>
      </c>
      <c r="R275" s="37"/>
      <c r="S275" s="39">
        <f t="shared" si="4"/>
        <v>170.40966432359997</v>
      </c>
    </row>
    <row r="276" spans="1:19" ht="15.75">
      <c r="A276" s="36">
        <v>-104.7009886</v>
      </c>
      <c r="B276" s="38">
        <v>32.233236859999998</v>
      </c>
      <c r="C276" s="38">
        <v>81.310134320000003</v>
      </c>
      <c r="D276" s="38">
        <v>73.419927920000006</v>
      </c>
      <c r="E276" s="40">
        <v>4.8400000000000002E-6</v>
      </c>
      <c r="F276" s="40">
        <v>4.3699999999999997E-6</v>
      </c>
      <c r="G276" s="38">
        <v>3458</v>
      </c>
      <c r="H276" s="40">
        <v>1.23E-11</v>
      </c>
      <c r="I276" s="38">
        <v>-3.0427978590000002</v>
      </c>
      <c r="J276" s="38">
        <v>4675.8192390000004</v>
      </c>
      <c r="K276" s="38">
        <v>26.045045300000002</v>
      </c>
      <c r="L276" s="37"/>
      <c r="M276" s="37"/>
      <c r="N276" s="37"/>
      <c r="O276" s="37"/>
      <c r="P276" s="37"/>
      <c r="Q276" s="38">
        <v>414</v>
      </c>
      <c r="R276" s="37"/>
      <c r="S276" s="39">
        <f t="shared" si="4"/>
        <v>458.58915756480002</v>
      </c>
    </row>
    <row r="277" spans="1:19" ht="15.75">
      <c r="A277" s="36">
        <v>-104.70099620000001</v>
      </c>
      <c r="B277" s="38">
        <v>32.233236089999998</v>
      </c>
      <c r="C277" s="38">
        <v>57.240711509999997</v>
      </c>
      <c r="D277" s="38">
        <v>32.832689989999999</v>
      </c>
      <c r="E277" s="40">
        <v>3.41E-6</v>
      </c>
      <c r="F277" s="40">
        <v>1.9599999999999999E-6</v>
      </c>
      <c r="G277" s="38">
        <v>1278</v>
      </c>
      <c r="H277" s="40">
        <v>4.5300000000000003E-12</v>
      </c>
      <c r="I277" s="38">
        <v>-2.6312055480000001</v>
      </c>
      <c r="J277" s="38">
        <v>1472.009358</v>
      </c>
      <c r="K277" s="38">
        <v>13.17989974</v>
      </c>
      <c r="L277" s="37"/>
      <c r="M277" s="37"/>
      <c r="N277" s="37"/>
      <c r="O277" s="37"/>
      <c r="P277" s="37"/>
      <c r="Q277" s="38">
        <v>185.1</v>
      </c>
      <c r="R277" s="37"/>
      <c r="S277" s="39">
        <f t="shared" si="4"/>
        <v>322.83761291639996</v>
      </c>
    </row>
    <row r="278" spans="1:19" ht="15.75">
      <c r="A278" s="36">
        <v>-104.7010063</v>
      </c>
      <c r="B278" s="38">
        <v>32.233212629999997</v>
      </c>
      <c r="C278" s="38">
        <v>67.638206049999994</v>
      </c>
      <c r="D278" s="38">
        <v>33.742198000000002</v>
      </c>
      <c r="E278" s="40">
        <v>4.0300000000000004E-6</v>
      </c>
      <c r="F278" s="40">
        <v>2.0099999999999998E-6</v>
      </c>
      <c r="G278" s="38">
        <v>991</v>
      </c>
      <c r="H278" s="40">
        <v>3.5100000000000002E-12</v>
      </c>
      <c r="I278" s="38">
        <v>-2.2216575160000001</v>
      </c>
      <c r="J278" s="38">
        <v>1787.5760660000001</v>
      </c>
      <c r="K278" s="38">
        <v>44.561799700000002</v>
      </c>
      <c r="L278" s="37"/>
      <c r="M278" s="37"/>
      <c r="N278" s="37"/>
      <c r="O278" s="37"/>
      <c r="P278" s="37"/>
      <c r="Q278" s="38">
        <v>190.3</v>
      </c>
      <c r="R278" s="37"/>
      <c r="S278" s="39">
        <f t="shared" si="4"/>
        <v>381.47948212199992</v>
      </c>
    </row>
    <row r="279" spans="1:19" ht="15.75">
      <c r="A279" s="36">
        <v>-104.70101560000001</v>
      </c>
      <c r="B279" s="38">
        <v>32.23320417</v>
      </c>
      <c r="C279" s="38">
        <v>67.178463500000007</v>
      </c>
      <c r="D279" s="38">
        <v>45.400372869999998</v>
      </c>
      <c r="E279" s="40">
        <v>3.9999999999999998E-6</v>
      </c>
      <c r="F279" s="40">
        <v>2.7E-6</v>
      </c>
      <c r="G279" s="38">
        <v>1134</v>
      </c>
      <c r="H279" s="40">
        <v>4.0200000000000002E-12</v>
      </c>
      <c r="I279" s="38">
        <v>-0.77560940099999998</v>
      </c>
      <c r="J279" s="38">
        <v>2388.8482779999999</v>
      </c>
      <c r="K279" s="38">
        <v>52.529425570000001</v>
      </c>
      <c r="L279" s="37"/>
      <c r="M279" s="37"/>
      <c r="N279" s="37"/>
      <c r="O279" s="37"/>
      <c r="P279" s="37"/>
      <c r="Q279" s="38">
        <v>256</v>
      </c>
      <c r="R279" s="37"/>
      <c r="S279" s="39">
        <f t="shared" si="4"/>
        <v>378.88653414000004</v>
      </c>
    </row>
    <row r="280" spans="1:19" ht="15.75">
      <c r="A280" s="36">
        <v>-104.7009935</v>
      </c>
      <c r="B280" s="38">
        <v>32.233197500000003</v>
      </c>
      <c r="C280" s="38">
        <v>37.192024379999999</v>
      </c>
      <c r="D280" s="38">
        <v>20.768202129999999</v>
      </c>
      <c r="E280" s="40">
        <v>2.21E-6</v>
      </c>
      <c r="F280" s="40">
        <v>1.24E-6</v>
      </c>
      <c r="G280" s="38">
        <v>423</v>
      </c>
      <c r="H280" s="40">
        <v>1.5000000000000001E-12</v>
      </c>
      <c r="I280" s="38">
        <v>-2.6192961029999999</v>
      </c>
      <c r="J280" s="38">
        <v>604.98944979999999</v>
      </c>
      <c r="K280" s="38">
        <v>30.081425370000002</v>
      </c>
      <c r="L280" s="37"/>
      <c r="M280" s="37"/>
      <c r="N280" s="37"/>
      <c r="O280" s="37"/>
      <c r="P280" s="37"/>
      <c r="Q280" s="38">
        <v>117.1</v>
      </c>
      <c r="R280" s="37"/>
      <c r="S280" s="39">
        <f t="shared" si="4"/>
        <v>209.76301750319999</v>
      </c>
    </row>
    <row r="281" spans="1:19" ht="15.75">
      <c r="A281" s="36">
        <v>-104.7010008</v>
      </c>
      <c r="B281" s="38">
        <v>32.233173139999998</v>
      </c>
      <c r="C281" s="38">
        <v>45.975016019999998</v>
      </c>
      <c r="D281" s="38">
        <v>27.250024020000001</v>
      </c>
      <c r="E281" s="40">
        <v>2.74E-6</v>
      </c>
      <c r="F281" s="40">
        <v>1.6199999999999999E-6</v>
      </c>
      <c r="G281" s="38">
        <v>853</v>
      </c>
      <c r="H281" s="40">
        <v>3.0299999999999998E-12</v>
      </c>
      <c r="I281" s="38">
        <v>-3.0868320960000002</v>
      </c>
      <c r="J281" s="38">
        <v>981.26850520000005</v>
      </c>
      <c r="K281" s="38">
        <v>13.07170305</v>
      </c>
      <c r="L281" s="37"/>
      <c r="M281" s="37"/>
      <c r="N281" s="37"/>
      <c r="O281" s="37"/>
      <c r="P281" s="37"/>
      <c r="Q281" s="38">
        <v>153.69999999999999</v>
      </c>
      <c r="R281" s="37"/>
      <c r="S281" s="39">
        <f t="shared" si="4"/>
        <v>259.29909035279996</v>
      </c>
    </row>
    <row r="282" spans="1:19" ht="15.75">
      <c r="A282" s="36">
        <v>-104.7008053</v>
      </c>
      <c r="B282" s="38">
        <v>32.233625400000001</v>
      </c>
      <c r="C282" s="38">
        <v>54.977088309999999</v>
      </c>
      <c r="D282" s="38">
        <v>28.46901729</v>
      </c>
      <c r="E282" s="40">
        <v>3.27E-6</v>
      </c>
      <c r="F282" s="40">
        <v>1.7E-6</v>
      </c>
      <c r="G282" s="38">
        <v>1085</v>
      </c>
      <c r="H282" s="40">
        <v>3.85E-12</v>
      </c>
      <c r="I282" s="38">
        <v>-0.88042938599999998</v>
      </c>
      <c r="J282" s="38">
        <v>1225.895053</v>
      </c>
      <c r="K282" s="38">
        <v>11.493239409999999</v>
      </c>
      <c r="L282" s="37"/>
      <c r="M282" s="37"/>
      <c r="N282" s="37"/>
      <c r="O282" s="37"/>
      <c r="P282" s="37"/>
      <c r="Q282" s="38">
        <v>160.5</v>
      </c>
      <c r="R282" s="37"/>
      <c r="S282" s="39">
        <f t="shared" si="4"/>
        <v>310.07077806839999</v>
      </c>
    </row>
    <row r="283" spans="1:19" ht="15.75">
      <c r="A283" s="36">
        <v>-104.70083750000001</v>
      </c>
      <c r="B283" s="38">
        <v>32.233621059999997</v>
      </c>
      <c r="C283" s="38">
        <v>57.552312530000002</v>
      </c>
      <c r="D283" s="38">
        <v>35.870230339999999</v>
      </c>
      <c r="E283" s="40">
        <v>3.4300000000000002E-6</v>
      </c>
      <c r="F283" s="40">
        <v>2.1399999999999998E-6</v>
      </c>
      <c r="G283" s="38">
        <v>1419</v>
      </c>
      <c r="H283" s="40">
        <v>5.0300000000000002E-12</v>
      </c>
      <c r="I283" s="38">
        <v>-2.6402339160000001</v>
      </c>
      <c r="J283" s="38">
        <v>1616.9478959999999</v>
      </c>
      <c r="K283" s="38">
        <v>12.242070180000001</v>
      </c>
      <c r="L283" s="37"/>
      <c r="M283" s="37"/>
      <c r="N283" s="37"/>
      <c r="O283" s="37"/>
      <c r="P283" s="37"/>
      <c r="Q283" s="38">
        <v>202.3</v>
      </c>
      <c r="R283" s="37"/>
      <c r="S283" s="39">
        <f t="shared" si="4"/>
        <v>324.59504266919998</v>
      </c>
    </row>
    <row r="284" spans="1:19" ht="15.75">
      <c r="A284" s="36">
        <v>-104.700813</v>
      </c>
      <c r="B284" s="38">
        <v>32.233618380000003</v>
      </c>
      <c r="C284" s="38">
        <v>123.3631079</v>
      </c>
      <c r="D284" s="38">
        <v>85.753712300000004</v>
      </c>
      <c r="E284" s="40">
        <v>7.3499999999999999E-6</v>
      </c>
      <c r="F284" s="40">
        <v>5.1100000000000002E-6</v>
      </c>
      <c r="G284" s="38">
        <v>4901</v>
      </c>
      <c r="H284" s="40">
        <v>1.7399999999999999E-11</v>
      </c>
      <c r="I284" s="38">
        <v>-0.88526735899999998</v>
      </c>
      <c r="J284" s="38">
        <v>8285.8546960000003</v>
      </c>
      <c r="K284" s="38">
        <v>40.851002350000002</v>
      </c>
      <c r="L284" s="37"/>
      <c r="M284" s="37"/>
      <c r="N284" s="37"/>
      <c r="O284" s="37"/>
      <c r="P284" s="37"/>
      <c r="Q284" s="38">
        <v>483.6</v>
      </c>
      <c r="R284" s="37"/>
      <c r="S284" s="39">
        <f t="shared" si="4"/>
        <v>695.76792855600002</v>
      </c>
    </row>
    <row r="285" spans="1:19" ht="15.75">
      <c r="A285" s="36">
        <v>-104.7008601</v>
      </c>
      <c r="B285" s="38">
        <v>32.233607599999999</v>
      </c>
      <c r="C285" s="38">
        <v>124.3459972</v>
      </c>
      <c r="D285" s="38">
        <v>86.550482270000003</v>
      </c>
      <c r="E285" s="40">
        <v>7.4100000000000002E-6</v>
      </c>
      <c r="F285" s="40">
        <v>5.1499999999999998E-6</v>
      </c>
      <c r="G285" s="38">
        <v>5473</v>
      </c>
      <c r="H285" s="40">
        <v>1.9399999999999999E-11</v>
      </c>
      <c r="I285" s="38">
        <v>-0.24760858899999999</v>
      </c>
      <c r="J285" s="38">
        <v>8429.4722079999992</v>
      </c>
      <c r="K285" s="38">
        <v>35.073040579999997</v>
      </c>
      <c r="L285" s="37"/>
      <c r="M285" s="37"/>
      <c r="N285" s="37"/>
      <c r="O285" s="37"/>
      <c r="P285" s="37"/>
      <c r="Q285" s="38">
        <v>488.1</v>
      </c>
      <c r="R285" s="37"/>
      <c r="S285" s="39">
        <f t="shared" si="4"/>
        <v>701.31142420799995</v>
      </c>
    </row>
    <row r="286" spans="1:19" ht="15.75">
      <c r="A286" s="36">
        <v>-104.700864</v>
      </c>
      <c r="B286" s="38">
        <v>32.233603309999999</v>
      </c>
      <c r="C286" s="38">
        <v>72.414291610000006</v>
      </c>
      <c r="D286" s="38">
        <v>26.135088939999999</v>
      </c>
      <c r="E286" s="40">
        <v>4.3100000000000002E-6</v>
      </c>
      <c r="F286" s="40">
        <v>1.5600000000000001E-6</v>
      </c>
      <c r="G286" s="38">
        <v>1088</v>
      </c>
      <c r="H286" s="40">
        <v>3.8600000000000001E-12</v>
      </c>
      <c r="I286" s="38">
        <v>-5.7809826000000002E-2</v>
      </c>
      <c r="J286" s="38">
        <v>1482.3383690000001</v>
      </c>
      <c r="K286" s="38">
        <v>26.602453090000001</v>
      </c>
      <c r="L286" s="37"/>
      <c r="M286" s="37"/>
      <c r="N286" s="37"/>
      <c r="O286" s="37"/>
      <c r="P286" s="37"/>
      <c r="Q286" s="38">
        <v>147.4</v>
      </c>
      <c r="R286" s="37"/>
      <c r="S286" s="39">
        <f t="shared" si="4"/>
        <v>408.41660468040004</v>
      </c>
    </row>
    <row r="287" spans="1:19" ht="15.75">
      <c r="A287" s="36">
        <v>-104.7008555</v>
      </c>
      <c r="B287" s="38">
        <v>32.233601640000003</v>
      </c>
      <c r="C287" s="38">
        <v>71.580299670000002</v>
      </c>
      <c r="D287" s="38">
        <v>63.164315129999999</v>
      </c>
      <c r="E287" s="40">
        <v>4.2599999999999999E-6</v>
      </c>
      <c r="F287" s="40">
        <v>3.76E-6</v>
      </c>
      <c r="G287" s="38">
        <v>1779</v>
      </c>
      <c r="H287" s="40">
        <v>6.3100000000000004E-12</v>
      </c>
      <c r="I287" s="38">
        <v>-1.630644481</v>
      </c>
      <c r="J287" s="38">
        <v>3541.3135820000002</v>
      </c>
      <c r="K287" s="38">
        <v>49.764403549999997</v>
      </c>
      <c r="L287" s="37"/>
      <c r="M287" s="37"/>
      <c r="N287" s="37"/>
      <c r="O287" s="37"/>
      <c r="P287" s="37"/>
      <c r="Q287" s="38">
        <v>356.2</v>
      </c>
      <c r="R287" s="37"/>
      <c r="S287" s="39">
        <f t="shared" si="4"/>
        <v>403.71289013879999</v>
      </c>
    </row>
    <row r="288" spans="1:19" ht="15.75">
      <c r="A288" s="36">
        <v>-104.7008634</v>
      </c>
      <c r="B288" s="38">
        <v>32.233601219999997</v>
      </c>
      <c r="C288" s="38">
        <v>53.904422050000001</v>
      </c>
      <c r="D288" s="38">
        <v>34.669260049999998</v>
      </c>
      <c r="E288" s="40">
        <v>3.2100000000000002E-6</v>
      </c>
      <c r="F288" s="40">
        <v>2.0600000000000002E-6</v>
      </c>
      <c r="G288" s="38">
        <v>1193</v>
      </c>
      <c r="H288" s="40">
        <v>4.2300000000000004E-12</v>
      </c>
      <c r="I288" s="38">
        <v>-2.8754929109999998</v>
      </c>
      <c r="J288" s="38">
        <v>1463.7538420000001</v>
      </c>
      <c r="K288" s="38">
        <v>18.497225</v>
      </c>
      <c r="L288" s="37"/>
      <c r="M288" s="37"/>
      <c r="N288" s="37"/>
      <c r="O288" s="37"/>
      <c r="P288" s="37"/>
      <c r="Q288" s="38">
        <v>195.5</v>
      </c>
      <c r="R288" s="37"/>
      <c r="S288" s="39">
        <f t="shared" si="4"/>
        <v>304.02094036199998</v>
      </c>
    </row>
    <row r="289" spans="1:19" ht="15.75">
      <c r="A289" s="36">
        <v>-104.7008481</v>
      </c>
      <c r="B289" s="38">
        <v>32.233598899999997</v>
      </c>
      <c r="C289" s="38">
        <v>48.206771060000001</v>
      </c>
      <c r="D289" s="38">
        <v>35.337971850000002</v>
      </c>
      <c r="E289" s="40">
        <v>2.8700000000000001E-6</v>
      </c>
      <c r="F289" s="40">
        <v>2.0999999999999998E-6</v>
      </c>
      <c r="G289" s="38">
        <v>1213</v>
      </c>
      <c r="H289" s="40">
        <v>4.2999999999999999E-12</v>
      </c>
      <c r="I289" s="38">
        <v>-6.5578018000000002E-2</v>
      </c>
      <c r="J289" s="38">
        <v>1334.285433</v>
      </c>
      <c r="K289" s="38">
        <v>9.0899166099999995</v>
      </c>
      <c r="L289" s="37"/>
      <c r="M289" s="37"/>
      <c r="N289" s="37"/>
      <c r="O289" s="37"/>
      <c r="P289" s="37"/>
      <c r="Q289" s="38">
        <v>199.3</v>
      </c>
      <c r="R289" s="37"/>
      <c r="S289" s="39">
        <f t="shared" si="4"/>
        <v>271.88618877839997</v>
      </c>
    </row>
    <row r="290" spans="1:19" ht="15.75">
      <c r="A290" s="36">
        <v>-104.7008215</v>
      </c>
      <c r="B290" s="38">
        <v>32.233596460000001</v>
      </c>
      <c r="C290" s="38">
        <v>64.532328250000006</v>
      </c>
      <c r="D290" s="38">
        <v>31.538466620000001</v>
      </c>
      <c r="E290" s="40">
        <v>3.8399999999999997E-6</v>
      </c>
      <c r="F290" s="40">
        <v>1.88E-6</v>
      </c>
      <c r="G290" s="38">
        <v>1420</v>
      </c>
      <c r="H290" s="40">
        <v>5.0400000000000003E-12</v>
      </c>
      <c r="I290" s="38">
        <v>-2.742297395</v>
      </c>
      <c r="J290" s="38">
        <v>1594.1052420000001</v>
      </c>
      <c r="K290" s="38">
        <v>10.92181605</v>
      </c>
      <c r="L290" s="37"/>
      <c r="M290" s="37"/>
      <c r="N290" s="37"/>
      <c r="O290" s="37"/>
      <c r="P290" s="37"/>
      <c r="Q290" s="38">
        <v>177.9</v>
      </c>
      <c r="R290" s="37"/>
      <c r="S290" s="39">
        <f t="shared" si="4"/>
        <v>363.96233133000004</v>
      </c>
    </row>
    <row r="291" spans="1:19" ht="15.75">
      <c r="A291" s="36">
        <v>-104.70081329999999</v>
      </c>
      <c r="B291" s="38">
        <v>32.23359318</v>
      </c>
      <c r="C291" s="38">
        <v>65.550820970000004</v>
      </c>
      <c r="D291" s="38">
        <v>34.97957478</v>
      </c>
      <c r="E291" s="40">
        <v>3.8999999999999999E-6</v>
      </c>
      <c r="F291" s="40">
        <v>2.08E-6</v>
      </c>
      <c r="G291" s="38">
        <v>1314</v>
      </c>
      <c r="H291" s="40">
        <v>4.6599999999999999E-12</v>
      </c>
      <c r="I291" s="38">
        <v>-0.77809242099999998</v>
      </c>
      <c r="J291" s="38">
        <v>1795.9396650000001</v>
      </c>
      <c r="K291" s="38">
        <v>26.83495856</v>
      </c>
      <c r="L291" s="37"/>
      <c r="M291" s="37"/>
      <c r="N291" s="37"/>
      <c r="O291" s="37"/>
      <c r="P291" s="37"/>
      <c r="Q291" s="38">
        <v>197.3</v>
      </c>
      <c r="R291" s="37"/>
      <c r="S291" s="39">
        <f t="shared" si="4"/>
        <v>369.70663027080002</v>
      </c>
    </row>
    <row r="292" spans="1:19" ht="15.75">
      <c r="A292" s="36">
        <v>-104.7008187</v>
      </c>
      <c r="B292" s="38">
        <v>32.233592469999998</v>
      </c>
      <c r="C292" s="38">
        <v>69.754017750000003</v>
      </c>
      <c r="D292" s="38">
        <v>47.589843590000001</v>
      </c>
      <c r="E292" s="40">
        <v>4.1500000000000001E-6</v>
      </c>
      <c r="F292" s="40">
        <v>2.83E-6</v>
      </c>
      <c r="G292" s="38">
        <v>2209</v>
      </c>
      <c r="H292" s="40">
        <v>7.8300000000000004E-12</v>
      </c>
      <c r="I292" s="38">
        <v>-0.32438103099999999</v>
      </c>
      <c r="J292" s="38">
        <v>2600.055308</v>
      </c>
      <c r="K292" s="38">
        <v>15.04026882</v>
      </c>
      <c r="L292" s="37"/>
      <c r="M292" s="37"/>
      <c r="N292" s="37"/>
      <c r="O292" s="37"/>
      <c r="P292" s="37"/>
      <c r="Q292" s="38">
        <v>268.39999999999998</v>
      </c>
      <c r="R292" s="37"/>
      <c r="S292" s="39">
        <f t="shared" si="4"/>
        <v>393.41266010999999</v>
      </c>
    </row>
    <row r="293" spans="1:19" ht="15.75">
      <c r="A293" s="36">
        <v>-104.7008305</v>
      </c>
      <c r="B293" s="38">
        <v>32.233587409999998</v>
      </c>
      <c r="C293" s="38">
        <v>86.199916009999995</v>
      </c>
      <c r="D293" s="38">
        <v>59.150585470000003</v>
      </c>
      <c r="E293" s="40">
        <v>5.13E-6</v>
      </c>
      <c r="F293" s="40">
        <v>3.5200000000000002E-6</v>
      </c>
      <c r="G293" s="38">
        <v>2881</v>
      </c>
      <c r="H293" s="40">
        <v>1.0199999999999999E-11</v>
      </c>
      <c r="I293" s="38">
        <v>-0.212299087</v>
      </c>
      <c r="J293" s="38">
        <v>3993.6037510000001</v>
      </c>
      <c r="K293" s="38">
        <v>27.859643089999999</v>
      </c>
      <c r="L293" s="37"/>
      <c r="M293" s="37"/>
      <c r="N293" s="37"/>
      <c r="O293" s="37"/>
      <c r="P293" s="37"/>
      <c r="Q293" s="38">
        <v>333.6</v>
      </c>
      <c r="R293" s="37"/>
      <c r="S293" s="39">
        <f t="shared" si="4"/>
        <v>486.16752629639996</v>
      </c>
    </row>
    <row r="294" spans="1:19" ht="15.75">
      <c r="A294" s="36">
        <v>-104.70081159999999</v>
      </c>
      <c r="B294" s="38">
        <v>32.233587229999998</v>
      </c>
      <c r="C294" s="38">
        <v>72.785755460000004</v>
      </c>
      <c r="D294" s="38">
        <v>41.813356939999998</v>
      </c>
      <c r="E294" s="40">
        <v>4.33E-6</v>
      </c>
      <c r="F294" s="40">
        <v>2.4899999999999999E-6</v>
      </c>
      <c r="G294" s="38">
        <v>1975</v>
      </c>
      <c r="H294" s="40">
        <v>7.0000000000000001E-12</v>
      </c>
      <c r="I294" s="38">
        <v>-0.46649552799999999</v>
      </c>
      <c r="J294" s="38">
        <v>2383.7489300000002</v>
      </c>
      <c r="K294" s="38">
        <v>17.147314680000001</v>
      </c>
      <c r="L294" s="37"/>
      <c r="M294" s="37"/>
      <c r="N294" s="37"/>
      <c r="O294" s="37"/>
      <c r="P294" s="37"/>
      <c r="Q294" s="38">
        <v>235.8</v>
      </c>
      <c r="R294" s="37"/>
      <c r="S294" s="39">
        <f t="shared" si="4"/>
        <v>410.51166079440003</v>
      </c>
    </row>
    <row r="295" spans="1:19" ht="15.75">
      <c r="A295" s="36">
        <v>-104.7008177</v>
      </c>
      <c r="B295" s="38">
        <v>32.23357687</v>
      </c>
      <c r="C295" s="38">
        <v>62.018163639999997</v>
      </c>
      <c r="D295" s="38">
        <v>29.438298570000001</v>
      </c>
      <c r="E295" s="40">
        <v>3.6899999999999998E-6</v>
      </c>
      <c r="F295" s="40">
        <v>1.75E-6</v>
      </c>
      <c r="G295" s="38">
        <v>1044</v>
      </c>
      <c r="H295" s="40">
        <v>3.7E-12</v>
      </c>
      <c r="I295" s="38">
        <v>-0.16478056599999999</v>
      </c>
      <c r="J295" s="38">
        <v>1429.982391</v>
      </c>
      <c r="K295" s="38">
        <v>26.99210798</v>
      </c>
      <c r="L295" s="37"/>
      <c r="M295" s="37"/>
      <c r="N295" s="37"/>
      <c r="O295" s="37"/>
      <c r="P295" s="37"/>
      <c r="Q295" s="38">
        <v>166</v>
      </c>
      <c r="R295" s="37"/>
      <c r="S295" s="39">
        <f t="shared" si="4"/>
        <v>349.78244292959994</v>
      </c>
    </row>
    <row r="296" spans="1:19" ht="15.75">
      <c r="A296" s="36">
        <v>-104.7008536</v>
      </c>
      <c r="B296" s="38">
        <v>32.233573470000003</v>
      </c>
      <c r="C296" s="38">
        <v>93.823307760000006</v>
      </c>
      <c r="D296" s="38">
        <v>66.376448389999993</v>
      </c>
      <c r="E296" s="40">
        <v>5.5899999999999998E-6</v>
      </c>
      <c r="F296" s="40">
        <v>3.9500000000000003E-6</v>
      </c>
      <c r="G296" s="38">
        <v>2760</v>
      </c>
      <c r="H296" s="40">
        <v>9.7899999999999993E-12</v>
      </c>
      <c r="I296" s="38">
        <v>-0.64714910000000003</v>
      </c>
      <c r="J296" s="38">
        <v>4877.7982350000002</v>
      </c>
      <c r="K296" s="38">
        <v>43.417093800000004</v>
      </c>
      <c r="L296" s="37"/>
      <c r="M296" s="37"/>
      <c r="N296" s="37"/>
      <c r="O296" s="37"/>
      <c r="P296" s="37"/>
      <c r="Q296" s="38">
        <v>374.3</v>
      </c>
      <c r="R296" s="37"/>
      <c r="S296" s="39">
        <f t="shared" si="4"/>
        <v>529.16345576640003</v>
      </c>
    </row>
    <row r="297" spans="1:19" ht="15.75">
      <c r="A297" s="36">
        <v>-104.7008599</v>
      </c>
      <c r="B297" s="38">
        <v>32.233567399999998</v>
      </c>
      <c r="C297" s="38">
        <v>130.38151790000001</v>
      </c>
      <c r="D297" s="38">
        <v>76.340142709999995</v>
      </c>
      <c r="E297" s="40">
        <v>7.7600000000000002E-6</v>
      </c>
      <c r="F297" s="40">
        <v>4.5499999999999996E-6</v>
      </c>
      <c r="G297" s="38">
        <v>5388</v>
      </c>
      <c r="H297" s="40">
        <v>1.9100000000000001E-11</v>
      </c>
      <c r="I297" s="38">
        <v>-1.5147152079999999</v>
      </c>
      <c r="J297" s="38">
        <v>7795.9327039999998</v>
      </c>
      <c r="K297" s="38">
        <v>30.887038090000001</v>
      </c>
      <c r="L297" s="37"/>
      <c r="M297" s="37"/>
      <c r="N297" s="37"/>
      <c r="O297" s="37"/>
      <c r="P297" s="37"/>
      <c r="Q297" s="38">
        <v>430.5</v>
      </c>
      <c r="R297" s="37"/>
      <c r="S297" s="39">
        <f t="shared" si="4"/>
        <v>735.35176095600002</v>
      </c>
    </row>
    <row r="298" spans="1:19" ht="15.75">
      <c r="A298" s="36">
        <v>-104.7008708</v>
      </c>
      <c r="B298" s="38">
        <v>32.233568650000002</v>
      </c>
      <c r="C298" s="38">
        <v>111.2626594</v>
      </c>
      <c r="D298" s="38">
        <v>68.263833410000004</v>
      </c>
      <c r="E298" s="40">
        <v>6.63E-6</v>
      </c>
      <c r="F298" s="40">
        <v>4.07E-6</v>
      </c>
      <c r="G298" s="38">
        <v>4912</v>
      </c>
      <c r="H298" s="40">
        <v>1.7399999999999999E-11</v>
      </c>
      <c r="I298" s="38">
        <v>-1.717001582</v>
      </c>
      <c r="J298" s="38">
        <v>5948.9345409999996</v>
      </c>
      <c r="K298" s="38">
        <v>17.43059255</v>
      </c>
      <c r="L298" s="37"/>
      <c r="M298" s="37"/>
      <c r="N298" s="37"/>
      <c r="O298" s="37"/>
      <c r="P298" s="37"/>
      <c r="Q298" s="38">
        <v>384.9</v>
      </c>
      <c r="R298" s="37"/>
      <c r="S298" s="39">
        <f t="shared" si="4"/>
        <v>627.52139901600003</v>
      </c>
    </row>
    <row r="299" spans="1:19" ht="15.75">
      <c r="A299" s="36">
        <v>-104.7008788</v>
      </c>
      <c r="B299" s="38">
        <v>32.233569600000003</v>
      </c>
      <c r="C299" s="38">
        <v>57.599493600000002</v>
      </c>
      <c r="D299" s="38">
        <v>30.785627089999998</v>
      </c>
      <c r="E299" s="40">
        <v>3.4300000000000002E-6</v>
      </c>
      <c r="F299" s="40">
        <v>1.8300000000000001E-6</v>
      </c>
      <c r="G299" s="38">
        <v>1273</v>
      </c>
      <c r="H299" s="40">
        <v>4.51E-12</v>
      </c>
      <c r="I299" s="38">
        <v>-2.8641343379999999</v>
      </c>
      <c r="J299" s="38">
        <v>1388.883284</v>
      </c>
      <c r="K299" s="38">
        <v>8.3436301149999998</v>
      </c>
      <c r="L299" s="37"/>
      <c r="M299" s="37"/>
      <c r="N299" s="37"/>
      <c r="O299" s="37"/>
      <c r="P299" s="37"/>
      <c r="Q299" s="38">
        <v>173.6</v>
      </c>
      <c r="R299" s="37"/>
      <c r="S299" s="39">
        <f t="shared" si="4"/>
        <v>324.86114390400002</v>
      </c>
    </row>
    <row r="300" spans="1:19" ht="15.75">
      <c r="A300" s="36">
        <v>-104.70088579999999</v>
      </c>
      <c r="B300" s="38">
        <v>32.233568529999999</v>
      </c>
      <c r="C300" s="38">
        <v>76.456710520000001</v>
      </c>
      <c r="D300" s="38">
        <v>50.032239590000003</v>
      </c>
      <c r="E300" s="40">
        <v>4.5499999999999996E-6</v>
      </c>
      <c r="F300" s="40">
        <v>2.9799999999999998E-6</v>
      </c>
      <c r="G300" s="38">
        <v>1716</v>
      </c>
      <c r="H300" s="40">
        <v>6.0900000000000001E-12</v>
      </c>
      <c r="I300" s="38">
        <v>-2.8854227250000002</v>
      </c>
      <c r="J300" s="38">
        <v>2996.1574620000001</v>
      </c>
      <c r="K300" s="38">
        <v>42.726641659999999</v>
      </c>
      <c r="L300" s="37"/>
      <c r="M300" s="37"/>
      <c r="N300" s="37"/>
      <c r="O300" s="37"/>
      <c r="P300" s="37"/>
      <c r="Q300" s="38">
        <v>282.10000000000002</v>
      </c>
      <c r="R300" s="37"/>
      <c r="S300" s="39">
        <f t="shared" si="4"/>
        <v>431.21584733279997</v>
      </c>
    </row>
    <row r="301" spans="1:19" ht="15.75">
      <c r="A301" s="36">
        <v>-104.70082410000001</v>
      </c>
      <c r="B301" s="38">
        <v>32.233564059999999</v>
      </c>
      <c r="C301" s="38">
        <v>180.5686019</v>
      </c>
      <c r="D301" s="38">
        <v>100.06576440000001</v>
      </c>
      <c r="E301" s="40">
        <v>1.08E-5</v>
      </c>
      <c r="F301" s="40">
        <v>5.9599999999999997E-6</v>
      </c>
      <c r="G301" s="38">
        <v>9341</v>
      </c>
      <c r="H301" s="40">
        <v>3.3100000000000001E-11</v>
      </c>
      <c r="I301" s="38">
        <v>-1.9768852690000001</v>
      </c>
      <c r="J301" s="38">
        <v>14152.293739999999</v>
      </c>
      <c r="K301" s="38">
        <v>33.996564990000003</v>
      </c>
      <c r="L301" s="37"/>
      <c r="M301" s="37"/>
      <c r="N301" s="37"/>
      <c r="O301" s="37"/>
      <c r="P301" s="37"/>
      <c r="Q301" s="38">
        <v>564.29999999999995</v>
      </c>
      <c r="R301" s="37"/>
      <c r="S301" s="39">
        <f t="shared" si="4"/>
        <v>1018.406914716</v>
      </c>
    </row>
    <row r="302" spans="1:19" ht="15.75">
      <c r="A302" s="36">
        <v>-104.7008833</v>
      </c>
      <c r="B302" s="38">
        <v>32.233563879999998</v>
      </c>
      <c r="C302" s="38">
        <v>75.285577290000006</v>
      </c>
      <c r="D302" s="38">
        <v>38.821345239999999</v>
      </c>
      <c r="E302" s="40">
        <v>4.4800000000000003E-6</v>
      </c>
      <c r="F302" s="40">
        <v>2.3099999999999999E-6</v>
      </c>
      <c r="G302" s="38">
        <v>1664</v>
      </c>
      <c r="H302" s="40">
        <v>5.9000000000000003E-12</v>
      </c>
      <c r="I302" s="38">
        <v>-0.14041959400000001</v>
      </c>
      <c r="J302" s="38">
        <v>2289.1879269999999</v>
      </c>
      <c r="K302" s="38">
        <v>27.310467580000001</v>
      </c>
      <c r="L302" s="37"/>
      <c r="M302" s="37"/>
      <c r="N302" s="37"/>
      <c r="O302" s="37"/>
      <c r="P302" s="37"/>
      <c r="Q302" s="38">
        <v>218.9</v>
      </c>
      <c r="R302" s="37"/>
      <c r="S302" s="39">
        <f t="shared" si="4"/>
        <v>424.61065591560003</v>
      </c>
    </row>
    <row r="303" spans="1:19" ht="15.75">
      <c r="A303" s="36">
        <v>-104.7008508</v>
      </c>
      <c r="B303" s="38">
        <v>32.23356347</v>
      </c>
      <c r="C303" s="38">
        <v>86.034223119999993</v>
      </c>
      <c r="D303" s="38">
        <v>38.61164917</v>
      </c>
      <c r="E303" s="40">
        <v>5.1200000000000001E-6</v>
      </c>
      <c r="F303" s="40">
        <v>2.3E-6</v>
      </c>
      <c r="G303" s="38">
        <v>1794</v>
      </c>
      <c r="H303" s="40">
        <v>6.3600000000000004E-12</v>
      </c>
      <c r="I303" s="38">
        <v>-0.81864397600000005</v>
      </c>
      <c r="J303" s="38">
        <v>2601.8884560000001</v>
      </c>
      <c r="K303" s="38">
        <v>31.05008033</v>
      </c>
      <c r="L303" s="37"/>
      <c r="M303" s="37"/>
      <c r="N303" s="37"/>
      <c r="O303" s="37"/>
      <c r="P303" s="37"/>
      <c r="Q303" s="38">
        <v>217.7</v>
      </c>
      <c r="R303" s="37"/>
      <c r="S303" s="39">
        <f t="shared" si="4"/>
        <v>485.23301839679993</v>
      </c>
    </row>
    <row r="304" spans="1:19" ht="15.75">
      <c r="A304" s="36">
        <v>-104.70081999999999</v>
      </c>
      <c r="B304" s="38">
        <v>32.233562749999997</v>
      </c>
      <c r="C304" s="38">
        <v>70.750936850000002</v>
      </c>
      <c r="D304" s="38">
        <v>49.531683450000003</v>
      </c>
      <c r="E304" s="40">
        <v>4.2100000000000003E-6</v>
      </c>
      <c r="F304" s="40">
        <v>2.9500000000000001E-6</v>
      </c>
      <c r="G304" s="38">
        <v>2515</v>
      </c>
      <c r="H304" s="40">
        <v>8.92E-12</v>
      </c>
      <c r="I304" s="38">
        <v>-4.5240702000000001E-2</v>
      </c>
      <c r="J304" s="38">
        <v>2744.8231310000001</v>
      </c>
      <c r="K304" s="38">
        <v>8.3729668620000002</v>
      </c>
      <c r="L304" s="37"/>
      <c r="M304" s="37"/>
      <c r="N304" s="37"/>
      <c r="O304" s="37"/>
      <c r="P304" s="37"/>
      <c r="Q304" s="38">
        <v>279.3</v>
      </c>
      <c r="R304" s="37"/>
      <c r="S304" s="39">
        <f t="shared" si="4"/>
        <v>399.03528383399998</v>
      </c>
    </row>
    <row r="305" spans="1:19" ht="15.75">
      <c r="A305" s="36">
        <v>-104.7008799</v>
      </c>
      <c r="B305" s="38">
        <v>32.23355394</v>
      </c>
      <c r="C305" s="38">
        <v>79.504201080000001</v>
      </c>
      <c r="D305" s="38">
        <v>38.901023160000001</v>
      </c>
      <c r="E305" s="40">
        <v>4.7299999999999996E-6</v>
      </c>
      <c r="F305" s="40">
        <v>2.3199999999999998E-6</v>
      </c>
      <c r="G305" s="38">
        <v>1732</v>
      </c>
      <c r="H305" s="40">
        <v>6.1400000000000001E-12</v>
      </c>
      <c r="I305" s="38">
        <v>-3.1203558</v>
      </c>
      <c r="J305" s="38">
        <v>2422.4241259999999</v>
      </c>
      <c r="K305" s="38">
        <v>28.5013726</v>
      </c>
      <c r="L305" s="37"/>
      <c r="M305" s="37"/>
      <c r="N305" s="37"/>
      <c r="O305" s="37"/>
      <c r="P305" s="37"/>
      <c r="Q305" s="38">
        <v>219.4</v>
      </c>
      <c r="R305" s="37"/>
      <c r="S305" s="39">
        <f t="shared" si="4"/>
        <v>448.40369409120001</v>
      </c>
    </row>
    <row r="306" spans="1:19" ht="15.75">
      <c r="A306" s="36">
        <v>-104.70081810000001</v>
      </c>
      <c r="B306" s="38">
        <v>32.233552629999998</v>
      </c>
      <c r="C306" s="38">
        <v>73.676694409999996</v>
      </c>
      <c r="D306" s="38">
        <v>31.107075470000002</v>
      </c>
      <c r="E306" s="40">
        <v>4.3900000000000003E-6</v>
      </c>
      <c r="F306" s="40">
        <v>1.8500000000000001E-6</v>
      </c>
      <c r="G306" s="38">
        <v>1463</v>
      </c>
      <c r="H306" s="40">
        <v>5.1900000000000003E-12</v>
      </c>
      <c r="I306" s="38">
        <v>-8.7973928000000007E-2</v>
      </c>
      <c r="J306" s="38">
        <v>1795.098966</v>
      </c>
      <c r="K306" s="38">
        <v>18.500315140000001</v>
      </c>
      <c r="L306" s="37"/>
      <c r="M306" s="37"/>
      <c r="N306" s="37"/>
      <c r="O306" s="37"/>
      <c r="P306" s="37"/>
      <c r="Q306" s="38">
        <v>175.4</v>
      </c>
      <c r="R306" s="37"/>
      <c r="S306" s="39">
        <f t="shared" si="4"/>
        <v>415.53655647239998</v>
      </c>
    </row>
    <row r="307" spans="1:19" ht="15.75">
      <c r="A307" s="36">
        <v>-104.7008711</v>
      </c>
      <c r="B307" s="38">
        <v>32.233539700000001</v>
      </c>
      <c r="C307" s="38">
        <v>94.489875280000007</v>
      </c>
      <c r="D307" s="38">
        <v>42.243664000000003</v>
      </c>
      <c r="E307" s="40">
        <v>5.6300000000000003E-6</v>
      </c>
      <c r="F307" s="40">
        <v>2.52E-6</v>
      </c>
      <c r="G307" s="38">
        <v>2200</v>
      </c>
      <c r="H307" s="40">
        <v>7.7999999999999999E-12</v>
      </c>
      <c r="I307" s="38">
        <v>-1.439392022</v>
      </c>
      <c r="J307" s="38">
        <v>3126.4100400000002</v>
      </c>
      <c r="K307" s="38">
        <v>29.631751049999998</v>
      </c>
      <c r="L307" s="37"/>
      <c r="M307" s="37"/>
      <c r="N307" s="37"/>
      <c r="O307" s="37"/>
      <c r="P307" s="37"/>
      <c r="Q307" s="38">
        <v>238.2</v>
      </c>
      <c r="R307" s="37"/>
      <c r="S307" s="39">
        <f t="shared" si="4"/>
        <v>532.92289657920003</v>
      </c>
    </row>
    <row r="308" spans="1:19" ht="15.75">
      <c r="A308" s="36">
        <v>-104.7008441</v>
      </c>
      <c r="B308" s="38">
        <v>32.233535949999997</v>
      </c>
      <c r="C308" s="38">
        <v>95.53603511</v>
      </c>
      <c r="D308" s="38">
        <v>32.166919989999997</v>
      </c>
      <c r="E308" s="40">
        <v>5.6899999999999997E-6</v>
      </c>
      <c r="F308" s="40">
        <v>1.9199999999999998E-6</v>
      </c>
      <c r="G308" s="38">
        <v>1652</v>
      </c>
      <c r="H308" s="40">
        <v>5.8599999999999997E-12</v>
      </c>
      <c r="I308" s="38">
        <v>-0.85466063299999995</v>
      </c>
      <c r="J308" s="38">
        <v>2406.9982450000002</v>
      </c>
      <c r="K308" s="38">
        <v>31.366796659999999</v>
      </c>
      <c r="L308" s="37"/>
      <c r="M308" s="37"/>
      <c r="N308" s="37"/>
      <c r="O308" s="37"/>
      <c r="P308" s="37"/>
      <c r="Q308" s="38">
        <v>181.4</v>
      </c>
      <c r="R308" s="37"/>
      <c r="S308" s="39">
        <f t="shared" si="4"/>
        <v>538.82323802040003</v>
      </c>
    </row>
    <row r="309" spans="1:19" ht="15.75">
      <c r="A309" s="36">
        <v>-104.700884</v>
      </c>
      <c r="B309" s="38">
        <v>32.233531069999998</v>
      </c>
      <c r="C309" s="38">
        <v>130.9649105</v>
      </c>
      <c r="D309" s="38">
        <v>80.977343790000006</v>
      </c>
      <c r="E309" s="40">
        <v>7.7999999999999999E-6</v>
      </c>
      <c r="F309" s="40">
        <v>4.8199999999999996E-6</v>
      </c>
      <c r="G309" s="38">
        <v>6452</v>
      </c>
      <c r="H309" s="40">
        <v>2.29E-11</v>
      </c>
      <c r="I309" s="38">
        <v>-1.8153785179999999</v>
      </c>
      <c r="J309" s="38">
        <v>8306.4902309999998</v>
      </c>
      <c r="K309" s="38">
        <v>22.32579801</v>
      </c>
      <c r="L309" s="37"/>
      <c r="M309" s="37"/>
      <c r="N309" s="37"/>
      <c r="O309" s="37"/>
      <c r="P309" s="37"/>
      <c r="Q309" s="38">
        <v>456.6</v>
      </c>
      <c r="R309" s="37"/>
      <c r="S309" s="39">
        <f t="shared" si="4"/>
        <v>738.64209521999999</v>
      </c>
    </row>
    <row r="310" spans="1:19" ht="15.75">
      <c r="A310" s="36">
        <v>-104.7008467</v>
      </c>
      <c r="B310" s="38">
        <v>32.23353101</v>
      </c>
      <c r="C310" s="38">
        <v>87.866316650000002</v>
      </c>
      <c r="D310" s="38">
        <v>48.551618179999998</v>
      </c>
      <c r="E310" s="40">
        <v>5.2299999999999999E-6</v>
      </c>
      <c r="F310" s="40">
        <v>2.8899999999999999E-6</v>
      </c>
      <c r="G310" s="38">
        <v>2627</v>
      </c>
      <c r="H310" s="40">
        <v>9.3199999999999999E-12</v>
      </c>
      <c r="I310" s="38">
        <v>-2.0373658510000001</v>
      </c>
      <c r="J310" s="38">
        <v>3341.3749440000001</v>
      </c>
      <c r="K310" s="38">
        <v>21.379670220000001</v>
      </c>
      <c r="L310" s="37"/>
      <c r="M310" s="37"/>
      <c r="N310" s="37"/>
      <c r="O310" s="37"/>
      <c r="P310" s="37"/>
      <c r="Q310" s="38">
        <v>273.8</v>
      </c>
      <c r="R310" s="37"/>
      <c r="S310" s="39">
        <f t="shared" si="4"/>
        <v>495.56602590599999</v>
      </c>
    </row>
    <row r="311" spans="1:19" ht="15.75">
      <c r="A311" s="36">
        <v>-104.70084869999999</v>
      </c>
      <c r="B311" s="38">
        <v>32.233523329999997</v>
      </c>
      <c r="C311" s="38">
        <v>127.79844989999999</v>
      </c>
      <c r="D311" s="38">
        <v>96.018418609999998</v>
      </c>
      <c r="E311" s="40">
        <v>7.61E-6</v>
      </c>
      <c r="F311" s="40">
        <v>5.7200000000000003E-6</v>
      </c>
      <c r="G311" s="38">
        <v>6815</v>
      </c>
      <c r="H311" s="40">
        <v>2.4200000000000001E-11</v>
      </c>
      <c r="I311" s="38">
        <v>-2.6133501030000001</v>
      </c>
      <c r="J311" s="38">
        <v>9611.2354479999995</v>
      </c>
      <c r="K311" s="38">
        <v>29.09340285</v>
      </c>
      <c r="L311" s="37"/>
      <c r="M311" s="37"/>
      <c r="N311" s="37"/>
      <c r="O311" s="37"/>
      <c r="P311" s="37"/>
      <c r="Q311" s="38">
        <v>541.5</v>
      </c>
      <c r="R311" s="37"/>
      <c r="S311" s="39">
        <f t="shared" si="4"/>
        <v>720.78325743599987</v>
      </c>
    </row>
    <row r="312" spans="1:19" ht="15.75">
      <c r="A312" s="36">
        <v>-104.7008889</v>
      </c>
      <c r="B312" s="38">
        <v>32.233522909999998</v>
      </c>
      <c r="C312" s="38">
        <v>92.930116290000001</v>
      </c>
      <c r="D312" s="38">
        <v>42.926228989999998</v>
      </c>
      <c r="E312" s="40">
        <v>5.5300000000000004E-6</v>
      </c>
      <c r="F312" s="40">
        <v>2.5600000000000001E-6</v>
      </c>
      <c r="G312" s="38">
        <v>2573</v>
      </c>
      <c r="H312" s="40">
        <v>9.1300000000000001E-12</v>
      </c>
      <c r="I312" s="38">
        <v>-1.701476687</v>
      </c>
      <c r="J312" s="38">
        <v>3124.4839630000001</v>
      </c>
      <c r="K312" s="38">
        <v>17.650401460000001</v>
      </c>
      <c r="L312" s="37"/>
      <c r="M312" s="37"/>
      <c r="N312" s="37"/>
      <c r="O312" s="37"/>
      <c r="P312" s="37"/>
      <c r="Q312" s="38">
        <v>242.1</v>
      </c>
      <c r="R312" s="37"/>
      <c r="S312" s="39">
        <f t="shared" si="4"/>
        <v>524.1258558756</v>
      </c>
    </row>
    <row r="313" spans="1:19" ht="15.75">
      <c r="A313" s="36">
        <v>-104.7008968</v>
      </c>
      <c r="B313" s="38">
        <v>32.2335238</v>
      </c>
      <c r="C313" s="38">
        <v>78.12158617</v>
      </c>
      <c r="D313" s="38">
        <v>50.457351559999999</v>
      </c>
      <c r="E313" s="40">
        <v>4.6500000000000004E-6</v>
      </c>
      <c r="F313" s="40">
        <v>3.0000000000000001E-6</v>
      </c>
      <c r="G313" s="38">
        <v>1884</v>
      </c>
      <c r="H313" s="40">
        <v>6.6799999999999998E-12</v>
      </c>
      <c r="I313" s="38">
        <v>-2.9309219259999999</v>
      </c>
      <c r="J313" s="38">
        <v>3087.4119799999999</v>
      </c>
      <c r="K313" s="38">
        <v>38.978017450000003</v>
      </c>
      <c r="L313" s="37"/>
      <c r="M313" s="37"/>
      <c r="N313" s="37"/>
      <c r="O313" s="37"/>
      <c r="P313" s="37"/>
      <c r="Q313" s="38">
        <v>284.5</v>
      </c>
      <c r="R313" s="37"/>
      <c r="S313" s="39">
        <f t="shared" si="4"/>
        <v>440.60574599879999</v>
      </c>
    </row>
    <row r="314" spans="1:19" ht="15.75">
      <c r="A314" s="36">
        <v>-104.70085349999999</v>
      </c>
      <c r="B314" s="38">
        <v>32.233516299999998</v>
      </c>
      <c r="C314" s="38">
        <v>78.409141719999994</v>
      </c>
      <c r="D314" s="38">
        <v>40.990450430000003</v>
      </c>
      <c r="E314" s="40">
        <v>4.6700000000000002E-6</v>
      </c>
      <c r="F314" s="40">
        <v>2.4399999999999999E-6</v>
      </c>
      <c r="G314" s="38">
        <v>1904</v>
      </c>
      <c r="H314" s="40">
        <v>6.7500000000000001E-12</v>
      </c>
      <c r="I314" s="38">
        <v>-2.4838444580000001</v>
      </c>
      <c r="J314" s="38">
        <v>2517.3782289999999</v>
      </c>
      <c r="K314" s="38">
        <v>24.365755669999999</v>
      </c>
      <c r="L314" s="37"/>
      <c r="M314" s="37"/>
      <c r="N314" s="37"/>
      <c r="O314" s="37"/>
      <c r="P314" s="37"/>
      <c r="Q314" s="38">
        <v>231.2</v>
      </c>
      <c r="R314" s="37"/>
      <c r="S314" s="39">
        <f t="shared" si="4"/>
        <v>442.22755930079995</v>
      </c>
    </row>
    <row r="315" spans="1:19" ht="15.75">
      <c r="A315" s="36">
        <v>-104.7008452</v>
      </c>
      <c r="B315" s="38">
        <v>32.233620039999998</v>
      </c>
      <c r="C315" s="38">
        <v>84.898734239999996</v>
      </c>
      <c r="D315" s="38">
        <v>52.451201759999996</v>
      </c>
      <c r="E315" s="40">
        <v>5.0599999999999998E-6</v>
      </c>
      <c r="F315" s="40">
        <v>3.1200000000000002E-6</v>
      </c>
      <c r="G315" s="38">
        <v>2838</v>
      </c>
      <c r="H315" s="40">
        <v>1.0099999999999999E-11</v>
      </c>
      <c r="I315" s="38">
        <v>-2.8763863330000001</v>
      </c>
      <c r="J315" s="38">
        <v>3487.8334610000002</v>
      </c>
      <c r="K315" s="38">
        <v>18.631436059999999</v>
      </c>
      <c r="L315" s="37"/>
      <c r="M315" s="37"/>
      <c r="N315" s="37"/>
      <c r="O315" s="37"/>
      <c r="P315" s="37"/>
      <c r="Q315" s="38">
        <v>295.8</v>
      </c>
      <c r="R315" s="37"/>
      <c r="S315" s="39">
        <f t="shared" si="4"/>
        <v>478.82886111359994</v>
      </c>
    </row>
    <row r="316" spans="1:19" ht="15.75">
      <c r="A316" s="36">
        <v>-104.7008546</v>
      </c>
      <c r="B316" s="38">
        <v>32.233617539999997</v>
      </c>
      <c r="C316" s="38">
        <v>38.678522839999999</v>
      </c>
      <c r="D316" s="38">
        <v>26.762357399999999</v>
      </c>
      <c r="E316" s="40">
        <v>2.3E-6</v>
      </c>
      <c r="F316" s="40">
        <v>1.59E-6</v>
      </c>
      <c r="G316" s="38">
        <v>616</v>
      </c>
      <c r="H316" s="40">
        <v>2.18E-12</v>
      </c>
      <c r="I316" s="38">
        <v>-2.473468891</v>
      </c>
      <c r="J316" s="38">
        <v>810.76189169999998</v>
      </c>
      <c r="K316" s="38">
        <v>24.022082650000002</v>
      </c>
      <c r="L316" s="37"/>
      <c r="M316" s="37"/>
      <c r="N316" s="37"/>
      <c r="O316" s="37"/>
      <c r="P316" s="37"/>
      <c r="Q316" s="38">
        <v>150.9</v>
      </c>
      <c r="R316" s="37"/>
      <c r="S316" s="39">
        <f t="shared" si="4"/>
        <v>218.14686881759999</v>
      </c>
    </row>
    <row r="317" spans="1:19" ht="15.75">
      <c r="A317" s="36">
        <v>-104.7008093</v>
      </c>
      <c r="B317" s="38">
        <v>32.233612659999999</v>
      </c>
      <c r="C317" s="38">
        <v>146.96762820000001</v>
      </c>
      <c r="D317" s="38">
        <v>94.416931070000004</v>
      </c>
      <c r="E317" s="40">
        <v>8.7499999999999992E-6</v>
      </c>
      <c r="F317" s="40">
        <v>5.6200000000000004E-6</v>
      </c>
      <c r="G317" s="38">
        <v>7695</v>
      </c>
      <c r="H317" s="40">
        <v>2.7299999999999999E-11</v>
      </c>
      <c r="I317" s="38">
        <v>-2.0798474140000001</v>
      </c>
      <c r="J317" s="38">
        <v>10868.525960000001</v>
      </c>
      <c r="K317" s="38">
        <v>29.199230589999999</v>
      </c>
      <c r="L317" s="37"/>
      <c r="M317" s="37"/>
      <c r="N317" s="37"/>
      <c r="O317" s="37"/>
      <c r="P317" s="37"/>
      <c r="Q317" s="38">
        <v>532.4</v>
      </c>
      <c r="R317" s="37"/>
      <c r="S317" s="39">
        <f t="shared" si="4"/>
        <v>828.89742304799995</v>
      </c>
    </row>
    <row r="318" spans="1:19" ht="15.75">
      <c r="A318" s="36">
        <v>-104.70080539999999</v>
      </c>
      <c r="B318" s="38">
        <v>32.233609559999998</v>
      </c>
      <c r="C318" s="38">
        <v>56.343260180000001</v>
      </c>
      <c r="D318" s="38">
        <v>26.533985909999998</v>
      </c>
      <c r="E318" s="40">
        <v>3.36E-6</v>
      </c>
      <c r="F318" s="40">
        <v>1.5799999999999999E-6</v>
      </c>
      <c r="G318" s="38">
        <v>1003</v>
      </c>
      <c r="H318" s="40">
        <v>3.5600000000000002E-12</v>
      </c>
      <c r="I318" s="38">
        <v>-0.82160928600000005</v>
      </c>
      <c r="J318" s="38">
        <v>1170.9640139999999</v>
      </c>
      <c r="K318" s="38">
        <v>14.34407989</v>
      </c>
      <c r="L318" s="37"/>
      <c r="M318" s="37"/>
      <c r="N318" s="37"/>
      <c r="O318" s="37"/>
      <c r="P318" s="37"/>
      <c r="Q318" s="38">
        <v>149.6</v>
      </c>
      <c r="R318" s="37"/>
      <c r="S318" s="39">
        <f t="shared" si="4"/>
        <v>317.77598741520001</v>
      </c>
    </row>
    <row r="319" spans="1:19" ht="15.75">
      <c r="A319" s="36">
        <v>-104.70084989999999</v>
      </c>
      <c r="B319" s="38">
        <v>32.233603960000003</v>
      </c>
      <c r="C319" s="38">
        <v>57.458057719999999</v>
      </c>
      <c r="D319" s="38">
        <v>25.962160619999999</v>
      </c>
      <c r="E319" s="40">
        <v>3.4199999999999999E-6</v>
      </c>
      <c r="F319" s="40">
        <v>1.55E-6</v>
      </c>
      <c r="G319" s="38">
        <v>826</v>
      </c>
      <c r="H319" s="40">
        <v>2.9299999999999998E-12</v>
      </c>
      <c r="I319" s="38">
        <v>-1.9495402070000001</v>
      </c>
      <c r="J319" s="38">
        <v>1168.3981349999999</v>
      </c>
      <c r="K319" s="38">
        <v>29.304919659999999</v>
      </c>
      <c r="L319" s="37"/>
      <c r="M319" s="37"/>
      <c r="N319" s="37"/>
      <c r="O319" s="37"/>
      <c r="P319" s="37"/>
      <c r="Q319" s="38">
        <v>146.4</v>
      </c>
      <c r="R319" s="37"/>
      <c r="S319" s="39">
        <f t="shared" si="4"/>
        <v>324.06344554079999</v>
      </c>
    </row>
    <row r="320" spans="1:19" ht="15.75">
      <c r="A320" s="36">
        <v>-104.70081709999999</v>
      </c>
      <c r="B320" s="38">
        <v>32.233602359999999</v>
      </c>
      <c r="C320" s="38">
        <v>98.840551739999995</v>
      </c>
      <c r="D320" s="38">
        <v>70.482944000000003</v>
      </c>
      <c r="E320" s="40">
        <v>5.8900000000000004E-6</v>
      </c>
      <c r="F320" s="40">
        <v>4.1999999999999996E-6</v>
      </c>
      <c r="G320" s="38">
        <v>4109</v>
      </c>
      <c r="H320" s="40">
        <v>1.46E-11</v>
      </c>
      <c r="I320" s="38">
        <v>-0.86065969099999995</v>
      </c>
      <c r="J320" s="38">
        <v>5456.5517460000001</v>
      </c>
      <c r="K320" s="38">
        <v>24.696031649999998</v>
      </c>
      <c r="L320" s="37"/>
      <c r="M320" s="37"/>
      <c r="N320" s="37"/>
      <c r="O320" s="37"/>
      <c r="P320" s="37"/>
      <c r="Q320" s="38">
        <v>397.5</v>
      </c>
      <c r="R320" s="37"/>
      <c r="S320" s="39">
        <f t="shared" si="4"/>
        <v>557.46071181359991</v>
      </c>
    </row>
    <row r="321" spans="1:19" ht="15.75">
      <c r="A321" s="36">
        <v>-104.700827</v>
      </c>
      <c r="B321" s="38">
        <v>32.233572100000004</v>
      </c>
      <c r="C321" s="38">
        <v>69.930793420000001</v>
      </c>
      <c r="D321" s="38">
        <v>57.605337179999999</v>
      </c>
      <c r="E321" s="40">
        <v>4.16E-6</v>
      </c>
      <c r="F321" s="40">
        <v>3.4300000000000002E-6</v>
      </c>
      <c r="G321" s="38">
        <v>2359</v>
      </c>
      <c r="H321" s="40">
        <v>8.3699999999999993E-12</v>
      </c>
      <c r="I321" s="38">
        <v>-9.7754470999999996E-2</v>
      </c>
      <c r="J321" s="38">
        <v>3155.2244599999999</v>
      </c>
      <c r="K321" s="38">
        <v>25.23511306</v>
      </c>
      <c r="L321" s="37"/>
      <c r="M321" s="37"/>
      <c r="N321" s="37"/>
      <c r="O321" s="37"/>
      <c r="P321" s="37"/>
      <c r="Q321" s="38">
        <v>324.8</v>
      </c>
      <c r="R321" s="37"/>
      <c r="S321" s="39">
        <f t="shared" si="4"/>
        <v>394.4096748888</v>
      </c>
    </row>
    <row r="322" spans="1:19" ht="15.75">
      <c r="A322" s="36">
        <v>-104.70087669999999</v>
      </c>
      <c r="B322" s="38">
        <v>32.233566439999997</v>
      </c>
      <c r="C322" s="38">
        <v>64.589389319999995</v>
      </c>
      <c r="D322" s="38">
        <v>29.801624</v>
      </c>
      <c r="E322" s="40">
        <v>3.8500000000000004E-6</v>
      </c>
      <c r="F322" s="40">
        <v>1.77E-6</v>
      </c>
      <c r="G322" s="38">
        <v>1178</v>
      </c>
      <c r="H322" s="40">
        <v>4.1800000000000004E-12</v>
      </c>
      <c r="I322" s="38">
        <v>-0.22799165800000001</v>
      </c>
      <c r="J322" s="38">
        <v>1507.648815</v>
      </c>
      <c r="K322" s="38">
        <v>21.865092969999999</v>
      </c>
      <c r="L322" s="37"/>
      <c r="M322" s="37"/>
      <c r="N322" s="37"/>
      <c r="O322" s="37"/>
      <c r="P322" s="37"/>
      <c r="Q322" s="38">
        <v>168.1</v>
      </c>
      <c r="R322" s="37"/>
      <c r="S322" s="39">
        <f t="shared" si="4"/>
        <v>364.28415576479995</v>
      </c>
    </row>
    <row r="323" spans="1:19" ht="15.75">
      <c r="A323" s="36">
        <v>-104.7008493</v>
      </c>
      <c r="B323" s="38">
        <v>32.233565130000002</v>
      </c>
      <c r="C323" s="38">
        <v>50.092037959999999</v>
      </c>
      <c r="D323" s="38">
        <v>29.678006629999999</v>
      </c>
      <c r="E323" s="40">
        <v>2.9799999999999998E-6</v>
      </c>
      <c r="F323" s="40">
        <v>1.77E-6</v>
      </c>
      <c r="G323" s="38">
        <v>916</v>
      </c>
      <c r="H323" s="40">
        <v>3.2500000000000001E-12</v>
      </c>
      <c r="I323" s="38">
        <v>-0.29111151200000002</v>
      </c>
      <c r="J323" s="38">
        <v>1164.4008389999999</v>
      </c>
      <c r="K323" s="38">
        <v>21.33293201</v>
      </c>
      <c r="L323" s="37"/>
      <c r="M323" s="37"/>
      <c r="N323" s="37"/>
      <c r="O323" s="37"/>
      <c r="P323" s="37"/>
      <c r="Q323" s="38">
        <v>167.4</v>
      </c>
      <c r="R323" s="37"/>
      <c r="S323" s="39">
        <f t="shared" si="4"/>
        <v>282.51909409439997</v>
      </c>
    </row>
    <row r="324" spans="1:19" ht="15.75">
      <c r="A324" s="36">
        <v>-104.7008654</v>
      </c>
      <c r="B324" s="38">
        <v>32.233564479999998</v>
      </c>
      <c r="C324" s="38">
        <v>56.001736870000002</v>
      </c>
      <c r="D324" s="38">
        <v>27.604358420000001</v>
      </c>
      <c r="E324" s="40">
        <v>3.3400000000000002E-6</v>
      </c>
      <c r="F324" s="40">
        <v>1.64E-6</v>
      </c>
      <c r="G324" s="38">
        <v>828</v>
      </c>
      <c r="H324" s="40">
        <v>2.94E-12</v>
      </c>
      <c r="I324" s="38">
        <v>-0.42865413600000002</v>
      </c>
      <c r="J324" s="38">
        <v>1210.8162359999999</v>
      </c>
      <c r="K324" s="38">
        <v>31.616377799999999</v>
      </c>
      <c r="L324" s="37"/>
      <c r="M324" s="37"/>
      <c r="N324" s="37"/>
      <c r="O324" s="37"/>
      <c r="P324" s="37"/>
      <c r="Q324" s="38">
        <v>155.69999999999999</v>
      </c>
      <c r="R324" s="37"/>
      <c r="S324" s="39">
        <f t="shared" si="4"/>
        <v>315.84979594679999</v>
      </c>
    </row>
    <row r="325" spans="1:19" ht="15.75">
      <c r="A325" s="36">
        <v>-104.7008471</v>
      </c>
      <c r="B325" s="38">
        <v>32.233560609999998</v>
      </c>
      <c r="C325" s="38">
        <v>92.101669849999993</v>
      </c>
      <c r="D325" s="38">
        <v>51.714774490000003</v>
      </c>
      <c r="E325" s="40">
        <v>5.49E-6</v>
      </c>
      <c r="F325" s="40">
        <v>3.0800000000000002E-6</v>
      </c>
      <c r="G325" s="38">
        <v>2953</v>
      </c>
      <c r="H325" s="40">
        <v>1.0499999999999999E-11</v>
      </c>
      <c r="I325" s="38">
        <v>-2.2689413680000001</v>
      </c>
      <c r="J325" s="38">
        <v>3730.6217740000002</v>
      </c>
      <c r="K325" s="38">
        <v>20.844294099999999</v>
      </c>
      <c r="L325" s="37"/>
      <c r="M325" s="37"/>
      <c r="N325" s="37"/>
      <c r="O325" s="37"/>
      <c r="P325" s="37"/>
      <c r="Q325" s="38">
        <v>291.60000000000002</v>
      </c>
      <c r="R325" s="37"/>
      <c r="S325" s="39">
        <f t="shared" si="4"/>
        <v>519.45341795399997</v>
      </c>
    </row>
    <row r="326" spans="1:19" ht="15.75">
      <c r="A326" s="36">
        <v>-104.7008096</v>
      </c>
      <c r="B326" s="38">
        <v>32.233546320000002</v>
      </c>
      <c r="C326" s="38">
        <v>71.047851910000006</v>
      </c>
      <c r="D326" s="38">
        <v>39.163037750000001</v>
      </c>
      <c r="E326" s="40">
        <v>4.2300000000000002E-6</v>
      </c>
      <c r="F326" s="40">
        <v>2.3300000000000001E-6</v>
      </c>
      <c r="G326" s="38">
        <v>1287</v>
      </c>
      <c r="H326" s="40">
        <v>4.56E-12</v>
      </c>
      <c r="I326" s="38">
        <v>-2.5035495870000002</v>
      </c>
      <c r="J326" s="38">
        <v>2179.3470969999998</v>
      </c>
      <c r="K326" s="38">
        <v>40.94561616</v>
      </c>
      <c r="L326" s="37"/>
      <c r="M326" s="37"/>
      <c r="N326" s="37"/>
      <c r="O326" s="37"/>
      <c r="P326" s="37"/>
      <c r="Q326" s="38">
        <v>220.8</v>
      </c>
      <c r="R326" s="37"/>
      <c r="S326" s="39">
        <f t="shared" ref="S326:S389" si="5">C326*R$5</f>
        <v>400.70988477240002</v>
      </c>
    </row>
    <row r="327" spans="1:19" ht="15.75">
      <c r="A327" s="36">
        <v>-104.700892</v>
      </c>
      <c r="B327" s="38">
        <v>32.233515230000002</v>
      </c>
      <c r="C327" s="38">
        <v>101.8264724</v>
      </c>
      <c r="D327" s="38">
        <v>55.005242010000003</v>
      </c>
      <c r="E327" s="40">
        <v>6.0599999999999996E-6</v>
      </c>
      <c r="F327" s="40">
        <v>3.2799999999999999E-6</v>
      </c>
      <c r="G327" s="38">
        <v>2734</v>
      </c>
      <c r="H327" s="40">
        <v>9.6999999999999995E-12</v>
      </c>
      <c r="I327" s="38">
        <v>-2.5766747950000002</v>
      </c>
      <c r="J327" s="38">
        <v>4386.9618700000001</v>
      </c>
      <c r="K327" s="38">
        <v>37.678965959999999</v>
      </c>
      <c r="L327" s="37"/>
      <c r="M327" s="37"/>
      <c r="N327" s="37"/>
      <c r="O327" s="37"/>
      <c r="P327" s="37"/>
      <c r="Q327" s="38">
        <v>310.2</v>
      </c>
      <c r="R327" s="37"/>
      <c r="S327" s="39">
        <f t="shared" si="5"/>
        <v>574.30130433599993</v>
      </c>
    </row>
    <row r="328" spans="1:19" ht="15.75">
      <c r="A328" s="36">
        <v>-104.70086070000001</v>
      </c>
      <c r="B328" s="38">
        <v>32.233597770000003</v>
      </c>
      <c r="C328" s="38">
        <v>98.823523269999995</v>
      </c>
      <c r="D328" s="38">
        <v>37.948836020000002</v>
      </c>
      <c r="E328" s="40">
        <v>5.8900000000000004E-6</v>
      </c>
      <c r="F328" s="40">
        <v>2.26E-6</v>
      </c>
      <c r="G328" s="38">
        <v>1745</v>
      </c>
      <c r="H328" s="40">
        <v>6.1900000000000001E-12</v>
      </c>
      <c r="I328" s="38">
        <v>-0.150707179</v>
      </c>
      <c r="J328" s="38">
        <v>2937.3647190000002</v>
      </c>
      <c r="K328" s="38">
        <v>40.593008810000001</v>
      </c>
      <c r="L328" s="37"/>
      <c r="M328" s="37"/>
      <c r="N328" s="37"/>
      <c r="O328" s="37"/>
      <c r="P328" s="37"/>
      <c r="Q328" s="38">
        <v>214</v>
      </c>
      <c r="R328" s="37"/>
      <c r="S328" s="39">
        <f t="shared" si="5"/>
        <v>557.36467124279989</v>
      </c>
    </row>
    <row r="329" spans="1:19" ht="15.75">
      <c r="A329" s="36">
        <v>-104.7008652</v>
      </c>
      <c r="B329" s="38">
        <v>32.233597770000003</v>
      </c>
      <c r="C329" s="38">
        <v>75.621197530000003</v>
      </c>
      <c r="D329" s="38">
        <v>29.068454930000001</v>
      </c>
      <c r="E329" s="40">
        <v>4.5000000000000001E-6</v>
      </c>
      <c r="F329" s="40">
        <v>1.73E-6</v>
      </c>
      <c r="G329" s="38">
        <v>1438</v>
      </c>
      <c r="H329" s="40">
        <v>5.0999999999999997E-12</v>
      </c>
      <c r="I329" s="38">
        <v>-0.226119032</v>
      </c>
      <c r="J329" s="38">
        <v>1721.7281499999999</v>
      </c>
      <c r="K329" s="38">
        <v>16.479265340000001</v>
      </c>
      <c r="L329" s="37"/>
      <c r="M329" s="37"/>
      <c r="N329" s="37"/>
      <c r="O329" s="37"/>
      <c r="P329" s="37"/>
      <c r="Q329" s="38">
        <v>163.9</v>
      </c>
      <c r="R329" s="37"/>
      <c r="S329" s="39">
        <f t="shared" si="5"/>
        <v>426.50355406919999</v>
      </c>
    </row>
    <row r="330" spans="1:19" ht="15.75">
      <c r="A330" s="36">
        <v>-104.70081</v>
      </c>
      <c r="B330" s="38">
        <v>32.233596579999997</v>
      </c>
      <c r="C330" s="38">
        <v>66.848047719999997</v>
      </c>
      <c r="D330" s="38">
        <v>46.391650130000002</v>
      </c>
      <c r="E330" s="40">
        <v>3.98E-6</v>
      </c>
      <c r="F330" s="40">
        <v>2.7599999999999998E-6</v>
      </c>
      <c r="G330" s="38">
        <v>1731</v>
      </c>
      <c r="H330" s="40">
        <v>6.1400000000000001E-12</v>
      </c>
      <c r="I330" s="38">
        <v>-0.39917159800000002</v>
      </c>
      <c r="J330" s="38">
        <v>2429.0006450000001</v>
      </c>
      <c r="K330" s="38">
        <v>28.7361243</v>
      </c>
      <c r="L330" s="37"/>
      <c r="M330" s="37"/>
      <c r="N330" s="37"/>
      <c r="O330" s="37"/>
      <c r="P330" s="37"/>
      <c r="Q330" s="38">
        <v>261.60000000000002</v>
      </c>
      <c r="R330" s="37"/>
      <c r="S330" s="39">
        <f t="shared" si="5"/>
        <v>377.02298914079995</v>
      </c>
    </row>
    <row r="331" spans="1:19" ht="15.75">
      <c r="A331" s="36">
        <v>-104.7008464</v>
      </c>
      <c r="B331" s="38">
        <v>32.233501889999999</v>
      </c>
      <c r="C331" s="38">
        <v>341.05385560000002</v>
      </c>
      <c r="D331" s="38">
        <v>54.716360029999997</v>
      </c>
      <c r="E331" s="40">
        <v>2.0299999999999999E-5</v>
      </c>
      <c r="F331" s="40">
        <v>3.2600000000000001E-6</v>
      </c>
      <c r="G331" s="38">
        <v>9622</v>
      </c>
      <c r="H331" s="40">
        <v>3.4099999999999997E-11</v>
      </c>
      <c r="I331" s="38">
        <v>-0.37909294700000001</v>
      </c>
      <c r="J331" s="38">
        <v>14616.360409999999</v>
      </c>
      <c r="K331" s="38">
        <v>34.169658329999997</v>
      </c>
      <c r="L331" s="37"/>
      <c r="M331" s="37"/>
      <c r="N331" s="37"/>
      <c r="O331" s="37"/>
      <c r="P331" s="37"/>
      <c r="Q331" s="38">
        <v>308.60000000000002</v>
      </c>
      <c r="R331" s="37"/>
      <c r="S331" s="39">
        <f t="shared" si="5"/>
        <v>1923.5437455839999</v>
      </c>
    </row>
    <row r="332" spans="1:19" ht="15.75">
      <c r="A332" s="36">
        <v>-104.70085450000001</v>
      </c>
      <c r="B332" s="38">
        <v>32.233501889999999</v>
      </c>
      <c r="C332" s="38">
        <v>101.3230054</v>
      </c>
      <c r="D332" s="38">
        <v>40.68995511</v>
      </c>
      <c r="E332" s="40">
        <v>6.0299999999999999E-6</v>
      </c>
      <c r="F332" s="40">
        <v>2.4200000000000001E-6</v>
      </c>
      <c r="G332" s="38">
        <v>2217</v>
      </c>
      <c r="H332" s="40">
        <v>7.8599999999999992E-12</v>
      </c>
      <c r="I332" s="38">
        <v>-0.59482684699999999</v>
      </c>
      <c r="J332" s="38">
        <v>3229.195624</v>
      </c>
      <c r="K332" s="38">
        <v>31.34513179</v>
      </c>
      <c r="L332" s="37"/>
      <c r="M332" s="37"/>
      <c r="N332" s="37"/>
      <c r="O332" s="37"/>
      <c r="P332" s="37"/>
      <c r="Q332" s="38">
        <v>229.5</v>
      </c>
      <c r="R332" s="37"/>
      <c r="S332" s="39">
        <f t="shared" si="5"/>
        <v>571.461750456</v>
      </c>
    </row>
    <row r="333" spans="1:19" ht="15.75">
      <c r="A333" s="36">
        <v>-104.7008343</v>
      </c>
      <c r="B333" s="38">
        <v>32.233502960000003</v>
      </c>
      <c r="C333" s="38">
        <v>89.027751850000001</v>
      </c>
      <c r="D333" s="38">
        <v>27.476727570000001</v>
      </c>
      <c r="E333" s="40">
        <v>5.3000000000000001E-6</v>
      </c>
      <c r="F333" s="40">
        <v>1.64E-6</v>
      </c>
      <c r="G333" s="38">
        <v>1732</v>
      </c>
      <c r="H333" s="40">
        <v>6.1400000000000001E-12</v>
      </c>
      <c r="I333" s="38">
        <v>-3.1049193819999998</v>
      </c>
      <c r="J333" s="38">
        <v>1915.973489</v>
      </c>
      <c r="K333" s="38">
        <v>9.6020895040000003</v>
      </c>
      <c r="L333" s="37"/>
      <c r="M333" s="37"/>
      <c r="N333" s="37"/>
      <c r="O333" s="37"/>
      <c r="P333" s="37"/>
      <c r="Q333" s="38">
        <v>154.9</v>
      </c>
      <c r="R333" s="37"/>
      <c r="S333" s="39">
        <f t="shared" si="5"/>
        <v>502.11652043399999</v>
      </c>
    </row>
    <row r="334" spans="1:19" ht="15.75">
      <c r="A334" s="36">
        <v>-104.700829</v>
      </c>
      <c r="B334" s="38">
        <v>32.233496049999999</v>
      </c>
      <c r="C334" s="38">
        <v>77.932902470000002</v>
      </c>
      <c r="D334" s="38">
        <v>55.28288285</v>
      </c>
      <c r="E334" s="40">
        <v>4.6399999999999996E-6</v>
      </c>
      <c r="F334" s="40">
        <v>3.2899999999999998E-6</v>
      </c>
      <c r="G334" s="38">
        <v>2601</v>
      </c>
      <c r="H334" s="40">
        <v>9.2199999999999999E-12</v>
      </c>
      <c r="I334" s="38">
        <v>-1.2448654459999999</v>
      </c>
      <c r="J334" s="38">
        <v>3374.5091849999999</v>
      </c>
      <c r="K334" s="38">
        <v>22.922124159999999</v>
      </c>
      <c r="L334" s="37"/>
      <c r="M334" s="37"/>
      <c r="N334" s="37"/>
      <c r="O334" s="37"/>
      <c r="P334" s="37"/>
      <c r="Q334" s="38">
        <v>311.7</v>
      </c>
      <c r="R334" s="37"/>
      <c r="S334" s="39">
        <f t="shared" si="5"/>
        <v>439.54156993079999</v>
      </c>
    </row>
    <row r="335" spans="1:19" ht="15.75">
      <c r="A335" s="36">
        <v>-104.70084989999999</v>
      </c>
      <c r="B335" s="38">
        <v>32.23349271</v>
      </c>
      <c r="C335" s="38">
        <v>163.55676020000001</v>
      </c>
      <c r="D335" s="38">
        <v>57.481073430000002</v>
      </c>
      <c r="E335" s="40">
        <v>9.7399999999999999E-6</v>
      </c>
      <c r="F335" s="40">
        <v>3.4199999999999999E-6</v>
      </c>
      <c r="G335" s="38">
        <v>4866</v>
      </c>
      <c r="H335" s="40">
        <v>1.7300000000000001E-11</v>
      </c>
      <c r="I335" s="38">
        <v>-0.73325423300000003</v>
      </c>
      <c r="J335" s="38">
        <v>7363.6383379999997</v>
      </c>
      <c r="K335" s="38">
        <v>33.918536240000002</v>
      </c>
      <c r="L335" s="37"/>
      <c r="M335" s="37"/>
      <c r="N335" s="37"/>
      <c r="O335" s="37"/>
      <c r="P335" s="37"/>
      <c r="Q335" s="38">
        <v>324.10000000000002</v>
      </c>
      <c r="R335" s="37"/>
      <c r="S335" s="39">
        <f t="shared" si="5"/>
        <v>922.46012752800004</v>
      </c>
    </row>
    <row r="336" spans="1:19" ht="15.75">
      <c r="A336" s="36">
        <v>-104.7008383</v>
      </c>
      <c r="B336" s="38">
        <v>32.233494380000003</v>
      </c>
      <c r="C336" s="38">
        <v>55.146385479999999</v>
      </c>
      <c r="D336" s="38">
        <v>32.866849430000002</v>
      </c>
      <c r="E336" s="40">
        <v>3.2799999999999999E-6</v>
      </c>
      <c r="F336" s="40">
        <v>1.9599999999999999E-6</v>
      </c>
      <c r="G336" s="38">
        <v>1137</v>
      </c>
      <c r="H336" s="40">
        <v>4.0300000000000004E-12</v>
      </c>
      <c r="I336" s="38">
        <v>-0.75488770999999999</v>
      </c>
      <c r="J336" s="38">
        <v>1419.626863</v>
      </c>
      <c r="K336" s="38">
        <v>19.908531629999999</v>
      </c>
      <c r="L336" s="37"/>
      <c r="M336" s="37"/>
      <c r="N336" s="37"/>
      <c r="O336" s="37"/>
      <c r="P336" s="37"/>
      <c r="Q336" s="38">
        <v>185.3</v>
      </c>
      <c r="R336" s="37"/>
      <c r="S336" s="39">
        <f t="shared" si="5"/>
        <v>311.0256141072</v>
      </c>
    </row>
    <row r="337" spans="1:19" ht="15.75">
      <c r="A337" s="36">
        <v>-104.7008575</v>
      </c>
      <c r="B337" s="38">
        <v>32.233493189999997</v>
      </c>
      <c r="C337" s="38">
        <v>64.264448610000002</v>
      </c>
      <c r="D337" s="38">
        <v>38.119850839999998</v>
      </c>
      <c r="E337" s="40">
        <v>3.8299999999999998E-6</v>
      </c>
      <c r="F337" s="40">
        <v>2.2699999999999999E-6</v>
      </c>
      <c r="G337" s="38">
        <v>1621</v>
      </c>
      <c r="H337" s="40">
        <v>5.7500000000000003E-12</v>
      </c>
      <c r="I337" s="38">
        <v>-1.8896599E-2</v>
      </c>
      <c r="J337" s="38">
        <v>1918.761782</v>
      </c>
      <c r="K337" s="38">
        <v>15.51843405</v>
      </c>
      <c r="L337" s="37"/>
      <c r="M337" s="37"/>
      <c r="N337" s="37"/>
      <c r="O337" s="37"/>
      <c r="P337" s="37"/>
      <c r="Q337" s="38">
        <v>215</v>
      </c>
      <c r="R337" s="37"/>
      <c r="S337" s="39">
        <f t="shared" si="5"/>
        <v>362.4514901604</v>
      </c>
    </row>
    <row r="338" spans="1:19" ht="15.75">
      <c r="A338" s="36">
        <v>-104.700861</v>
      </c>
      <c r="B338" s="38">
        <v>32.233491219999998</v>
      </c>
      <c r="C338" s="38">
        <v>108.6608921</v>
      </c>
      <c r="D338" s="38">
        <v>47.649031780000001</v>
      </c>
      <c r="E338" s="40">
        <v>6.4699999999999999E-6</v>
      </c>
      <c r="F338" s="40">
        <v>2.8399999999999999E-6</v>
      </c>
      <c r="G338" s="38">
        <v>2509</v>
      </c>
      <c r="H338" s="40">
        <v>8.8999999999999996E-12</v>
      </c>
      <c r="I338" s="38">
        <v>-2.7618084700000001</v>
      </c>
      <c r="J338" s="38">
        <v>4055.3321219999998</v>
      </c>
      <c r="K338" s="38">
        <v>38.130837999999997</v>
      </c>
      <c r="L338" s="37"/>
      <c r="M338" s="37"/>
      <c r="N338" s="37"/>
      <c r="O338" s="37"/>
      <c r="P338" s="37"/>
      <c r="Q338" s="38">
        <v>268.7</v>
      </c>
      <c r="R338" s="37"/>
      <c r="S338" s="39">
        <f t="shared" si="5"/>
        <v>612.84743144399999</v>
      </c>
    </row>
    <row r="339" spans="1:19" ht="15.75">
      <c r="A339" s="36">
        <v>-104.7008203</v>
      </c>
      <c r="B339" s="38">
        <v>32.233486280000001</v>
      </c>
      <c r="C339" s="38">
        <v>154.04952990000001</v>
      </c>
      <c r="D339" s="38">
        <v>30.566383219999999</v>
      </c>
      <c r="E339" s="40">
        <v>9.1700000000000003E-6</v>
      </c>
      <c r="F339" s="40">
        <v>1.8199999999999999E-6</v>
      </c>
      <c r="G339" s="38">
        <v>3102</v>
      </c>
      <c r="H339" s="40">
        <v>1.1000000000000001E-11</v>
      </c>
      <c r="I339" s="38">
        <v>-1.268300475</v>
      </c>
      <c r="J339" s="38">
        <v>3688.1070009999999</v>
      </c>
      <c r="K339" s="38">
        <v>15.891811179999999</v>
      </c>
      <c r="L339" s="37"/>
      <c r="M339" s="37"/>
      <c r="N339" s="37"/>
      <c r="O339" s="37"/>
      <c r="P339" s="37"/>
      <c r="Q339" s="38">
        <v>172.4</v>
      </c>
      <c r="R339" s="37"/>
      <c r="S339" s="39">
        <f t="shared" si="5"/>
        <v>868.83934863599995</v>
      </c>
    </row>
    <row r="340" spans="1:19" ht="15.75">
      <c r="A340" s="36">
        <v>-104.700847</v>
      </c>
      <c r="B340" s="38">
        <v>32.233485629999997</v>
      </c>
      <c r="C340" s="38">
        <v>86.402376200000006</v>
      </c>
      <c r="D340" s="38">
        <v>68.53497308</v>
      </c>
      <c r="E340" s="40">
        <v>5.1499999999999998E-6</v>
      </c>
      <c r="F340" s="40">
        <v>4.0799999999999999E-6</v>
      </c>
      <c r="G340" s="38">
        <v>3227</v>
      </c>
      <c r="H340" s="40">
        <v>1.1400000000000001E-11</v>
      </c>
      <c r="I340" s="38">
        <v>-1.792054823</v>
      </c>
      <c r="J340" s="38">
        <v>4638.0669589999998</v>
      </c>
      <c r="K340" s="38">
        <v>30.42360043</v>
      </c>
      <c r="L340" s="37"/>
      <c r="M340" s="37"/>
      <c r="N340" s="37"/>
      <c r="O340" s="37"/>
      <c r="P340" s="37"/>
      <c r="Q340" s="38">
        <v>386.5</v>
      </c>
      <c r="R340" s="37"/>
      <c r="S340" s="39">
        <f t="shared" si="5"/>
        <v>487.30940176799999</v>
      </c>
    </row>
    <row r="341" spans="1:19" ht="15.75">
      <c r="A341" s="36">
        <v>-104.7008512</v>
      </c>
      <c r="B341" s="38">
        <v>32.233486339999999</v>
      </c>
      <c r="C341" s="38">
        <v>70.525503290000003</v>
      </c>
      <c r="D341" s="38">
        <v>43.93295766</v>
      </c>
      <c r="E341" s="40">
        <v>4.1999999999999996E-6</v>
      </c>
      <c r="F341" s="40">
        <v>2.6199999999999999E-6</v>
      </c>
      <c r="G341" s="38">
        <v>1984</v>
      </c>
      <c r="H341" s="40">
        <v>7.0399999999999999E-12</v>
      </c>
      <c r="I341" s="38">
        <v>-0.54951664200000006</v>
      </c>
      <c r="J341" s="38">
        <v>2426.8096730000002</v>
      </c>
      <c r="K341" s="38">
        <v>18.246576050000002</v>
      </c>
      <c r="L341" s="37"/>
      <c r="M341" s="37"/>
      <c r="N341" s="37"/>
      <c r="O341" s="37"/>
      <c r="P341" s="37"/>
      <c r="Q341" s="38">
        <v>247.7</v>
      </c>
      <c r="R341" s="37"/>
      <c r="S341" s="39">
        <f t="shared" si="5"/>
        <v>397.76383855559999</v>
      </c>
    </row>
    <row r="342" spans="1:19" ht="15.75">
      <c r="A342" s="36">
        <v>-104.7008664</v>
      </c>
      <c r="B342" s="38">
        <v>32.233484259999997</v>
      </c>
      <c r="C342" s="38">
        <v>110.52597369999999</v>
      </c>
      <c r="D342" s="38">
        <v>69.172038479999998</v>
      </c>
      <c r="E342" s="40">
        <v>6.5799999999999997E-6</v>
      </c>
      <c r="F342" s="40">
        <v>4.1200000000000004E-6</v>
      </c>
      <c r="G342" s="38">
        <v>5127</v>
      </c>
      <c r="H342" s="40">
        <v>1.8199999999999999E-11</v>
      </c>
      <c r="I342" s="38">
        <v>-1.366093153</v>
      </c>
      <c r="J342" s="38">
        <v>5988.1684029999997</v>
      </c>
      <c r="K342" s="38">
        <v>14.3811654</v>
      </c>
      <c r="L342" s="37"/>
      <c r="M342" s="37"/>
      <c r="N342" s="37"/>
      <c r="O342" s="37"/>
      <c r="P342" s="37"/>
      <c r="Q342" s="38">
        <v>390.1</v>
      </c>
      <c r="R342" s="37"/>
      <c r="S342" s="39">
        <f t="shared" si="5"/>
        <v>623.36649166799998</v>
      </c>
    </row>
    <row r="343" spans="1:19" ht="15.75">
      <c r="A343" s="36">
        <v>-104.7008175</v>
      </c>
      <c r="B343" s="38">
        <v>32.233486399999997</v>
      </c>
      <c r="C343" s="38">
        <v>62.574607159999999</v>
      </c>
      <c r="D343" s="38">
        <v>40.221931429999998</v>
      </c>
      <c r="E343" s="40">
        <v>3.7299999999999999E-6</v>
      </c>
      <c r="F343" s="40">
        <v>2.3999999999999999E-6</v>
      </c>
      <c r="G343" s="38">
        <v>1347</v>
      </c>
      <c r="H343" s="40">
        <v>4.7800000000000002E-12</v>
      </c>
      <c r="I343" s="38">
        <v>-6.4271856000000002E-2</v>
      </c>
      <c r="J343" s="38">
        <v>1971.333646</v>
      </c>
      <c r="K343" s="38">
        <v>31.670622959999999</v>
      </c>
      <c r="L343" s="37"/>
      <c r="M343" s="37"/>
      <c r="N343" s="37"/>
      <c r="O343" s="37"/>
      <c r="P343" s="37"/>
      <c r="Q343" s="38">
        <v>226.8</v>
      </c>
      <c r="R343" s="37"/>
      <c r="S343" s="39">
        <f t="shared" si="5"/>
        <v>352.92078438239997</v>
      </c>
    </row>
    <row r="344" spans="1:19" ht="15.75">
      <c r="A344" s="36">
        <v>-104.7008617</v>
      </c>
      <c r="B344" s="38">
        <v>32.233485330000001</v>
      </c>
      <c r="C344" s="38">
        <v>75.794914829999996</v>
      </c>
      <c r="D344" s="38">
        <v>62.505895500000001</v>
      </c>
      <c r="E344" s="40">
        <v>4.51E-6</v>
      </c>
      <c r="F344" s="40">
        <v>3.72E-6</v>
      </c>
      <c r="G344" s="38">
        <v>2017</v>
      </c>
      <c r="H344" s="40">
        <v>7.15E-12</v>
      </c>
      <c r="I344" s="38">
        <v>-2.5576044339999999</v>
      </c>
      <c r="J344" s="38">
        <v>3710.736637</v>
      </c>
      <c r="K344" s="38">
        <v>45.644215760000002</v>
      </c>
      <c r="L344" s="37"/>
      <c r="M344" s="37"/>
      <c r="N344" s="37"/>
      <c r="O344" s="37"/>
      <c r="P344" s="37"/>
      <c r="Q344" s="38">
        <v>352.5</v>
      </c>
      <c r="R344" s="37"/>
      <c r="S344" s="39">
        <f t="shared" si="5"/>
        <v>427.48331964119996</v>
      </c>
    </row>
    <row r="345" spans="1:19" ht="15.75">
      <c r="A345" s="36">
        <v>-104.7008249</v>
      </c>
      <c r="B345" s="38">
        <v>32.233484079999997</v>
      </c>
      <c r="C345" s="38">
        <v>120.6253729</v>
      </c>
      <c r="D345" s="38">
        <v>63.880288460000003</v>
      </c>
      <c r="E345" s="40">
        <v>7.1799999999999999E-6</v>
      </c>
      <c r="F345" s="40">
        <v>3.8E-6</v>
      </c>
      <c r="G345" s="38">
        <v>5298</v>
      </c>
      <c r="H345" s="40">
        <v>1.8799999999999999E-11</v>
      </c>
      <c r="I345" s="38">
        <v>-0.70474342000000001</v>
      </c>
      <c r="J345" s="38">
        <v>6035.3799920000001</v>
      </c>
      <c r="K345" s="38">
        <v>12.2176233</v>
      </c>
      <c r="L345" s="37"/>
      <c r="M345" s="37"/>
      <c r="N345" s="37"/>
      <c r="O345" s="37"/>
      <c r="P345" s="37"/>
      <c r="Q345" s="38">
        <v>360.2</v>
      </c>
      <c r="R345" s="37"/>
      <c r="S345" s="39">
        <f t="shared" si="5"/>
        <v>680.32710315600002</v>
      </c>
    </row>
    <row r="346" spans="1:19" ht="15.75">
      <c r="A346" s="36">
        <v>-104.7008836</v>
      </c>
      <c r="B346" s="38">
        <v>32.233482770000002</v>
      </c>
      <c r="C346" s="38">
        <v>68.823590600000003</v>
      </c>
      <c r="D346" s="38">
        <v>36.409238999999999</v>
      </c>
      <c r="E346" s="40">
        <v>4.0999999999999997E-6</v>
      </c>
      <c r="F346" s="40">
        <v>2.17E-6</v>
      </c>
      <c r="G346" s="38">
        <v>1308</v>
      </c>
      <c r="H346" s="40">
        <v>4.6399999999999996E-12</v>
      </c>
      <c r="I346" s="38">
        <v>-2.9047970799999998</v>
      </c>
      <c r="J346" s="38">
        <v>1962.673278</v>
      </c>
      <c r="K346" s="38">
        <v>33.356202740000001</v>
      </c>
      <c r="L346" s="37"/>
      <c r="M346" s="37"/>
      <c r="N346" s="37"/>
      <c r="O346" s="37"/>
      <c r="P346" s="37"/>
      <c r="Q346" s="38">
        <v>205.3</v>
      </c>
      <c r="R346" s="37"/>
      <c r="S346" s="39">
        <f t="shared" si="5"/>
        <v>388.165050984</v>
      </c>
    </row>
    <row r="347" spans="1:19" ht="15.75">
      <c r="A347" s="36">
        <v>-104.70082840000001</v>
      </c>
      <c r="B347" s="38">
        <v>32.23347562</v>
      </c>
      <c r="C347" s="38">
        <v>94.482545360000003</v>
      </c>
      <c r="D347" s="38">
        <v>34.833708530000003</v>
      </c>
      <c r="E347" s="40">
        <v>5.6300000000000003E-6</v>
      </c>
      <c r="F347" s="40">
        <v>2.0700000000000001E-6</v>
      </c>
      <c r="G347" s="38">
        <v>2091</v>
      </c>
      <c r="H347" s="40">
        <v>7.4200000000000003E-12</v>
      </c>
      <c r="I347" s="38">
        <v>-3.058374879</v>
      </c>
      <c r="J347" s="38">
        <v>2577.8068859999998</v>
      </c>
      <c r="K347" s="38">
        <v>18.884536650000001</v>
      </c>
      <c r="L347" s="37"/>
      <c r="M347" s="37"/>
      <c r="N347" s="37"/>
      <c r="O347" s="37"/>
      <c r="P347" s="37"/>
      <c r="Q347" s="38">
        <v>196.4</v>
      </c>
      <c r="R347" s="37"/>
      <c r="S347" s="39">
        <f t="shared" si="5"/>
        <v>532.88155583039998</v>
      </c>
    </row>
    <row r="348" spans="1:19" ht="15.75">
      <c r="A348" s="36">
        <v>-104.700845</v>
      </c>
      <c r="B348" s="38">
        <v>32.233474370000003</v>
      </c>
      <c r="C348" s="38">
        <v>86.649397399999998</v>
      </c>
      <c r="D348" s="38">
        <v>50.008183760000001</v>
      </c>
      <c r="E348" s="40">
        <v>5.1599999999999997E-6</v>
      </c>
      <c r="F348" s="40">
        <v>2.9799999999999998E-6</v>
      </c>
      <c r="G348" s="38">
        <v>2450</v>
      </c>
      <c r="H348" s="40">
        <v>8.6899999999999995E-12</v>
      </c>
      <c r="I348" s="38">
        <v>-0.215497991</v>
      </c>
      <c r="J348" s="38">
        <v>3393.9521089999998</v>
      </c>
      <c r="K348" s="38">
        <v>27.812770440000001</v>
      </c>
      <c r="L348" s="37"/>
      <c r="M348" s="37"/>
      <c r="N348" s="37"/>
      <c r="O348" s="37"/>
      <c r="P348" s="37"/>
      <c r="Q348" s="38">
        <v>282</v>
      </c>
      <c r="R348" s="37"/>
      <c r="S348" s="39">
        <f t="shared" si="5"/>
        <v>488.70260133599999</v>
      </c>
    </row>
    <row r="349" spans="1:19" ht="15.75">
      <c r="A349" s="36">
        <v>-104.7008282</v>
      </c>
      <c r="B349" s="38">
        <v>32.233471270000003</v>
      </c>
      <c r="C349" s="38">
        <v>75.751890700000004</v>
      </c>
      <c r="D349" s="38">
        <v>56.675804149999998</v>
      </c>
      <c r="E349" s="40">
        <v>4.51E-6</v>
      </c>
      <c r="F349" s="40">
        <v>3.3799999999999998E-6</v>
      </c>
      <c r="G349" s="38">
        <v>2705</v>
      </c>
      <c r="H349" s="40">
        <v>9.5899999999999993E-12</v>
      </c>
      <c r="I349" s="38">
        <v>-1.798192877</v>
      </c>
      <c r="J349" s="38">
        <v>3362.7164550000002</v>
      </c>
      <c r="K349" s="38">
        <v>19.559081590000002</v>
      </c>
      <c r="L349" s="37"/>
      <c r="M349" s="37"/>
      <c r="N349" s="37"/>
      <c r="O349" s="37"/>
      <c r="P349" s="37"/>
      <c r="Q349" s="38">
        <v>319.60000000000002</v>
      </c>
      <c r="R349" s="37"/>
      <c r="S349" s="39">
        <f t="shared" si="5"/>
        <v>427.24066354799999</v>
      </c>
    </row>
    <row r="350" spans="1:19" ht="15.75">
      <c r="A350" s="36">
        <v>-104.7008246</v>
      </c>
      <c r="B350" s="38">
        <v>32.23346574</v>
      </c>
      <c r="C350" s="38">
        <v>187.26415890000001</v>
      </c>
      <c r="D350" s="38">
        <v>102.9577018</v>
      </c>
      <c r="E350" s="40">
        <v>1.1199999999999999E-5</v>
      </c>
      <c r="F350" s="40">
        <v>6.1299999999999998E-6</v>
      </c>
      <c r="G350" s="38">
        <v>10626</v>
      </c>
      <c r="H350" s="40">
        <v>3.7700000000000003E-11</v>
      </c>
      <c r="I350" s="38">
        <v>-2.2499685710000001</v>
      </c>
      <c r="J350" s="38">
        <v>15101.239149999999</v>
      </c>
      <c r="K350" s="38">
        <v>29.634913430000001</v>
      </c>
      <c r="L350" s="37"/>
      <c r="M350" s="37"/>
      <c r="N350" s="37"/>
      <c r="O350" s="37"/>
      <c r="P350" s="37"/>
      <c r="Q350" s="38">
        <v>580.6</v>
      </c>
      <c r="R350" s="37"/>
      <c r="S350" s="39">
        <f t="shared" si="5"/>
        <v>1056.169856196</v>
      </c>
    </row>
    <row r="351" spans="1:19" ht="15.75">
      <c r="A351" s="36">
        <v>-104.7008613</v>
      </c>
      <c r="B351" s="38">
        <v>32.233466810000003</v>
      </c>
      <c r="C351" s="38">
        <v>88.803672899999995</v>
      </c>
      <c r="D351" s="38">
        <v>64.88658556</v>
      </c>
      <c r="E351" s="40">
        <v>5.2900000000000002E-6</v>
      </c>
      <c r="F351" s="40">
        <v>3.8600000000000003E-6</v>
      </c>
      <c r="G351" s="38">
        <v>2513</v>
      </c>
      <c r="H351" s="40">
        <v>8.9099999999999998E-12</v>
      </c>
      <c r="I351" s="38">
        <v>-0.73224811999999995</v>
      </c>
      <c r="J351" s="38">
        <v>4513.2036559999997</v>
      </c>
      <c r="K351" s="38">
        <v>44.318931929999998</v>
      </c>
      <c r="L351" s="37"/>
      <c r="M351" s="37"/>
      <c r="N351" s="37"/>
      <c r="O351" s="37"/>
      <c r="P351" s="37"/>
      <c r="Q351" s="38">
        <v>365.9</v>
      </c>
      <c r="R351" s="37"/>
      <c r="S351" s="39">
        <f t="shared" si="5"/>
        <v>500.85271515599993</v>
      </c>
    </row>
    <row r="352" spans="1:19" ht="15.75">
      <c r="A352" s="36">
        <v>-104.7008311</v>
      </c>
      <c r="B352" s="38">
        <v>32.233468180000003</v>
      </c>
      <c r="C352" s="38">
        <v>54.666645600000003</v>
      </c>
      <c r="D352" s="38">
        <v>35.333235180000003</v>
      </c>
      <c r="E352" s="40">
        <v>3.2600000000000001E-6</v>
      </c>
      <c r="F352" s="40">
        <v>2.0999999999999998E-6</v>
      </c>
      <c r="G352" s="38">
        <v>1088</v>
      </c>
      <c r="H352" s="40">
        <v>3.8600000000000001E-12</v>
      </c>
      <c r="I352" s="38">
        <v>-2.5274154200000001</v>
      </c>
      <c r="J352" s="38">
        <v>1512.8814970000001</v>
      </c>
      <c r="K352" s="38">
        <v>28.084254959999999</v>
      </c>
      <c r="L352" s="37"/>
      <c r="M352" s="37"/>
      <c r="N352" s="37"/>
      <c r="O352" s="37"/>
      <c r="P352" s="37"/>
      <c r="Q352" s="38">
        <v>199.2</v>
      </c>
      <c r="R352" s="37"/>
      <c r="S352" s="39">
        <f t="shared" si="5"/>
        <v>308.319881184</v>
      </c>
    </row>
    <row r="353" spans="1:19" ht="15.75">
      <c r="A353" s="36">
        <v>-104.700834</v>
      </c>
      <c r="B353" s="38">
        <v>32.233467050000002</v>
      </c>
      <c r="C353" s="38">
        <v>56.711892040000002</v>
      </c>
      <c r="D353" s="38">
        <v>39.955924090000003</v>
      </c>
      <c r="E353" s="40">
        <v>3.3799999999999998E-6</v>
      </c>
      <c r="F353" s="40">
        <v>2.3800000000000001E-6</v>
      </c>
      <c r="G353" s="38">
        <v>1120</v>
      </c>
      <c r="H353" s="40">
        <v>3.9700000000000002E-12</v>
      </c>
      <c r="I353" s="38">
        <v>-0.28395123300000003</v>
      </c>
      <c r="J353" s="38">
        <v>1774.82034</v>
      </c>
      <c r="K353" s="38">
        <v>36.895021159999999</v>
      </c>
      <c r="L353" s="37"/>
      <c r="M353" s="37"/>
      <c r="N353" s="37"/>
      <c r="O353" s="37"/>
      <c r="P353" s="37"/>
      <c r="Q353" s="38">
        <v>225.3</v>
      </c>
      <c r="R353" s="37"/>
      <c r="S353" s="39">
        <f t="shared" si="5"/>
        <v>319.85507110560002</v>
      </c>
    </row>
    <row r="354" spans="1:19" ht="15.75">
      <c r="A354" s="36">
        <v>-104.70084610000001</v>
      </c>
      <c r="B354" s="38">
        <v>32.233462160000002</v>
      </c>
      <c r="C354" s="38">
        <v>95.442074340000005</v>
      </c>
      <c r="D354" s="38">
        <v>49.277044019999998</v>
      </c>
      <c r="E354" s="40">
        <v>5.6799999999999998E-6</v>
      </c>
      <c r="F354" s="40">
        <v>2.9299999999999999E-6</v>
      </c>
      <c r="G354" s="38">
        <v>2775</v>
      </c>
      <c r="H354" s="40">
        <v>9.8400000000000001E-12</v>
      </c>
      <c r="I354" s="38">
        <v>-1.220316972</v>
      </c>
      <c r="J354" s="38">
        <v>3683.6944440000002</v>
      </c>
      <c r="K354" s="38">
        <v>24.66801895</v>
      </c>
      <c r="L354" s="37"/>
      <c r="M354" s="37"/>
      <c r="N354" s="37"/>
      <c r="O354" s="37"/>
      <c r="P354" s="37"/>
      <c r="Q354" s="38">
        <v>277.89999999999998</v>
      </c>
      <c r="R354" s="37"/>
      <c r="S354" s="39">
        <f t="shared" si="5"/>
        <v>538.2932992776</v>
      </c>
    </row>
    <row r="355" spans="1:19" ht="15.75">
      <c r="A355" s="36">
        <v>-104.7008336</v>
      </c>
      <c r="B355" s="38">
        <v>32.23346145</v>
      </c>
      <c r="C355" s="38">
        <v>52.568692560000002</v>
      </c>
      <c r="D355" s="38">
        <v>38.067304759999999</v>
      </c>
      <c r="E355" s="40">
        <v>3.1300000000000001E-6</v>
      </c>
      <c r="F355" s="40">
        <v>2.2699999999999999E-6</v>
      </c>
      <c r="G355" s="38">
        <v>1015</v>
      </c>
      <c r="H355" s="40">
        <v>3.6E-12</v>
      </c>
      <c r="I355" s="38">
        <v>-0.47289299000000001</v>
      </c>
      <c r="J355" s="38">
        <v>1567.3947439999999</v>
      </c>
      <c r="K355" s="38">
        <v>35.242860559999997</v>
      </c>
      <c r="L355" s="37"/>
      <c r="M355" s="37"/>
      <c r="N355" s="37"/>
      <c r="O355" s="37"/>
      <c r="P355" s="37"/>
      <c r="Q355" s="38">
        <v>214.7</v>
      </c>
      <c r="R355" s="37"/>
      <c r="S355" s="39">
        <f t="shared" si="5"/>
        <v>296.48742603839997</v>
      </c>
    </row>
    <row r="356" spans="1:19" ht="15.75">
      <c r="A356" s="36">
        <v>-104.7008658</v>
      </c>
      <c r="B356" s="38">
        <v>32.233452460000002</v>
      </c>
      <c r="C356" s="38">
        <v>81.35810798</v>
      </c>
      <c r="D356" s="38">
        <v>61.308344599999998</v>
      </c>
      <c r="E356" s="40">
        <v>4.8500000000000002E-6</v>
      </c>
      <c r="F356" s="40">
        <v>3.6500000000000002E-6</v>
      </c>
      <c r="G356" s="38">
        <v>2941</v>
      </c>
      <c r="H356" s="40">
        <v>1.0399999999999999E-11</v>
      </c>
      <c r="I356" s="38">
        <v>-2.9600575120000001</v>
      </c>
      <c r="J356" s="38">
        <v>3906.7849980000001</v>
      </c>
      <c r="K356" s="38">
        <v>24.720710220000001</v>
      </c>
      <c r="L356" s="37"/>
      <c r="M356" s="37"/>
      <c r="N356" s="37"/>
      <c r="O356" s="37"/>
      <c r="P356" s="37"/>
      <c r="Q356" s="38">
        <v>345.7</v>
      </c>
      <c r="R356" s="37"/>
      <c r="S356" s="39">
        <f t="shared" si="5"/>
        <v>458.85972900719997</v>
      </c>
    </row>
    <row r="357" spans="1:19" ht="15.75">
      <c r="A357" s="36">
        <v>-104.70088749999999</v>
      </c>
      <c r="B357" s="38">
        <v>32.233427149999997</v>
      </c>
      <c r="C357" s="38">
        <v>122.7782189</v>
      </c>
      <c r="D357" s="38">
        <v>77.927873480000002</v>
      </c>
      <c r="E357" s="40">
        <v>7.3100000000000003E-6</v>
      </c>
      <c r="F357" s="40">
        <v>4.6399999999999996E-6</v>
      </c>
      <c r="G357" s="38">
        <v>5369</v>
      </c>
      <c r="H357" s="40">
        <v>1.8999999999999999E-11</v>
      </c>
      <c r="I357" s="38">
        <v>-2.9734891889999999</v>
      </c>
      <c r="J357" s="38">
        <v>7493.9921809999996</v>
      </c>
      <c r="K357" s="38">
        <v>28.355943400000001</v>
      </c>
      <c r="L357" s="37"/>
      <c r="M357" s="37"/>
      <c r="N357" s="37"/>
      <c r="O357" s="37"/>
      <c r="P357" s="37"/>
      <c r="Q357" s="38">
        <v>439.4</v>
      </c>
      <c r="R357" s="37"/>
      <c r="S357" s="39">
        <f t="shared" si="5"/>
        <v>692.46915459599995</v>
      </c>
    </row>
    <row r="358" spans="1:19" ht="15.75">
      <c r="A358" s="36">
        <v>-104.7008852</v>
      </c>
      <c r="B358" s="38">
        <v>32.233422439999998</v>
      </c>
      <c r="C358" s="38">
        <v>123.0640307</v>
      </c>
      <c r="D358" s="38">
        <v>93.676841859999996</v>
      </c>
      <c r="E358" s="40">
        <v>7.3300000000000001E-6</v>
      </c>
      <c r="F358" s="40">
        <v>5.5799999999999999E-6</v>
      </c>
      <c r="G358" s="38">
        <v>6360</v>
      </c>
      <c r="H358" s="40">
        <v>2.2600000000000001E-11</v>
      </c>
      <c r="I358" s="38">
        <v>-2.3962586899999998</v>
      </c>
      <c r="J358" s="38">
        <v>9029.4741200000008</v>
      </c>
      <c r="K358" s="38">
        <v>29.564004329999999</v>
      </c>
      <c r="L358" s="37"/>
      <c r="M358" s="37"/>
      <c r="N358" s="37"/>
      <c r="O358" s="37"/>
      <c r="P358" s="37"/>
      <c r="Q358" s="38">
        <v>528.29999999999995</v>
      </c>
      <c r="R358" s="37"/>
      <c r="S358" s="39">
        <f t="shared" si="5"/>
        <v>694.08113314799994</v>
      </c>
    </row>
    <row r="359" spans="1:19" ht="15.75">
      <c r="A359" s="36">
        <v>-104.7009094</v>
      </c>
      <c r="B359" s="38">
        <v>32.233421069999999</v>
      </c>
      <c r="C359" s="38">
        <v>141.28502929999999</v>
      </c>
      <c r="D359" s="38">
        <v>60.989439650000001</v>
      </c>
      <c r="E359" s="40">
        <v>8.4100000000000008E-6</v>
      </c>
      <c r="F359" s="40">
        <v>3.63E-6</v>
      </c>
      <c r="G359" s="38">
        <v>4591</v>
      </c>
      <c r="H359" s="40">
        <v>1.6300000000000001E-11</v>
      </c>
      <c r="I359" s="38">
        <v>-6.2415397999999997E-2</v>
      </c>
      <c r="J359" s="38">
        <v>6749.1622799999996</v>
      </c>
      <c r="K359" s="38">
        <v>31.97674305</v>
      </c>
      <c r="L359" s="37"/>
      <c r="M359" s="37"/>
      <c r="N359" s="37"/>
      <c r="O359" s="37"/>
      <c r="P359" s="37"/>
      <c r="Q359" s="38">
        <v>343.9</v>
      </c>
      <c r="R359" s="37"/>
      <c r="S359" s="39">
        <f t="shared" si="5"/>
        <v>796.84756525199987</v>
      </c>
    </row>
    <row r="360" spans="1:19" ht="15.75">
      <c r="A360" s="36">
        <v>-104.70085109999999</v>
      </c>
      <c r="B360" s="38">
        <v>32.23342006</v>
      </c>
      <c r="C360" s="38">
        <v>87.020205520000005</v>
      </c>
      <c r="D360" s="38">
        <v>56.213214450000002</v>
      </c>
      <c r="E360" s="40">
        <v>5.1800000000000004E-6</v>
      </c>
      <c r="F360" s="40">
        <v>3.3500000000000001E-6</v>
      </c>
      <c r="G360" s="38">
        <v>2749</v>
      </c>
      <c r="H360" s="40">
        <v>9.7500000000000003E-12</v>
      </c>
      <c r="I360" s="38">
        <v>-0.67758472999999997</v>
      </c>
      <c r="J360" s="38">
        <v>3831.4009820000001</v>
      </c>
      <c r="K360" s="38">
        <v>28.250788350000001</v>
      </c>
      <c r="L360" s="37"/>
      <c r="M360" s="37"/>
      <c r="N360" s="37"/>
      <c r="O360" s="37"/>
      <c r="P360" s="37"/>
      <c r="Q360" s="38">
        <v>317</v>
      </c>
      <c r="R360" s="37"/>
      <c r="S360" s="39">
        <f t="shared" si="5"/>
        <v>490.79395913280001</v>
      </c>
    </row>
    <row r="361" spans="1:19" ht="15.75">
      <c r="A361" s="36">
        <v>-104.70084490000001</v>
      </c>
      <c r="B361" s="38">
        <v>32.233498969999999</v>
      </c>
      <c r="C361" s="38">
        <v>55.228272019999999</v>
      </c>
      <c r="D361" s="38">
        <v>23.86188323</v>
      </c>
      <c r="E361" s="40">
        <v>3.2899999999999998E-6</v>
      </c>
      <c r="F361" s="40">
        <v>1.42E-6</v>
      </c>
      <c r="G361" s="38">
        <v>833</v>
      </c>
      <c r="H361" s="40">
        <v>2.9500000000000002E-12</v>
      </c>
      <c r="I361" s="38">
        <v>-0.91715170000000001</v>
      </c>
      <c r="J361" s="38">
        <v>1032.2033220000001</v>
      </c>
      <c r="K361" s="38">
        <v>19.2988453</v>
      </c>
      <c r="L361" s="37"/>
      <c r="M361" s="37"/>
      <c r="N361" s="37"/>
      <c r="O361" s="37"/>
      <c r="P361" s="37"/>
      <c r="Q361" s="38">
        <v>134.6</v>
      </c>
      <c r="R361" s="37"/>
      <c r="S361" s="39">
        <f t="shared" si="5"/>
        <v>311.48745419279999</v>
      </c>
    </row>
    <row r="362" spans="1:19" ht="15.75">
      <c r="A362" s="36">
        <v>-104.7008477</v>
      </c>
      <c r="B362" s="38">
        <v>32.233498609999998</v>
      </c>
      <c r="C362" s="38">
        <v>59.614941819999999</v>
      </c>
      <c r="D362" s="38">
        <v>21.918170740000001</v>
      </c>
      <c r="E362" s="40">
        <v>3.5499999999999999E-6</v>
      </c>
      <c r="F362" s="40">
        <v>1.31E-6</v>
      </c>
      <c r="G362" s="38">
        <v>876</v>
      </c>
      <c r="H362" s="40">
        <v>3.1099999999999999E-12</v>
      </c>
      <c r="I362" s="38">
        <v>-0.63559824300000001</v>
      </c>
      <c r="J362" s="38">
        <v>1023.430867</v>
      </c>
      <c r="K362" s="38">
        <v>14.40555215</v>
      </c>
      <c r="L362" s="37"/>
      <c r="M362" s="37"/>
      <c r="N362" s="37"/>
      <c r="O362" s="37"/>
      <c r="P362" s="37"/>
      <c r="Q362" s="38">
        <v>123.6</v>
      </c>
      <c r="R362" s="37"/>
      <c r="S362" s="39">
        <f t="shared" si="5"/>
        <v>336.22827186479998</v>
      </c>
    </row>
    <row r="363" spans="1:19" ht="15.75">
      <c r="A363" s="36">
        <v>-104.7008194</v>
      </c>
      <c r="B363" s="38">
        <v>32.233498849999997</v>
      </c>
      <c r="C363" s="38">
        <v>30.778264149999998</v>
      </c>
      <c r="D363" s="38">
        <v>22.089137229999999</v>
      </c>
      <c r="E363" s="40">
        <v>1.8300000000000001E-6</v>
      </c>
      <c r="F363" s="40">
        <v>1.3200000000000001E-6</v>
      </c>
      <c r="G363" s="38">
        <v>373</v>
      </c>
      <c r="H363" s="40">
        <v>1.32E-12</v>
      </c>
      <c r="I363" s="38">
        <v>-0.62206867499999996</v>
      </c>
      <c r="J363" s="38">
        <v>532.50287519999995</v>
      </c>
      <c r="K363" s="38">
        <v>29.95342986</v>
      </c>
      <c r="L363" s="37"/>
      <c r="M363" s="37"/>
      <c r="N363" s="37"/>
      <c r="O363" s="37"/>
      <c r="P363" s="37"/>
      <c r="Q363" s="38">
        <v>124.6</v>
      </c>
      <c r="R363" s="37"/>
      <c r="S363" s="39">
        <f t="shared" si="5"/>
        <v>173.58940980599999</v>
      </c>
    </row>
    <row r="364" spans="1:19" ht="15.75">
      <c r="A364" s="36">
        <v>-104.7008402</v>
      </c>
      <c r="B364" s="38">
        <v>32.233497120000003</v>
      </c>
      <c r="C364" s="38">
        <v>33.972471890000001</v>
      </c>
      <c r="D364" s="38">
        <v>24.035530789999999</v>
      </c>
      <c r="E364" s="40">
        <v>2.0200000000000001E-6</v>
      </c>
      <c r="F364" s="40">
        <v>1.4300000000000001E-6</v>
      </c>
      <c r="G364" s="38">
        <v>529</v>
      </c>
      <c r="H364" s="40">
        <v>1.8800000000000001E-12</v>
      </c>
      <c r="I364" s="38">
        <v>-0.134006035</v>
      </c>
      <c r="J364" s="38">
        <v>639.55801580000002</v>
      </c>
      <c r="K364" s="38">
        <v>17.28662813</v>
      </c>
      <c r="L364" s="37"/>
      <c r="M364" s="37"/>
      <c r="N364" s="37"/>
      <c r="O364" s="37"/>
      <c r="P364" s="37"/>
      <c r="Q364" s="38">
        <v>135.5</v>
      </c>
      <c r="R364" s="37"/>
      <c r="S364" s="39">
        <f t="shared" si="5"/>
        <v>191.60474145960001</v>
      </c>
    </row>
    <row r="365" spans="1:19" ht="15.75">
      <c r="A365" s="36">
        <v>-104.7008325</v>
      </c>
      <c r="B365" s="38">
        <v>32.233484850000004</v>
      </c>
      <c r="C365" s="38">
        <v>50.307751719999999</v>
      </c>
      <c r="D365" s="38">
        <v>36.994918740000003</v>
      </c>
      <c r="E365" s="40">
        <v>3.0000000000000001E-6</v>
      </c>
      <c r="F365" s="40">
        <v>2.2000000000000001E-6</v>
      </c>
      <c r="G365" s="38">
        <v>1080</v>
      </c>
      <c r="H365" s="40">
        <v>3.8299999999999996E-12</v>
      </c>
      <c r="I365" s="38">
        <v>-0.25784292399999997</v>
      </c>
      <c r="J365" s="38">
        <v>1457.7265640000001</v>
      </c>
      <c r="K365" s="38">
        <v>25.912031330000001</v>
      </c>
      <c r="L365" s="37"/>
      <c r="M365" s="37"/>
      <c r="N365" s="37"/>
      <c r="O365" s="37"/>
      <c r="P365" s="37"/>
      <c r="Q365" s="38">
        <v>208.6</v>
      </c>
      <c r="R365" s="37"/>
      <c r="S365" s="39">
        <f t="shared" si="5"/>
        <v>283.73571970079996</v>
      </c>
    </row>
    <row r="366" spans="1:19" ht="15.75">
      <c r="A366" s="36">
        <v>-104.70087359999999</v>
      </c>
      <c r="B366" s="38">
        <v>32.233468770000002</v>
      </c>
      <c r="C366" s="38">
        <v>42.575425099999997</v>
      </c>
      <c r="D366" s="38">
        <v>22.116468309999998</v>
      </c>
      <c r="E366" s="40">
        <v>2.5399999999999998E-6</v>
      </c>
      <c r="F366" s="40">
        <v>1.3200000000000001E-6</v>
      </c>
      <c r="G366" s="38">
        <v>522</v>
      </c>
      <c r="H366" s="40">
        <v>1.85E-12</v>
      </c>
      <c r="I366" s="38">
        <v>-2.8893798199999998</v>
      </c>
      <c r="J366" s="38">
        <v>737.52008439999997</v>
      </c>
      <c r="K366" s="38">
        <v>29.222266479999998</v>
      </c>
      <c r="L366" s="37"/>
      <c r="M366" s="37"/>
      <c r="N366" s="37"/>
      <c r="O366" s="37"/>
      <c r="P366" s="37"/>
      <c r="Q366" s="38">
        <v>124.7</v>
      </c>
      <c r="R366" s="37"/>
      <c r="S366" s="39">
        <f t="shared" si="5"/>
        <v>240.12539756399997</v>
      </c>
    </row>
    <row r="367" spans="1:19" ht="15.75">
      <c r="A367" s="36">
        <v>-104.7008811</v>
      </c>
      <c r="B367" s="38">
        <v>32.233460909999998</v>
      </c>
      <c r="C367" s="38">
        <v>47.08071168</v>
      </c>
      <c r="D367" s="38">
        <v>30.513234440000002</v>
      </c>
      <c r="E367" s="40">
        <v>2.7999999999999999E-6</v>
      </c>
      <c r="F367" s="40">
        <v>1.8199999999999999E-6</v>
      </c>
      <c r="G367" s="38">
        <v>863</v>
      </c>
      <c r="H367" s="40">
        <v>3.0599999999999999E-12</v>
      </c>
      <c r="I367" s="38">
        <v>-0.120822305</v>
      </c>
      <c r="J367" s="38">
        <v>1125.201613</v>
      </c>
      <c r="K367" s="38">
        <v>23.302633960000001</v>
      </c>
      <c r="L367" s="37"/>
      <c r="M367" s="37"/>
      <c r="N367" s="37"/>
      <c r="O367" s="37"/>
      <c r="P367" s="37"/>
      <c r="Q367" s="38">
        <v>172.1</v>
      </c>
      <c r="R367" s="37"/>
      <c r="S367" s="39">
        <f t="shared" si="5"/>
        <v>265.53521387519999</v>
      </c>
    </row>
    <row r="368" spans="1:19" ht="15.75">
      <c r="A368" s="36">
        <v>-104.7008742</v>
      </c>
      <c r="B368" s="38">
        <v>32.23345758</v>
      </c>
      <c r="C368" s="38">
        <v>105.9570435</v>
      </c>
      <c r="D368" s="38">
        <v>38.914718319999999</v>
      </c>
      <c r="E368" s="40">
        <v>6.3099999999999997E-6</v>
      </c>
      <c r="F368" s="40">
        <v>2.3199999999999998E-6</v>
      </c>
      <c r="G368" s="38">
        <v>1990</v>
      </c>
      <c r="H368" s="40">
        <v>7.0600000000000002E-12</v>
      </c>
      <c r="I368" s="38">
        <v>-0.2192964</v>
      </c>
      <c r="J368" s="38">
        <v>3229.5558850000002</v>
      </c>
      <c r="K368" s="38">
        <v>38.381620550000001</v>
      </c>
      <c r="L368" s="37"/>
      <c r="M368" s="37"/>
      <c r="N368" s="37"/>
      <c r="O368" s="37"/>
      <c r="P368" s="37"/>
      <c r="Q368" s="38">
        <v>219.4</v>
      </c>
      <c r="R368" s="37"/>
      <c r="S368" s="39">
        <f t="shared" si="5"/>
        <v>597.5977253399999</v>
      </c>
    </row>
    <row r="369" spans="1:19" ht="15.75">
      <c r="A369" s="36">
        <v>-104.70086019999999</v>
      </c>
      <c r="B369" s="38">
        <v>32.233410409999998</v>
      </c>
      <c r="C369" s="38">
        <v>381.31424800000002</v>
      </c>
      <c r="D369" s="38">
        <v>98.04070806</v>
      </c>
      <c r="E369" s="40">
        <v>2.27E-5</v>
      </c>
      <c r="F369" s="40">
        <v>5.84E-6</v>
      </c>
      <c r="G369" s="38">
        <v>15663</v>
      </c>
      <c r="H369" s="40">
        <v>5.5600000000000001E-11</v>
      </c>
      <c r="I369" s="38">
        <v>-0.41720931700000002</v>
      </c>
      <c r="J369" s="38">
        <v>29281.178599999999</v>
      </c>
      <c r="K369" s="38">
        <v>46.508300740000003</v>
      </c>
      <c r="L369" s="37"/>
      <c r="M369" s="37"/>
      <c r="N369" s="37"/>
      <c r="O369" s="37"/>
      <c r="P369" s="37"/>
      <c r="Q369" s="38">
        <v>552.9</v>
      </c>
      <c r="R369" s="37"/>
      <c r="S369" s="39">
        <f t="shared" si="5"/>
        <v>2150.61235872</v>
      </c>
    </row>
    <row r="370" spans="1:19" ht="15.75">
      <c r="A370" s="36">
        <v>-104.7008651</v>
      </c>
      <c r="B370" s="38">
        <v>32.233409989999998</v>
      </c>
      <c r="C370" s="38">
        <v>57.552165629999998</v>
      </c>
      <c r="D370" s="38">
        <v>35.361588740000002</v>
      </c>
      <c r="E370" s="40">
        <v>3.4300000000000002E-6</v>
      </c>
      <c r="F370" s="40">
        <v>2.1100000000000001E-6</v>
      </c>
      <c r="G370" s="38">
        <v>1289</v>
      </c>
      <c r="H370" s="40">
        <v>4.5700000000000001E-12</v>
      </c>
      <c r="I370" s="38">
        <v>-0.40624374600000002</v>
      </c>
      <c r="J370" s="38">
        <v>1594.0154279999999</v>
      </c>
      <c r="K370" s="38">
        <v>19.13503614</v>
      </c>
      <c r="L370" s="37"/>
      <c r="M370" s="37"/>
      <c r="N370" s="37"/>
      <c r="O370" s="37"/>
      <c r="P370" s="37"/>
      <c r="Q370" s="38">
        <v>199.4</v>
      </c>
      <c r="R370" s="37"/>
      <c r="S370" s="39">
        <f t="shared" si="5"/>
        <v>324.59421415319997</v>
      </c>
    </row>
    <row r="371" spans="1:19" ht="15.75">
      <c r="A371" s="36">
        <v>-104.7008266</v>
      </c>
      <c r="B371" s="38">
        <v>32.233476340000003</v>
      </c>
      <c r="C371" s="38">
        <v>163.22665169999999</v>
      </c>
      <c r="D371" s="38">
        <v>42.009078150000001</v>
      </c>
      <c r="E371" s="40">
        <v>9.7200000000000001E-6</v>
      </c>
      <c r="F371" s="40">
        <v>2.5000000000000002E-6</v>
      </c>
      <c r="G371" s="38">
        <v>1743</v>
      </c>
      <c r="H371" s="40">
        <v>6.1799999999999999E-12</v>
      </c>
      <c r="I371" s="38">
        <v>-6.0320651000000003E-2</v>
      </c>
      <c r="J371" s="38">
        <v>5370.7298119999996</v>
      </c>
      <c r="K371" s="38">
        <v>67.546310070000004</v>
      </c>
      <c r="L371" s="37"/>
      <c r="M371" s="37"/>
      <c r="N371" s="37"/>
      <c r="O371" s="37"/>
      <c r="P371" s="37"/>
      <c r="Q371" s="38">
        <v>236.9</v>
      </c>
      <c r="R371" s="37"/>
      <c r="S371" s="39">
        <f t="shared" si="5"/>
        <v>920.59831558799988</v>
      </c>
    </row>
    <row r="372" spans="1:19" ht="15.75">
      <c r="A372" s="36">
        <v>-104.7008246</v>
      </c>
      <c r="B372" s="38">
        <v>32.233438339999999</v>
      </c>
      <c r="C372" s="38">
        <v>36.830520499999999</v>
      </c>
      <c r="D372" s="38">
        <v>27.783187819999998</v>
      </c>
      <c r="E372" s="40">
        <v>2.1900000000000002E-6</v>
      </c>
      <c r="F372" s="40">
        <v>1.6500000000000001E-6</v>
      </c>
      <c r="G372" s="38">
        <v>693</v>
      </c>
      <c r="H372" s="40">
        <v>2.46E-12</v>
      </c>
      <c r="I372" s="38">
        <v>-2.7773271460000002</v>
      </c>
      <c r="J372" s="38">
        <v>801.47321439999996</v>
      </c>
      <c r="K372" s="38">
        <v>13.53422827</v>
      </c>
      <c r="L372" s="37"/>
      <c r="M372" s="37"/>
      <c r="N372" s="37"/>
      <c r="O372" s="37"/>
      <c r="P372" s="37"/>
      <c r="Q372" s="38">
        <v>156.69999999999999</v>
      </c>
      <c r="R372" s="37"/>
      <c r="S372" s="39">
        <f t="shared" si="5"/>
        <v>207.72413561999997</v>
      </c>
    </row>
    <row r="373" spans="1:19" ht="15.75">
      <c r="A373" s="36">
        <v>-104.70089299999999</v>
      </c>
      <c r="B373" s="38">
        <v>32.23341988</v>
      </c>
      <c r="C373" s="38">
        <v>54.386559259999999</v>
      </c>
      <c r="D373" s="38">
        <v>33.626226340000002</v>
      </c>
      <c r="E373" s="40">
        <v>3.2399999999999999E-6</v>
      </c>
      <c r="F373" s="40">
        <v>1.9999999999999999E-6</v>
      </c>
      <c r="G373" s="38">
        <v>1116</v>
      </c>
      <c r="H373" s="40">
        <v>3.9600000000000001E-12</v>
      </c>
      <c r="I373" s="38">
        <v>-0.48153949800000001</v>
      </c>
      <c r="J373" s="38">
        <v>1432.4147929999999</v>
      </c>
      <c r="K373" s="38">
        <v>22.08960664</v>
      </c>
      <c r="L373" s="37"/>
      <c r="M373" s="37"/>
      <c r="N373" s="37"/>
      <c r="O373" s="37"/>
      <c r="P373" s="37"/>
      <c r="Q373" s="38">
        <v>189.6</v>
      </c>
      <c r="R373" s="37"/>
      <c r="S373" s="39">
        <f t="shared" si="5"/>
        <v>306.74019422639998</v>
      </c>
    </row>
    <row r="374" spans="1:19" ht="15.75">
      <c r="A374" s="36">
        <v>-104.70088509999999</v>
      </c>
      <c r="B374" s="38">
        <v>32.23337652</v>
      </c>
      <c r="C374" s="38">
        <v>52.396688130000001</v>
      </c>
      <c r="D374" s="38">
        <v>36.364475900000002</v>
      </c>
      <c r="E374" s="40">
        <v>3.1200000000000002E-6</v>
      </c>
      <c r="F374" s="40">
        <v>2.17E-6</v>
      </c>
      <c r="G374" s="38">
        <v>1328</v>
      </c>
      <c r="H374" s="40">
        <v>4.7099999999999999E-12</v>
      </c>
      <c r="I374" s="38">
        <v>-0.105154339</v>
      </c>
      <c r="J374" s="38">
        <v>1492.3828550000001</v>
      </c>
      <c r="K374" s="38">
        <v>11.01479118</v>
      </c>
      <c r="L374" s="37"/>
      <c r="M374" s="37"/>
      <c r="N374" s="37"/>
      <c r="O374" s="37"/>
      <c r="P374" s="37"/>
      <c r="Q374" s="38">
        <v>205.1</v>
      </c>
      <c r="R374" s="37"/>
      <c r="S374" s="39">
        <f t="shared" si="5"/>
        <v>295.51732105319996</v>
      </c>
    </row>
    <row r="375" spans="1:19" ht="15.75">
      <c r="A375" s="36">
        <v>-104.7009025</v>
      </c>
      <c r="B375" s="38">
        <v>32.233367350000002</v>
      </c>
      <c r="C375" s="38">
        <v>96.54894256</v>
      </c>
      <c r="D375" s="38">
        <v>71.699013559999997</v>
      </c>
      <c r="E375" s="40">
        <v>5.75E-6</v>
      </c>
      <c r="F375" s="40">
        <v>4.2699999999999998E-6</v>
      </c>
      <c r="G375" s="38">
        <v>3994</v>
      </c>
      <c r="H375" s="40">
        <v>1.42E-11</v>
      </c>
      <c r="I375" s="38">
        <v>-1.576897615</v>
      </c>
      <c r="J375" s="38">
        <v>5422.0033750000002</v>
      </c>
      <c r="K375" s="38">
        <v>26.33719082</v>
      </c>
      <c r="L375" s="37"/>
      <c r="M375" s="37"/>
      <c r="N375" s="37"/>
      <c r="O375" s="37"/>
      <c r="P375" s="37"/>
      <c r="Q375" s="38">
        <v>404.3</v>
      </c>
      <c r="R375" s="37"/>
      <c r="S375" s="39">
        <f t="shared" si="5"/>
        <v>544.53603603839997</v>
      </c>
    </row>
    <row r="376" spans="1:19" ht="15.75">
      <c r="A376" s="36">
        <v>-104.70090810000001</v>
      </c>
      <c r="B376" s="38">
        <v>32.233313099999997</v>
      </c>
      <c r="C376" s="38">
        <v>176.53287829999999</v>
      </c>
      <c r="D376" s="38">
        <v>136.99132710000001</v>
      </c>
      <c r="E376" s="40">
        <v>1.0499999999999999E-5</v>
      </c>
      <c r="F376" s="40">
        <v>8.1599999999999998E-6</v>
      </c>
      <c r="G376" s="38">
        <v>13462</v>
      </c>
      <c r="H376" s="40">
        <v>4.7700000000000001E-11</v>
      </c>
      <c r="I376" s="38">
        <v>-0.45764832700000002</v>
      </c>
      <c r="J376" s="38">
        <v>18941.64777</v>
      </c>
      <c r="K376" s="38">
        <v>28.929097609999999</v>
      </c>
      <c r="L376" s="37"/>
      <c r="M376" s="37"/>
      <c r="N376" s="37"/>
      <c r="O376" s="37"/>
      <c r="P376" s="37"/>
      <c r="Q376" s="38">
        <v>772.5</v>
      </c>
      <c r="R376" s="37"/>
      <c r="S376" s="39">
        <f t="shared" si="5"/>
        <v>995.64543361199992</v>
      </c>
    </row>
    <row r="377" spans="1:19" ht="15.75">
      <c r="A377" s="36">
        <v>-104.7008585</v>
      </c>
      <c r="B377" s="38">
        <v>32.233391109999999</v>
      </c>
      <c r="C377" s="38">
        <v>49.218024790000001</v>
      </c>
      <c r="D377" s="38">
        <v>31.715664579999999</v>
      </c>
      <c r="E377" s="40">
        <v>2.9299999999999999E-6</v>
      </c>
      <c r="F377" s="40">
        <v>1.8899999999999999E-6</v>
      </c>
      <c r="G377" s="38">
        <v>780</v>
      </c>
      <c r="H377" s="40">
        <v>2.7700000000000001E-12</v>
      </c>
      <c r="I377" s="38">
        <v>-1.17957431</v>
      </c>
      <c r="J377" s="38">
        <v>1222.635716</v>
      </c>
      <c r="K377" s="38">
        <v>36.203401380000003</v>
      </c>
      <c r="L377" s="37"/>
      <c r="M377" s="37"/>
      <c r="N377" s="37"/>
      <c r="O377" s="37"/>
      <c r="P377" s="37"/>
      <c r="Q377" s="38">
        <v>178.8</v>
      </c>
      <c r="R377" s="37"/>
      <c r="S377" s="39">
        <f t="shared" si="5"/>
        <v>277.58965981559999</v>
      </c>
    </row>
    <row r="378" spans="1:19" ht="15.75">
      <c r="A378" s="36">
        <v>-104.7008742</v>
      </c>
      <c r="B378" s="38">
        <v>32.233380990000001</v>
      </c>
      <c r="C378" s="38">
        <v>25.196294689999998</v>
      </c>
      <c r="D378" s="38">
        <v>21.816743989999999</v>
      </c>
      <c r="E378" s="40">
        <v>1.5E-6</v>
      </c>
      <c r="F378" s="40">
        <v>1.3E-6</v>
      </c>
      <c r="G378" s="38">
        <v>381</v>
      </c>
      <c r="H378" s="40">
        <v>1.3499999999999999E-12</v>
      </c>
      <c r="I378" s="38">
        <v>-2.418269145</v>
      </c>
      <c r="J378" s="38">
        <v>430.5520841</v>
      </c>
      <c r="K378" s="38">
        <v>11.50896393</v>
      </c>
      <c r="L378" s="37"/>
      <c r="M378" s="37"/>
      <c r="N378" s="37"/>
      <c r="O378" s="37"/>
      <c r="P378" s="37"/>
      <c r="Q378" s="38">
        <v>123</v>
      </c>
      <c r="R378" s="37"/>
      <c r="S378" s="39">
        <f t="shared" si="5"/>
        <v>142.10710205159998</v>
      </c>
    </row>
    <row r="379" spans="1:19" ht="15.75">
      <c r="A379" s="36">
        <v>-104.7008755</v>
      </c>
      <c r="B379" s="38">
        <v>32.233377529999999</v>
      </c>
      <c r="C379" s="38">
        <v>59.648110189999997</v>
      </c>
      <c r="D379" s="38">
        <v>22.262874109999998</v>
      </c>
      <c r="E379" s="40">
        <v>3.5499999999999999E-6</v>
      </c>
      <c r="F379" s="40">
        <v>1.33E-6</v>
      </c>
      <c r="G379" s="38">
        <v>641</v>
      </c>
      <c r="H379" s="40">
        <v>2.2699999999999998E-12</v>
      </c>
      <c r="I379" s="38">
        <v>-2.8447963490000001</v>
      </c>
      <c r="J379" s="38">
        <v>1040.10456</v>
      </c>
      <c r="K379" s="38">
        <v>38.371580659999999</v>
      </c>
      <c r="L379" s="37"/>
      <c r="M379" s="37"/>
      <c r="N379" s="37"/>
      <c r="O379" s="37"/>
      <c r="P379" s="37"/>
      <c r="Q379" s="38">
        <v>125.5</v>
      </c>
      <c r="R379" s="37"/>
      <c r="S379" s="39">
        <f t="shared" si="5"/>
        <v>336.41534147159996</v>
      </c>
    </row>
    <row r="380" spans="1:19" ht="15.75">
      <c r="A380" s="36">
        <v>-104.7008596</v>
      </c>
      <c r="B380" s="38">
        <v>32.233388669999997</v>
      </c>
      <c r="C380" s="38">
        <v>52.676770249999997</v>
      </c>
      <c r="D380" s="38">
        <v>32.732403439999999</v>
      </c>
      <c r="E380" s="40">
        <v>3.14E-6</v>
      </c>
      <c r="F380" s="40">
        <v>1.95E-6</v>
      </c>
      <c r="G380" s="38">
        <v>735</v>
      </c>
      <c r="H380" s="40">
        <v>2.61E-12</v>
      </c>
      <c r="I380" s="38">
        <v>-1.678290126</v>
      </c>
      <c r="J380" s="38">
        <v>1350.5047500000001</v>
      </c>
      <c r="K380" s="38">
        <v>45.575904119999997</v>
      </c>
      <c r="L380" s="37"/>
      <c r="M380" s="37"/>
      <c r="N380" s="37"/>
      <c r="O380" s="37"/>
      <c r="P380" s="37"/>
      <c r="Q380" s="38">
        <v>184.6</v>
      </c>
      <c r="R380" s="37"/>
      <c r="S380" s="39">
        <f t="shared" si="5"/>
        <v>297.09698420999996</v>
      </c>
    </row>
    <row r="381" spans="1:19" ht="15.75">
      <c r="A381" s="36">
        <v>-104.70087479999999</v>
      </c>
      <c r="B381" s="38">
        <v>32.233387720000003</v>
      </c>
      <c r="C381" s="38">
        <v>40.367093879999999</v>
      </c>
      <c r="D381" s="38">
        <v>33.822629249999999</v>
      </c>
      <c r="E381" s="40">
        <v>2.3999999999999999E-6</v>
      </c>
      <c r="F381" s="40">
        <v>2.0099999999999998E-6</v>
      </c>
      <c r="G381" s="38">
        <v>765</v>
      </c>
      <c r="H381" s="40">
        <v>2.71E-12</v>
      </c>
      <c r="I381" s="38">
        <v>-9.1684166999999997E-2</v>
      </c>
      <c r="J381" s="38">
        <v>1069.3846129999999</v>
      </c>
      <c r="K381" s="38">
        <v>28.463530290000001</v>
      </c>
      <c r="L381" s="37"/>
      <c r="M381" s="37"/>
      <c r="N381" s="37"/>
      <c r="O381" s="37"/>
      <c r="P381" s="37"/>
      <c r="Q381" s="38">
        <v>190.7</v>
      </c>
      <c r="R381" s="37"/>
      <c r="S381" s="39">
        <f t="shared" si="5"/>
        <v>227.67040948319999</v>
      </c>
    </row>
    <row r="382" spans="1:19" ht="15.75">
      <c r="A382" s="36">
        <v>-104.7008845</v>
      </c>
      <c r="B382" s="38">
        <v>32.233375209999998</v>
      </c>
      <c r="C382" s="38">
        <v>56.249977020000003</v>
      </c>
      <c r="D382" s="38">
        <v>24.351842529999999</v>
      </c>
      <c r="E382" s="40">
        <v>3.3500000000000001E-6</v>
      </c>
      <c r="F382" s="40">
        <v>1.4500000000000001E-6</v>
      </c>
      <c r="G382" s="38">
        <v>707</v>
      </c>
      <c r="H382" s="40">
        <v>2.51E-12</v>
      </c>
      <c r="I382" s="38">
        <v>-2.7556437539999998</v>
      </c>
      <c r="J382" s="38">
        <v>1072.885207</v>
      </c>
      <c r="K382" s="38">
        <v>34.102922169999999</v>
      </c>
      <c r="L382" s="37"/>
      <c r="M382" s="37"/>
      <c r="N382" s="37"/>
      <c r="O382" s="37"/>
      <c r="P382" s="37"/>
      <c r="Q382" s="38">
        <v>137.30000000000001</v>
      </c>
      <c r="R382" s="37"/>
      <c r="S382" s="39">
        <f t="shared" si="5"/>
        <v>317.24987039280001</v>
      </c>
    </row>
    <row r="383" spans="1:19" ht="15.75">
      <c r="A383" s="36">
        <v>-104.70071369999999</v>
      </c>
      <c r="B383" s="38">
        <v>32.233845879999997</v>
      </c>
      <c r="C383" s="38">
        <v>72.124852390000001</v>
      </c>
      <c r="D383" s="38">
        <v>63.944725900000002</v>
      </c>
      <c r="E383" s="40">
        <v>4.3000000000000003E-6</v>
      </c>
      <c r="F383" s="40">
        <v>3.8099999999999999E-6</v>
      </c>
      <c r="G383" s="38">
        <v>2996</v>
      </c>
      <c r="H383" s="40">
        <v>1.0599999999999999E-11</v>
      </c>
      <c r="I383" s="38">
        <v>-0.28796995800000003</v>
      </c>
      <c r="J383" s="38">
        <v>3612.3410699999999</v>
      </c>
      <c r="K383" s="38">
        <v>17.062095129999999</v>
      </c>
      <c r="L383" s="37"/>
      <c r="M383" s="37"/>
      <c r="N383" s="37"/>
      <c r="O383" s="37"/>
      <c r="P383" s="37"/>
      <c r="Q383" s="38">
        <v>360.6</v>
      </c>
      <c r="R383" s="37"/>
      <c r="S383" s="39">
        <f t="shared" si="5"/>
        <v>406.7841674796</v>
      </c>
    </row>
    <row r="384" spans="1:19" ht="15.75">
      <c r="A384" s="36">
        <v>-104.70068569999999</v>
      </c>
      <c r="B384" s="38">
        <v>32.233831410000001</v>
      </c>
      <c r="C384" s="38">
        <v>67.098843650000006</v>
      </c>
      <c r="D384" s="38">
        <v>29.596675080000001</v>
      </c>
      <c r="E384" s="40">
        <v>3.9999999999999998E-6</v>
      </c>
      <c r="F384" s="40">
        <v>1.7600000000000001E-6</v>
      </c>
      <c r="G384" s="38">
        <v>1389</v>
      </c>
      <c r="H384" s="40">
        <v>4.9300000000000002E-12</v>
      </c>
      <c r="I384" s="38">
        <v>-1.563692514</v>
      </c>
      <c r="J384" s="38">
        <v>1555.4535330000001</v>
      </c>
      <c r="K384" s="38">
        <v>10.701286140000001</v>
      </c>
      <c r="L384" s="37"/>
      <c r="M384" s="37"/>
      <c r="N384" s="37"/>
      <c r="O384" s="37"/>
      <c r="P384" s="37"/>
      <c r="Q384" s="38">
        <v>166.9</v>
      </c>
      <c r="R384" s="37"/>
      <c r="S384" s="39">
        <f t="shared" si="5"/>
        <v>378.43747818600002</v>
      </c>
    </row>
    <row r="385" spans="1:19" ht="15.75">
      <c r="A385" s="36">
        <v>-104.700729</v>
      </c>
      <c r="B385" s="38">
        <v>32.233826100000002</v>
      </c>
      <c r="C385" s="38">
        <v>97.799359449999997</v>
      </c>
      <c r="D385" s="38">
        <v>45.726105410000002</v>
      </c>
      <c r="E385" s="40">
        <v>5.8200000000000002E-6</v>
      </c>
      <c r="F385" s="40">
        <v>2.7199999999999998E-6</v>
      </c>
      <c r="G385" s="38">
        <v>2598</v>
      </c>
      <c r="H385" s="40">
        <v>9.2099999999999997E-12</v>
      </c>
      <c r="I385" s="38">
        <v>-0.38719814499999999</v>
      </c>
      <c r="J385" s="38">
        <v>3502.670662</v>
      </c>
      <c r="K385" s="38">
        <v>25.828025220000001</v>
      </c>
      <c r="L385" s="37"/>
      <c r="M385" s="37"/>
      <c r="N385" s="37"/>
      <c r="O385" s="37"/>
      <c r="P385" s="37"/>
      <c r="Q385" s="38">
        <v>257.89999999999998</v>
      </c>
      <c r="R385" s="37"/>
      <c r="S385" s="39">
        <f t="shared" si="5"/>
        <v>551.58838729799993</v>
      </c>
    </row>
    <row r="386" spans="1:19" ht="15.75">
      <c r="A386" s="36">
        <v>-104.70071009999999</v>
      </c>
      <c r="B386" s="38">
        <v>32.233823190000003</v>
      </c>
      <c r="C386" s="38">
        <v>168.89627709999999</v>
      </c>
      <c r="D386" s="38">
        <v>78.185165530000006</v>
      </c>
      <c r="E386" s="40">
        <v>1.01E-5</v>
      </c>
      <c r="F386" s="40">
        <v>4.6600000000000003E-6</v>
      </c>
      <c r="G386" s="38">
        <v>7735</v>
      </c>
      <c r="H386" s="40">
        <v>2.74E-11</v>
      </c>
      <c r="I386" s="38">
        <v>-7.1896269999999998E-2</v>
      </c>
      <c r="J386" s="38">
        <v>10342.928389999999</v>
      </c>
      <c r="K386" s="38">
        <v>25.214603570000001</v>
      </c>
      <c r="L386" s="37"/>
      <c r="M386" s="37"/>
      <c r="N386" s="37"/>
      <c r="O386" s="37"/>
      <c r="P386" s="37"/>
      <c r="Q386" s="38">
        <v>440.9</v>
      </c>
      <c r="R386" s="37"/>
      <c r="S386" s="39">
        <f t="shared" si="5"/>
        <v>952.57500284399987</v>
      </c>
    </row>
    <row r="387" spans="1:19" ht="15.75">
      <c r="A387" s="36">
        <v>-104.70070749999999</v>
      </c>
      <c r="B387" s="38">
        <v>32.23381354</v>
      </c>
      <c r="C387" s="38">
        <v>54.235867159999998</v>
      </c>
      <c r="D387" s="38">
        <v>29.404153180000002</v>
      </c>
      <c r="E387" s="40">
        <v>3.23E-6</v>
      </c>
      <c r="F387" s="40">
        <v>1.75E-6</v>
      </c>
      <c r="G387" s="38">
        <v>1099</v>
      </c>
      <c r="H387" s="40">
        <v>3.8999999999999999E-12</v>
      </c>
      <c r="I387" s="38">
        <v>-0.13162776300000001</v>
      </c>
      <c r="J387" s="38">
        <v>1249.091768</v>
      </c>
      <c r="K387" s="38">
        <v>12.01607214</v>
      </c>
      <c r="L387" s="37"/>
      <c r="M387" s="37"/>
      <c r="N387" s="37"/>
      <c r="O387" s="37"/>
      <c r="P387" s="37"/>
      <c r="Q387" s="38">
        <v>165.8</v>
      </c>
      <c r="R387" s="37"/>
      <c r="S387" s="39">
        <f t="shared" si="5"/>
        <v>305.89029078239997</v>
      </c>
    </row>
    <row r="388" spans="1:19" ht="15.75">
      <c r="A388" s="36">
        <v>-104.70077139999999</v>
      </c>
      <c r="B388" s="38">
        <v>32.23380907</v>
      </c>
      <c r="C388" s="38">
        <v>99.696598089999995</v>
      </c>
      <c r="D388" s="38">
        <v>62.473191249999999</v>
      </c>
      <c r="E388" s="40">
        <v>5.9399999999999999E-6</v>
      </c>
      <c r="F388" s="40">
        <v>3.72E-6</v>
      </c>
      <c r="G388" s="38">
        <v>2827</v>
      </c>
      <c r="H388" s="40">
        <v>9.9999999999999994E-12</v>
      </c>
      <c r="I388" s="38">
        <v>-0.93559479800000001</v>
      </c>
      <c r="J388" s="38">
        <v>4878.3517510000001</v>
      </c>
      <c r="K388" s="38">
        <v>42.050099209999999</v>
      </c>
      <c r="L388" s="37"/>
      <c r="M388" s="37"/>
      <c r="N388" s="37"/>
      <c r="O388" s="37"/>
      <c r="P388" s="37"/>
      <c r="Q388" s="38">
        <v>352.3</v>
      </c>
      <c r="R388" s="37"/>
      <c r="S388" s="39">
        <f t="shared" si="5"/>
        <v>562.28881322759992</v>
      </c>
    </row>
    <row r="389" spans="1:19" ht="15.75">
      <c r="A389" s="36">
        <v>-104.70074390000001</v>
      </c>
      <c r="B389" s="38">
        <v>32.233807820000003</v>
      </c>
      <c r="C389" s="38">
        <v>95.495880619999994</v>
      </c>
      <c r="D389" s="38">
        <v>54.21863407</v>
      </c>
      <c r="E389" s="40">
        <v>5.6899999999999997E-6</v>
      </c>
      <c r="F389" s="40">
        <v>3.23E-6</v>
      </c>
      <c r="G389" s="38">
        <v>3348</v>
      </c>
      <c r="H389" s="40">
        <v>1.1900000000000001E-11</v>
      </c>
      <c r="I389" s="38">
        <v>-0.72163342100000005</v>
      </c>
      <c r="J389" s="38">
        <v>4055.3868769999999</v>
      </c>
      <c r="K389" s="38">
        <v>17.44314164</v>
      </c>
      <c r="L389" s="37"/>
      <c r="M389" s="37"/>
      <c r="N389" s="37"/>
      <c r="O389" s="37"/>
      <c r="P389" s="37"/>
      <c r="Q389" s="38">
        <v>305.7</v>
      </c>
      <c r="R389" s="37"/>
      <c r="S389" s="39">
        <f t="shared" si="5"/>
        <v>538.59676669679993</v>
      </c>
    </row>
    <row r="390" spans="1:19" ht="15.75">
      <c r="A390" s="36">
        <v>-104.7007255</v>
      </c>
      <c r="B390" s="38">
        <v>32.233803360000003</v>
      </c>
      <c r="C390" s="38">
        <v>156.74940530000001</v>
      </c>
      <c r="D390" s="38">
        <v>91.015879279999993</v>
      </c>
      <c r="E390" s="40">
        <v>9.3400000000000004E-6</v>
      </c>
      <c r="F390" s="40">
        <v>5.4199999999999998E-6</v>
      </c>
      <c r="G390" s="38">
        <v>9422</v>
      </c>
      <c r="H390" s="40">
        <v>3.3400000000000002E-11</v>
      </c>
      <c r="I390" s="38">
        <v>-2.934284908</v>
      </c>
      <c r="J390" s="38">
        <v>11174.346970000001</v>
      </c>
      <c r="K390" s="38">
        <v>15.68187359</v>
      </c>
      <c r="L390" s="37"/>
      <c r="M390" s="37"/>
      <c r="N390" s="37"/>
      <c r="O390" s="37"/>
      <c r="P390" s="37"/>
      <c r="Q390" s="38">
        <v>513.29999999999995</v>
      </c>
      <c r="R390" s="37"/>
      <c r="S390" s="39">
        <f t="shared" ref="S390:S453" si="6">C390*R$5</f>
        <v>884.066645892</v>
      </c>
    </row>
    <row r="391" spans="1:19" ht="15.75">
      <c r="A391" s="36">
        <v>-104.700686</v>
      </c>
      <c r="B391" s="38">
        <v>32.233803770000002</v>
      </c>
      <c r="C391" s="38">
        <v>76.006246189999999</v>
      </c>
      <c r="D391" s="38">
        <v>59.557046560000003</v>
      </c>
      <c r="E391" s="40">
        <v>4.5299999999999998E-6</v>
      </c>
      <c r="F391" s="40">
        <v>3.5499999999999999E-6</v>
      </c>
      <c r="G391" s="38">
        <v>2286</v>
      </c>
      <c r="H391" s="40">
        <v>8.11E-12</v>
      </c>
      <c r="I391" s="38">
        <v>-1.296566621</v>
      </c>
      <c r="J391" s="38">
        <v>3545.5328890000001</v>
      </c>
      <c r="K391" s="38">
        <v>35.524501630000003</v>
      </c>
      <c r="L391" s="37"/>
      <c r="M391" s="37"/>
      <c r="N391" s="37"/>
      <c r="O391" s="37"/>
      <c r="P391" s="37"/>
      <c r="Q391" s="38">
        <v>335.9</v>
      </c>
      <c r="R391" s="37"/>
      <c r="S391" s="39">
        <f t="shared" si="6"/>
        <v>428.67522851159998</v>
      </c>
    </row>
    <row r="392" spans="1:19" ht="15.75">
      <c r="A392" s="36">
        <v>-104.7006861</v>
      </c>
      <c r="B392" s="38">
        <v>32.233797099999997</v>
      </c>
      <c r="C392" s="38">
        <v>70.127339469999995</v>
      </c>
      <c r="D392" s="38">
        <v>29.771118399999999</v>
      </c>
      <c r="E392" s="40">
        <v>4.1799999999999998E-6</v>
      </c>
      <c r="F392" s="40">
        <v>1.77E-6</v>
      </c>
      <c r="G392" s="38">
        <v>1321</v>
      </c>
      <c r="H392" s="40">
        <v>4.6899999999999996E-12</v>
      </c>
      <c r="I392" s="38">
        <v>-6.0001789999999996E-3</v>
      </c>
      <c r="J392" s="38">
        <v>1635.240346</v>
      </c>
      <c r="K392" s="38">
        <v>19.21676815</v>
      </c>
      <c r="L392" s="37"/>
      <c r="M392" s="37"/>
      <c r="N392" s="37"/>
      <c r="O392" s="37"/>
      <c r="P392" s="37"/>
      <c r="Q392" s="38">
        <v>167.9</v>
      </c>
      <c r="R392" s="37"/>
      <c r="S392" s="39">
        <f t="shared" si="6"/>
        <v>395.51819461079992</v>
      </c>
    </row>
    <row r="393" spans="1:19" ht="15.75">
      <c r="A393" s="36">
        <v>-104.70072519999999</v>
      </c>
      <c r="B393" s="38">
        <v>32.233792399999999</v>
      </c>
      <c r="C393" s="38">
        <v>99.754765910000003</v>
      </c>
      <c r="D393" s="38">
        <v>69.590100210000003</v>
      </c>
      <c r="E393" s="40">
        <v>5.9399999999999999E-6</v>
      </c>
      <c r="F393" s="40">
        <v>4.1400000000000002E-6</v>
      </c>
      <c r="G393" s="38">
        <v>4437</v>
      </c>
      <c r="H393" s="40">
        <v>1.5700000000000001E-11</v>
      </c>
      <c r="I393" s="38">
        <v>-2.8464373369999998</v>
      </c>
      <c r="J393" s="38">
        <v>5437.2612060000001</v>
      </c>
      <c r="K393" s="38">
        <v>18.39641628</v>
      </c>
      <c r="L393" s="37"/>
      <c r="M393" s="37"/>
      <c r="N393" s="37"/>
      <c r="O393" s="37"/>
      <c r="P393" s="37"/>
      <c r="Q393" s="38">
        <v>392.4</v>
      </c>
      <c r="R393" s="37"/>
      <c r="S393" s="39">
        <f t="shared" si="6"/>
        <v>562.61687973239998</v>
      </c>
    </row>
    <row r="394" spans="1:19" ht="15.75">
      <c r="A394" s="36">
        <v>-104.7007629</v>
      </c>
      <c r="B394" s="38">
        <v>32.233792100000002</v>
      </c>
      <c r="C394" s="38">
        <v>57.548555829999998</v>
      </c>
      <c r="D394" s="38">
        <v>29.939819459999999</v>
      </c>
      <c r="E394" s="40">
        <v>3.4300000000000002E-6</v>
      </c>
      <c r="F394" s="40">
        <v>1.7799999999999999E-6</v>
      </c>
      <c r="G394" s="38">
        <v>1002</v>
      </c>
      <c r="H394" s="40">
        <v>3.55E-12</v>
      </c>
      <c r="I394" s="38">
        <v>-0.55149994800000002</v>
      </c>
      <c r="J394" s="38">
        <v>1349.53045</v>
      </c>
      <c r="K394" s="38">
        <v>25.751953189999998</v>
      </c>
      <c r="L394" s="37"/>
      <c r="M394" s="37"/>
      <c r="N394" s="37"/>
      <c r="O394" s="37"/>
      <c r="P394" s="37"/>
      <c r="Q394" s="38">
        <v>168.8</v>
      </c>
      <c r="R394" s="37"/>
      <c r="S394" s="39">
        <f t="shared" si="6"/>
        <v>324.57385488119996</v>
      </c>
    </row>
    <row r="395" spans="1:19" ht="15.75">
      <c r="A395" s="36">
        <v>-104.70069410000001</v>
      </c>
      <c r="B395" s="38">
        <v>32.23378984</v>
      </c>
      <c r="C395" s="38">
        <v>52.733009819999999</v>
      </c>
      <c r="D395" s="38">
        <v>46.084438779999999</v>
      </c>
      <c r="E395" s="40">
        <v>3.14E-6</v>
      </c>
      <c r="F395" s="40">
        <v>2.74E-6</v>
      </c>
      <c r="G395" s="38">
        <v>1573</v>
      </c>
      <c r="H395" s="40">
        <v>5.5800000000000001E-12</v>
      </c>
      <c r="I395" s="38">
        <v>-0.27548126899999997</v>
      </c>
      <c r="J395" s="38">
        <v>1903.4257680000001</v>
      </c>
      <c r="K395" s="38">
        <v>17.359530029999998</v>
      </c>
      <c r="L395" s="37"/>
      <c r="M395" s="37"/>
      <c r="N395" s="37"/>
      <c r="O395" s="37"/>
      <c r="P395" s="37"/>
      <c r="Q395" s="38">
        <v>259.89999999999998</v>
      </c>
      <c r="R395" s="37"/>
      <c r="S395" s="39">
        <f t="shared" si="6"/>
        <v>297.41417538479999</v>
      </c>
    </row>
    <row r="396" spans="1:19" ht="15.75">
      <c r="A396" s="36">
        <v>-104.7007086</v>
      </c>
      <c r="B396" s="38">
        <v>32.233786799999997</v>
      </c>
      <c r="C396" s="38">
        <v>146.7572218</v>
      </c>
      <c r="D396" s="38">
        <v>66.03488231</v>
      </c>
      <c r="E396" s="40">
        <v>8.7399999999999993E-6</v>
      </c>
      <c r="F396" s="40">
        <v>3.9299999999999996E-6</v>
      </c>
      <c r="G396" s="38">
        <v>5694</v>
      </c>
      <c r="H396" s="40">
        <v>2.0199999999999999E-11</v>
      </c>
      <c r="I396" s="38">
        <v>-0.28758724299999999</v>
      </c>
      <c r="J396" s="38">
        <v>7590.5277299999998</v>
      </c>
      <c r="K396" s="38">
        <v>24.985452890000001</v>
      </c>
      <c r="L396" s="37"/>
      <c r="M396" s="37"/>
      <c r="N396" s="37"/>
      <c r="O396" s="37"/>
      <c r="P396" s="37"/>
      <c r="Q396" s="38">
        <v>372.4</v>
      </c>
      <c r="R396" s="37"/>
      <c r="S396" s="39">
        <f t="shared" si="6"/>
        <v>827.71073095199995</v>
      </c>
    </row>
    <row r="397" spans="1:19" ht="15.75">
      <c r="A397" s="36">
        <v>-104.7007212</v>
      </c>
      <c r="B397" s="38">
        <v>32.233784419999999</v>
      </c>
      <c r="C397" s="38">
        <v>111.69410670000001</v>
      </c>
      <c r="D397" s="38">
        <v>91.004884020000006</v>
      </c>
      <c r="E397" s="40">
        <v>6.6499999999999999E-6</v>
      </c>
      <c r="F397" s="40">
        <v>5.4199999999999998E-6</v>
      </c>
      <c r="G397" s="38">
        <v>5948</v>
      </c>
      <c r="H397" s="40">
        <v>2.11E-11</v>
      </c>
      <c r="I397" s="38">
        <v>-0.98945671800000001</v>
      </c>
      <c r="J397" s="38">
        <v>7961.4842589999998</v>
      </c>
      <c r="K397" s="38">
        <v>25.290312629999999</v>
      </c>
      <c r="L397" s="37"/>
      <c r="M397" s="37"/>
      <c r="N397" s="37"/>
      <c r="O397" s="37"/>
      <c r="P397" s="37"/>
      <c r="Q397" s="38">
        <v>513.20000000000005</v>
      </c>
      <c r="R397" s="37"/>
      <c r="S397" s="39">
        <f t="shared" si="6"/>
        <v>629.95476178800004</v>
      </c>
    </row>
    <row r="398" spans="1:19" ht="15.75">
      <c r="A398" s="36">
        <v>-104.7007492</v>
      </c>
      <c r="B398" s="38">
        <v>32.233784540000002</v>
      </c>
      <c r="C398" s="38">
        <v>74.969417179999994</v>
      </c>
      <c r="D398" s="38">
        <v>48.27265182</v>
      </c>
      <c r="E398" s="40">
        <v>4.4599999999999996E-6</v>
      </c>
      <c r="F398" s="40">
        <v>2.8700000000000001E-6</v>
      </c>
      <c r="G398" s="38">
        <v>2537</v>
      </c>
      <c r="H398" s="40">
        <v>8.9999999999999996E-12</v>
      </c>
      <c r="I398" s="38">
        <v>-2.7479819590000001</v>
      </c>
      <c r="J398" s="38">
        <v>2834.551637</v>
      </c>
      <c r="K398" s="38">
        <v>10.49730875</v>
      </c>
      <c r="L398" s="37"/>
      <c r="M398" s="37"/>
      <c r="N398" s="37"/>
      <c r="O398" s="37"/>
      <c r="P398" s="37"/>
      <c r="Q398" s="38">
        <v>272.2</v>
      </c>
      <c r="R398" s="37"/>
      <c r="S398" s="39">
        <f t="shared" si="6"/>
        <v>422.82751289519996</v>
      </c>
    </row>
    <row r="399" spans="1:19" ht="15.75">
      <c r="A399" s="36">
        <v>-104.70074889999999</v>
      </c>
      <c r="B399" s="38">
        <v>32.233779830000003</v>
      </c>
      <c r="C399" s="38">
        <v>141.99034399999999</v>
      </c>
      <c r="D399" s="38">
        <v>52.054530229999997</v>
      </c>
      <c r="E399" s="40">
        <v>8.4600000000000003E-6</v>
      </c>
      <c r="F399" s="40">
        <v>3.1E-6</v>
      </c>
      <c r="G399" s="38">
        <v>3108</v>
      </c>
      <c r="H399" s="40">
        <v>1.1000000000000001E-11</v>
      </c>
      <c r="I399" s="38">
        <v>-0.29564942100000002</v>
      </c>
      <c r="J399" s="38">
        <v>5789.1716150000002</v>
      </c>
      <c r="K399" s="38">
        <v>46.313562519999998</v>
      </c>
      <c r="L399" s="37"/>
      <c r="M399" s="37"/>
      <c r="N399" s="37"/>
      <c r="O399" s="37"/>
      <c r="P399" s="37"/>
      <c r="Q399" s="38">
        <v>293.5</v>
      </c>
      <c r="R399" s="37"/>
      <c r="S399" s="39">
        <f t="shared" si="6"/>
        <v>800.82554015999995</v>
      </c>
    </row>
    <row r="400" spans="1:19" ht="15.75">
      <c r="A400" s="36">
        <v>-104.70074870000001</v>
      </c>
      <c r="B400" s="38">
        <v>32.233775899999998</v>
      </c>
      <c r="C400" s="38">
        <v>63.060182349999998</v>
      </c>
      <c r="D400" s="38">
        <v>29.8548258</v>
      </c>
      <c r="E400" s="40">
        <v>3.76E-6</v>
      </c>
      <c r="F400" s="40">
        <v>1.7799999999999999E-6</v>
      </c>
      <c r="G400" s="38">
        <v>1175</v>
      </c>
      <c r="H400" s="40">
        <v>4.1700000000000002E-12</v>
      </c>
      <c r="I400" s="38">
        <v>-1.235598835</v>
      </c>
      <c r="J400" s="38">
        <v>1474.581717</v>
      </c>
      <c r="K400" s="38">
        <v>20.316386260000002</v>
      </c>
      <c r="L400" s="37"/>
      <c r="M400" s="37"/>
      <c r="N400" s="37"/>
      <c r="O400" s="37"/>
      <c r="P400" s="37"/>
      <c r="Q400" s="38">
        <v>168.4</v>
      </c>
      <c r="R400" s="37"/>
      <c r="S400" s="39">
        <f t="shared" si="6"/>
        <v>355.65942845399996</v>
      </c>
    </row>
    <row r="401" spans="1:19" ht="15.75">
      <c r="A401" s="36">
        <v>-104.7007351</v>
      </c>
      <c r="B401" s="38">
        <v>32.233773880000001</v>
      </c>
      <c r="C401" s="38">
        <v>104.2229877</v>
      </c>
      <c r="D401" s="38">
        <v>51.805121849999999</v>
      </c>
      <c r="E401" s="40">
        <v>6.2099999999999998E-6</v>
      </c>
      <c r="F401" s="40">
        <v>3.0900000000000001E-6</v>
      </c>
      <c r="G401" s="38">
        <v>3195</v>
      </c>
      <c r="H401" s="40">
        <v>1.1300000000000001E-11</v>
      </c>
      <c r="I401" s="38">
        <v>-2.8770399719999999</v>
      </c>
      <c r="J401" s="38">
        <v>4228.9767680000004</v>
      </c>
      <c r="K401" s="38">
        <v>24.449809599999998</v>
      </c>
      <c r="L401" s="37"/>
      <c r="M401" s="37"/>
      <c r="N401" s="37"/>
      <c r="O401" s="37"/>
      <c r="P401" s="37"/>
      <c r="Q401" s="38">
        <v>292.10000000000002</v>
      </c>
      <c r="R401" s="37"/>
      <c r="S401" s="39">
        <f t="shared" si="6"/>
        <v>587.81765062800002</v>
      </c>
    </row>
    <row r="402" spans="1:19" ht="15.75">
      <c r="A402" s="36">
        <v>-104.7007433</v>
      </c>
      <c r="B402" s="38">
        <v>32.23376828</v>
      </c>
      <c r="C402" s="38">
        <v>237.32318179999999</v>
      </c>
      <c r="D402" s="38">
        <v>130.61562090000001</v>
      </c>
      <c r="E402" s="40">
        <v>1.4100000000000001E-5</v>
      </c>
      <c r="F402" s="40">
        <v>7.7800000000000001E-6</v>
      </c>
      <c r="G402" s="38">
        <v>19240</v>
      </c>
      <c r="H402" s="40">
        <v>6.8199999999999995E-11</v>
      </c>
      <c r="I402" s="38">
        <v>-0.33692740700000001</v>
      </c>
      <c r="J402" s="38">
        <v>24279.19945</v>
      </c>
      <c r="K402" s="38">
        <v>20.755212530000001</v>
      </c>
      <c r="L402" s="37"/>
      <c r="M402" s="37"/>
      <c r="N402" s="37"/>
      <c r="O402" s="37"/>
      <c r="P402" s="37"/>
      <c r="Q402" s="38">
        <v>736.6</v>
      </c>
      <c r="R402" s="37"/>
      <c r="S402" s="39">
        <f t="shared" si="6"/>
        <v>1338.5027453519999</v>
      </c>
    </row>
    <row r="403" spans="1:19" ht="15.75">
      <c r="A403" s="36">
        <v>-104.7007301</v>
      </c>
      <c r="B403" s="38">
        <v>32.23377078</v>
      </c>
      <c r="C403" s="38">
        <v>69.198031310000005</v>
      </c>
      <c r="D403" s="38">
        <v>30.843093769999999</v>
      </c>
      <c r="E403" s="40">
        <v>4.1200000000000004E-6</v>
      </c>
      <c r="F403" s="40">
        <v>1.84E-6</v>
      </c>
      <c r="G403" s="38">
        <v>1248</v>
      </c>
      <c r="H403" s="40">
        <v>4.4300000000000003E-12</v>
      </c>
      <c r="I403" s="38">
        <v>-2.7644657760000002</v>
      </c>
      <c r="J403" s="38">
        <v>1671.6707919999999</v>
      </c>
      <c r="K403" s="38">
        <v>25.34415233</v>
      </c>
      <c r="L403" s="37"/>
      <c r="M403" s="37"/>
      <c r="N403" s="37"/>
      <c r="O403" s="37"/>
      <c r="P403" s="37"/>
      <c r="Q403" s="38">
        <v>173.9</v>
      </c>
      <c r="R403" s="37"/>
      <c r="S403" s="39">
        <f t="shared" si="6"/>
        <v>390.27689658840001</v>
      </c>
    </row>
    <row r="404" spans="1:19" ht="15.75">
      <c r="A404" s="36">
        <v>-104.7007627</v>
      </c>
      <c r="B404" s="38">
        <v>32.233768869999999</v>
      </c>
      <c r="C404" s="38">
        <v>59.863146749999999</v>
      </c>
      <c r="D404" s="38">
        <v>46.956981020000001</v>
      </c>
      <c r="E404" s="40">
        <v>3.5700000000000001E-6</v>
      </c>
      <c r="F404" s="40">
        <v>2.7999999999999999E-6</v>
      </c>
      <c r="G404" s="38">
        <v>1783</v>
      </c>
      <c r="H404" s="40">
        <v>6.3199999999999997E-12</v>
      </c>
      <c r="I404" s="38">
        <v>-0.80145732000000003</v>
      </c>
      <c r="J404" s="38">
        <v>2201.7032859999999</v>
      </c>
      <c r="K404" s="38">
        <v>19.017244009999999</v>
      </c>
      <c r="L404" s="37"/>
      <c r="M404" s="37"/>
      <c r="N404" s="37"/>
      <c r="O404" s="37"/>
      <c r="P404" s="37"/>
      <c r="Q404" s="38">
        <v>264.8</v>
      </c>
      <c r="R404" s="37"/>
      <c r="S404" s="39">
        <f t="shared" si="6"/>
        <v>337.62814766999998</v>
      </c>
    </row>
    <row r="405" spans="1:19" ht="15.75">
      <c r="A405" s="36">
        <v>-104.7007354</v>
      </c>
      <c r="B405" s="38">
        <v>32.233768929999997</v>
      </c>
      <c r="C405" s="38">
        <v>84.328960929999994</v>
      </c>
      <c r="D405" s="38">
        <v>42.038380109999999</v>
      </c>
      <c r="E405" s="40">
        <v>5.0200000000000002E-6</v>
      </c>
      <c r="F405" s="40">
        <v>2.5000000000000002E-6</v>
      </c>
      <c r="G405" s="38">
        <v>2467</v>
      </c>
      <c r="H405" s="40">
        <v>8.7500000000000005E-12</v>
      </c>
      <c r="I405" s="38">
        <v>-0.18412579200000001</v>
      </c>
      <c r="J405" s="38">
        <v>2776.6542410000002</v>
      </c>
      <c r="K405" s="38">
        <v>11.15206339</v>
      </c>
      <c r="L405" s="37"/>
      <c r="M405" s="37"/>
      <c r="N405" s="37"/>
      <c r="O405" s="37"/>
      <c r="P405" s="37"/>
      <c r="Q405" s="38">
        <v>237.1</v>
      </c>
      <c r="R405" s="37"/>
      <c r="S405" s="39">
        <f t="shared" si="6"/>
        <v>475.61533964519992</v>
      </c>
    </row>
    <row r="406" spans="1:19" ht="15.75">
      <c r="A406" s="36">
        <v>-104.70071919999999</v>
      </c>
      <c r="B406" s="38">
        <v>32.233768519999998</v>
      </c>
      <c r="C406" s="38">
        <v>104.7275771</v>
      </c>
      <c r="D406" s="38">
        <v>52.771805669999999</v>
      </c>
      <c r="E406" s="40">
        <v>6.2400000000000004E-6</v>
      </c>
      <c r="F406" s="40">
        <v>3.14E-6</v>
      </c>
      <c r="G406" s="38">
        <v>3068</v>
      </c>
      <c r="H406" s="40">
        <v>1.0899999999999999E-11</v>
      </c>
      <c r="I406" s="38">
        <v>-2.9860140890000002</v>
      </c>
      <c r="J406" s="38">
        <v>4328.7458850000003</v>
      </c>
      <c r="K406" s="38">
        <v>29.124968729999999</v>
      </c>
      <c r="L406" s="37"/>
      <c r="M406" s="37"/>
      <c r="N406" s="37"/>
      <c r="O406" s="37"/>
      <c r="P406" s="37"/>
      <c r="Q406" s="38">
        <v>297.60000000000002</v>
      </c>
      <c r="R406" s="37"/>
      <c r="S406" s="39">
        <f t="shared" si="6"/>
        <v>590.66353484399997</v>
      </c>
    </row>
    <row r="407" spans="1:19" ht="15.75">
      <c r="A407" s="36">
        <v>-104.7007673</v>
      </c>
      <c r="B407" s="38">
        <v>32.233768400000002</v>
      </c>
      <c r="C407" s="38">
        <v>62.198720700000003</v>
      </c>
      <c r="D407" s="38">
        <v>37.839715890000001</v>
      </c>
      <c r="E407" s="40">
        <v>3.7000000000000002E-6</v>
      </c>
      <c r="F407" s="40">
        <v>2.2500000000000001E-6</v>
      </c>
      <c r="G407" s="38">
        <v>1506</v>
      </c>
      <c r="H407" s="40">
        <v>5.3400000000000003E-12</v>
      </c>
      <c r="I407" s="38">
        <v>-4.2471281E-2</v>
      </c>
      <c r="J407" s="38">
        <v>1843.437426</v>
      </c>
      <c r="K407" s="38">
        <v>18.304794149999999</v>
      </c>
      <c r="L407" s="37"/>
      <c r="M407" s="37"/>
      <c r="N407" s="37"/>
      <c r="O407" s="37"/>
      <c r="P407" s="37"/>
      <c r="Q407" s="38">
        <v>213.4</v>
      </c>
      <c r="R407" s="37"/>
      <c r="S407" s="39">
        <f t="shared" si="6"/>
        <v>350.80078474800001</v>
      </c>
    </row>
    <row r="408" spans="1:19" ht="15.75">
      <c r="A408" s="36">
        <v>-104.70072740000001</v>
      </c>
      <c r="B408" s="38">
        <v>32.233763039999999</v>
      </c>
      <c r="C408" s="38">
        <v>217.88895220000001</v>
      </c>
      <c r="D408" s="38">
        <v>116.4113186</v>
      </c>
      <c r="E408" s="40">
        <v>1.2999999999999999E-5</v>
      </c>
      <c r="F408" s="40">
        <v>6.9299999999999997E-6</v>
      </c>
      <c r="G408" s="38">
        <v>14673</v>
      </c>
      <c r="H408" s="40">
        <v>5.2000000000000001E-11</v>
      </c>
      <c r="I408" s="38">
        <v>-0.47144630500000001</v>
      </c>
      <c r="J408" s="38">
        <v>19866.872309999999</v>
      </c>
      <c r="K408" s="38">
        <v>26.143381940000001</v>
      </c>
      <c r="L408" s="37"/>
      <c r="M408" s="37"/>
      <c r="N408" s="37"/>
      <c r="O408" s="37"/>
      <c r="P408" s="37"/>
      <c r="Q408" s="38">
        <v>656.5</v>
      </c>
      <c r="R408" s="37"/>
      <c r="S408" s="39">
        <f t="shared" si="6"/>
        <v>1228.8936904079999</v>
      </c>
    </row>
    <row r="409" spans="1:19" ht="15.75">
      <c r="A409" s="36">
        <v>-104.70076400000001</v>
      </c>
      <c r="B409" s="38">
        <v>32.233763099999997</v>
      </c>
      <c r="C409" s="38">
        <v>92.344649849999996</v>
      </c>
      <c r="D409" s="38">
        <v>45.99362678</v>
      </c>
      <c r="E409" s="40">
        <v>5.4999999999999999E-6</v>
      </c>
      <c r="F409" s="40">
        <v>2.74E-6</v>
      </c>
      <c r="G409" s="38">
        <v>2465</v>
      </c>
      <c r="H409" s="40">
        <v>8.7400000000000003E-12</v>
      </c>
      <c r="I409" s="38">
        <v>-2.9666100310000001</v>
      </c>
      <c r="J409" s="38">
        <v>3326.6604649999999</v>
      </c>
      <c r="K409" s="38">
        <v>25.901665470000001</v>
      </c>
      <c r="L409" s="37"/>
      <c r="M409" s="37"/>
      <c r="N409" s="37"/>
      <c r="O409" s="37"/>
      <c r="P409" s="37"/>
      <c r="Q409" s="38">
        <v>259.39999999999998</v>
      </c>
      <c r="R409" s="37"/>
      <c r="S409" s="39">
        <f t="shared" si="6"/>
        <v>520.82382515399991</v>
      </c>
    </row>
    <row r="410" spans="1:19" ht="15.75">
      <c r="A410" s="36">
        <v>-104.7007837</v>
      </c>
      <c r="B410" s="38">
        <v>32.23376244</v>
      </c>
      <c r="C410" s="38">
        <v>158.192565</v>
      </c>
      <c r="D410" s="38">
        <v>60.235357030000003</v>
      </c>
      <c r="E410" s="40">
        <v>9.4199999999999996E-6</v>
      </c>
      <c r="F410" s="40">
        <v>3.5899999999999999E-6</v>
      </c>
      <c r="G410" s="38">
        <v>4985</v>
      </c>
      <c r="H410" s="40">
        <v>1.7700000000000001E-11</v>
      </c>
      <c r="I410" s="38">
        <v>-3.030427838</v>
      </c>
      <c r="J410" s="38">
        <v>7463.398623</v>
      </c>
      <c r="K410" s="38">
        <v>33.207373050000001</v>
      </c>
      <c r="L410" s="37"/>
      <c r="M410" s="37"/>
      <c r="N410" s="37"/>
      <c r="O410" s="37"/>
      <c r="P410" s="37"/>
      <c r="Q410" s="38">
        <v>339.7</v>
      </c>
      <c r="R410" s="37"/>
      <c r="S410" s="39">
        <f t="shared" si="6"/>
        <v>892.20606659999999</v>
      </c>
    </row>
    <row r="411" spans="1:19" ht="15.75">
      <c r="A411" s="36">
        <v>-104.7007081</v>
      </c>
      <c r="B411" s="38">
        <v>32.233752379999999</v>
      </c>
      <c r="C411" s="38">
        <v>120.1486069</v>
      </c>
      <c r="D411" s="38">
        <v>49.026605789999998</v>
      </c>
      <c r="E411" s="40">
        <v>7.1600000000000001E-6</v>
      </c>
      <c r="F411" s="40">
        <v>2.92E-6</v>
      </c>
      <c r="G411" s="38">
        <v>3678</v>
      </c>
      <c r="H411" s="40">
        <v>1.3E-11</v>
      </c>
      <c r="I411" s="38">
        <v>-2.8251401669999998</v>
      </c>
      <c r="J411" s="38">
        <v>4613.7031509999997</v>
      </c>
      <c r="K411" s="38">
        <v>20.280956979999999</v>
      </c>
      <c r="L411" s="37"/>
      <c r="M411" s="37"/>
      <c r="N411" s="37"/>
      <c r="O411" s="37"/>
      <c r="P411" s="37"/>
      <c r="Q411" s="38">
        <v>276.5</v>
      </c>
      <c r="R411" s="37"/>
      <c r="S411" s="39">
        <f t="shared" si="6"/>
        <v>677.63814291599999</v>
      </c>
    </row>
    <row r="412" spans="1:19" ht="15.75">
      <c r="A412" s="36">
        <v>-104.7006866</v>
      </c>
      <c r="B412" s="38">
        <v>32.233864339999997</v>
      </c>
      <c r="C412" s="38">
        <v>47.111813009999999</v>
      </c>
      <c r="D412" s="38">
        <v>25.606682679999999</v>
      </c>
      <c r="E412" s="40">
        <v>2.8100000000000002E-6</v>
      </c>
      <c r="F412" s="40">
        <v>1.5200000000000001E-6</v>
      </c>
      <c r="G412" s="38">
        <v>825</v>
      </c>
      <c r="H412" s="40">
        <v>2.9299999999999998E-12</v>
      </c>
      <c r="I412" s="38">
        <v>-2.8422094979999999</v>
      </c>
      <c r="J412" s="38">
        <v>944.89210119999996</v>
      </c>
      <c r="K412" s="38">
        <v>12.688443579999999</v>
      </c>
      <c r="L412" s="37"/>
      <c r="M412" s="37"/>
      <c r="N412" s="37"/>
      <c r="O412" s="37"/>
      <c r="P412" s="37"/>
      <c r="Q412" s="38">
        <v>144.4</v>
      </c>
      <c r="R412" s="37"/>
      <c r="S412" s="39">
        <f t="shared" si="6"/>
        <v>265.7106253764</v>
      </c>
    </row>
    <row r="413" spans="1:19" ht="15.75">
      <c r="A413" s="36">
        <v>-104.70071230000001</v>
      </c>
      <c r="B413" s="38">
        <v>32.233839979999999</v>
      </c>
      <c r="C413" s="38">
        <v>86.750957619999994</v>
      </c>
      <c r="D413" s="38">
        <v>43.749682120000003</v>
      </c>
      <c r="E413" s="40">
        <v>5.1699999999999996E-6</v>
      </c>
      <c r="F413" s="40">
        <v>2.61E-6</v>
      </c>
      <c r="G413" s="38">
        <v>1904</v>
      </c>
      <c r="H413" s="40">
        <v>6.7500000000000001E-12</v>
      </c>
      <c r="I413" s="38">
        <v>-1.6815425450000001</v>
      </c>
      <c r="J413" s="38">
        <v>2972.6806809999998</v>
      </c>
      <c r="K413" s="38">
        <v>35.950066470000003</v>
      </c>
      <c r="L413" s="37"/>
      <c r="M413" s="37"/>
      <c r="N413" s="37"/>
      <c r="O413" s="37"/>
      <c r="P413" s="37"/>
      <c r="Q413" s="38">
        <v>246.7</v>
      </c>
      <c r="R413" s="37"/>
      <c r="S413" s="39">
        <f t="shared" si="6"/>
        <v>489.27540097679992</v>
      </c>
    </row>
    <row r="414" spans="1:19" ht="15.75">
      <c r="A414" s="36">
        <v>-104.7007164</v>
      </c>
      <c r="B414" s="38">
        <v>32.23382539</v>
      </c>
      <c r="C414" s="38">
        <v>93.881497370000005</v>
      </c>
      <c r="D414" s="38">
        <v>33.211806500000002</v>
      </c>
      <c r="E414" s="40">
        <v>5.5899999999999998E-6</v>
      </c>
      <c r="F414" s="40">
        <v>1.9800000000000001E-6</v>
      </c>
      <c r="G414" s="38">
        <v>1857</v>
      </c>
      <c r="H414" s="40">
        <v>6.59E-12</v>
      </c>
      <c r="I414" s="38">
        <v>-3.1415074349999998</v>
      </c>
      <c r="J414" s="38">
        <v>2442.145798</v>
      </c>
      <c r="K414" s="38">
        <v>23.960313849999999</v>
      </c>
      <c r="L414" s="37"/>
      <c r="M414" s="37"/>
      <c r="N414" s="37"/>
      <c r="O414" s="37"/>
      <c r="P414" s="37"/>
      <c r="Q414" s="38">
        <v>187.3</v>
      </c>
      <c r="R414" s="37"/>
      <c r="S414" s="39">
        <f t="shared" si="6"/>
        <v>529.49164516680003</v>
      </c>
    </row>
    <row r="415" spans="1:19" ht="15.75">
      <c r="A415" s="36">
        <v>-104.70068550000001</v>
      </c>
      <c r="B415" s="38">
        <v>32.233824740000003</v>
      </c>
      <c r="C415" s="38">
        <v>73.846709340000004</v>
      </c>
      <c r="D415" s="38">
        <v>24.830208979999998</v>
      </c>
      <c r="E415" s="40">
        <v>4.4000000000000002E-6</v>
      </c>
      <c r="F415" s="40">
        <v>1.48E-6</v>
      </c>
      <c r="G415" s="38">
        <v>986</v>
      </c>
      <c r="H415" s="40">
        <v>3.5E-12</v>
      </c>
      <c r="I415" s="38">
        <v>-2.9217448039999998</v>
      </c>
      <c r="J415" s="38">
        <v>1436.185718</v>
      </c>
      <c r="K415" s="38">
        <v>31.3459264</v>
      </c>
      <c r="L415" s="37"/>
      <c r="M415" s="37"/>
      <c r="N415" s="37"/>
      <c r="O415" s="37"/>
      <c r="P415" s="37"/>
      <c r="Q415" s="38">
        <v>140</v>
      </c>
      <c r="R415" s="37"/>
      <c r="S415" s="39">
        <f t="shared" si="6"/>
        <v>416.49544067760002</v>
      </c>
    </row>
    <row r="416" spans="1:19" ht="15.75">
      <c r="A416" s="36">
        <v>-104.70072330000001</v>
      </c>
      <c r="B416" s="38">
        <v>32.23381723</v>
      </c>
      <c r="C416" s="38">
        <v>63.02796747</v>
      </c>
      <c r="D416" s="38">
        <v>46.054926549999998</v>
      </c>
      <c r="E416" s="40">
        <v>3.7500000000000001E-6</v>
      </c>
      <c r="F416" s="40">
        <v>2.74E-6</v>
      </c>
      <c r="G416" s="38">
        <v>1657</v>
      </c>
      <c r="H416" s="40">
        <v>5.88E-12</v>
      </c>
      <c r="I416" s="38">
        <v>-3.0408267000000002</v>
      </c>
      <c r="J416" s="38">
        <v>2273.570772</v>
      </c>
      <c r="K416" s="38">
        <v>27.119049010000001</v>
      </c>
      <c r="L416" s="37"/>
      <c r="M416" s="37"/>
      <c r="N416" s="37"/>
      <c r="O416" s="37"/>
      <c r="P416" s="37"/>
      <c r="Q416" s="38">
        <v>259.7</v>
      </c>
      <c r="R416" s="37"/>
      <c r="S416" s="39">
        <f t="shared" si="6"/>
        <v>355.47773653079997</v>
      </c>
    </row>
    <row r="417" spans="1:19" ht="15.75">
      <c r="A417" s="36">
        <v>-104.700693</v>
      </c>
      <c r="B417" s="38">
        <v>32.233816279999999</v>
      </c>
      <c r="C417" s="38">
        <v>41.131455000000003</v>
      </c>
      <c r="D417" s="38">
        <v>22.486251599999999</v>
      </c>
      <c r="E417" s="40">
        <v>2.4499999999999998E-6</v>
      </c>
      <c r="F417" s="40">
        <v>1.3400000000000001E-6</v>
      </c>
      <c r="G417" s="38">
        <v>612</v>
      </c>
      <c r="H417" s="40">
        <v>2.1699999999999998E-12</v>
      </c>
      <c r="I417" s="38">
        <v>-1.0536388329999999</v>
      </c>
      <c r="J417" s="38">
        <v>724.41964580000001</v>
      </c>
      <c r="K417" s="38">
        <v>15.51858049</v>
      </c>
      <c r="L417" s="37"/>
      <c r="M417" s="37"/>
      <c r="N417" s="37"/>
      <c r="O417" s="37"/>
      <c r="P417" s="37"/>
      <c r="Q417" s="38">
        <v>126.8</v>
      </c>
      <c r="R417" s="37"/>
      <c r="S417" s="39">
        <f t="shared" si="6"/>
        <v>231.98140620000001</v>
      </c>
    </row>
    <row r="418" spans="1:19" ht="15.75">
      <c r="A418" s="36">
        <v>-104.7007389</v>
      </c>
      <c r="B418" s="38">
        <v>32.233809729999997</v>
      </c>
      <c r="C418" s="38">
        <v>34.722981709999999</v>
      </c>
      <c r="D418" s="38">
        <v>27.68305591</v>
      </c>
      <c r="E418" s="40">
        <v>2.0700000000000001E-6</v>
      </c>
      <c r="F418" s="40">
        <v>1.6500000000000001E-6</v>
      </c>
      <c r="G418" s="38">
        <v>623</v>
      </c>
      <c r="H418" s="40">
        <v>2.2100000000000001E-12</v>
      </c>
      <c r="I418" s="38">
        <v>-2.3098355719999999</v>
      </c>
      <c r="J418" s="38">
        <v>752.88756239999998</v>
      </c>
      <c r="K418" s="38">
        <v>17.251920330000001</v>
      </c>
      <c r="L418" s="37"/>
      <c r="M418" s="37"/>
      <c r="N418" s="37"/>
      <c r="O418" s="37"/>
      <c r="P418" s="37"/>
      <c r="Q418" s="38">
        <v>156.1</v>
      </c>
      <c r="R418" s="37"/>
      <c r="S418" s="39">
        <f t="shared" si="6"/>
        <v>195.83761684439997</v>
      </c>
    </row>
    <row r="419" spans="1:19" ht="15.75">
      <c r="A419" s="36">
        <v>-104.7006904</v>
      </c>
      <c r="B419" s="38">
        <v>32.233809669999999</v>
      </c>
      <c r="C419" s="38">
        <v>65.087730969999996</v>
      </c>
      <c r="D419" s="38">
        <v>24.89534956</v>
      </c>
      <c r="E419" s="40">
        <v>3.8800000000000001E-6</v>
      </c>
      <c r="F419" s="40">
        <v>1.48E-6</v>
      </c>
      <c r="G419" s="38">
        <v>1062</v>
      </c>
      <c r="H419" s="40">
        <v>3.7700000000000003E-12</v>
      </c>
      <c r="I419" s="38">
        <v>-0.20193751500000001</v>
      </c>
      <c r="J419" s="38">
        <v>1269.1601920000001</v>
      </c>
      <c r="K419" s="38">
        <v>16.32261974</v>
      </c>
      <c r="L419" s="37"/>
      <c r="M419" s="37"/>
      <c r="N419" s="37"/>
      <c r="O419" s="37"/>
      <c r="P419" s="37"/>
      <c r="Q419" s="38">
        <v>140.4</v>
      </c>
      <c r="R419" s="37"/>
      <c r="S419" s="39">
        <f t="shared" si="6"/>
        <v>367.09480267079994</v>
      </c>
    </row>
    <row r="420" spans="1:19" ht="15.75">
      <c r="A420" s="36">
        <v>-104.7007334</v>
      </c>
      <c r="B420" s="38">
        <v>32.23380848</v>
      </c>
      <c r="C420" s="38">
        <v>38.21083247</v>
      </c>
      <c r="D420" s="38">
        <v>30.722107380000001</v>
      </c>
      <c r="E420" s="40">
        <v>2.2800000000000002E-6</v>
      </c>
      <c r="F420" s="40">
        <v>1.8300000000000001E-6</v>
      </c>
      <c r="G420" s="38">
        <v>750</v>
      </c>
      <c r="H420" s="40">
        <v>2.66E-12</v>
      </c>
      <c r="I420" s="38">
        <v>-2.3498017779999998</v>
      </c>
      <c r="J420" s="38">
        <v>919.46792459999995</v>
      </c>
      <c r="K420" s="38">
        <v>18.431086069999999</v>
      </c>
      <c r="L420" s="37"/>
      <c r="M420" s="37"/>
      <c r="N420" s="37"/>
      <c r="O420" s="37"/>
      <c r="P420" s="37"/>
      <c r="Q420" s="38">
        <v>173.2</v>
      </c>
      <c r="R420" s="37"/>
      <c r="S420" s="39">
        <f t="shared" si="6"/>
        <v>215.50909513079998</v>
      </c>
    </row>
    <row r="421" spans="1:19" ht="15.75">
      <c r="A421" s="36">
        <v>-104.7007371</v>
      </c>
      <c r="B421" s="38">
        <v>32.233790550000002</v>
      </c>
      <c r="C421" s="38">
        <v>255.5434243</v>
      </c>
      <c r="D421" s="38">
        <v>93.002829250000005</v>
      </c>
      <c r="E421" s="40">
        <v>1.52E-5</v>
      </c>
      <c r="F421" s="40">
        <v>5.5400000000000003E-6</v>
      </c>
      <c r="G421" s="38">
        <v>13533</v>
      </c>
      <c r="H421" s="40">
        <v>4.8000000000000002E-11</v>
      </c>
      <c r="I421" s="38">
        <v>-0.511405522</v>
      </c>
      <c r="J421" s="38">
        <v>18614.867610000001</v>
      </c>
      <c r="K421" s="38">
        <v>27.300047030000002</v>
      </c>
      <c r="L421" s="37"/>
      <c r="M421" s="37"/>
      <c r="N421" s="37"/>
      <c r="O421" s="37"/>
      <c r="P421" s="37"/>
      <c r="Q421" s="38">
        <v>524.5</v>
      </c>
      <c r="R421" s="37"/>
      <c r="S421" s="39">
        <f t="shared" si="6"/>
        <v>1441.2649130519999</v>
      </c>
    </row>
    <row r="422" spans="1:19" ht="15.75">
      <c r="A422" s="36">
        <v>-104.7007627</v>
      </c>
      <c r="B422" s="38">
        <v>32.233775960000003</v>
      </c>
      <c r="C422" s="38">
        <v>73.784487170000006</v>
      </c>
      <c r="D422" s="38">
        <v>45.927836919999997</v>
      </c>
      <c r="E422" s="40">
        <v>4.3900000000000003E-6</v>
      </c>
      <c r="F422" s="40">
        <v>2.74E-6</v>
      </c>
      <c r="G422" s="38">
        <v>2294</v>
      </c>
      <c r="H422" s="40">
        <v>8.1400000000000005E-12</v>
      </c>
      <c r="I422" s="38">
        <v>-2.8364697090000002</v>
      </c>
      <c r="J422" s="38">
        <v>2654.239673</v>
      </c>
      <c r="K422" s="38">
        <v>13.572236009999999</v>
      </c>
      <c r="L422" s="37"/>
      <c r="M422" s="37"/>
      <c r="N422" s="37"/>
      <c r="O422" s="37"/>
      <c r="P422" s="37"/>
      <c r="Q422" s="38">
        <v>259</v>
      </c>
      <c r="R422" s="37"/>
      <c r="S422" s="39">
        <f t="shared" si="6"/>
        <v>416.14450763880001</v>
      </c>
    </row>
    <row r="423" spans="1:19" ht="15.75">
      <c r="A423" s="36">
        <v>-104.70072519999999</v>
      </c>
      <c r="B423" s="38">
        <v>32.2337712</v>
      </c>
      <c r="C423" s="38">
        <v>45.555804790000003</v>
      </c>
      <c r="D423" s="38">
        <v>33.757808679999997</v>
      </c>
      <c r="E423" s="40">
        <v>2.7099999999999999E-6</v>
      </c>
      <c r="F423" s="40">
        <v>2.0099999999999998E-6</v>
      </c>
      <c r="G423" s="38">
        <v>998</v>
      </c>
      <c r="H423" s="40">
        <v>3.5399999999999999E-12</v>
      </c>
      <c r="I423" s="38">
        <v>-1.0399670539999999</v>
      </c>
      <c r="J423" s="38">
        <v>1204.5284220000001</v>
      </c>
      <c r="K423" s="38">
        <v>17.145998259999999</v>
      </c>
      <c r="L423" s="37"/>
      <c r="M423" s="37"/>
      <c r="N423" s="37"/>
      <c r="O423" s="37"/>
      <c r="P423" s="37"/>
      <c r="Q423" s="38">
        <v>190.4</v>
      </c>
      <c r="R423" s="37"/>
      <c r="S423" s="39">
        <f t="shared" si="6"/>
        <v>256.93473901560003</v>
      </c>
    </row>
    <row r="424" spans="1:19" ht="15.75">
      <c r="A424" s="36">
        <v>-104.70076950000001</v>
      </c>
      <c r="B424" s="38">
        <v>32.233766610000004</v>
      </c>
      <c r="C424" s="38">
        <v>59.315525489999999</v>
      </c>
      <c r="D424" s="38">
        <v>29.706098839999999</v>
      </c>
      <c r="E424" s="40">
        <v>3.5300000000000001E-6</v>
      </c>
      <c r="F424" s="40">
        <v>1.77E-6</v>
      </c>
      <c r="G424" s="38">
        <v>1024</v>
      </c>
      <c r="H424" s="40">
        <v>3.6300000000000001E-12</v>
      </c>
      <c r="I424" s="38">
        <v>-0.50481491300000003</v>
      </c>
      <c r="J424" s="38">
        <v>1380.1080380000001</v>
      </c>
      <c r="K424" s="38">
        <v>25.80291021</v>
      </c>
      <c r="L424" s="37"/>
      <c r="M424" s="37"/>
      <c r="N424" s="37"/>
      <c r="O424" s="37"/>
      <c r="P424" s="37"/>
      <c r="Q424" s="38">
        <v>167.5</v>
      </c>
      <c r="R424" s="37"/>
      <c r="S424" s="39">
        <f t="shared" si="6"/>
        <v>334.53956376359997</v>
      </c>
    </row>
    <row r="425" spans="1:19" ht="15.75">
      <c r="A425" s="36">
        <v>-104.70075110000001</v>
      </c>
      <c r="B425" s="38">
        <v>32.233764999999998</v>
      </c>
      <c r="C425" s="38">
        <v>43.972965860000002</v>
      </c>
      <c r="D425" s="38">
        <v>26.57568346</v>
      </c>
      <c r="E425" s="40">
        <v>2.6199999999999999E-6</v>
      </c>
      <c r="F425" s="40">
        <v>1.5799999999999999E-6</v>
      </c>
      <c r="G425" s="38">
        <v>770</v>
      </c>
      <c r="H425" s="40">
        <v>2.7299999999999999E-12</v>
      </c>
      <c r="I425" s="38">
        <v>-0.45749488999999999</v>
      </c>
      <c r="J425" s="38">
        <v>915.31226590000006</v>
      </c>
      <c r="K425" s="38">
        <v>15.875703980000001</v>
      </c>
      <c r="L425" s="37"/>
      <c r="M425" s="37"/>
      <c r="N425" s="37"/>
      <c r="O425" s="37"/>
      <c r="P425" s="37"/>
      <c r="Q425" s="38">
        <v>149.9</v>
      </c>
      <c r="R425" s="37"/>
      <c r="S425" s="39">
        <f t="shared" si="6"/>
        <v>248.0075274504</v>
      </c>
    </row>
    <row r="426" spans="1:19" ht="15.75">
      <c r="A426" s="36">
        <v>-104.70072</v>
      </c>
      <c r="B426" s="38">
        <v>32.233763809999999</v>
      </c>
      <c r="C426" s="38">
        <v>65.64053869</v>
      </c>
      <c r="D426" s="38">
        <v>45.807005850000003</v>
      </c>
      <c r="E426" s="40">
        <v>3.9099999999999998E-6</v>
      </c>
      <c r="F426" s="40">
        <v>2.7300000000000001E-6</v>
      </c>
      <c r="G426" s="38">
        <v>1874</v>
      </c>
      <c r="H426" s="40">
        <v>6.6500000000000001E-12</v>
      </c>
      <c r="I426" s="38">
        <v>-0.15602718199999999</v>
      </c>
      <c r="J426" s="38">
        <v>2355.0662200000002</v>
      </c>
      <c r="K426" s="38">
        <v>20.426865939999999</v>
      </c>
      <c r="L426" s="37"/>
      <c r="M426" s="37"/>
      <c r="N426" s="37"/>
      <c r="O426" s="37"/>
      <c r="P426" s="37"/>
      <c r="Q426" s="38">
        <v>258.3</v>
      </c>
      <c r="R426" s="37"/>
      <c r="S426" s="39">
        <f t="shared" si="6"/>
        <v>370.21263821159999</v>
      </c>
    </row>
    <row r="427" spans="1:19" ht="15.75">
      <c r="A427" s="36">
        <v>-104.7007776</v>
      </c>
      <c r="B427" s="38">
        <v>32.233758690000002</v>
      </c>
      <c r="C427" s="38">
        <v>23.517705150000001</v>
      </c>
      <c r="D427" s="38">
        <v>20.102228010000001</v>
      </c>
      <c r="E427" s="40">
        <v>1.3999999999999999E-6</v>
      </c>
      <c r="F427" s="40">
        <v>1.1999999999999999E-6</v>
      </c>
      <c r="G427" s="38">
        <v>306</v>
      </c>
      <c r="H427" s="40">
        <v>1.09E-12</v>
      </c>
      <c r="I427" s="38">
        <v>-0.15905799000000001</v>
      </c>
      <c r="J427" s="38">
        <v>370.2867885</v>
      </c>
      <c r="K427" s="38">
        <v>17.361350850000001</v>
      </c>
      <c r="L427" s="37"/>
      <c r="M427" s="37"/>
      <c r="N427" s="37"/>
      <c r="O427" s="37"/>
      <c r="P427" s="37"/>
      <c r="Q427" s="38">
        <v>113.4</v>
      </c>
      <c r="R427" s="37"/>
      <c r="S427" s="39">
        <f t="shared" si="6"/>
        <v>132.639857046</v>
      </c>
    </row>
    <row r="428" spans="1:19" ht="15.75">
      <c r="A428" s="36">
        <v>-104.70077329999999</v>
      </c>
      <c r="B428" s="38">
        <v>32.233754220000002</v>
      </c>
      <c r="C428" s="38">
        <v>95.608974489999994</v>
      </c>
      <c r="D428" s="38">
        <v>43.756338139999997</v>
      </c>
      <c r="E428" s="40">
        <v>5.6899999999999997E-6</v>
      </c>
      <c r="F428" s="40">
        <v>2.61E-6</v>
      </c>
      <c r="G428" s="38">
        <v>1825</v>
      </c>
      <c r="H428" s="40">
        <v>6.4699999999999997E-12</v>
      </c>
      <c r="I428" s="38">
        <v>-0.56744457999999998</v>
      </c>
      <c r="J428" s="38">
        <v>3276.7153159999998</v>
      </c>
      <c r="K428" s="38">
        <v>44.303980539999998</v>
      </c>
      <c r="L428" s="37"/>
      <c r="M428" s="37"/>
      <c r="N428" s="37"/>
      <c r="O428" s="37"/>
      <c r="P428" s="37"/>
      <c r="Q428" s="38">
        <v>246.7</v>
      </c>
      <c r="R428" s="37"/>
      <c r="S428" s="39">
        <f t="shared" si="6"/>
        <v>539.23461612359995</v>
      </c>
    </row>
    <row r="429" spans="1:19" ht="15.75">
      <c r="A429" s="36">
        <v>-104.70070370000001</v>
      </c>
      <c r="B429" s="38">
        <v>32.233753389999997</v>
      </c>
      <c r="C429" s="38">
        <v>46.578656809999998</v>
      </c>
      <c r="D429" s="38">
        <v>23.123099719999999</v>
      </c>
      <c r="E429" s="40">
        <v>2.7700000000000002E-6</v>
      </c>
      <c r="F429" s="40">
        <v>1.3799999999999999E-6</v>
      </c>
      <c r="G429" s="38">
        <v>721</v>
      </c>
      <c r="H429" s="40">
        <v>2.56E-12</v>
      </c>
      <c r="I429" s="38">
        <v>-7.0771212999999999E-2</v>
      </c>
      <c r="J429" s="38">
        <v>843.59130370000003</v>
      </c>
      <c r="K429" s="38">
        <v>14.532072960000001</v>
      </c>
      <c r="L429" s="37"/>
      <c r="M429" s="37"/>
      <c r="N429" s="37"/>
      <c r="O429" s="37"/>
      <c r="P429" s="37"/>
      <c r="Q429" s="38">
        <v>130.4</v>
      </c>
      <c r="R429" s="37"/>
      <c r="S429" s="39">
        <f t="shared" si="6"/>
        <v>262.7036244084</v>
      </c>
    </row>
    <row r="430" spans="1:19" ht="15.75">
      <c r="A430" s="36">
        <v>-104.7006839</v>
      </c>
      <c r="B430" s="38">
        <v>32.233831760000001</v>
      </c>
      <c r="C430" s="38">
        <v>40.503606429999998</v>
      </c>
      <c r="D430" s="38">
        <v>23.41785295</v>
      </c>
      <c r="E430" s="40">
        <v>2.4099999999999998E-6</v>
      </c>
      <c r="F430" s="40">
        <v>1.39E-6</v>
      </c>
      <c r="G430" s="38">
        <v>558</v>
      </c>
      <c r="H430" s="40">
        <v>1.98E-12</v>
      </c>
      <c r="I430" s="38">
        <v>-1.8213214710000001</v>
      </c>
      <c r="J430" s="38">
        <v>742.91623679999998</v>
      </c>
      <c r="K430" s="38">
        <v>24.8905903</v>
      </c>
      <c r="L430" s="37"/>
      <c r="M430" s="37"/>
      <c r="N430" s="37"/>
      <c r="O430" s="37"/>
      <c r="P430" s="37"/>
      <c r="Q430" s="38">
        <v>132.1</v>
      </c>
      <c r="R430" s="37"/>
      <c r="S430" s="39">
        <f t="shared" si="6"/>
        <v>228.44034026519998</v>
      </c>
    </row>
    <row r="431" spans="1:19" ht="15.75">
      <c r="A431" s="36">
        <v>-104.700698</v>
      </c>
      <c r="B431" s="38">
        <v>32.233819259999997</v>
      </c>
      <c r="C431" s="38">
        <v>30.09234197</v>
      </c>
      <c r="D431" s="38">
        <v>20.811176629999999</v>
      </c>
      <c r="E431" s="40">
        <v>1.79E-6</v>
      </c>
      <c r="F431" s="40">
        <v>1.24E-6</v>
      </c>
      <c r="G431" s="38">
        <v>380</v>
      </c>
      <c r="H431" s="40">
        <v>1.3499999999999999E-12</v>
      </c>
      <c r="I431" s="38">
        <v>-1.7193437</v>
      </c>
      <c r="J431" s="38">
        <v>490.51433609999998</v>
      </c>
      <c r="K431" s="38">
        <v>22.530296880000002</v>
      </c>
      <c r="L431" s="37"/>
      <c r="M431" s="37"/>
      <c r="N431" s="37"/>
      <c r="O431" s="37"/>
      <c r="P431" s="37"/>
      <c r="Q431" s="38">
        <v>117.4</v>
      </c>
      <c r="R431" s="37"/>
      <c r="S431" s="39">
        <f t="shared" si="6"/>
        <v>169.72080871079999</v>
      </c>
    </row>
    <row r="432" spans="1:19" ht="15.75">
      <c r="A432" s="36">
        <v>-104.70068740000001</v>
      </c>
      <c r="B432" s="38">
        <v>32.233812999999998</v>
      </c>
      <c r="C432" s="38">
        <v>85.421907829999995</v>
      </c>
      <c r="D432" s="38">
        <v>41.12037351</v>
      </c>
      <c r="E432" s="40">
        <v>5.0900000000000004E-6</v>
      </c>
      <c r="F432" s="40">
        <v>2.4499999999999998E-6</v>
      </c>
      <c r="G432" s="38">
        <v>1777</v>
      </c>
      <c r="H432" s="40">
        <v>6.3000000000000002E-12</v>
      </c>
      <c r="I432" s="38">
        <v>-3.1282251730000001</v>
      </c>
      <c r="J432" s="38">
        <v>2751.2205009999998</v>
      </c>
      <c r="K432" s="38">
        <v>35.410484199999999</v>
      </c>
      <c r="L432" s="37"/>
      <c r="M432" s="37"/>
      <c r="N432" s="37"/>
      <c r="O432" s="37"/>
      <c r="P432" s="37"/>
      <c r="Q432" s="38">
        <v>231.9</v>
      </c>
      <c r="R432" s="37"/>
      <c r="S432" s="39">
        <f t="shared" si="6"/>
        <v>481.77956016119992</v>
      </c>
    </row>
    <row r="433" spans="1:19" ht="15.75">
      <c r="A433" s="36">
        <v>-104.70074510000001</v>
      </c>
      <c r="B433" s="38">
        <v>32.233790190000001</v>
      </c>
      <c r="C433" s="38">
        <v>77.082829099999998</v>
      </c>
      <c r="D433" s="38">
        <v>45.194229120000003</v>
      </c>
      <c r="E433" s="40">
        <v>4.5900000000000001E-6</v>
      </c>
      <c r="F433" s="40">
        <v>2.6900000000000001E-6</v>
      </c>
      <c r="G433" s="38">
        <v>1795</v>
      </c>
      <c r="H433" s="40">
        <v>6.3699999999999997E-12</v>
      </c>
      <c r="I433" s="38">
        <v>-1.6484941399999999</v>
      </c>
      <c r="J433" s="38">
        <v>2728.5989650000001</v>
      </c>
      <c r="K433" s="38">
        <v>34.215323589999997</v>
      </c>
      <c r="L433" s="37"/>
      <c r="M433" s="37"/>
      <c r="N433" s="37"/>
      <c r="O433" s="37"/>
      <c r="P433" s="37"/>
      <c r="Q433" s="38">
        <v>254.9</v>
      </c>
      <c r="R433" s="37"/>
      <c r="S433" s="39">
        <f t="shared" si="6"/>
        <v>434.74715612399996</v>
      </c>
    </row>
    <row r="434" spans="1:19" ht="15.75">
      <c r="A434" s="36">
        <v>-104.70078119999999</v>
      </c>
      <c r="B434" s="38">
        <v>32.233753569999998</v>
      </c>
      <c r="C434" s="38">
        <v>88.924291539999999</v>
      </c>
      <c r="D434" s="38">
        <v>21.241751489999999</v>
      </c>
      <c r="E434" s="40">
        <v>5.3000000000000001E-6</v>
      </c>
      <c r="F434" s="40">
        <v>1.2699999999999999E-6</v>
      </c>
      <c r="G434" s="38">
        <v>1060</v>
      </c>
      <c r="H434" s="40">
        <v>3.7600000000000001E-12</v>
      </c>
      <c r="I434" s="38">
        <v>-0.164759339</v>
      </c>
      <c r="J434" s="38">
        <v>1479.482454</v>
      </c>
      <c r="K434" s="38">
        <v>28.353324010000001</v>
      </c>
      <c r="L434" s="37"/>
      <c r="M434" s="37"/>
      <c r="N434" s="37"/>
      <c r="O434" s="37"/>
      <c r="P434" s="37"/>
      <c r="Q434" s="38">
        <v>119.8</v>
      </c>
      <c r="R434" s="37"/>
      <c r="S434" s="39">
        <f t="shared" si="6"/>
        <v>501.53300428559999</v>
      </c>
    </row>
    <row r="435" spans="1:19" ht="15.75">
      <c r="A435" s="36">
        <v>-104.70070130000001</v>
      </c>
      <c r="B435" s="38">
        <v>32.233748089999999</v>
      </c>
      <c r="C435" s="38">
        <v>70.863958159999996</v>
      </c>
      <c r="D435" s="38">
        <v>38.822409409999999</v>
      </c>
      <c r="E435" s="40">
        <v>4.2200000000000003E-6</v>
      </c>
      <c r="F435" s="40">
        <v>2.3099999999999999E-6</v>
      </c>
      <c r="G435" s="38">
        <v>1653</v>
      </c>
      <c r="H435" s="40">
        <v>5.8599999999999997E-12</v>
      </c>
      <c r="I435" s="38">
        <v>-2.5574045929999998</v>
      </c>
      <c r="J435" s="38">
        <v>2154.8000310000002</v>
      </c>
      <c r="K435" s="38">
        <v>23.287545189999999</v>
      </c>
      <c r="L435" s="37"/>
      <c r="M435" s="37"/>
      <c r="N435" s="37"/>
      <c r="O435" s="37"/>
      <c r="P435" s="37"/>
      <c r="Q435" s="38">
        <v>218.9</v>
      </c>
      <c r="R435" s="37"/>
      <c r="S435" s="39">
        <f t="shared" si="6"/>
        <v>399.67272402239996</v>
      </c>
    </row>
    <row r="436" spans="1:19" ht="15.75">
      <c r="A436" s="36">
        <v>-104.70069479999999</v>
      </c>
      <c r="B436" s="38">
        <v>32.233742489999997</v>
      </c>
      <c r="C436" s="38">
        <v>137.1605041</v>
      </c>
      <c r="D436" s="38">
        <v>67.373890250000002</v>
      </c>
      <c r="E436" s="40">
        <v>8.1699999999999997E-6</v>
      </c>
      <c r="F436" s="40">
        <v>4.0099999999999997E-6</v>
      </c>
      <c r="G436" s="38">
        <v>4665</v>
      </c>
      <c r="H436" s="40">
        <v>1.6500000000000001E-11</v>
      </c>
      <c r="I436" s="38">
        <v>-2.246690665</v>
      </c>
      <c r="J436" s="38">
        <v>7238.0199979999998</v>
      </c>
      <c r="K436" s="38">
        <v>35.54867213</v>
      </c>
      <c r="L436" s="37"/>
      <c r="M436" s="37"/>
      <c r="N436" s="37"/>
      <c r="O436" s="37"/>
      <c r="P436" s="37"/>
      <c r="Q436" s="38">
        <v>379.9</v>
      </c>
      <c r="R436" s="37"/>
      <c r="S436" s="39">
        <f t="shared" si="6"/>
        <v>773.58524312399993</v>
      </c>
    </row>
    <row r="437" spans="1:19" ht="15.75">
      <c r="A437" s="36">
        <v>-104.70068999999999</v>
      </c>
      <c r="B437" s="38">
        <v>32.233740760000003</v>
      </c>
      <c r="C437" s="38">
        <v>111.2167336</v>
      </c>
      <c r="D437" s="38">
        <v>60.616244770000002</v>
      </c>
      <c r="E437" s="40">
        <v>6.6200000000000001E-6</v>
      </c>
      <c r="F437" s="40">
        <v>3.6100000000000002E-6</v>
      </c>
      <c r="G437" s="38">
        <v>3156</v>
      </c>
      <c r="H437" s="40">
        <v>1.1200000000000001E-11</v>
      </c>
      <c r="I437" s="38">
        <v>-0.69627835199999999</v>
      </c>
      <c r="J437" s="38">
        <v>5280.2957130000004</v>
      </c>
      <c r="K437" s="38">
        <v>40.230620190000003</v>
      </c>
      <c r="L437" s="37"/>
      <c r="M437" s="37"/>
      <c r="N437" s="37"/>
      <c r="O437" s="37"/>
      <c r="P437" s="37"/>
      <c r="Q437" s="38">
        <v>341.8</v>
      </c>
      <c r="R437" s="37"/>
      <c r="S437" s="39">
        <f t="shared" si="6"/>
        <v>627.26237750399991</v>
      </c>
    </row>
    <row r="438" spans="1:19" ht="15.75">
      <c r="A438" s="36">
        <v>-104.7007868</v>
      </c>
      <c r="B438" s="38">
        <v>32.233736649999997</v>
      </c>
      <c r="C438" s="38">
        <v>57.489438909999997</v>
      </c>
      <c r="D438" s="38">
        <v>33.145807810000001</v>
      </c>
      <c r="E438" s="40">
        <v>3.4199999999999999E-6</v>
      </c>
      <c r="F438" s="40">
        <v>1.9700000000000002E-6</v>
      </c>
      <c r="G438" s="38">
        <v>1216</v>
      </c>
      <c r="H438" s="40">
        <v>4.31E-12</v>
      </c>
      <c r="I438" s="38">
        <v>-1.6029796540000001</v>
      </c>
      <c r="J438" s="38">
        <v>1492.504878</v>
      </c>
      <c r="K438" s="38">
        <v>18.526229430000001</v>
      </c>
      <c r="L438" s="37"/>
      <c r="M438" s="37"/>
      <c r="N438" s="37"/>
      <c r="O438" s="37"/>
      <c r="P438" s="37"/>
      <c r="Q438" s="38">
        <v>186.9</v>
      </c>
      <c r="R438" s="37"/>
      <c r="S438" s="39">
        <f t="shared" si="6"/>
        <v>324.24043545239999</v>
      </c>
    </row>
    <row r="439" spans="1:19" ht="15.75">
      <c r="A439" s="36">
        <v>-104.7006961</v>
      </c>
      <c r="B439" s="38">
        <v>32.233715629999999</v>
      </c>
      <c r="C439" s="38">
        <v>108.6481186</v>
      </c>
      <c r="D439" s="38">
        <v>57.30792718</v>
      </c>
      <c r="E439" s="40">
        <v>6.4699999999999999E-6</v>
      </c>
      <c r="F439" s="40">
        <v>3.41E-6</v>
      </c>
      <c r="G439" s="38">
        <v>3084</v>
      </c>
      <c r="H439" s="40">
        <v>1.0899999999999999E-11</v>
      </c>
      <c r="I439" s="38">
        <v>-2.332985689</v>
      </c>
      <c r="J439" s="38">
        <v>4876.8117540000003</v>
      </c>
      <c r="K439" s="38">
        <v>36.761963440000002</v>
      </c>
      <c r="L439" s="37"/>
      <c r="M439" s="37"/>
      <c r="N439" s="37"/>
      <c r="O439" s="37"/>
      <c r="P439" s="37"/>
      <c r="Q439" s="38">
        <v>323.2</v>
      </c>
      <c r="R439" s="37"/>
      <c r="S439" s="39">
        <f t="shared" si="6"/>
        <v>612.77538890400001</v>
      </c>
    </row>
    <row r="440" spans="1:19" ht="15.75">
      <c r="A440" s="36">
        <v>-104.70072260000001</v>
      </c>
      <c r="B440" s="38">
        <v>32.233711820000003</v>
      </c>
      <c r="C440" s="38">
        <v>67.558884910000003</v>
      </c>
      <c r="D440" s="38">
        <v>60.773070959999998</v>
      </c>
      <c r="E440" s="40">
        <v>4.0199999999999996E-6</v>
      </c>
      <c r="F440" s="40">
        <v>3.6200000000000001E-6</v>
      </c>
      <c r="G440" s="38">
        <v>1902</v>
      </c>
      <c r="H440" s="40">
        <v>6.7500000000000001E-12</v>
      </c>
      <c r="I440" s="38">
        <v>-2.8321718840000001</v>
      </c>
      <c r="J440" s="38">
        <v>3215.8274390000001</v>
      </c>
      <c r="K440" s="38">
        <v>40.855035409999999</v>
      </c>
      <c r="L440" s="37"/>
      <c r="M440" s="37"/>
      <c r="N440" s="37"/>
      <c r="O440" s="37"/>
      <c r="P440" s="37"/>
      <c r="Q440" s="38">
        <v>342.7</v>
      </c>
      <c r="R440" s="37"/>
      <c r="S440" s="39">
        <f t="shared" si="6"/>
        <v>381.0321108924</v>
      </c>
    </row>
    <row r="441" spans="1:19" ht="15.75">
      <c r="A441" s="36">
        <v>-104.7007667</v>
      </c>
      <c r="B441" s="38">
        <v>32.233690320000001</v>
      </c>
      <c r="C441" s="38">
        <v>82.915465319999996</v>
      </c>
      <c r="D441" s="38">
        <v>71.990757919999993</v>
      </c>
      <c r="E441" s="40">
        <v>4.9400000000000001E-6</v>
      </c>
      <c r="F441" s="40">
        <v>4.2899999999999996E-6</v>
      </c>
      <c r="G441" s="38">
        <v>2539</v>
      </c>
      <c r="H441" s="40">
        <v>8.9999999999999996E-12</v>
      </c>
      <c r="I441" s="38">
        <v>-2.0205452949999998</v>
      </c>
      <c r="J441" s="38">
        <v>4675.3203030000004</v>
      </c>
      <c r="K441" s="38">
        <v>45.693560329999997</v>
      </c>
      <c r="L441" s="37"/>
      <c r="M441" s="37"/>
      <c r="N441" s="37"/>
      <c r="O441" s="37"/>
      <c r="P441" s="37"/>
      <c r="Q441" s="38">
        <v>406</v>
      </c>
      <c r="R441" s="37"/>
      <c r="S441" s="39">
        <f t="shared" si="6"/>
        <v>467.64322440479992</v>
      </c>
    </row>
    <row r="442" spans="1:19" ht="15.75">
      <c r="A442" s="36">
        <v>-104.7007199</v>
      </c>
      <c r="B442" s="38">
        <v>32.233678230000002</v>
      </c>
      <c r="C442" s="38">
        <v>59.030042799999997</v>
      </c>
      <c r="D442" s="38">
        <v>42.638048089999998</v>
      </c>
      <c r="E442" s="40">
        <v>3.5200000000000002E-6</v>
      </c>
      <c r="F442" s="40">
        <v>2.5399999999999998E-6</v>
      </c>
      <c r="G442" s="38">
        <v>1650</v>
      </c>
      <c r="H442" s="40">
        <v>5.8500000000000003E-12</v>
      </c>
      <c r="I442" s="38">
        <v>-0.309170738</v>
      </c>
      <c r="J442" s="38">
        <v>1971.376133</v>
      </c>
      <c r="K442" s="38">
        <v>16.302121549999999</v>
      </c>
      <c r="L442" s="37"/>
      <c r="M442" s="37"/>
      <c r="N442" s="37"/>
      <c r="O442" s="37"/>
      <c r="P442" s="37"/>
      <c r="Q442" s="38">
        <v>240.4</v>
      </c>
      <c r="R442" s="37"/>
      <c r="S442" s="39">
        <f t="shared" si="6"/>
        <v>332.92944139199994</v>
      </c>
    </row>
    <row r="443" spans="1:19" ht="15.75">
      <c r="A443" s="36">
        <v>-104.7007158</v>
      </c>
      <c r="B443" s="38">
        <v>32.233677040000003</v>
      </c>
      <c r="C443" s="38">
        <v>89.242088300000006</v>
      </c>
      <c r="D443" s="38">
        <v>61.658485069999998</v>
      </c>
      <c r="E443" s="40">
        <v>5.31E-6</v>
      </c>
      <c r="F443" s="40">
        <v>3.67E-6</v>
      </c>
      <c r="G443" s="38">
        <v>3006</v>
      </c>
      <c r="H443" s="40">
        <v>1.0699999999999999E-11</v>
      </c>
      <c r="I443" s="38">
        <v>-2.1834998369999998</v>
      </c>
      <c r="J443" s="38">
        <v>4309.8450430000003</v>
      </c>
      <c r="K443" s="38">
        <v>30.252712800000001</v>
      </c>
      <c r="L443" s="37"/>
      <c r="M443" s="37"/>
      <c r="N443" s="37"/>
      <c r="O443" s="37"/>
      <c r="P443" s="37"/>
      <c r="Q443" s="38">
        <v>347.7</v>
      </c>
      <c r="R443" s="37"/>
      <c r="S443" s="39">
        <f t="shared" si="6"/>
        <v>503.32537801199999</v>
      </c>
    </row>
    <row r="444" spans="1:19" ht="15.75">
      <c r="A444" s="36">
        <v>-104.7007219</v>
      </c>
      <c r="B444" s="38">
        <v>32.233658400000003</v>
      </c>
      <c r="C444" s="38">
        <v>79.66819083</v>
      </c>
      <c r="D444" s="38">
        <v>64.543106030000004</v>
      </c>
      <c r="E444" s="40">
        <v>4.7400000000000004E-6</v>
      </c>
      <c r="F444" s="40">
        <v>3.8399999999999997E-6</v>
      </c>
      <c r="G444" s="38">
        <v>3145</v>
      </c>
      <c r="H444" s="40">
        <v>1.1200000000000001E-11</v>
      </c>
      <c r="I444" s="38">
        <v>-2.1683814809999999</v>
      </c>
      <c r="J444" s="38">
        <v>4027.484684</v>
      </c>
      <c r="K444" s="38">
        <v>21.91155904</v>
      </c>
      <c r="L444" s="37"/>
      <c r="M444" s="37"/>
      <c r="N444" s="37"/>
      <c r="O444" s="37"/>
      <c r="P444" s="37"/>
      <c r="Q444" s="38">
        <v>364</v>
      </c>
      <c r="R444" s="37"/>
      <c r="S444" s="39">
        <f t="shared" si="6"/>
        <v>449.32859628119996</v>
      </c>
    </row>
    <row r="445" spans="1:19" ht="15.75">
      <c r="A445" s="36">
        <v>-104.7007206</v>
      </c>
      <c r="B445" s="38">
        <v>32.233642799999998</v>
      </c>
      <c r="C445" s="38">
        <v>50.386229350000001</v>
      </c>
      <c r="D445" s="38">
        <v>37.345042020000001</v>
      </c>
      <c r="E445" s="40">
        <v>3.0000000000000001E-6</v>
      </c>
      <c r="F445" s="40">
        <v>2.2199999999999999E-6</v>
      </c>
      <c r="G445" s="38">
        <v>1154</v>
      </c>
      <c r="H445" s="40">
        <v>4.0899999999999997E-12</v>
      </c>
      <c r="I445" s="38">
        <v>-2.651070249</v>
      </c>
      <c r="J445" s="38">
        <v>1473.8181239999999</v>
      </c>
      <c r="K445" s="38">
        <v>21.69997227</v>
      </c>
      <c r="L445" s="37"/>
      <c r="M445" s="37"/>
      <c r="N445" s="37"/>
      <c r="O445" s="37"/>
      <c r="P445" s="37"/>
      <c r="Q445" s="38">
        <v>210.6</v>
      </c>
      <c r="R445" s="37"/>
      <c r="S445" s="39">
        <f t="shared" si="6"/>
        <v>284.17833353399999</v>
      </c>
    </row>
    <row r="446" spans="1:19" ht="15.75">
      <c r="A446" s="36">
        <v>-104.7007869</v>
      </c>
      <c r="B446" s="38">
        <v>32.2336375</v>
      </c>
      <c r="C446" s="38">
        <v>76.176492260000003</v>
      </c>
      <c r="D446" s="38">
        <v>44.518969679999998</v>
      </c>
      <c r="E446" s="40">
        <v>4.5399999999999997E-6</v>
      </c>
      <c r="F446" s="40">
        <v>2.65E-6</v>
      </c>
      <c r="G446" s="38">
        <v>2343</v>
      </c>
      <c r="H446" s="40">
        <v>8.3099999999999999E-12</v>
      </c>
      <c r="I446" s="38">
        <v>-1.244505486</v>
      </c>
      <c r="J446" s="38">
        <v>2656.226815</v>
      </c>
      <c r="K446" s="38">
        <v>11.792171250000001</v>
      </c>
      <c r="L446" s="37"/>
      <c r="M446" s="37"/>
      <c r="N446" s="37"/>
      <c r="O446" s="37"/>
      <c r="P446" s="37"/>
      <c r="Q446" s="38">
        <v>251</v>
      </c>
      <c r="R446" s="37"/>
      <c r="S446" s="39">
        <f t="shared" si="6"/>
        <v>429.63541634640001</v>
      </c>
    </row>
    <row r="447" spans="1:19" ht="15.75">
      <c r="A447" s="36">
        <v>-104.7007782</v>
      </c>
      <c r="B447" s="38">
        <v>32.233632610000001</v>
      </c>
      <c r="C447" s="38">
        <v>74.343844469999993</v>
      </c>
      <c r="D447" s="38">
        <v>34.156747039999999</v>
      </c>
      <c r="E447" s="40">
        <v>4.4299999999999999E-6</v>
      </c>
      <c r="F447" s="40">
        <v>2.03E-6</v>
      </c>
      <c r="G447" s="38">
        <v>1737</v>
      </c>
      <c r="H447" s="40">
        <v>6.1599999999999996E-12</v>
      </c>
      <c r="I447" s="38">
        <v>-2.5451605129999999</v>
      </c>
      <c r="J447" s="38">
        <v>1988.9350460000001</v>
      </c>
      <c r="K447" s="38">
        <v>12.66683126</v>
      </c>
      <c r="L447" s="37"/>
      <c r="M447" s="37"/>
      <c r="N447" s="37"/>
      <c r="O447" s="37"/>
      <c r="P447" s="37"/>
      <c r="Q447" s="38">
        <v>192.6</v>
      </c>
      <c r="R447" s="37"/>
      <c r="S447" s="39">
        <f t="shared" si="6"/>
        <v>419.29928281079992</v>
      </c>
    </row>
    <row r="448" spans="1:19" ht="15.75">
      <c r="A448" s="36">
        <v>-104.70071110000001</v>
      </c>
      <c r="B448" s="38">
        <v>32.233739870000001</v>
      </c>
      <c r="C448" s="38">
        <v>79.97133264</v>
      </c>
      <c r="D448" s="38">
        <v>49.800160980000001</v>
      </c>
      <c r="E448" s="40">
        <v>4.7600000000000002E-6</v>
      </c>
      <c r="F448" s="40">
        <v>2.9699999999999999E-6</v>
      </c>
      <c r="G448" s="38">
        <v>1877</v>
      </c>
      <c r="H448" s="40">
        <v>6.6600000000000003E-12</v>
      </c>
      <c r="I448" s="38">
        <v>-0.38066662400000001</v>
      </c>
      <c r="J448" s="38">
        <v>3119.3503919999998</v>
      </c>
      <c r="K448" s="38">
        <v>39.827215150000001</v>
      </c>
      <c r="L448" s="37"/>
      <c r="M448" s="37"/>
      <c r="N448" s="37"/>
      <c r="O448" s="37"/>
      <c r="P448" s="37"/>
      <c r="Q448" s="38">
        <v>280.8</v>
      </c>
      <c r="R448" s="37"/>
      <c r="S448" s="39">
        <f t="shared" si="6"/>
        <v>451.03831608959996</v>
      </c>
    </row>
    <row r="449" spans="1:19" ht="15.75">
      <c r="A449" s="36">
        <v>-104.7006921</v>
      </c>
      <c r="B449" s="38">
        <v>32.233728489999997</v>
      </c>
      <c r="C449" s="38">
        <v>36.380467410000001</v>
      </c>
      <c r="D449" s="38">
        <v>28.80960309</v>
      </c>
      <c r="E449" s="40">
        <v>2.17E-6</v>
      </c>
      <c r="F449" s="40">
        <v>1.72E-6</v>
      </c>
      <c r="G449" s="38">
        <v>657</v>
      </c>
      <c r="H449" s="40">
        <v>2.33E-12</v>
      </c>
      <c r="I449" s="38">
        <v>-0.25432860400000001</v>
      </c>
      <c r="J449" s="38">
        <v>820.92717219999997</v>
      </c>
      <c r="K449" s="38">
        <v>19.968540170000001</v>
      </c>
      <c r="L449" s="37"/>
      <c r="M449" s="37"/>
      <c r="N449" s="37"/>
      <c r="O449" s="37"/>
      <c r="P449" s="37"/>
      <c r="Q449" s="38">
        <v>162.5</v>
      </c>
      <c r="R449" s="37"/>
      <c r="S449" s="39">
        <f t="shared" si="6"/>
        <v>205.18583619239999</v>
      </c>
    </row>
    <row r="450" spans="1:19" ht="15.75">
      <c r="A450" s="36">
        <v>-104.7007322</v>
      </c>
      <c r="B450" s="38">
        <v>32.233727420000001</v>
      </c>
      <c r="C450" s="38">
        <v>36.60803275</v>
      </c>
      <c r="D450" s="38">
        <v>23.48816553</v>
      </c>
      <c r="E450" s="40">
        <v>2.1799999999999999E-6</v>
      </c>
      <c r="F450" s="40">
        <v>1.3999999999999999E-6</v>
      </c>
      <c r="G450" s="38">
        <v>584</v>
      </c>
      <c r="H450" s="40">
        <v>2.0699999999999999E-12</v>
      </c>
      <c r="I450" s="38">
        <v>-9.7659381000000003E-2</v>
      </c>
      <c r="J450" s="38">
        <v>673.47979559999999</v>
      </c>
      <c r="K450" s="38">
        <v>13.28618857</v>
      </c>
      <c r="L450" s="37"/>
      <c r="M450" s="37"/>
      <c r="N450" s="37"/>
      <c r="O450" s="37"/>
      <c r="P450" s="37"/>
      <c r="Q450" s="38">
        <v>132.5</v>
      </c>
      <c r="R450" s="37"/>
      <c r="S450" s="39">
        <f t="shared" si="6"/>
        <v>206.46930470999999</v>
      </c>
    </row>
    <row r="451" spans="1:19" ht="15.75">
      <c r="A451" s="36">
        <v>-104.70070250000001</v>
      </c>
      <c r="B451" s="38">
        <v>32.233722120000003</v>
      </c>
      <c r="C451" s="38">
        <v>54.104816249999999</v>
      </c>
      <c r="D451" s="38">
        <v>23.344929390000001</v>
      </c>
      <c r="E451" s="40">
        <v>3.2200000000000001E-6</v>
      </c>
      <c r="F451" s="40">
        <v>1.39E-6</v>
      </c>
      <c r="G451" s="38">
        <v>667</v>
      </c>
      <c r="H451" s="40">
        <v>2.3700000000000002E-12</v>
      </c>
      <c r="I451" s="38">
        <v>-1.4851090060000001</v>
      </c>
      <c r="J451" s="38">
        <v>989.29900520000001</v>
      </c>
      <c r="K451" s="38">
        <v>32.578523130000001</v>
      </c>
      <c r="L451" s="37"/>
      <c r="M451" s="37"/>
      <c r="N451" s="37"/>
      <c r="O451" s="37"/>
      <c r="P451" s="37"/>
      <c r="Q451" s="38">
        <v>131.6</v>
      </c>
      <c r="R451" s="37"/>
      <c r="S451" s="39">
        <f t="shared" si="6"/>
        <v>305.15116365</v>
      </c>
    </row>
    <row r="452" spans="1:19" ht="15.75">
      <c r="A452" s="36">
        <v>-104.700689</v>
      </c>
      <c r="B452" s="38">
        <v>32.233721170000003</v>
      </c>
      <c r="C452" s="38">
        <v>22.847967260000001</v>
      </c>
      <c r="D452" s="38">
        <v>20.409770139999999</v>
      </c>
      <c r="E452" s="40">
        <v>1.3599999999999999E-6</v>
      </c>
      <c r="F452" s="40">
        <v>1.22E-6</v>
      </c>
      <c r="G452" s="38">
        <v>277</v>
      </c>
      <c r="H452" s="40">
        <v>9.8200000000000006E-13</v>
      </c>
      <c r="I452" s="38">
        <v>-1.171777775</v>
      </c>
      <c r="J452" s="38">
        <v>365.24540639999998</v>
      </c>
      <c r="K452" s="38">
        <v>24.1605794</v>
      </c>
      <c r="L452" s="37"/>
      <c r="M452" s="37"/>
      <c r="N452" s="37"/>
      <c r="O452" s="37"/>
      <c r="P452" s="37"/>
      <c r="Q452" s="38">
        <v>115.1</v>
      </c>
      <c r="R452" s="37"/>
      <c r="S452" s="39">
        <f t="shared" si="6"/>
        <v>128.86253534639999</v>
      </c>
    </row>
    <row r="453" spans="1:19" ht="15.75">
      <c r="A453" s="36">
        <v>-104.7006959</v>
      </c>
      <c r="B453" s="38">
        <v>32.233718369999998</v>
      </c>
      <c r="C453" s="38">
        <v>39.884777589999999</v>
      </c>
      <c r="D453" s="38">
        <v>25.15964267</v>
      </c>
      <c r="E453" s="40">
        <v>2.3800000000000001E-6</v>
      </c>
      <c r="F453" s="40">
        <v>1.5E-6</v>
      </c>
      <c r="G453" s="38">
        <v>627</v>
      </c>
      <c r="H453" s="40">
        <v>2.2199999999999998E-12</v>
      </c>
      <c r="I453" s="38">
        <v>-0.53051711800000001</v>
      </c>
      <c r="J453" s="38">
        <v>785.97860539999999</v>
      </c>
      <c r="K453" s="38">
        <v>20.226836240000001</v>
      </c>
      <c r="L453" s="37"/>
      <c r="M453" s="37"/>
      <c r="N453" s="37"/>
      <c r="O453" s="37"/>
      <c r="P453" s="37"/>
      <c r="Q453" s="38">
        <v>141.9</v>
      </c>
      <c r="R453" s="37"/>
      <c r="S453" s="39">
        <f t="shared" si="6"/>
        <v>224.95014560759998</v>
      </c>
    </row>
    <row r="454" spans="1:19" ht="15.75">
      <c r="A454" s="36">
        <v>-104.700693</v>
      </c>
      <c r="B454" s="38">
        <v>32.233717710000001</v>
      </c>
      <c r="C454" s="38">
        <v>35.374508419999998</v>
      </c>
      <c r="D454" s="38">
        <v>27.1960777</v>
      </c>
      <c r="E454" s="40">
        <v>2.1100000000000001E-6</v>
      </c>
      <c r="F454" s="40">
        <v>1.6199999999999999E-6</v>
      </c>
      <c r="G454" s="38">
        <v>571</v>
      </c>
      <c r="H454" s="40">
        <v>2.03E-12</v>
      </c>
      <c r="I454" s="38">
        <v>-1.0441974700000001</v>
      </c>
      <c r="J454" s="38">
        <v>753.52170750000005</v>
      </c>
      <c r="K454" s="38">
        <v>24.222488309999999</v>
      </c>
      <c r="L454" s="37"/>
      <c r="M454" s="37"/>
      <c r="N454" s="37"/>
      <c r="O454" s="37"/>
      <c r="P454" s="37"/>
      <c r="Q454" s="38">
        <v>153.4</v>
      </c>
      <c r="R454" s="37"/>
      <c r="S454" s="39">
        <f t="shared" ref="S454:S517" si="7">C454*R$5</f>
        <v>199.51222748879997</v>
      </c>
    </row>
    <row r="455" spans="1:19" ht="15.75">
      <c r="A455" s="36">
        <v>-104.7006986</v>
      </c>
      <c r="B455" s="38">
        <v>32.233704490000001</v>
      </c>
      <c r="C455" s="38">
        <v>128.8175679</v>
      </c>
      <c r="D455" s="38">
        <v>61.599688149999999</v>
      </c>
      <c r="E455" s="40">
        <v>7.6699999999999994E-6</v>
      </c>
      <c r="F455" s="40">
        <v>3.67E-6</v>
      </c>
      <c r="G455" s="38">
        <v>4052</v>
      </c>
      <c r="H455" s="40">
        <v>1.44E-11</v>
      </c>
      <c r="I455" s="38">
        <v>-0.82949691599999997</v>
      </c>
      <c r="J455" s="38">
        <v>6215.1653919999999</v>
      </c>
      <c r="K455" s="38">
        <v>34.804631190000002</v>
      </c>
      <c r="L455" s="37"/>
      <c r="M455" s="37"/>
      <c r="N455" s="37"/>
      <c r="O455" s="37"/>
      <c r="P455" s="37"/>
      <c r="Q455" s="38">
        <v>347.4</v>
      </c>
      <c r="R455" s="37"/>
      <c r="S455" s="39">
        <f t="shared" si="7"/>
        <v>726.53108295599998</v>
      </c>
    </row>
    <row r="456" spans="1:19" ht="15.75">
      <c r="A456" s="36">
        <v>-104.70069220000001</v>
      </c>
      <c r="B456" s="38">
        <v>32.233703419999998</v>
      </c>
      <c r="C456" s="38">
        <v>35.810583870000002</v>
      </c>
      <c r="D456" s="38">
        <v>25.106396159999999</v>
      </c>
      <c r="E456" s="40">
        <v>2.1299999999999999E-6</v>
      </c>
      <c r="F456" s="40">
        <v>1.5E-6</v>
      </c>
      <c r="G456" s="38">
        <v>538</v>
      </c>
      <c r="H456" s="40">
        <v>1.9100000000000001E-12</v>
      </c>
      <c r="I456" s="38">
        <v>-0.35852743199999998</v>
      </c>
      <c r="J456" s="38">
        <v>704.19811900000002</v>
      </c>
      <c r="K456" s="38">
        <v>23.60104557</v>
      </c>
      <c r="L456" s="37"/>
      <c r="M456" s="37"/>
      <c r="N456" s="37"/>
      <c r="O456" s="37"/>
      <c r="P456" s="37"/>
      <c r="Q456" s="38">
        <v>141.6</v>
      </c>
      <c r="R456" s="37"/>
      <c r="S456" s="39">
        <f t="shared" si="7"/>
        <v>201.97169302680001</v>
      </c>
    </row>
    <row r="457" spans="1:19" ht="15.75">
      <c r="A457" s="36">
        <v>-104.700791</v>
      </c>
      <c r="B457" s="38">
        <v>32.233691870000001</v>
      </c>
      <c r="C457" s="38">
        <v>38.128112510000001</v>
      </c>
      <c r="D457" s="38">
        <v>31.285032659999999</v>
      </c>
      <c r="E457" s="40">
        <v>2.2699999999999999E-6</v>
      </c>
      <c r="F457" s="40">
        <v>1.86E-6</v>
      </c>
      <c r="G457" s="38">
        <v>799</v>
      </c>
      <c r="H457" s="40">
        <v>2.8299999999999999E-12</v>
      </c>
      <c r="I457" s="38">
        <v>-2.336617468</v>
      </c>
      <c r="J457" s="38">
        <v>934.28849439999999</v>
      </c>
      <c r="K457" s="38">
        <v>14.4803768</v>
      </c>
      <c r="L457" s="37"/>
      <c r="M457" s="37"/>
      <c r="N457" s="37"/>
      <c r="O457" s="37"/>
      <c r="P457" s="37"/>
      <c r="Q457" s="38">
        <v>176.4</v>
      </c>
      <c r="R457" s="37"/>
      <c r="S457" s="39">
        <f t="shared" si="7"/>
        <v>215.04255455640001</v>
      </c>
    </row>
    <row r="458" spans="1:19" ht="15.75">
      <c r="A458" s="36">
        <v>-104.7007966</v>
      </c>
      <c r="B458" s="38">
        <v>32.233670369999999</v>
      </c>
      <c r="C458" s="38">
        <v>70.485918040000001</v>
      </c>
      <c r="D458" s="38">
        <v>36.658190580000003</v>
      </c>
      <c r="E458" s="40">
        <v>4.1999999999999996E-6</v>
      </c>
      <c r="F458" s="40">
        <v>2.1799999999999999E-6</v>
      </c>
      <c r="G458" s="38">
        <v>1614</v>
      </c>
      <c r="H458" s="40">
        <v>5.7199999999999999E-12</v>
      </c>
      <c r="I458" s="38">
        <v>-2.6396318139999999</v>
      </c>
      <c r="J458" s="38">
        <v>2023.822717</v>
      </c>
      <c r="K458" s="38">
        <v>20.249931669999999</v>
      </c>
      <c r="L458" s="37"/>
      <c r="M458" s="37"/>
      <c r="N458" s="37"/>
      <c r="O458" s="37"/>
      <c r="P458" s="37"/>
      <c r="Q458" s="38">
        <v>206.7</v>
      </c>
      <c r="R458" s="37"/>
      <c r="S458" s="39">
        <f t="shared" si="7"/>
        <v>397.54057774559999</v>
      </c>
    </row>
    <row r="459" spans="1:19" ht="15.75">
      <c r="A459" s="36">
        <v>-104.7007186</v>
      </c>
      <c r="B459" s="38">
        <v>32.233657270000002</v>
      </c>
      <c r="C459" s="38">
        <v>58.734937199999997</v>
      </c>
      <c r="D459" s="38">
        <v>35.004959960000001</v>
      </c>
      <c r="E459" s="40">
        <v>3.4999999999999999E-6</v>
      </c>
      <c r="F459" s="40">
        <v>2.08E-6</v>
      </c>
      <c r="G459" s="38">
        <v>1275</v>
      </c>
      <c r="H459" s="40">
        <v>4.5200000000000001E-12</v>
      </c>
      <c r="I459" s="38">
        <v>-2.559100989</v>
      </c>
      <c r="J459" s="38">
        <v>1610.36816</v>
      </c>
      <c r="K459" s="38">
        <v>20.825558319999999</v>
      </c>
      <c r="L459" s="37"/>
      <c r="M459" s="37"/>
      <c r="N459" s="37"/>
      <c r="O459" s="37"/>
      <c r="P459" s="37"/>
      <c r="Q459" s="38">
        <v>197.4</v>
      </c>
      <c r="R459" s="37"/>
      <c r="S459" s="39">
        <f t="shared" si="7"/>
        <v>331.26504580799997</v>
      </c>
    </row>
    <row r="460" spans="1:19" ht="15.75">
      <c r="A460" s="36">
        <v>-104.700722</v>
      </c>
      <c r="B460" s="38">
        <v>32.233650419999996</v>
      </c>
      <c r="C460" s="38">
        <v>44.582911799999998</v>
      </c>
      <c r="D460" s="38">
        <v>38.266436149999997</v>
      </c>
      <c r="E460" s="40">
        <v>2.6599999999999999E-6</v>
      </c>
      <c r="F460" s="40">
        <v>2.2800000000000002E-6</v>
      </c>
      <c r="G460" s="38">
        <v>732</v>
      </c>
      <c r="H460" s="40">
        <v>2.5999999999999998E-12</v>
      </c>
      <c r="I460" s="38">
        <v>-1.5073718119999999</v>
      </c>
      <c r="J460" s="38">
        <v>1336.243262</v>
      </c>
      <c r="K460" s="38">
        <v>45.219555389999996</v>
      </c>
      <c r="L460" s="37"/>
      <c r="M460" s="37"/>
      <c r="N460" s="37"/>
      <c r="O460" s="37"/>
      <c r="P460" s="37"/>
      <c r="Q460" s="38">
        <v>215.8</v>
      </c>
      <c r="R460" s="37"/>
      <c r="S460" s="39">
        <f t="shared" si="7"/>
        <v>251.44762255199998</v>
      </c>
    </row>
    <row r="461" spans="1:19" ht="15.75">
      <c r="A461" s="36">
        <v>-104.70071710000001</v>
      </c>
      <c r="B461" s="38">
        <v>32.233648870000003</v>
      </c>
      <c r="C461" s="38">
        <v>36.70343896</v>
      </c>
      <c r="D461" s="38">
        <v>20.088707549999999</v>
      </c>
      <c r="E461" s="40">
        <v>2.1900000000000002E-6</v>
      </c>
      <c r="F461" s="40">
        <v>1.1999999999999999E-6</v>
      </c>
      <c r="G461" s="38">
        <v>446</v>
      </c>
      <c r="H461" s="40">
        <v>1.5799999999999999E-12</v>
      </c>
      <c r="I461" s="38">
        <v>-2.1356505139999999</v>
      </c>
      <c r="J461" s="38">
        <v>577.50777489999996</v>
      </c>
      <c r="K461" s="38">
        <v>22.7716025</v>
      </c>
      <c r="L461" s="37"/>
      <c r="M461" s="37"/>
      <c r="N461" s="37"/>
      <c r="O461" s="37"/>
      <c r="P461" s="37"/>
      <c r="Q461" s="38">
        <v>113.3</v>
      </c>
      <c r="R461" s="37"/>
      <c r="S461" s="39">
        <f t="shared" si="7"/>
        <v>207.00739573439998</v>
      </c>
    </row>
    <row r="462" spans="1:19" ht="15.75">
      <c r="A462" s="36">
        <v>-104.7007887</v>
      </c>
      <c r="B462" s="38">
        <v>32.233641489999997</v>
      </c>
      <c r="C462" s="38">
        <v>51.283099679999999</v>
      </c>
      <c r="D462" s="38">
        <v>44.294901950000003</v>
      </c>
      <c r="E462" s="40">
        <v>3.05E-6</v>
      </c>
      <c r="F462" s="40">
        <v>2.6400000000000001E-6</v>
      </c>
      <c r="G462" s="38">
        <v>1353</v>
      </c>
      <c r="H462" s="40">
        <v>4.7999999999999997E-12</v>
      </c>
      <c r="I462" s="38">
        <v>-1.793040618</v>
      </c>
      <c r="J462" s="38">
        <v>1779.2095179999999</v>
      </c>
      <c r="K462" s="38">
        <v>23.954993120000001</v>
      </c>
      <c r="L462" s="37"/>
      <c r="M462" s="37"/>
      <c r="N462" s="37"/>
      <c r="O462" s="37"/>
      <c r="P462" s="37"/>
      <c r="Q462" s="38">
        <v>249.8</v>
      </c>
      <c r="R462" s="37"/>
      <c r="S462" s="39">
        <f t="shared" si="7"/>
        <v>289.23668219519999</v>
      </c>
    </row>
    <row r="463" spans="1:19" ht="15.75">
      <c r="A463" s="36">
        <v>-104.70072209999999</v>
      </c>
      <c r="B463" s="38">
        <v>32.233640289999997</v>
      </c>
      <c r="C463" s="38">
        <v>37.833533520000003</v>
      </c>
      <c r="D463" s="38">
        <v>24.637098859999998</v>
      </c>
      <c r="E463" s="40">
        <v>2.2500000000000001E-6</v>
      </c>
      <c r="F463" s="40">
        <v>1.4699999999999999E-6</v>
      </c>
      <c r="G463" s="38">
        <v>546</v>
      </c>
      <c r="H463" s="40">
        <v>1.9399999999999998E-12</v>
      </c>
      <c r="I463" s="38">
        <v>-0.92221851499999996</v>
      </c>
      <c r="J463" s="38">
        <v>730.07176430000004</v>
      </c>
      <c r="K463" s="38">
        <v>25.21283158</v>
      </c>
      <c r="L463" s="37"/>
      <c r="M463" s="37"/>
      <c r="N463" s="37"/>
      <c r="O463" s="37"/>
      <c r="P463" s="37"/>
      <c r="Q463" s="38">
        <v>138.9</v>
      </c>
      <c r="R463" s="37"/>
      <c r="S463" s="39">
        <f t="shared" si="7"/>
        <v>213.38112905279999</v>
      </c>
    </row>
    <row r="464" spans="1:19" ht="15.75">
      <c r="A464" s="36">
        <v>-104.70072089999999</v>
      </c>
      <c r="B464" s="38">
        <v>32.233637790000003</v>
      </c>
      <c r="C464" s="38">
        <v>52.924015220000001</v>
      </c>
      <c r="D464" s="38">
        <v>26.40220008</v>
      </c>
      <c r="E464" s="40">
        <v>3.1499999999999999E-6</v>
      </c>
      <c r="F464" s="40">
        <v>1.57E-6</v>
      </c>
      <c r="G464" s="38">
        <v>749</v>
      </c>
      <c r="H464" s="40">
        <v>2.66E-12</v>
      </c>
      <c r="I464" s="38">
        <v>-2.7472573709999999</v>
      </c>
      <c r="J464" s="38">
        <v>1094.440069</v>
      </c>
      <c r="K464" s="38">
        <v>31.563178180000001</v>
      </c>
      <c r="L464" s="37"/>
      <c r="M464" s="37"/>
      <c r="N464" s="37"/>
      <c r="O464" s="37"/>
      <c r="P464" s="37"/>
      <c r="Q464" s="38">
        <v>148.9</v>
      </c>
      <c r="R464" s="37"/>
      <c r="S464" s="39">
        <f t="shared" si="7"/>
        <v>298.4914458408</v>
      </c>
    </row>
    <row r="465" spans="1:19" ht="15.75">
      <c r="A465" s="36">
        <v>-104.70078220000001</v>
      </c>
      <c r="B465" s="38">
        <v>32.233632139999997</v>
      </c>
      <c r="C465" s="38">
        <v>42.512872059999999</v>
      </c>
      <c r="D465" s="38">
        <v>25.259556539999998</v>
      </c>
      <c r="E465" s="40">
        <v>2.5299999999999999E-6</v>
      </c>
      <c r="F465" s="40">
        <v>1.5E-6</v>
      </c>
      <c r="G465" s="38">
        <v>750</v>
      </c>
      <c r="H465" s="40">
        <v>2.66E-12</v>
      </c>
      <c r="I465" s="38">
        <v>-2.2410818149999998</v>
      </c>
      <c r="J465" s="38">
        <v>841.09538239999995</v>
      </c>
      <c r="K465" s="38">
        <v>10.83056504</v>
      </c>
      <c r="L465" s="37"/>
      <c r="M465" s="37"/>
      <c r="N465" s="37"/>
      <c r="O465" s="37"/>
      <c r="P465" s="37"/>
      <c r="Q465" s="38">
        <v>142.4</v>
      </c>
      <c r="R465" s="37"/>
      <c r="S465" s="39">
        <f t="shared" si="7"/>
        <v>239.77259841839998</v>
      </c>
    </row>
    <row r="466" spans="1:19" ht="15.75">
      <c r="A466" s="36">
        <v>-104.7007863</v>
      </c>
      <c r="B466" s="38">
        <v>32.233734810000001</v>
      </c>
      <c r="C466" s="38">
        <v>60.548916779999999</v>
      </c>
      <c r="D466" s="38">
        <v>50.31423727</v>
      </c>
      <c r="E466" s="40">
        <v>3.6100000000000002E-6</v>
      </c>
      <c r="F466" s="40">
        <v>3.0000000000000001E-6</v>
      </c>
      <c r="G466" s="38">
        <v>1474</v>
      </c>
      <c r="H466" s="40">
        <v>5.2300000000000001E-12</v>
      </c>
      <c r="I466" s="38">
        <v>-2.4723974119999998</v>
      </c>
      <c r="J466" s="38">
        <v>2386.1423719999998</v>
      </c>
      <c r="K466" s="38">
        <v>38.226653310000003</v>
      </c>
      <c r="L466" s="37"/>
      <c r="M466" s="37"/>
      <c r="N466" s="37"/>
      <c r="O466" s="37"/>
      <c r="P466" s="37"/>
      <c r="Q466" s="38">
        <v>283.7</v>
      </c>
      <c r="R466" s="37"/>
      <c r="S466" s="39">
        <f t="shared" si="7"/>
        <v>341.49589063919996</v>
      </c>
    </row>
    <row r="467" spans="1:19" ht="15.75">
      <c r="A467" s="36">
        <v>-104.7007677</v>
      </c>
      <c r="B467" s="38">
        <v>32.233721350000003</v>
      </c>
      <c r="C467" s="38">
        <v>51.092598930000001</v>
      </c>
      <c r="D467" s="38">
        <v>39.977223350000003</v>
      </c>
      <c r="E467" s="40">
        <v>3.0400000000000001E-6</v>
      </c>
      <c r="F467" s="40">
        <v>2.3800000000000001E-6</v>
      </c>
      <c r="G467" s="38">
        <v>1329</v>
      </c>
      <c r="H467" s="40">
        <v>4.7099999999999999E-12</v>
      </c>
      <c r="I467" s="38">
        <v>-2.791503412</v>
      </c>
      <c r="J467" s="38">
        <v>1599.8147710000001</v>
      </c>
      <c r="K467" s="38">
        <v>16.927882910000001</v>
      </c>
      <c r="L467" s="37"/>
      <c r="M467" s="37"/>
      <c r="N467" s="37"/>
      <c r="O467" s="37"/>
      <c r="P467" s="37"/>
      <c r="Q467" s="38">
        <v>225.4</v>
      </c>
      <c r="R467" s="37"/>
      <c r="S467" s="39">
        <f t="shared" si="7"/>
        <v>288.16225796520001</v>
      </c>
    </row>
    <row r="468" spans="1:19" ht="15.75">
      <c r="A468" s="36">
        <v>-104.7007187</v>
      </c>
      <c r="B468" s="38">
        <v>32.233653930000003</v>
      </c>
      <c r="C468" s="38">
        <v>111.42986190000001</v>
      </c>
      <c r="D468" s="38">
        <v>53.876942849999999</v>
      </c>
      <c r="E468" s="40">
        <v>6.64E-6</v>
      </c>
      <c r="F468" s="40">
        <v>3.2100000000000002E-6</v>
      </c>
      <c r="G468" s="38">
        <v>3121</v>
      </c>
      <c r="H468" s="40">
        <v>1.1100000000000001E-11</v>
      </c>
      <c r="I468" s="38">
        <v>-2.9598648789999999</v>
      </c>
      <c r="J468" s="38">
        <v>4702.2272940000003</v>
      </c>
      <c r="K468" s="38">
        <v>33.627198239999998</v>
      </c>
      <c r="L468" s="37"/>
      <c r="M468" s="37"/>
      <c r="N468" s="37"/>
      <c r="O468" s="37"/>
      <c r="P468" s="37"/>
      <c r="Q468" s="38">
        <v>303.8</v>
      </c>
      <c r="R468" s="37"/>
      <c r="S468" s="39">
        <f t="shared" si="7"/>
        <v>628.46442111600004</v>
      </c>
    </row>
    <row r="469" spans="1:19" ht="15.75">
      <c r="A469" s="36">
        <v>-104.7007735</v>
      </c>
      <c r="B469" s="38">
        <v>32.233622480000001</v>
      </c>
      <c r="C469" s="38">
        <v>64.853921200000002</v>
      </c>
      <c r="D469" s="38">
        <v>43.389721299999998</v>
      </c>
      <c r="E469" s="40">
        <v>3.8600000000000003E-6</v>
      </c>
      <c r="F469" s="40">
        <v>2.5799999999999999E-6</v>
      </c>
      <c r="G469" s="38">
        <v>1713</v>
      </c>
      <c r="H469" s="40">
        <v>6.0799999999999999E-12</v>
      </c>
      <c r="I469" s="38">
        <v>-2.5619631639999998</v>
      </c>
      <c r="J469" s="38">
        <v>2204.05375</v>
      </c>
      <c r="K469" s="38">
        <v>22.27957236</v>
      </c>
      <c r="L469" s="37"/>
      <c r="M469" s="37"/>
      <c r="N469" s="37"/>
      <c r="O469" s="37"/>
      <c r="P469" s="37"/>
      <c r="Q469" s="38">
        <v>244.7</v>
      </c>
      <c r="R469" s="37"/>
      <c r="S469" s="39">
        <f t="shared" si="7"/>
        <v>365.77611556799997</v>
      </c>
    </row>
    <row r="470" spans="1:19" ht="15.75">
      <c r="A470" s="36">
        <v>-104.70072209999999</v>
      </c>
      <c r="B470" s="38">
        <v>32.23361766</v>
      </c>
      <c r="C470" s="38">
        <v>56.023880339999998</v>
      </c>
      <c r="D470" s="38">
        <v>32.489782869999999</v>
      </c>
      <c r="E470" s="40">
        <v>3.3400000000000002E-6</v>
      </c>
      <c r="F470" s="40">
        <v>1.9300000000000002E-6</v>
      </c>
      <c r="G470" s="38">
        <v>1126</v>
      </c>
      <c r="H470" s="40">
        <v>3.9899999999999998E-12</v>
      </c>
      <c r="I470" s="38">
        <v>-0.22896571600000001</v>
      </c>
      <c r="J470" s="38">
        <v>1425.670214</v>
      </c>
      <c r="K470" s="38">
        <v>21.019602620000001</v>
      </c>
      <c r="L470" s="37"/>
      <c r="M470" s="37"/>
      <c r="N470" s="37"/>
      <c r="O470" s="37"/>
      <c r="P470" s="37"/>
      <c r="Q470" s="38">
        <v>183.2</v>
      </c>
      <c r="R470" s="37"/>
      <c r="S470" s="39">
        <f t="shared" si="7"/>
        <v>315.97468511759996</v>
      </c>
    </row>
    <row r="471" spans="1:19" ht="15.75">
      <c r="A471" s="36">
        <v>-104.7007907</v>
      </c>
      <c r="B471" s="38">
        <v>32.233612000000001</v>
      </c>
      <c r="C471" s="38">
        <v>46.654553559999997</v>
      </c>
      <c r="D471" s="38">
        <v>32.510965140000003</v>
      </c>
      <c r="E471" s="40">
        <v>2.7800000000000001E-6</v>
      </c>
      <c r="F471" s="40">
        <v>1.9400000000000001E-6</v>
      </c>
      <c r="G471" s="38">
        <v>1041</v>
      </c>
      <c r="H471" s="40">
        <v>3.6899999999999998E-12</v>
      </c>
      <c r="I471" s="38">
        <v>-2.3356272169999999</v>
      </c>
      <c r="J471" s="38">
        <v>1188.017893</v>
      </c>
      <c r="K471" s="38">
        <v>12.375057119999999</v>
      </c>
      <c r="L471" s="37"/>
      <c r="M471" s="37"/>
      <c r="N471" s="37"/>
      <c r="O471" s="37"/>
      <c r="P471" s="37"/>
      <c r="Q471" s="38">
        <v>183.3</v>
      </c>
      <c r="R471" s="37"/>
      <c r="S471" s="39">
        <f t="shared" si="7"/>
        <v>263.13168207839999</v>
      </c>
    </row>
    <row r="472" spans="1:19" ht="15.75">
      <c r="A472" s="36">
        <v>-104.7007941</v>
      </c>
      <c r="B472" s="38">
        <v>32.233601219999997</v>
      </c>
      <c r="C472" s="38">
        <v>60.384993440000002</v>
      </c>
      <c r="D472" s="38">
        <v>33.824241280000003</v>
      </c>
      <c r="E472" s="40">
        <v>3.5999999999999998E-6</v>
      </c>
      <c r="F472" s="40">
        <v>2.0099999999999998E-6</v>
      </c>
      <c r="G472" s="38">
        <v>1290</v>
      </c>
      <c r="H472" s="40">
        <v>4.5800000000000003E-12</v>
      </c>
      <c r="I472" s="38">
        <v>-0.46152019</v>
      </c>
      <c r="J472" s="38">
        <v>1599.764917</v>
      </c>
      <c r="K472" s="38">
        <v>19.363152280000001</v>
      </c>
      <c r="L472" s="37"/>
      <c r="M472" s="37"/>
      <c r="N472" s="37"/>
      <c r="O472" s="37"/>
      <c r="P472" s="37"/>
      <c r="Q472" s="38">
        <v>190.7</v>
      </c>
      <c r="R472" s="37"/>
      <c r="S472" s="39">
        <f t="shared" si="7"/>
        <v>340.57136300159999</v>
      </c>
    </row>
    <row r="473" spans="1:19" ht="15.75">
      <c r="A473" s="36">
        <v>-104.7007948</v>
      </c>
      <c r="B473" s="38">
        <v>32.23359902</v>
      </c>
      <c r="C473" s="38">
        <v>87.153423320000002</v>
      </c>
      <c r="D473" s="38">
        <v>27.25846129</v>
      </c>
      <c r="E473" s="40">
        <v>5.1900000000000003E-6</v>
      </c>
      <c r="F473" s="40">
        <v>1.6199999999999999E-6</v>
      </c>
      <c r="G473" s="38">
        <v>1165</v>
      </c>
      <c r="H473" s="40">
        <v>4.1300000000000004E-12</v>
      </c>
      <c r="I473" s="38">
        <v>-1.0188387750000001</v>
      </c>
      <c r="J473" s="38">
        <v>1860.736465</v>
      </c>
      <c r="K473" s="38">
        <v>37.390381599999998</v>
      </c>
      <c r="L473" s="37"/>
      <c r="M473" s="37"/>
      <c r="N473" s="37"/>
      <c r="O473" s="37"/>
      <c r="P473" s="37"/>
      <c r="Q473" s="38">
        <v>153.69999999999999</v>
      </c>
      <c r="R473" s="37"/>
      <c r="S473" s="39">
        <f t="shared" si="7"/>
        <v>491.54530752479997</v>
      </c>
    </row>
    <row r="474" spans="1:19" ht="15.75">
      <c r="A474" s="36">
        <v>-104.70078169999999</v>
      </c>
      <c r="B474" s="38">
        <v>32.233595630000003</v>
      </c>
      <c r="C474" s="38">
        <v>92.724693729999998</v>
      </c>
      <c r="D474" s="38">
        <v>86.857285880000006</v>
      </c>
      <c r="E474" s="40">
        <v>5.5199999999999997E-6</v>
      </c>
      <c r="F474" s="40">
        <v>5.1699999999999996E-6</v>
      </c>
      <c r="G474" s="38">
        <v>5537</v>
      </c>
      <c r="H474" s="40">
        <v>1.9599999999999999E-11</v>
      </c>
      <c r="I474" s="38">
        <v>-1.0000769089999999</v>
      </c>
      <c r="J474" s="38">
        <v>6308.1315750000003</v>
      </c>
      <c r="K474" s="38">
        <v>12.22440536</v>
      </c>
      <c r="L474" s="37"/>
      <c r="M474" s="37"/>
      <c r="N474" s="37"/>
      <c r="O474" s="37"/>
      <c r="P474" s="37"/>
      <c r="Q474" s="38">
        <v>489.8</v>
      </c>
      <c r="R474" s="37"/>
      <c r="S474" s="39">
        <f t="shared" si="7"/>
        <v>522.96727263719993</v>
      </c>
    </row>
    <row r="475" spans="1:19" ht="15.75">
      <c r="A475" s="36">
        <v>-104.7007909</v>
      </c>
      <c r="B475" s="38">
        <v>32.233596220000003</v>
      </c>
      <c r="C475" s="38">
        <v>86.653897520000001</v>
      </c>
      <c r="D475" s="38">
        <v>35.785467410000003</v>
      </c>
      <c r="E475" s="40">
        <v>5.1599999999999997E-6</v>
      </c>
      <c r="F475" s="40">
        <v>2.1299999999999999E-6</v>
      </c>
      <c r="G475" s="38">
        <v>1807</v>
      </c>
      <c r="H475" s="40">
        <v>6.4100000000000004E-12</v>
      </c>
      <c r="I475" s="38">
        <v>-2.8519108649999998</v>
      </c>
      <c r="J475" s="38">
        <v>2428.81187</v>
      </c>
      <c r="K475" s="38">
        <v>25.60148349</v>
      </c>
      <c r="L475" s="37"/>
      <c r="M475" s="37"/>
      <c r="N475" s="37"/>
      <c r="O475" s="37"/>
      <c r="P475" s="37"/>
      <c r="Q475" s="38">
        <v>201.8</v>
      </c>
      <c r="R475" s="37"/>
      <c r="S475" s="39">
        <f t="shared" si="7"/>
        <v>488.7279820128</v>
      </c>
    </row>
    <row r="476" spans="1:19" ht="15.75">
      <c r="A476" s="36">
        <v>-104.7007474</v>
      </c>
      <c r="B476" s="38">
        <v>32.23358717</v>
      </c>
      <c r="C476" s="38">
        <v>100.1432112</v>
      </c>
      <c r="D476" s="38">
        <v>46.63014201</v>
      </c>
      <c r="E476" s="40">
        <v>5.9599999999999997E-6</v>
      </c>
      <c r="F476" s="40">
        <v>2.7800000000000001E-6</v>
      </c>
      <c r="G476" s="38">
        <v>3081</v>
      </c>
      <c r="H476" s="40">
        <v>1.0899999999999999E-11</v>
      </c>
      <c r="I476" s="38">
        <v>-2.9079504690000002</v>
      </c>
      <c r="J476" s="38">
        <v>3657.525247</v>
      </c>
      <c r="K476" s="38">
        <v>15.762714069999999</v>
      </c>
      <c r="L476" s="37"/>
      <c r="M476" s="37"/>
      <c r="N476" s="37"/>
      <c r="O476" s="37"/>
      <c r="P476" s="37"/>
      <c r="Q476" s="38">
        <v>263</v>
      </c>
      <c r="R476" s="37"/>
      <c r="S476" s="39">
        <f t="shared" si="7"/>
        <v>564.80771116799997</v>
      </c>
    </row>
    <row r="477" spans="1:19" ht="15.75">
      <c r="A477" s="36">
        <v>-104.7007866</v>
      </c>
      <c r="B477" s="38">
        <v>32.233579370000001</v>
      </c>
      <c r="C477" s="38">
        <v>110.0531194</v>
      </c>
      <c r="D477" s="38">
        <v>48.373158250000003</v>
      </c>
      <c r="E477" s="40">
        <v>6.55E-6</v>
      </c>
      <c r="F477" s="40">
        <v>2.88E-6</v>
      </c>
      <c r="G477" s="38">
        <v>2789</v>
      </c>
      <c r="H477" s="40">
        <v>9.8899999999999993E-12</v>
      </c>
      <c r="I477" s="38">
        <v>-0.81823410900000004</v>
      </c>
      <c r="J477" s="38">
        <v>4169.7102889999996</v>
      </c>
      <c r="K477" s="38">
        <v>33.112859</v>
      </c>
      <c r="L477" s="37"/>
      <c r="M477" s="37"/>
      <c r="N477" s="37"/>
      <c r="O477" s="37"/>
      <c r="P477" s="37"/>
      <c r="Q477" s="38">
        <v>272.8</v>
      </c>
      <c r="R477" s="37"/>
      <c r="S477" s="39">
        <f t="shared" si="7"/>
        <v>620.69959341599997</v>
      </c>
    </row>
    <row r="478" spans="1:19" ht="15.75">
      <c r="A478" s="36">
        <v>-104.7007502</v>
      </c>
      <c r="B478" s="38">
        <v>32.233577220000001</v>
      </c>
      <c r="C478" s="38">
        <v>65.592710890000006</v>
      </c>
      <c r="D478" s="38">
        <v>55.047164219999999</v>
      </c>
      <c r="E478" s="40">
        <v>3.9099999999999998E-6</v>
      </c>
      <c r="F478" s="40">
        <v>3.2799999999999999E-6</v>
      </c>
      <c r="G478" s="38">
        <v>2301</v>
      </c>
      <c r="H478" s="40">
        <v>8.1600000000000008E-12</v>
      </c>
      <c r="I478" s="38">
        <v>-0.53345453799999998</v>
      </c>
      <c r="J478" s="38">
        <v>2828.0664689999999</v>
      </c>
      <c r="K478" s="38">
        <v>18.636990149999999</v>
      </c>
      <c r="L478" s="37"/>
      <c r="M478" s="37"/>
      <c r="N478" s="37"/>
      <c r="O478" s="37"/>
      <c r="P478" s="37"/>
      <c r="Q478" s="38">
        <v>310.39999999999998</v>
      </c>
      <c r="R478" s="37"/>
      <c r="S478" s="39">
        <f t="shared" si="7"/>
        <v>369.94288941960002</v>
      </c>
    </row>
    <row r="479" spans="1:19" ht="15.75">
      <c r="A479" s="36">
        <v>-104.7007615</v>
      </c>
      <c r="B479" s="38">
        <v>32.233576030000002</v>
      </c>
      <c r="C479" s="38">
        <v>62.643966689999999</v>
      </c>
      <c r="D479" s="38">
        <v>57.54531712</v>
      </c>
      <c r="E479" s="40">
        <v>3.7299999999999999E-6</v>
      </c>
      <c r="F479" s="40">
        <v>3.4300000000000002E-6</v>
      </c>
      <c r="G479" s="38">
        <v>2257</v>
      </c>
      <c r="H479" s="40">
        <v>7.9999999999999998E-12</v>
      </c>
      <c r="I479" s="38">
        <v>-2.664630957</v>
      </c>
      <c r="J479" s="38">
        <v>2823.5034260000002</v>
      </c>
      <c r="K479" s="38">
        <v>20.06384765</v>
      </c>
      <c r="L479" s="37"/>
      <c r="M479" s="37"/>
      <c r="N479" s="37"/>
      <c r="O479" s="37"/>
      <c r="P479" s="37"/>
      <c r="Q479" s="38">
        <v>324.5</v>
      </c>
      <c r="R479" s="37"/>
      <c r="S479" s="39">
        <f t="shared" si="7"/>
        <v>353.31197213159999</v>
      </c>
    </row>
    <row r="480" spans="1:19" ht="15.75">
      <c r="A480" s="36">
        <v>-104.7007775</v>
      </c>
      <c r="B480" s="38">
        <v>32.233570610000001</v>
      </c>
      <c r="C480" s="38">
        <v>211.46445370000001</v>
      </c>
      <c r="D480" s="38">
        <v>109.02289519999999</v>
      </c>
      <c r="E480" s="40">
        <v>1.26E-5</v>
      </c>
      <c r="F480" s="40">
        <v>6.4899999999999997E-6</v>
      </c>
      <c r="G480" s="38">
        <v>11968</v>
      </c>
      <c r="H480" s="40">
        <v>4.2399999999999997E-11</v>
      </c>
      <c r="I480" s="38">
        <v>-0.78288376000000004</v>
      </c>
      <c r="J480" s="38">
        <v>18057.35628</v>
      </c>
      <c r="K480" s="38">
        <v>33.72230236</v>
      </c>
      <c r="L480" s="37"/>
      <c r="M480" s="37"/>
      <c r="N480" s="37"/>
      <c r="O480" s="37"/>
      <c r="P480" s="37"/>
      <c r="Q480" s="38">
        <v>614.79999999999995</v>
      </c>
      <c r="R480" s="37"/>
      <c r="S480" s="39">
        <f t="shared" si="7"/>
        <v>1192.6595188680001</v>
      </c>
    </row>
    <row r="481" spans="1:19" ht="15.75">
      <c r="A481" s="36">
        <v>-104.7007711</v>
      </c>
      <c r="B481" s="38">
        <v>32.233561979999998</v>
      </c>
      <c r="C481" s="38">
        <v>52.576560469999997</v>
      </c>
      <c r="D481" s="38">
        <v>49.897569599999997</v>
      </c>
      <c r="E481" s="40">
        <v>3.1300000000000001E-6</v>
      </c>
      <c r="F481" s="40">
        <v>2.9699999999999999E-6</v>
      </c>
      <c r="G481" s="38">
        <v>1446</v>
      </c>
      <c r="H481" s="40">
        <v>5.1300000000000002E-12</v>
      </c>
      <c r="I481" s="38">
        <v>-0.45854085500000002</v>
      </c>
      <c r="J481" s="38">
        <v>2054.8051489999998</v>
      </c>
      <c r="K481" s="38">
        <v>29.62836399</v>
      </c>
      <c r="L481" s="37"/>
      <c r="M481" s="37"/>
      <c r="N481" s="37"/>
      <c r="O481" s="37"/>
      <c r="P481" s="37"/>
      <c r="Q481" s="38">
        <v>281.39999999999998</v>
      </c>
      <c r="R481" s="37"/>
      <c r="S481" s="39">
        <f t="shared" si="7"/>
        <v>296.53180105079997</v>
      </c>
    </row>
    <row r="482" spans="1:19" ht="15.75">
      <c r="A482" s="36">
        <v>-104.70078820000001</v>
      </c>
      <c r="B482" s="38">
        <v>32.23354965</v>
      </c>
      <c r="C482" s="38">
        <v>66.338781740000002</v>
      </c>
      <c r="D482" s="38">
        <v>51.370485189999997</v>
      </c>
      <c r="E482" s="40">
        <v>3.9500000000000003E-6</v>
      </c>
      <c r="F482" s="40">
        <v>3.0599999999999999E-6</v>
      </c>
      <c r="G482" s="38">
        <v>1893</v>
      </c>
      <c r="H482" s="40">
        <v>6.7100000000000003E-12</v>
      </c>
      <c r="I482" s="38">
        <v>-0.64607327599999997</v>
      </c>
      <c r="J482" s="38">
        <v>2669.1946189999999</v>
      </c>
      <c r="K482" s="38">
        <v>29.079731160000001</v>
      </c>
      <c r="L482" s="37"/>
      <c r="M482" s="37"/>
      <c r="N482" s="37"/>
      <c r="O482" s="37"/>
      <c r="P482" s="37"/>
      <c r="Q482" s="38">
        <v>289.7</v>
      </c>
      <c r="R482" s="37"/>
      <c r="S482" s="39">
        <f t="shared" si="7"/>
        <v>374.15072901359997</v>
      </c>
    </row>
    <row r="483" spans="1:19" ht="15.75">
      <c r="A483" s="36">
        <v>-104.70077689999999</v>
      </c>
      <c r="B483" s="38">
        <v>32.233531249999999</v>
      </c>
      <c r="C483" s="38">
        <v>76.308430639999997</v>
      </c>
      <c r="D483" s="38">
        <v>45.878053710000003</v>
      </c>
      <c r="E483" s="40">
        <v>4.5399999999999997E-6</v>
      </c>
      <c r="F483" s="40">
        <v>2.7300000000000001E-6</v>
      </c>
      <c r="G483" s="38">
        <v>1951</v>
      </c>
      <c r="H483" s="40">
        <v>6.9200000000000004E-12</v>
      </c>
      <c r="I483" s="38">
        <v>-1.9214882339999999</v>
      </c>
      <c r="J483" s="38">
        <v>2742.0576970000002</v>
      </c>
      <c r="K483" s="38">
        <v>28.849053680000001</v>
      </c>
      <c r="L483" s="37"/>
      <c r="M483" s="37"/>
      <c r="N483" s="37"/>
      <c r="O483" s="37"/>
      <c r="P483" s="37"/>
      <c r="Q483" s="38">
        <v>258.7</v>
      </c>
      <c r="R483" s="37"/>
      <c r="S483" s="39">
        <f t="shared" si="7"/>
        <v>430.37954880959995</v>
      </c>
    </row>
    <row r="484" spans="1:19" ht="15.75">
      <c r="A484" s="36">
        <v>-104.7007505</v>
      </c>
      <c r="B484" s="38">
        <v>32.233522139999998</v>
      </c>
      <c r="C484" s="38">
        <v>51.562603559999999</v>
      </c>
      <c r="D484" s="38">
        <v>35.184940849999997</v>
      </c>
      <c r="E484" s="40">
        <v>3.0699999999999998E-6</v>
      </c>
      <c r="F484" s="40">
        <v>2.0999999999999998E-6</v>
      </c>
      <c r="G484" s="38">
        <v>1140</v>
      </c>
      <c r="H484" s="40">
        <v>4.0399999999999997E-12</v>
      </c>
      <c r="I484" s="38">
        <v>-2.7595020950000002</v>
      </c>
      <c r="J484" s="38">
        <v>1420.989094</v>
      </c>
      <c r="K484" s="38">
        <v>19.77419076</v>
      </c>
      <c r="L484" s="37"/>
      <c r="M484" s="37"/>
      <c r="N484" s="37"/>
      <c r="O484" s="37"/>
      <c r="P484" s="37"/>
      <c r="Q484" s="38">
        <v>198.4</v>
      </c>
      <c r="R484" s="37"/>
      <c r="S484" s="39">
        <f t="shared" si="7"/>
        <v>290.81308407839998</v>
      </c>
    </row>
    <row r="485" spans="1:19" ht="15.75">
      <c r="A485" s="36">
        <v>-104.700723</v>
      </c>
      <c r="B485" s="38">
        <v>32.233615700000001</v>
      </c>
      <c r="C485" s="38">
        <v>62.562949770000003</v>
      </c>
      <c r="D485" s="38">
        <v>26.310755279999999</v>
      </c>
      <c r="E485" s="40">
        <v>3.7299999999999999E-6</v>
      </c>
      <c r="F485" s="40">
        <v>1.57E-6</v>
      </c>
      <c r="G485" s="38">
        <v>926</v>
      </c>
      <c r="H485" s="40">
        <v>3.2800000000000002E-12</v>
      </c>
      <c r="I485" s="38">
        <v>-2.7348360500000002</v>
      </c>
      <c r="J485" s="38">
        <v>1289.2870290000001</v>
      </c>
      <c r="K485" s="38">
        <v>28.177358569999999</v>
      </c>
      <c r="L485" s="37"/>
      <c r="M485" s="37"/>
      <c r="N485" s="37"/>
      <c r="O485" s="37"/>
      <c r="P485" s="37"/>
      <c r="Q485" s="38">
        <v>148.4</v>
      </c>
      <c r="R485" s="37"/>
      <c r="S485" s="39">
        <f t="shared" si="7"/>
        <v>352.85503670280002</v>
      </c>
    </row>
    <row r="486" spans="1:19" ht="15.75">
      <c r="A486" s="36">
        <v>-104.7007984</v>
      </c>
      <c r="B486" s="38">
        <v>32.233586099999997</v>
      </c>
      <c r="C486" s="38">
        <v>67.341777160000007</v>
      </c>
      <c r="D486" s="38">
        <v>33.173251809999996</v>
      </c>
      <c r="E486" s="40">
        <v>4.0099999999999997E-6</v>
      </c>
      <c r="F486" s="40">
        <v>1.9800000000000001E-6</v>
      </c>
      <c r="G486" s="38">
        <v>1420</v>
      </c>
      <c r="H486" s="40">
        <v>5.0400000000000003E-12</v>
      </c>
      <c r="I486" s="38">
        <v>-1.7549828679999999</v>
      </c>
      <c r="J486" s="38">
        <v>1749.732667</v>
      </c>
      <c r="K486" s="38">
        <v>18.84474543</v>
      </c>
      <c r="L486" s="37"/>
      <c r="M486" s="37"/>
      <c r="N486" s="37"/>
      <c r="O486" s="37"/>
      <c r="P486" s="37"/>
      <c r="Q486" s="38">
        <v>187.1</v>
      </c>
      <c r="R486" s="37"/>
      <c r="S486" s="39">
        <f t="shared" si="7"/>
        <v>379.80762318239999</v>
      </c>
    </row>
    <row r="487" spans="1:19" ht="15.75">
      <c r="A487" s="36">
        <v>-104.70076210000001</v>
      </c>
      <c r="B487" s="38">
        <v>32.233585079999997</v>
      </c>
      <c r="C487" s="38">
        <v>105.9994902</v>
      </c>
      <c r="D487" s="38">
        <v>64.65737489</v>
      </c>
      <c r="E487" s="40">
        <v>6.3099999999999997E-6</v>
      </c>
      <c r="F487" s="40">
        <v>3.8500000000000004E-6</v>
      </c>
      <c r="G487" s="38">
        <v>3063</v>
      </c>
      <c r="H487" s="40">
        <v>1.0899999999999999E-11</v>
      </c>
      <c r="I487" s="38">
        <v>-2.7312123779999999</v>
      </c>
      <c r="J487" s="38">
        <v>5368.1040579999999</v>
      </c>
      <c r="K487" s="38">
        <v>42.940748409999998</v>
      </c>
      <c r="L487" s="37"/>
      <c r="M487" s="37"/>
      <c r="N487" s="37"/>
      <c r="O487" s="37"/>
      <c r="P487" s="37"/>
      <c r="Q487" s="38">
        <v>364.6</v>
      </c>
      <c r="R487" s="37"/>
      <c r="S487" s="39">
        <f t="shared" si="7"/>
        <v>597.83712472799994</v>
      </c>
    </row>
    <row r="488" spans="1:19" ht="15.75">
      <c r="A488" s="36">
        <v>-104.7007479</v>
      </c>
      <c r="B488" s="38">
        <v>32.233584430000001</v>
      </c>
      <c r="C488" s="38">
        <v>64.836200840000004</v>
      </c>
      <c r="D488" s="38">
        <v>22.2693841</v>
      </c>
      <c r="E488" s="40">
        <v>3.8600000000000003E-6</v>
      </c>
      <c r="F488" s="40">
        <v>1.33E-6</v>
      </c>
      <c r="G488" s="38">
        <v>856</v>
      </c>
      <c r="H488" s="40">
        <v>3.04E-12</v>
      </c>
      <c r="I488" s="38">
        <v>-0.69994916299999999</v>
      </c>
      <c r="J488" s="38">
        <v>1130.901672</v>
      </c>
      <c r="K488" s="38">
        <v>24.308185120000001</v>
      </c>
      <c r="L488" s="37"/>
      <c r="M488" s="37"/>
      <c r="N488" s="37"/>
      <c r="O488" s="37"/>
      <c r="P488" s="37"/>
      <c r="Q488" s="38">
        <v>125.6</v>
      </c>
      <c r="R488" s="37"/>
      <c r="S488" s="39">
        <f t="shared" si="7"/>
        <v>365.67617273759998</v>
      </c>
    </row>
    <row r="489" spans="1:19" ht="15.75">
      <c r="A489" s="36">
        <v>-104.70078940000001</v>
      </c>
      <c r="B489" s="38">
        <v>32.233583119999999</v>
      </c>
      <c r="C489" s="38">
        <v>25.173346290000001</v>
      </c>
      <c r="D489" s="38">
        <v>24.070263539999999</v>
      </c>
      <c r="E489" s="40">
        <v>1.5E-6</v>
      </c>
      <c r="F489" s="40">
        <v>1.4300000000000001E-6</v>
      </c>
      <c r="G489" s="38">
        <v>423</v>
      </c>
      <c r="H489" s="40">
        <v>1.5000000000000001E-12</v>
      </c>
      <c r="I489" s="38">
        <v>-0.39125478200000002</v>
      </c>
      <c r="J489" s="38">
        <v>474.59250639999999</v>
      </c>
      <c r="K489" s="38">
        <v>10.870906250000001</v>
      </c>
      <c r="L489" s="37"/>
      <c r="M489" s="37"/>
      <c r="N489" s="37"/>
      <c r="O489" s="37"/>
      <c r="P489" s="37"/>
      <c r="Q489" s="38">
        <v>135.69999999999999</v>
      </c>
      <c r="R489" s="37"/>
      <c r="S489" s="39">
        <f t="shared" si="7"/>
        <v>141.97767307559999</v>
      </c>
    </row>
    <row r="490" spans="1:19" ht="15.75">
      <c r="A490" s="36">
        <v>-104.70076090000001</v>
      </c>
      <c r="B490" s="38">
        <v>32.23358056</v>
      </c>
      <c r="C490" s="38">
        <v>51.70973678</v>
      </c>
      <c r="D490" s="38">
        <v>33.486197560000001</v>
      </c>
      <c r="E490" s="40">
        <v>3.0800000000000002E-6</v>
      </c>
      <c r="F490" s="40">
        <v>1.99E-6</v>
      </c>
      <c r="G490" s="38">
        <v>1034</v>
      </c>
      <c r="H490" s="40">
        <v>3.6700000000000003E-12</v>
      </c>
      <c r="I490" s="38">
        <v>-0.26796814699999999</v>
      </c>
      <c r="J490" s="38">
        <v>1356.2421690000001</v>
      </c>
      <c r="K490" s="38">
        <v>23.759928429999999</v>
      </c>
      <c r="L490" s="37"/>
      <c r="M490" s="37"/>
      <c r="N490" s="37"/>
      <c r="O490" s="37"/>
      <c r="P490" s="37"/>
      <c r="Q490" s="38">
        <v>188.8</v>
      </c>
      <c r="R490" s="37"/>
      <c r="S490" s="39">
        <f t="shared" si="7"/>
        <v>291.64291543920001</v>
      </c>
    </row>
    <row r="491" spans="1:19" ht="15.75">
      <c r="A491" s="36">
        <v>-104.70076760000001</v>
      </c>
      <c r="B491" s="38">
        <v>32.23357764</v>
      </c>
      <c r="C491" s="38">
        <v>51.255405750000001</v>
      </c>
      <c r="D491" s="38">
        <v>24.708824750000002</v>
      </c>
      <c r="E491" s="40">
        <v>3.05E-6</v>
      </c>
      <c r="F491" s="40">
        <v>1.4699999999999999E-6</v>
      </c>
      <c r="G491" s="38">
        <v>784</v>
      </c>
      <c r="H491" s="40">
        <v>2.7799999999999999E-12</v>
      </c>
      <c r="I491" s="38">
        <v>-2.779449455</v>
      </c>
      <c r="J491" s="38">
        <v>991.95243159999995</v>
      </c>
      <c r="K491" s="38">
        <v>20.963951999999999</v>
      </c>
      <c r="L491" s="37"/>
      <c r="M491" s="37"/>
      <c r="N491" s="37"/>
      <c r="O491" s="37"/>
      <c r="P491" s="37"/>
      <c r="Q491" s="38">
        <v>139.30000000000001</v>
      </c>
      <c r="R491" s="37"/>
      <c r="S491" s="39">
        <f t="shared" si="7"/>
        <v>289.08048843</v>
      </c>
    </row>
    <row r="492" spans="1:19" ht="15.75">
      <c r="A492" s="36">
        <v>-104.70075559999999</v>
      </c>
      <c r="B492" s="38">
        <v>32.233577519999997</v>
      </c>
      <c r="C492" s="38">
        <v>90.837467020000005</v>
      </c>
      <c r="D492" s="38">
        <v>35.421040660000003</v>
      </c>
      <c r="E492" s="40">
        <v>5.4099999999999999E-6</v>
      </c>
      <c r="F492" s="40">
        <v>2.1100000000000001E-6</v>
      </c>
      <c r="G492" s="38">
        <v>1192</v>
      </c>
      <c r="H492" s="40">
        <v>4.2300000000000004E-12</v>
      </c>
      <c r="I492" s="38">
        <v>-2.9520240709999999</v>
      </c>
      <c r="J492" s="38">
        <v>2520.144327</v>
      </c>
      <c r="K492" s="38">
        <v>52.701121630000003</v>
      </c>
      <c r="L492" s="37"/>
      <c r="M492" s="37"/>
      <c r="N492" s="37"/>
      <c r="O492" s="37"/>
      <c r="P492" s="37"/>
      <c r="Q492" s="38">
        <v>199.7</v>
      </c>
      <c r="R492" s="37"/>
      <c r="S492" s="39">
        <f t="shared" si="7"/>
        <v>512.32331399279997</v>
      </c>
    </row>
    <row r="493" spans="1:19" ht="15.75">
      <c r="A493" s="36">
        <v>-104.70079200000001</v>
      </c>
      <c r="B493" s="38">
        <v>32.233577279999999</v>
      </c>
      <c r="C493" s="38">
        <v>58.232304669999998</v>
      </c>
      <c r="D493" s="38">
        <v>24.153627369999999</v>
      </c>
      <c r="E493" s="40">
        <v>3.4699999999999998E-6</v>
      </c>
      <c r="F493" s="40">
        <v>1.44E-6</v>
      </c>
      <c r="G493" s="38">
        <v>980</v>
      </c>
      <c r="H493" s="40">
        <v>3.4800000000000001E-12</v>
      </c>
      <c r="I493" s="38">
        <v>-3.090491579</v>
      </c>
      <c r="J493" s="38">
        <v>1101.6545229999999</v>
      </c>
      <c r="K493" s="38">
        <v>11.04289234</v>
      </c>
      <c r="L493" s="37"/>
      <c r="M493" s="37"/>
      <c r="N493" s="37"/>
      <c r="O493" s="37"/>
      <c r="P493" s="37"/>
      <c r="Q493" s="38">
        <v>136.19999999999999</v>
      </c>
      <c r="R493" s="37"/>
      <c r="S493" s="39">
        <f t="shared" si="7"/>
        <v>328.43019833879998</v>
      </c>
    </row>
    <row r="494" spans="1:19" ht="15.75">
      <c r="A494" s="36">
        <v>-104.7007661</v>
      </c>
      <c r="B494" s="38">
        <v>32.233576390000003</v>
      </c>
      <c r="C494" s="38">
        <v>53.413802949999997</v>
      </c>
      <c r="D494" s="38">
        <v>33.95133491</v>
      </c>
      <c r="E494" s="40">
        <v>3.18E-6</v>
      </c>
      <c r="F494" s="40">
        <v>2.0200000000000001E-6</v>
      </c>
      <c r="G494" s="38">
        <v>866</v>
      </c>
      <c r="H494" s="40">
        <v>3.07E-12</v>
      </c>
      <c r="I494" s="38">
        <v>-2.7676614709999998</v>
      </c>
      <c r="J494" s="38">
        <v>1420.3959850000001</v>
      </c>
      <c r="K494" s="38">
        <v>39.031086449999997</v>
      </c>
      <c r="L494" s="37"/>
      <c r="M494" s="37"/>
      <c r="N494" s="37"/>
      <c r="O494" s="37"/>
      <c r="P494" s="37"/>
      <c r="Q494" s="38">
        <v>191.5</v>
      </c>
      <c r="R494" s="37"/>
      <c r="S494" s="39">
        <f t="shared" si="7"/>
        <v>301.25384863799997</v>
      </c>
    </row>
    <row r="495" spans="1:19" ht="15.75">
      <c r="A495" s="36">
        <v>-104.7007957</v>
      </c>
      <c r="B495" s="38">
        <v>32.233575969999997</v>
      </c>
      <c r="C495" s="38">
        <v>104.04802979999999</v>
      </c>
      <c r="D495" s="38">
        <v>36.131715290000002</v>
      </c>
      <c r="E495" s="40">
        <v>6.1999999999999999E-6</v>
      </c>
      <c r="F495" s="40">
        <v>2.1500000000000002E-6</v>
      </c>
      <c r="G495" s="38">
        <v>1472</v>
      </c>
      <c r="H495" s="40">
        <v>5.22E-12</v>
      </c>
      <c r="I495" s="38">
        <v>-0.41285050099999998</v>
      </c>
      <c r="J495" s="38">
        <v>2944.5675500000002</v>
      </c>
      <c r="K495" s="38">
        <v>50.009637249999997</v>
      </c>
      <c r="L495" s="37"/>
      <c r="M495" s="37"/>
      <c r="N495" s="37"/>
      <c r="O495" s="37"/>
      <c r="P495" s="37"/>
      <c r="Q495" s="38">
        <v>203.8</v>
      </c>
      <c r="R495" s="37"/>
      <c r="S495" s="39">
        <f t="shared" si="7"/>
        <v>586.83088807199999</v>
      </c>
    </row>
    <row r="496" spans="1:19" ht="15.75">
      <c r="A496" s="36">
        <v>-104.70078479999999</v>
      </c>
      <c r="B496" s="38">
        <v>32.233574009999998</v>
      </c>
      <c r="C496" s="38">
        <v>60.522339100000003</v>
      </c>
      <c r="D496" s="38">
        <v>38.884440789999999</v>
      </c>
      <c r="E496" s="40">
        <v>3.5999999999999998E-6</v>
      </c>
      <c r="F496" s="40">
        <v>2.3199999999999998E-6</v>
      </c>
      <c r="G496" s="38">
        <v>1456</v>
      </c>
      <c r="H496" s="40">
        <v>5.1599999999999998E-12</v>
      </c>
      <c r="I496" s="38">
        <v>-1.7161096000000001E-2</v>
      </c>
      <c r="J496" s="38">
        <v>1843.277167</v>
      </c>
      <c r="K496" s="38">
        <v>21.010251409999999</v>
      </c>
      <c r="L496" s="37"/>
      <c r="M496" s="37"/>
      <c r="N496" s="37"/>
      <c r="O496" s="37"/>
      <c r="P496" s="37"/>
      <c r="Q496" s="38">
        <v>219.3</v>
      </c>
      <c r="R496" s="37"/>
      <c r="S496" s="39">
        <f t="shared" si="7"/>
        <v>341.345992524</v>
      </c>
    </row>
    <row r="497" spans="1:19" ht="15.75">
      <c r="A497" s="36">
        <v>-104.7007697</v>
      </c>
      <c r="B497" s="38">
        <v>32.233572279999997</v>
      </c>
      <c r="C497" s="38">
        <v>60.251761000000002</v>
      </c>
      <c r="D497" s="38">
        <v>43.052065409999997</v>
      </c>
      <c r="E497" s="40">
        <v>3.5899999999999999E-6</v>
      </c>
      <c r="F497" s="40">
        <v>2.5600000000000001E-6</v>
      </c>
      <c r="G497" s="38">
        <v>1713</v>
      </c>
      <c r="H497" s="40">
        <v>6.0799999999999999E-12</v>
      </c>
      <c r="I497" s="38">
        <v>-2.1545833170000002</v>
      </c>
      <c r="J497" s="38">
        <v>2031.7151429999999</v>
      </c>
      <c r="K497" s="38">
        <v>15.686999419999999</v>
      </c>
      <c r="L497" s="37"/>
      <c r="M497" s="37"/>
      <c r="N497" s="37"/>
      <c r="O497" s="37"/>
      <c r="P497" s="37"/>
      <c r="Q497" s="38">
        <v>242.8</v>
      </c>
      <c r="R497" s="37"/>
      <c r="S497" s="39">
        <f t="shared" si="7"/>
        <v>339.81993203999997</v>
      </c>
    </row>
    <row r="498" spans="1:19" ht="15.75">
      <c r="A498" s="36">
        <v>-104.7007655</v>
      </c>
      <c r="B498" s="38">
        <v>32.233555959999997</v>
      </c>
      <c r="C498" s="38">
        <v>35.561390719999999</v>
      </c>
      <c r="D498" s="38">
        <v>23.961480819999998</v>
      </c>
      <c r="E498" s="40">
        <v>2.12E-6</v>
      </c>
      <c r="F498" s="40">
        <v>1.4300000000000001E-6</v>
      </c>
      <c r="G498" s="38">
        <v>585</v>
      </c>
      <c r="H498" s="40">
        <v>2.0699999999999999E-12</v>
      </c>
      <c r="I498" s="38">
        <v>-0.54052878800000004</v>
      </c>
      <c r="J498" s="38">
        <v>667.40809830000001</v>
      </c>
      <c r="K498" s="38">
        <v>12.34748252</v>
      </c>
      <c r="L498" s="37"/>
      <c r="M498" s="37"/>
      <c r="N498" s="37"/>
      <c r="O498" s="37"/>
      <c r="P498" s="37"/>
      <c r="Q498" s="38">
        <v>135.1</v>
      </c>
      <c r="R498" s="37"/>
      <c r="S498" s="39">
        <f t="shared" si="7"/>
        <v>200.56624366079998</v>
      </c>
    </row>
    <row r="499" spans="1:19" ht="15.75">
      <c r="A499" s="36">
        <v>-104.7007674</v>
      </c>
      <c r="B499" s="38">
        <v>32.233543220000001</v>
      </c>
      <c r="C499" s="38">
        <v>84.303288640000005</v>
      </c>
      <c r="D499" s="38">
        <v>54.019107570000003</v>
      </c>
      <c r="E499" s="40">
        <v>5.0200000000000002E-6</v>
      </c>
      <c r="F499" s="40">
        <v>3.2200000000000001E-6</v>
      </c>
      <c r="G499" s="38">
        <v>2581</v>
      </c>
      <c r="H499" s="40">
        <v>9.1500000000000004E-12</v>
      </c>
      <c r="I499" s="38">
        <v>-0.34908701399999997</v>
      </c>
      <c r="J499" s="38">
        <v>3566.900568</v>
      </c>
      <c r="K499" s="38">
        <v>27.640259360000002</v>
      </c>
      <c r="L499" s="37"/>
      <c r="M499" s="37"/>
      <c r="N499" s="37"/>
      <c r="O499" s="37"/>
      <c r="P499" s="37"/>
      <c r="Q499" s="38">
        <v>304.60000000000002</v>
      </c>
      <c r="R499" s="37"/>
      <c r="S499" s="39">
        <f t="shared" si="7"/>
        <v>475.4705479296</v>
      </c>
    </row>
    <row r="500" spans="1:19" ht="15.75">
      <c r="A500" s="36">
        <v>-104.7007754</v>
      </c>
      <c r="B500" s="38">
        <v>32.233540300000001</v>
      </c>
      <c r="C500" s="38">
        <v>53.72236023</v>
      </c>
      <c r="D500" s="38">
        <v>36.870232880000003</v>
      </c>
      <c r="E500" s="40">
        <v>3.1999999999999999E-6</v>
      </c>
      <c r="F500" s="40">
        <v>2.2000000000000001E-6</v>
      </c>
      <c r="G500" s="38">
        <v>1015</v>
      </c>
      <c r="H500" s="40">
        <v>3.6E-12</v>
      </c>
      <c r="I500" s="38">
        <v>-1.627026525</v>
      </c>
      <c r="J500" s="38">
        <v>1551.4223609999999</v>
      </c>
      <c r="K500" s="38">
        <v>34.576165340000003</v>
      </c>
      <c r="L500" s="37"/>
      <c r="M500" s="37"/>
      <c r="N500" s="37"/>
      <c r="O500" s="37"/>
      <c r="P500" s="37"/>
      <c r="Q500" s="38">
        <v>207.9</v>
      </c>
      <c r="R500" s="37"/>
      <c r="S500" s="39">
        <f t="shared" si="7"/>
        <v>302.99411169719997</v>
      </c>
    </row>
    <row r="501" spans="1:19" ht="15.75">
      <c r="A501" s="36">
        <v>-104.7007966</v>
      </c>
      <c r="B501" s="38">
        <v>32.233535889999999</v>
      </c>
      <c r="C501" s="38">
        <v>47.23222741</v>
      </c>
      <c r="D501" s="38">
        <v>27.350255140000002</v>
      </c>
      <c r="E501" s="40">
        <v>2.8100000000000002E-6</v>
      </c>
      <c r="F501" s="40">
        <v>1.6300000000000001E-6</v>
      </c>
      <c r="G501" s="38">
        <v>891</v>
      </c>
      <c r="H501" s="40">
        <v>3.1599999999999999E-12</v>
      </c>
      <c r="I501" s="38">
        <v>-0.91946087099999996</v>
      </c>
      <c r="J501" s="38">
        <v>1011.8098199999999</v>
      </c>
      <c r="K501" s="38">
        <v>11.939973070000001</v>
      </c>
      <c r="L501" s="37"/>
      <c r="M501" s="37"/>
      <c r="N501" s="37"/>
      <c r="O501" s="37"/>
      <c r="P501" s="37"/>
      <c r="Q501" s="38">
        <v>154.19999999999999</v>
      </c>
      <c r="R501" s="37"/>
      <c r="S501" s="39">
        <f t="shared" si="7"/>
        <v>266.38976259239996</v>
      </c>
    </row>
    <row r="502" spans="1:19" ht="15.75">
      <c r="A502" s="36">
        <v>-104.7007761</v>
      </c>
      <c r="B502" s="38">
        <v>32.233535000000003</v>
      </c>
      <c r="C502" s="38">
        <v>43.572379329999997</v>
      </c>
      <c r="D502" s="38">
        <v>31.48132794</v>
      </c>
      <c r="E502" s="40">
        <v>2.5900000000000002E-6</v>
      </c>
      <c r="F502" s="40">
        <v>1.8700000000000001E-6</v>
      </c>
      <c r="G502" s="38">
        <v>830</v>
      </c>
      <c r="H502" s="40">
        <v>2.94E-12</v>
      </c>
      <c r="I502" s="38">
        <v>-1.4299503760000001</v>
      </c>
      <c r="J502" s="38">
        <v>1074.39357</v>
      </c>
      <c r="K502" s="38">
        <v>22.747117710000001</v>
      </c>
      <c r="L502" s="37"/>
      <c r="M502" s="37"/>
      <c r="N502" s="37"/>
      <c r="O502" s="37"/>
      <c r="P502" s="37"/>
      <c r="Q502" s="38">
        <v>177.5</v>
      </c>
      <c r="R502" s="37"/>
      <c r="S502" s="39">
        <f t="shared" si="7"/>
        <v>245.74821942119996</v>
      </c>
    </row>
    <row r="503" spans="1:19" ht="15.75">
      <c r="A503" s="36">
        <v>-104.7007211</v>
      </c>
      <c r="B503" s="38">
        <v>32.233624990000003</v>
      </c>
      <c r="C503" s="38">
        <v>43.821022720000002</v>
      </c>
      <c r="D503" s="38">
        <v>30.465538729999999</v>
      </c>
      <c r="E503" s="40">
        <v>2.61E-6</v>
      </c>
      <c r="F503" s="40">
        <v>1.81E-6</v>
      </c>
      <c r="G503" s="38">
        <v>849</v>
      </c>
      <c r="H503" s="40">
        <v>3.0099999999999999E-12</v>
      </c>
      <c r="I503" s="38">
        <v>-2.3107838740000002</v>
      </c>
      <c r="J503" s="38">
        <v>1045.6598980000001</v>
      </c>
      <c r="K503" s="38">
        <v>18.807252569999999</v>
      </c>
      <c r="L503" s="37"/>
      <c r="M503" s="37"/>
      <c r="N503" s="37"/>
      <c r="O503" s="37"/>
      <c r="P503" s="37"/>
      <c r="Q503" s="38">
        <v>171.8</v>
      </c>
      <c r="R503" s="37"/>
      <c r="S503" s="39">
        <f t="shared" si="7"/>
        <v>247.1505681408</v>
      </c>
    </row>
    <row r="504" spans="1:19" ht="15.75">
      <c r="A504" s="36">
        <v>-104.7007827</v>
      </c>
      <c r="B504" s="38">
        <v>32.233601460000003</v>
      </c>
      <c r="C504" s="38">
        <v>50.678683479999997</v>
      </c>
      <c r="D504" s="38">
        <v>32.062386760000003</v>
      </c>
      <c r="E504" s="40">
        <v>3.0199999999999999E-6</v>
      </c>
      <c r="F504" s="40">
        <v>1.9099999999999999E-6</v>
      </c>
      <c r="G504" s="38">
        <v>1129</v>
      </c>
      <c r="H504" s="40">
        <v>3.9999999999999999E-12</v>
      </c>
      <c r="I504" s="38">
        <v>-3.0755407379999999</v>
      </c>
      <c r="J504" s="38">
        <v>1272.683033</v>
      </c>
      <c r="K504" s="38">
        <v>11.28977358</v>
      </c>
      <c r="L504" s="37"/>
      <c r="M504" s="37"/>
      <c r="N504" s="37"/>
      <c r="O504" s="37"/>
      <c r="P504" s="37"/>
      <c r="Q504" s="38">
        <v>180.8</v>
      </c>
      <c r="R504" s="37"/>
      <c r="S504" s="39">
        <f t="shared" si="7"/>
        <v>285.82777482719996</v>
      </c>
    </row>
    <row r="505" spans="1:19" ht="15.75">
      <c r="A505" s="36">
        <v>-104.70079149999999</v>
      </c>
      <c r="B505" s="38">
        <v>32.23359336</v>
      </c>
      <c r="C505" s="38">
        <v>28.078097549999999</v>
      </c>
      <c r="D505" s="38">
        <v>21.786584770000001</v>
      </c>
      <c r="E505" s="40">
        <v>1.6700000000000001E-6</v>
      </c>
      <c r="F505" s="40">
        <v>1.3E-6</v>
      </c>
      <c r="G505" s="38">
        <v>393</v>
      </c>
      <c r="H505" s="40">
        <v>1.3899999999999999E-12</v>
      </c>
      <c r="I505" s="38">
        <v>-0.91017384400000001</v>
      </c>
      <c r="J505" s="38">
        <v>479.1328153</v>
      </c>
      <c r="K505" s="38">
        <v>17.976814059999999</v>
      </c>
      <c r="L505" s="37"/>
      <c r="M505" s="37"/>
      <c r="N505" s="37"/>
      <c r="O505" s="37"/>
      <c r="P505" s="37"/>
      <c r="Q505" s="38">
        <v>122.9</v>
      </c>
      <c r="R505" s="37"/>
      <c r="S505" s="39">
        <f t="shared" si="7"/>
        <v>158.36047018199997</v>
      </c>
    </row>
    <row r="506" spans="1:19" ht="15.75">
      <c r="A506" s="36">
        <v>-104.7007424</v>
      </c>
      <c r="B506" s="38">
        <v>32.233589909999999</v>
      </c>
      <c r="C506" s="38">
        <v>52.408244969999998</v>
      </c>
      <c r="D506" s="38">
        <v>30.849941900000001</v>
      </c>
      <c r="E506" s="40">
        <v>3.1200000000000002E-6</v>
      </c>
      <c r="F506" s="40">
        <v>1.84E-6</v>
      </c>
      <c r="G506" s="38">
        <v>843</v>
      </c>
      <c r="H506" s="40">
        <v>2.99E-12</v>
      </c>
      <c r="I506" s="38">
        <v>-2.2792761490000002</v>
      </c>
      <c r="J506" s="38">
        <v>1266.3479400000001</v>
      </c>
      <c r="K506" s="38">
        <v>33.4306178</v>
      </c>
      <c r="L506" s="37"/>
      <c r="M506" s="37"/>
      <c r="N506" s="37"/>
      <c r="O506" s="37"/>
      <c r="P506" s="37"/>
      <c r="Q506" s="38">
        <v>174</v>
      </c>
      <c r="R506" s="37"/>
      <c r="S506" s="39">
        <f t="shared" si="7"/>
        <v>295.58250163079998</v>
      </c>
    </row>
    <row r="507" spans="1:19" ht="15.75">
      <c r="A507" s="36">
        <v>-104.7007905</v>
      </c>
      <c r="B507" s="38">
        <v>32.23355471</v>
      </c>
      <c r="C507" s="38">
        <v>44.968209299999998</v>
      </c>
      <c r="D507" s="38">
        <v>29.869895679999999</v>
      </c>
      <c r="E507" s="40">
        <v>2.6800000000000002E-6</v>
      </c>
      <c r="F507" s="40">
        <v>1.7799999999999999E-6</v>
      </c>
      <c r="G507" s="38">
        <v>892</v>
      </c>
      <c r="H507" s="40">
        <v>3.1599999999999999E-12</v>
      </c>
      <c r="I507" s="38">
        <v>-1.3660149999999999E-2</v>
      </c>
      <c r="J507" s="38">
        <v>1052.0548449999999</v>
      </c>
      <c r="K507" s="38">
        <v>15.213545740000001</v>
      </c>
      <c r="L507" s="37"/>
      <c r="M507" s="37"/>
      <c r="N507" s="37"/>
      <c r="O507" s="37"/>
      <c r="P507" s="37"/>
      <c r="Q507" s="38">
        <v>168.4</v>
      </c>
      <c r="R507" s="37"/>
      <c r="S507" s="39">
        <f t="shared" si="7"/>
        <v>253.62070045199997</v>
      </c>
    </row>
    <row r="508" spans="1:19" ht="15.75">
      <c r="A508" s="36">
        <v>-104.7007959</v>
      </c>
      <c r="B508" s="38">
        <v>32.233530000000002</v>
      </c>
      <c r="C508" s="38">
        <v>35.607211390000003</v>
      </c>
      <c r="D508" s="38">
        <v>21.056114449999999</v>
      </c>
      <c r="E508" s="40">
        <v>2.12E-6</v>
      </c>
      <c r="F508" s="40">
        <v>1.2500000000000001E-6</v>
      </c>
      <c r="G508" s="38">
        <v>433</v>
      </c>
      <c r="H508" s="40">
        <v>1.5399999999999999E-12</v>
      </c>
      <c r="I508" s="38">
        <v>-0.910885905</v>
      </c>
      <c r="J508" s="38">
        <v>587.23952240000006</v>
      </c>
      <c r="K508" s="38">
        <v>26.265180820000001</v>
      </c>
      <c r="L508" s="37"/>
      <c r="M508" s="37"/>
      <c r="N508" s="37"/>
      <c r="O508" s="37"/>
      <c r="P508" s="37"/>
      <c r="Q508" s="38">
        <v>118.7</v>
      </c>
      <c r="R508" s="37"/>
      <c r="S508" s="39">
        <f t="shared" si="7"/>
        <v>200.82467223960001</v>
      </c>
    </row>
    <row r="509" spans="1:19" ht="15.75">
      <c r="A509" s="36">
        <v>-104.70077139999999</v>
      </c>
      <c r="B509" s="38">
        <v>32.233519690000001</v>
      </c>
      <c r="C509" s="38">
        <v>28.566835050000002</v>
      </c>
      <c r="D509" s="38">
        <v>24.706775390000001</v>
      </c>
      <c r="E509" s="40">
        <v>1.7E-6</v>
      </c>
      <c r="F509" s="40">
        <v>1.4699999999999999E-6</v>
      </c>
      <c r="G509" s="38">
        <v>478</v>
      </c>
      <c r="H509" s="40">
        <v>1.7E-12</v>
      </c>
      <c r="I509" s="38">
        <v>-0.31387276600000003</v>
      </c>
      <c r="J509" s="38">
        <v>552.81176270000003</v>
      </c>
      <c r="K509" s="38">
        <v>13.53295421</v>
      </c>
      <c r="L509" s="37"/>
      <c r="M509" s="37"/>
      <c r="N509" s="37"/>
      <c r="O509" s="37"/>
      <c r="P509" s="37"/>
      <c r="Q509" s="38">
        <v>139.30000000000001</v>
      </c>
      <c r="R509" s="37"/>
      <c r="S509" s="39">
        <f t="shared" si="7"/>
        <v>161.11694968200001</v>
      </c>
    </row>
    <row r="510" spans="1:19" ht="15.75">
      <c r="A510" s="36">
        <v>-104.7011681</v>
      </c>
      <c r="B510" s="38">
        <v>32.232657570000001</v>
      </c>
      <c r="C510" s="38">
        <v>48.730720640000001</v>
      </c>
      <c r="D510" s="38">
        <v>32.136469140000003</v>
      </c>
      <c r="E510" s="40">
        <v>2.9000000000000002E-6</v>
      </c>
      <c r="F510" s="40">
        <v>1.9099999999999999E-6</v>
      </c>
      <c r="G510" s="38">
        <v>1077</v>
      </c>
      <c r="H510" s="40">
        <v>3.8200000000000003E-12</v>
      </c>
      <c r="I510" s="38">
        <v>-1.197800693</v>
      </c>
      <c r="J510" s="38">
        <v>1226.591848</v>
      </c>
      <c r="K510" s="38">
        <v>12.195731439999999</v>
      </c>
      <c r="L510" s="37"/>
      <c r="M510" s="37"/>
      <c r="N510" s="37"/>
      <c r="O510" s="37"/>
      <c r="P510" s="37"/>
      <c r="Q510" s="38">
        <v>181.2</v>
      </c>
      <c r="R510" s="37"/>
      <c r="S510" s="39">
        <f t="shared" si="7"/>
        <v>274.8412644096</v>
      </c>
    </row>
    <row r="511" spans="1:19" ht="15.75">
      <c r="A511" s="36">
        <v>-104.7011639</v>
      </c>
      <c r="B511" s="38">
        <v>32.232623740000001</v>
      </c>
      <c r="C511" s="38">
        <v>86.979610159999993</v>
      </c>
      <c r="D511" s="38">
        <v>78.129082550000007</v>
      </c>
      <c r="E511" s="40">
        <v>5.1800000000000004E-6</v>
      </c>
      <c r="F511" s="40">
        <v>4.6500000000000004E-6</v>
      </c>
      <c r="G511" s="38">
        <v>5070</v>
      </c>
      <c r="H511" s="40">
        <v>1.7999999999999999E-11</v>
      </c>
      <c r="I511" s="38">
        <v>-2.5970911139999999</v>
      </c>
      <c r="J511" s="38">
        <v>5322.6665860000003</v>
      </c>
      <c r="K511" s="38">
        <v>4.7469925530000001</v>
      </c>
      <c r="L511" s="37"/>
      <c r="M511" s="37"/>
      <c r="N511" s="37"/>
      <c r="O511" s="37"/>
      <c r="P511" s="37"/>
      <c r="Q511" s="38">
        <v>440.6</v>
      </c>
      <c r="R511" s="37"/>
      <c r="S511" s="39">
        <f t="shared" si="7"/>
        <v>490.56500130239993</v>
      </c>
    </row>
    <row r="512" spans="1:19" ht="15.75">
      <c r="A512" s="36">
        <v>-104.701182</v>
      </c>
      <c r="B512" s="38">
        <v>32.232603670000003</v>
      </c>
      <c r="C512" s="38">
        <v>72.886009610000002</v>
      </c>
      <c r="D512" s="38">
        <v>45.329191870000002</v>
      </c>
      <c r="E512" s="40">
        <v>4.34E-6</v>
      </c>
      <c r="F512" s="40">
        <v>2.7E-6</v>
      </c>
      <c r="G512" s="38">
        <v>2225</v>
      </c>
      <c r="H512" s="40">
        <v>7.8899999999999997E-12</v>
      </c>
      <c r="I512" s="38">
        <v>-2.0267402890000001</v>
      </c>
      <c r="J512" s="38">
        <v>2587.743532</v>
      </c>
      <c r="K512" s="38">
        <v>14.01775437</v>
      </c>
      <c r="L512" s="37"/>
      <c r="M512" s="37"/>
      <c r="N512" s="37"/>
      <c r="O512" s="37"/>
      <c r="P512" s="37"/>
      <c r="Q512" s="38">
        <v>255.6</v>
      </c>
      <c r="R512" s="37"/>
      <c r="S512" s="39">
        <f t="shared" si="7"/>
        <v>411.07709420039998</v>
      </c>
    </row>
    <row r="513" spans="1:19" ht="15.75">
      <c r="A513" s="36">
        <v>-104.7011883</v>
      </c>
      <c r="B513" s="38">
        <v>32.232573119999998</v>
      </c>
      <c r="C513" s="38">
        <v>202.0942498</v>
      </c>
      <c r="D513" s="38">
        <v>46.815932349999997</v>
      </c>
      <c r="E513" s="40">
        <v>1.2E-5</v>
      </c>
      <c r="F513" s="40">
        <v>2.79E-6</v>
      </c>
      <c r="G513" s="38">
        <v>6713</v>
      </c>
      <c r="H513" s="40">
        <v>2.3800000000000001E-11</v>
      </c>
      <c r="I513" s="38">
        <v>-1.216006251</v>
      </c>
      <c r="J513" s="38">
        <v>7410.4864029999999</v>
      </c>
      <c r="K513" s="38">
        <v>9.4121541480000008</v>
      </c>
      <c r="L513" s="37"/>
      <c r="M513" s="37"/>
      <c r="N513" s="37"/>
      <c r="O513" s="37"/>
      <c r="P513" s="37"/>
      <c r="Q513" s="38">
        <v>264</v>
      </c>
      <c r="R513" s="37"/>
      <c r="S513" s="39">
        <f t="shared" si="7"/>
        <v>1139.811568872</v>
      </c>
    </row>
    <row r="514" spans="1:19" ht="15.75">
      <c r="A514" s="36">
        <v>-104.7011859</v>
      </c>
      <c r="B514" s="38">
        <v>32.232609029999999</v>
      </c>
      <c r="C514" s="38">
        <v>109.9418585</v>
      </c>
      <c r="D514" s="38">
        <v>61.2778171</v>
      </c>
      <c r="E514" s="40">
        <v>6.55E-6</v>
      </c>
      <c r="F514" s="40">
        <v>3.6500000000000002E-6</v>
      </c>
      <c r="G514" s="38">
        <v>3636</v>
      </c>
      <c r="H514" s="40">
        <v>1.29E-11</v>
      </c>
      <c r="I514" s="38">
        <v>-0.73728724099999998</v>
      </c>
      <c r="J514" s="38">
        <v>5276.7369120000003</v>
      </c>
      <c r="K514" s="38">
        <v>31.093778960000002</v>
      </c>
      <c r="L514" s="37"/>
      <c r="M514" s="37"/>
      <c r="N514" s="37"/>
      <c r="O514" s="37"/>
      <c r="P514" s="37"/>
      <c r="Q514" s="38">
        <v>345.6</v>
      </c>
      <c r="R514" s="37"/>
      <c r="S514" s="39">
        <f t="shared" si="7"/>
        <v>620.07208193999998</v>
      </c>
    </row>
    <row r="515" spans="1:19" ht="15.75">
      <c r="A515" s="36">
        <v>-104.7011739</v>
      </c>
      <c r="B515" s="38">
        <v>32.232603609999998</v>
      </c>
      <c r="C515" s="38">
        <v>38.460152290000003</v>
      </c>
      <c r="D515" s="38">
        <v>20.613252039999999</v>
      </c>
      <c r="E515" s="40">
        <v>2.2900000000000001E-6</v>
      </c>
      <c r="F515" s="40">
        <v>1.2300000000000001E-6</v>
      </c>
      <c r="G515" s="38">
        <v>492</v>
      </c>
      <c r="H515" s="40">
        <v>1.7400000000000001E-12</v>
      </c>
      <c r="I515" s="38">
        <v>-3.037869819</v>
      </c>
      <c r="J515" s="38">
        <v>620.94994699999995</v>
      </c>
      <c r="K515" s="38">
        <v>20.766560590000001</v>
      </c>
      <c r="L515" s="37"/>
      <c r="M515" s="37"/>
      <c r="N515" s="37"/>
      <c r="O515" s="37"/>
      <c r="P515" s="37"/>
      <c r="Q515" s="38">
        <v>116.2</v>
      </c>
      <c r="R515" s="37"/>
      <c r="S515" s="39">
        <f t="shared" si="7"/>
        <v>216.91525891560002</v>
      </c>
    </row>
    <row r="516" spans="1:19" ht="15.75">
      <c r="A516" s="36">
        <v>-104.7011945</v>
      </c>
      <c r="B516" s="38">
        <v>32.232585210000003</v>
      </c>
      <c r="C516" s="38">
        <v>138.51539249999999</v>
      </c>
      <c r="D516" s="38">
        <v>83.636337999999995</v>
      </c>
      <c r="E516" s="40">
        <v>8.2500000000000006E-6</v>
      </c>
      <c r="F516" s="40">
        <v>4.9799999999999998E-6</v>
      </c>
      <c r="G516" s="38">
        <v>5309</v>
      </c>
      <c r="H516" s="40">
        <v>1.8799999999999999E-11</v>
      </c>
      <c r="I516" s="38">
        <v>-1.135004243</v>
      </c>
      <c r="J516" s="38">
        <v>9073.8611060000003</v>
      </c>
      <c r="K516" s="38">
        <v>41.491279859999999</v>
      </c>
      <c r="L516" s="37"/>
      <c r="M516" s="37"/>
      <c r="N516" s="37"/>
      <c r="O516" s="37"/>
      <c r="P516" s="37"/>
      <c r="Q516" s="38">
        <v>471.6</v>
      </c>
      <c r="R516" s="37"/>
      <c r="S516" s="39">
        <f t="shared" si="7"/>
        <v>781.22681369999987</v>
      </c>
    </row>
    <row r="517" spans="1:19" ht="15.75">
      <c r="A517" s="36">
        <v>-104.7011873</v>
      </c>
      <c r="B517" s="38">
        <v>32.232579080000001</v>
      </c>
      <c r="C517" s="38">
        <v>96.353547800000001</v>
      </c>
      <c r="D517" s="38">
        <v>76.700752460000004</v>
      </c>
      <c r="E517" s="40">
        <v>5.7400000000000001E-6</v>
      </c>
      <c r="F517" s="40">
        <v>4.5700000000000003E-6</v>
      </c>
      <c r="G517" s="38">
        <v>3280</v>
      </c>
      <c r="H517" s="40">
        <v>1.1600000000000001E-11</v>
      </c>
      <c r="I517" s="38">
        <v>-1.6645938060000001</v>
      </c>
      <c r="J517" s="38">
        <v>5788.5050449999999</v>
      </c>
      <c r="K517" s="38">
        <v>43.335974059999998</v>
      </c>
      <c r="L517" s="37"/>
      <c r="M517" s="37"/>
      <c r="N517" s="37"/>
      <c r="O517" s="37"/>
      <c r="P517" s="37"/>
      <c r="Q517" s="38">
        <v>432.5</v>
      </c>
      <c r="R517" s="37"/>
      <c r="S517" s="39">
        <f t="shared" si="7"/>
        <v>543.43400959199994</v>
      </c>
    </row>
    <row r="518" spans="1:19" ht="15.75">
      <c r="A518" s="36">
        <v>-104.7011803</v>
      </c>
      <c r="B518" s="38">
        <v>32.23260105</v>
      </c>
      <c r="C518" s="38">
        <v>186.43842409999999</v>
      </c>
      <c r="D518" s="38">
        <v>66.791102339999995</v>
      </c>
      <c r="E518" s="40">
        <v>1.11E-5</v>
      </c>
      <c r="F518" s="40">
        <v>3.98E-6</v>
      </c>
      <c r="G518" s="38">
        <v>5178</v>
      </c>
      <c r="H518" s="40">
        <v>1.8399999999999999E-11</v>
      </c>
      <c r="I518" s="38">
        <v>-1.1789512769999999</v>
      </c>
      <c r="J518" s="38">
        <v>9753.3344300000008</v>
      </c>
      <c r="K518" s="38">
        <v>46.910463929999999</v>
      </c>
      <c r="L518" s="37"/>
      <c r="M518" s="37"/>
      <c r="N518" s="37"/>
      <c r="O518" s="37"/>
      <c r="P518" s="37"/>
      <c r="Q518" s="38">
        <v>376.6</v>
      </c>
      <c r="R518" s="37"/>
      <c r="S518" s="39">
        <f t="shared" ref="S518:S581" si="8">C518*R$5</f>
        <v>1051.5127119239999</v>
      </c>
    </row>
    <row r="519" spans="1:19" ht="15.75">
      <c r="A519" s="36">
        <v>-104.7011905</v>
      </c>
      <c r="B519" s="38">
        <v>32.232593309999999</v>
      </c>
      <c r="C519" s="38">
        <v>135.08756210000001</v>
      </c>
      <c r="D519" s="38">
        <v>89.012688170000004</v>
      </c>
      <c r="E519" s="40">
        <v>8.0399999999999993E-6</v>
      </c>
      <c r="F519" s="40">
        <v>5.3000000000000001E-6</v>
      </c>
      <c r="G519" s="38">
        <v>7092</v>
      </c>
      <c r="H519" s="40">
        <v>2.5200000000000001E-11</v>
      </c>
      <c r="I519" s="38">
        <v>-0.49057404399999999</v>
      </c>
      <c r="J519" s="38">
        <v>9418.1664619999992</v>
      </c>
      <c r="K519" s="38">
        <v>24.698718929999998</v>
      </c>
      <c r="L519" s="37"/>
      <c r="M519" s="37"/>
      <c r="N519" s="37"/>
      <c r="O519" s="37"/>
      <c r="P519" s="37"/>
      <c r="Q519" s="38">
        <v>502</v>
      </c>
      <c r="R519" s="37"/>
      <c r="S519" s="39">
        <f t="shared" si="8"/>
        <v>761.89385024400008</v>
      </c>
    </row>
    <row r="520" spans="1:19" ht="15.75">
      <c r="A520" s="36">
        <v>-104.7005793</v>
      </c>
      <c r="B520" s="38">
        <v>32.233949379999999</v>
      </c>
      <c r="C520" s="38">
        <v>61.806925020000001</v>
      </c>
      <c r="D520" s="38">
        <v>39.928645770000003</v>
      </c>
      <c r="E520" s="40">
        <v>3.6799999999999999E-6</v>
      </c>
      <c r="F520" s="40">
        <v>2.3800000000000001E-6</v>
      </c>
      <c r="G520" s="38">
        <v>1559</v>
      </c>
      <c r="H520" s="40">
        <v>5.5300000000000001E-12</v>
      </c>
      <c r="I520" s="38">
        <v>-1.0183930269999999</v>
      </c>
      <c r="J520" s="38">
        <v>1932.9507980000001</v>
      </c>
      <c r="K520" s="38">
        <v>19.346110549999999</v>
      </c>
      <c r="L520" s="37"/>
      <c r="M520" s="37"/>
      <c r="N520" s="37"/>
      <c r="O520" s="37"/>
      <c r="P520" s="37"/>
      <c r="Q520" s="38">
        <v>225.2</v>
      </c>
      <c r="R520" s="37"/>
      <c r="S520" s="39">
        <f t="shared" si="8"/>
        <v>348.5910571128</v>
      </c>
    </row>
    <row r="521" spans="1:19" ht="15.75">
      <c r="A521" s="36">
        <v>-104.7005757</v>
      </c>
      <c r="B521" s="38">
        <v>32.233944979999997</v>
      </c>
      <c r="C521" s="38">
        <v>83.526987140000003</v>
      </c>
      <c r="D521" s="38">
        <v>34.178572879999997</v>
      </c>
      <c r="E521" s="40">
        <v>4.9699999999999998E-6</v>
      </c>
      <c r="F521" s="40">
        <v>2.04E-6</v>
      </c>
      <c r="G521" s="38">
        <v>1772</v>
      </c>
      <c r="H521" s="40">
        <v>6.2799999999999999E-12</v>
      </c>
      <c r="I521" s="38">
        <v>-2.9212425230000001</v>
      </c>
      <c r="J521" s="38">
        <v>2236.0413090000002</v>
      </c>
      <c r="K521" s="38">
        <v>20.75280575</v>
      </c>
      <c r="L521" s="37"/>
      <c r="M521" s="37"/>
      <c r="N521" s="37"/>
      <c r="O521" s="37"/>
      <c r="P521" s="37"/>
      <c r="Q521" s="38">
        <v>192.7</v>
      </c>
      <c r="R521" s="37"/>
      <c r="S521" s="39">
        <f t="shared" si="8"/>
        <v>471.0922074696</v>
      </c>
    </row>
    <row r="522" spans="1:19" ht="15.75">
      <c r="A522" s="36">
        <v>-104.7005862</v>
      </c>
      <c r="B522" s="38">
        <v>32.233944260000001</v>
      </c>
      <c r="C522" s="38">
        <v>55.092273710000001</v>
      </c>
      <c r="D522" s="38">
        <v>44.515952730000002</v>
      </c>
      <c r="E522" s="40">
        <v>3.2799999999999999E-6</v>
      </c>
      <c r="F522" s="40">
        <v>2.65E-6</v>
      </c>
      <c r="G522" s="38">
        <v>1484</v>
      </c>
      <c r="H522" s="40">
        <v>5.2599999999999998E-12</v>
      </c>
      <c r="I522" s="38">
        <v>-1.846327345</v>
      </c>
      <c r="J522" s="38">
        <v>1920.903069</v>
      </c>
      <c r="K522" s="38">
        <v>22.744670249999999</v>
      </c>
      <c r="L522" s="37"/>
      <c r="M522" s="37"/>
      <c r="N522" s="37"/>
      <c r="O522" s="37"/>
      <c r="P522" s="37"/>
      <c r="Q522" s="38">
        <v>251</v>
      </c>
      <c r="R522" s="37"/>
      <c r="S522" s="39">
        <f t="shared" si="8"/>
        <v>310.72042372440001</v>
      </c>
    </row>
    <row r="523" spans="1:19" ht="15.75">
      <c r="A523" s="36">
        <v>-104.7005743</v>
      </c>
      <c r="B523" s="38">
        <v>32.233943009999997</v>
      </c>
      <c r="C523" s="38">
        <v>101.537181</v>
      </c>
      <c r="D523" s="38">
        <v>48.36999084</v>
      </c>
      <c r="E523" s="40">
        <v>6.0499999999999997E-6</v>
      </c>
      <c r="F523" s="40">
        <v>2.88E-6</v>
      </c>
      <c r="G523" s="38">
        <v>2449</v>
      </c>
      <c r="H523" s="40">
        <v>8.6899999999999995E-12</v>
      </c>
      <c r="I523" s="38">
        <v>-2.9784608420000001</v>
      </c>
      <c r="J523" s="38">
        <v>3846.8051439999999</v>
      </c>
      <c r="K523" s="38">
        <v>36.336780560000001</v>
      </c>
      <c r="L523" s="37"/>
      <c r="M523" s="37"/>
      <c r="N523" s="37"/>
      <c r="O523" s="37"/>
      <c r="P523" s="37"/>
      <c r="Q523" s="38">
        <v>272.8</v>
      </c>
      <c r="R523" s="37"/>
      <c r="S523" s="39">
        <f t="shared" si="8"/>
        <v>572.66970084000002</v>
      </c>
    </row>
    <row r="524" spans="1:19" ht="15.75">
      <c r="A524" s="36">
        <v>-104.70060049999999</v>
      </c>
      <c r="B524" s="38">
        <v>32.233936219999997</v>
      </c>
      <c r="C524" s="38">
        <v>92.037178870000005</v>
      </c>
      <c r="D524" s="38">
        <v>35.061262769999999</v>
      </c>
      <c r="E524" s="40">
        <v>5.48E-6</v>
      </c>
      <c r="F524" s="40">
        <v>2.0899999999999999E-6</v>
      </c>
      <c r="G524" s="38">
        <v>2240</v>
      </c>
      <c r="H524" s="40">
        <v>7.9400000000000005E-12</v>
      </c>
      <c r="I524" s="38">
        <v>-2.622726981</v>
      </c>
      <c r="J524" s="38">
        <v>2527.492835</v>
      </c>
      <c r="K524" s="38">
        <v>11.374625119999999</v>
      </c>
      <c r="L524" s="37"/>
      <c r="M524" s="37"/>
      <c r="N524" s="37"/>
      <c r="O524" s="37"/>
      <c r="P524" s="37"/>
      <c r="Q524" s="38">
        <v>197.7</v>
      </c>
      <c r="R524" s="37"/>
      <c r="S524" s="39">
        <f t="shared" si="8"/>
        <v>519.08968882680006</v>
      </c>
    </row>
    <row r="525" spans="1:19" ht="15.75">
      <c r="A525" s="36">
        <v>-104.70057660000001</v>
      </c>
      <c r="B525" s="38">
        <v>32.233932529999997</v>
      </c>
      <c r="C525" s="38">
        <v>97.49280297</v>
      </c>
      <c r="D525" s="38">
        <v>86.642543329999995</v>
      </c>
      <c r="E525" s="40">
        <v>5.8100000000000003E-6</v>
      </c>
      <c r="F525" s="40">
        <v>5.1599999999999997E-6</v>
      </c>
      <c r="G525" s="38">
        <v>4948</v>
      </c>
      <c r="H525" s="40">
        <v>1.7500000000000001E-11</v>
      </c>
      <c r="I525" s="38">
        <v>-1.430617034</v>
      </c>
      <c r="J525" s="38">
        <v>6616.1117219999996</v>
      </c>
      <c r="K525" s="38">
        <v>25.21287113</v>
      </c>
      <c r="L525" s="37"/>
      <c r="M525" s="37"/>
      <c r="N525" s="37"/>
      <c r="O525" s="37"/>
      <c r="P525" s="37"/>
      <c r="Q525" s="38">
        <v>488.6</v>
      </c>
      <c r="R525" s="37"/>
      <c r="S525" s="39">
        <f t="shared" si="8"/>
        <v>549.85940875079996</v>
      </c>
    </row>
    <row r="526" spans="1:19" ht="15.75">
      <c r="A526" s="36">
        <v>-104.7005721</v>
      </c>
      <c r="B526" s="38">
        <v>32.233929259999996</v>
      </c>
      <c r="C526" s="38">
        <v>105.367772</v>
      </c>
      <c r="D526" s="38">
        <v>48.127681950000003</v>
      </c>
      <c r="E526" s="40">
        <v>6.28E-6</v>
      </c>
      <c r="F526" s="40">
        <v>2.8700000000000001E-6</v>
      </c>
      <c r="G526" s="38">
        <v>1983</v>
      </c>
      <c r="H526" s="40">
        <v>7.0299999999999997E-12</v>
      </c>
      <c r="I526" s="38">
        <v>-0.13861047400000001</v>
      </c>
      <c r="J526" s="38">
        <v>3971.9321650000002</v>
      </c>
      <c r="K526" s="38">
        <v>50.074676060000002</v>
      </c>
      <c r="L526" s="37"/>
      <c r="M526" s="37"/>
      <c r="N526" s="37"/>
      <c r="O526" s="37"/>
      <c r="P526" s="37"/>
      <c r="Q526" s="38">
        <v>271.39999999999998</v>
      </c>
      <c r="R526" s="37"/>
      <c r="S526" s="39">
        <f t="shared" si="8"/>
        <v>594.27423407999993</v>
      </c>
    </row>
    <row r="527" spans="1:19" ht="15.75">
      <c r="A527" s="36">
        <v>-104.70057869999999</v>
      </c>
      <c r="B527" s="38">
        <v>32.233921330000001</v>
      </c>
      <c r="C527" s="38">
        <v>76.691615350000006</v>
      </c>
      <c r="D527" s="38">
        <v>47.321230139999997</v>
      </c>
      <c r="E527" s="40">
        <v>4.5700000000000003E-6</v>
      </c>
      <c r="F527" s="40">
        <v>2.8200000000000001E-6</v>
      </c>
      <c r="G527" s="38">
        <v>1696</v>
      </c>
      <c r="H527" s="40">
        <v>6.0199999999999998E-12</v>
      </c>
      <c r="I527" s="38">
        <v>-0.129690731</v>
      </c>
      <c r="J527" s="38">
        <v>2842.5164880000002</v>
      </c>
      <c r="K527" s="38">
        <v>40.33455893</v>
      </c>
      <c r="L527" s="37"/>
      <c r="M527" s="37"/>
      <c r="N527" s="37"/>
      <c r="O527" s="37"/>
      <c r="P527" s="37"/>
      <c r="Q527" s="38">
        <v>266.89999999999998</v>
      </c>
      <c r="R527" s="37"/>
      <c r="S527" s="39">
        <f t="shared" si="8"/>
        <v>432.540710574</v>
      </c>
    </row>
    <row r="528" spans="1:19" ht="15.75">
      <c r="A528" s="36">
        <v>-104.7005856</v>
      </c>
      <c r="B528" s="38">
        <v>32.233911030000002</v>
      </c>
      <c r="C528" s="38">
        <v>64.135584300000005</v>
      </c>
      <c r="D528" s="38">
        <v>43.049936639999999</v>
      </c>
      <c r="E528" s="40">
        <v>3.8199999999999998E-6</v>
      </c>
      <c r="F528" s="40">
        <v>2.5600000000000001E-6</v>
      </c>
      <c r="G528" s="38">
        <v>1788</v>
      </c>
      <c r="H528" s="40">
        <v>6.34E-12</v>
      </c>
      <c r="I528" s="38">
        <v>-1.4590381020000001</v>
      </c>
      <c r="J528" s="38">
        <v>2162.572388</v>
      </c>
      <c r="K528" s="38">
        <v>17.32068671</v>
      </c>
      <c r="L528" s="37"/>
      <c r="M528" s="37"/>
      <c r="N528" s="37"/>
      <c r="O528" s="37"/>
      <c r="P528" s="37"/>
      <c r="Q528" s="38">
        <v>242.8</v>
      </c>
      <c r="R528" s="37"/>
      <c r="S528" s="39">
        <f t="shared" si="8"/>
        <v>361.72469545199999</v>
      </c>
    </row>
    <row r="529" spans="1:19" ht="15.75">
      <c r="A529" s="36">
        <v>-104.7005753</v>
      </c>
      <c r="B529" s="38">
        <v>32.233911390000003</v>
      </c>
      <c r="C529" s="38">
        <v>84.834236000000004</v>
      </c>
      <c r="D529" s="38">
        <v>40.663627820000002</v>
      </c>
      <c r="E529" s="40">
        <v>5.0499999999999999E-6</v>
      </c>
      <c r="F529" s="40">
        <v>2.4200000000000001E-6</v>
      </c>
      <c r="G529" s="38">
        <v>2186</v>
      </c>
      <c r="H529" s="40">
        <v>7.7500000000000007E-12</v>
      </c>
      <c r="I529" s="38">
        <v>-2.962158165</v>
      </c>
      <c r="J529" s="38">
        <v>2701.944078</v>
      </c>
      <c r="K529" s="38">
        <v>19.095290760000001</v>
      </c>
      <c r="L529" s="37"/>
      <c r="M529" s="37"/>
      <c r="N529" s="37"/>
      <c r="O529" s="37"/>
      <c r="P529" s="37"/>
      <c r="Q529" s="38">
        <v>229.3</v>
      </c>
      <c r="R529" s="37"/>
      <c r="S529" s="39">
        <f t="shared" si="8"/>
        <v>478.46509104</v>
      </c>
    </row>
    <row r="530" spans="1:19" ht="15.75">
      <c r="A530" s="36">
        <v>-104.7006124</v>
      </c>
      <c r="B530" s="38">
        <v>32.233907279999997</v>
      </c>
      <c r="C530" s="38">
        <v>95.033240030000002</v>
      </c>
      <c r="D530" s="38">
        <v>35.913965480000002</v>
      </c>
      <c r="E530" s="40">
        <v>5.66E-6</v>
      </c>
      <c r="F530" s="40">
        <v>2.1399999999999998E-6</v>
      </c>
      <c r="G530" s="38">
        <v>1824</v>
      </c>
      <c r="H530" s="40">
        <v>6.4699999999999997E-12</v>
      </c>
      <c r="I530" s="38">
        <v>-2.5707296149999999</v>
      </c>
      <c r="J530" s="38">
        <v>2673.2401690000002</v>
      </c>
      <c r="K530" s="38">
        <v>31.768195720000001</v>
      </c>
      <c r="L530" s="37"/>
      <c r="M530" s="37"/>
      <c r="N530" s="37"/>
      <c r="O530" s="37"/>
      <c r="P530" s="37"/>
      <c r="Q530" s="38">
        <v>202.5</v>
      </c>
      <c r="R530" s="37"/>
      <c r="S530" s="39">
        <f t="shared" si="8"/>
        <v>535.98747376919994</v>
      </c>
    </row>
    <row r="531" spans="1:19" ht="15.75">
      <c r="A531" s="36">
        <v>-104.7005999</v>
      </c>
      <c r="B531" s="38">
        <v>32.233903589999997</v>
      </c>
      <c r="C531" s="38">
        <v>97.448375600000006</v>
      </c>
      <c r="D531" s="38">
        <v>45.007479099999998</v>
      </c>
      <c r="E531" s="40">
        <v>5.8000000000000004E-6</v>
      </c>
      <c r="F531" s="40">
        <v>2.6800000000000002E-6</v>
      </c>
      <c r="G531" s="38">
        <v>3166</v>
      </c>
      <c r="H531" s="40">
        <v>1.1200000000000001E-11</v>
      </c>
      <c r="I531" s="38">
        <v>-2.5928639160000002</v>
      </c>
      <c r="J531" s="38">
        <v>3435.2502030000001</v>
      </c>
      <c r="K531" s="38">
        <v>7.8378629479999997</v>
      </c>
      <c r="L531" s="37"/>
      <c r="M531" s="37"/>
      <c r="N531" s="37"/>
      <c r="O531" s="37"/>
      <c r="P531" s="37"/>
      <c r="Q531" s="38">
        <v>253.8</v>
      </c>
      <c r="R531" s="37"/>
      <c r="S531" s="39">
        <f t="shared" si="8"/>
        <v>549.60883838400002</v>
      </c>
    </row>
    <row r="532" spans="1:19" ht="15.75">
      <c r="A532" s="36">
        <v>-104.700569</v>
      </c>
      <c r="B532" s="38">
        <v>32.233898529999998</v>
      </c>
      <c r="C532" s="38">
        <v>67.777405669999993</v>
      </c>
      <c r="D532" s="38">
        <v>34.016488649999999</v>
      </c>
      <c r="E532" s="40">
        <v>4.0400000000000003E-6</v>
      </c>
      <c r="F532" s="40">
        <v>2.03E-6</v>
      </c>
      <c r="G532" s="38">
        <v>1303</v>
      </c>
      <c r="H532" s="40">
        <v>4.6200000000000001E-12</v>
      </c>
      <c r="I532" s="38">
        <v>-0.90250366900000001</v>
      </c>
      <c r="J532" s="38">
        <v>1805.8160310000001</v>
      </c>
      <c r="K532" s="38">
        <v>27.844255570000001</v>
      </c>
      <c r="L532" s="37"/>
      <c r="M532" s="37"/>
      <c r="N532" s="37"/>
      <c r="O532" s="37"/>
      <c r="P532" s="37"/>
      <c r="Q532" s="38">
        <v>191.8</v>
      </c>
      <c r="R532" s="37"/>
      <c r="S532" s="39">
        <f t="shared" si="8"/>
        <v>382.26456797879996</v>
      </c>
    </row>
    <row r="533" spans="1:19" ht="15.75">
      <c r="A533" s="36">
        <v>-104.70057490000001</v>
      </c>
      <c r="B533" s="38">
        <v>32.233897929999998</v>
      </c>
      <c r="C533" s="38">
        <v>62.375477570000001</v>
      </c>
      <c r="D533" s="38">
        <v>51.64582308</v>
      </c>
      <c r="E533" s="40">
        <v>3.7100000000000001E-6</v>
      </c>
      <c r="F533" s="40">
        <v>3.0800000000000002E-6</v>
      </c>
      <c r="G533" s="38">
        <v>1690</v>
      </c>
      <c r="H533" s="40">
        <v>5.9900000000000001E-12</v>
      </c>
      <c r="I533" s="38">
        <v>-2.9482216120000002</v>
      </c>
      <c r="J533" s="38">
        <v>2523.1796199999999</v>
      </c>
      <c r="K533" s="38">
        <v>33.021018939999998</v>
      </c>
      <c r="L533" s="37"/>
      <c r="M533" s="37"/>
      <c r="N533" s="37"/>
      <c r="O533" s="37"/>
      <c r="P533" s="37"/>
      <c r="Q533" s="38">
        <v>291.2</v>
      </c>
      <c r="R533" s="37"/>
      <c r="S533" s="39">
        <f t="shared" si="8"/>
        <v>351.7976934948</v>
      </c>
    </row>
    <row r="534" spans="1:19" ht="15.75">
      <c r="A534" s="36">
        <v>-104.7006006</v>
      </c>
      <c r="B534" s="38">
        <v>32.233889529999999</v>
      </c>
      <c r="C534" s="38">
        <v>72.436031659999998</v>
      </c>
      <c r="D534" s="38">
        <v>54.05202525</v>
      </c>
      <c r="E534" s="40">
        <v>4.3100000000000002E-6</v>
      </c>
      <c r="F534" s="40">
        <v>3.2200000000000001E-6</v>
      </c>
      <c r="G534" s="38">
        <v>2605</v>
      </c>
      <c r="H534" s="40">
        <v>9.2400000000000002E-12</v>
      </c>
      <c r="I534" s="38">
        <v>-2.6159106259999998</v>
      </c>
      <c r="J534" s="38">
        <v>3066.6605199999999</v>
      </c>
      <c r="K534" s="38">
        <v>15.05417757</v>
      </c>
      <c r="L534" s="37"/>
      <c r="M534" s="37"/>
      <c r="N534" s="37"/>
      <c r="O534" s="37"/>
      <c r="P534" s="37"/>
      <c r="Q534" s="38">
        <v>304.8</v>
      </c>
      <c r="R534" s="37"/>
      <c r="S534" s="39">
        <f t="shared" si="8"/>
        <v>408.53921856239998</v>
      </c>
    </row>
    <row r="535" spans="1:19" ht="15.75">
      <c r="A535" s="36">
        <v>-104.7005719</v>
      </c>
      <c r="B535" s="38">
        <v>32.23388679</v>
      </c>
      <c r="C535" s="38">
        <v>96.366411569999997</v>
      </c>
      <c r="D535" s="38">
        <v>32.872732169999999</v>
      </c>
      <c r="E535" s="40">
        <v>5.7400000000000001E-6</v>
      </c>
      <c r="F535" s="40">
        <v>1.9599999999999999E-6</v>
      </c>
      <c r="G535" s="38">
        <v>1620</v>
      </c>
      <c r="H535" s="40">
        <v>5.7500000000000003E-12</v>
      </c>
      <c r="I535" s="38">
        <v>-1.160867165</v>
      </c>
      <c r="J535" s="38">
        <v>2481.1931300000001</v>
      </c>
      <c r="K535" s="38">
        <v>34.708830980000002</v>
      </c>
      <c r="L535" s="37"/>
      <c r="M535" s="37"/>
      <c r="N535" s="37"/>
      <c r="O535" s="37"/>
      <c r="P535" s="37"/>
      <c r="Q535" s="38">
        <v>185.4</v>
      </c>
      <c r="R535" s="37"/>
      <c r="S535" s="39">
        <f t="shared" si="8"/>
        <v>543.50656125479998</v>
      </c>
    </row>
    <row r="536" spans="1:19" ht="15.75">
      <c r="A536" s="36">
        <v>-104.70057199999999</v>
      </c>
      <c r="B536" s="38">
        <v>32.233880360000001</v>
      </c>
      <c r="C536" s="38">
        <v>176.4686428</v>
      </c>
      <c r="D536" s="38">
        <v>98.300704199999998</v>
      </c>
      <c r="E536" s="40">
        <v>1.0499999999999999E-5</v>
      </c>
      <c r="F536" s="40">
        <v>5.8499999999999999E-6</v>
      </c>
      <c r="G536" s="38">
        <v>10424</v>
      </c>
      <c r="H536" s="40">
        <v>3.7000000000000001E-11</v>
      </c>
      <c r="I536" s="38">
        <v>-0.48457032100000003</v>
      </c>
      <c r="J536" s="38">
        <v>13586.99001</v>
      </c>
      <c r="K536" s="38">
        <v>23.279549070000002</v>
      </c>
      <c r="L536" s="37"/>
      <c r="M536" s="37"/>
      <c r="N536" s="37"/>
      <c r="O536" s="37"/>
      <c r="P536" s="37"/>
      <c r="Q536" s="38">
        <v>554.29999999999995</v>
      </c>
      <c r="R536" s="37"/>
      <c r="S536" s="39">
        <f t="shared" si="8"/>
        <v>995.28314539199994</v>
      </c>
    </row>
    <row r="537" spans="1:19" ht="15.75">
      <c r="A537" s="36">
        <v>-104.70057920000001</v>
      </c>
      <c r="B537" s="38">
        <v>32.233954740000001</v>
      </c>
      <c r="C537" s="38">
        <v>82.071522009999995</v>
      </c>
      <c r="D537" s="38">
        <v>42.705318929999997</v>
      </c>
      <c r="E537" s="40">
        <v>4.8899999999999998E-6</v>
      </c>
      <c r="F537" s="40">
        <v>2.5399999999999998E-6</v>
      </c>
      <c r="G537" s="38">
        <v>1870</v>
      </c>
      <c r="H537" s="40">
        <v>6.6299999999999998E-12</v>
      </c>
      <c r="I537" s="38">
        <v>-2.9713288009999999</v>
      </c>
      <c r="J537" s="38">
        <v>2745.1971440000002</v>
      </c>
      <c r="K537" s="38">
        <v>31.881030689999999</v>
      </c>
      <c r="L537" s="37"/>
      <c r="M537" s="37"/>
      <c r="N537" s="37"/>
      <c r="O537" s="37"/>
      <c r="P537" s="37"/>
      <c r="Q537" s="38">
        <v>240.8</v>
      </c>
      <c r="R537" s="37"/>
      <c r="S537" s="39">
        <f t="shared" si="8"/>
        <v>462.88338413639997</v>
      </c>
    </row>
    <row r="538" spans="1:19" ht="15.75">
      <c r="A538" s="36">
        <v>-104.700577</v>
      </c>
      <c r="B538" s="38">
        <v>32.23395111</v>
      </c>
      <c r="C538" s="38">
        <v>96.859863820000001</v>
      </c>
      <c r="D538" s="38">
        <v>51.834310559999999</v>
      </c>
      <c r="E538" s="40">
        <v>5.7699999999999998E-6</v>
      </c>
      <c r="F538" s="40">
        <v>3.0900000000000001E-6</v>
      </c>
      <c r="G538" s="38">
        <v>2732</v>
      </c>
      <c r="H538" s="40">
        <v>9.6899999999999993E-12</v>
      </c>
      <c r="I538" s="38">
        <v>-1.1216554240000001</v>
      </c>
      <c r="J538" s="38">
        <v>3932.423311</v>
      </c>
      <c r="K538" s="38">
        <v>30.526299330000001</v>
      </c>
      <c r="L538" s="37"/>
      <c r="M538" s="37"/>
      <c r="N538" s="37"/>
      <c r="O538" s="37"/>
      <c r="P538" s="37"/>
      <c r="Q538" s="38">
        <v>292.3</v>
      </c>
      <c r="R538" s="37"/>
      <c r="S538" s="39">
        <f t="shared" si="8"/>
        <v>546.28963194480002</v>
      </c>
    </row>
    <row r="539" spans="1:19" ht="15.75">
      <c r="A539" s="36">
        <v>-104.7005704</v>
      </c>
      <c r="B539" s="38">
        <v>32.233943850000003</v>
      </c>
      <c r="C539" s="38">
        <v>52.309587630000003</v>
      </c>
      <c r="D539" s="38">
        <v>43.77211913</v>
      </c>
      <c r="E539" s="40">
        <v>3.1200000000000002E-6</v>
      </c>
      <c r="F539" s="40">
        <v>2.61E-6</v>
      </c>
      <c r="G539" s="38">
        <v>1357</v>
      </c>
      <c r="H539" s="40">
        <v>4.8099999999999999E-12</v>
      </c>
      <c r="I539" s="38">
        <v>-2.8716635020000001</v>
      </c>
      <c r="J539" s="38">
        <v>1793.403241</v>
      </c>
      <c r="K539" s="38">
        <v>24.33380464</v>
      </c>
      <c r="L539" s="37"/>
      <c r="M539" s="37"/>
      <c r="N539" s="37"/>
      <c r="O539" s="37"/>
      <c r="P539" s="37"/>
      <c r="Q539" s="38">
        <v>246.8</v>
      </c>
      <c r="R539" s="37"/>
      <c r="S539" s="39">
        <f t="shared" si="8"/>
        <v>295.02607423320001</v>
      </c>
    </row>
    <row r="540" spans="1:19" ht="15.75">
      <c r="A540" s="36">
        <v>-104.7005664</v>
      </c>
      <c r="B540" s="38">
        <v>32.233943070000002</v>
      </c>
      <c r="C540" s="38">
        <v>91.297794980000006</v>
      </c>
      <c r="D540" s="38">
        <v>43.36061059</v>
      </c>
      <c r="E540" s="40">
        <v>5.4399999999999996E-6</v>
      </c>
      <c r="F540" s="40">
        <v>2.5799999999999999E-6</v>
      </c>
      <c r="G540" s="38">
        <v>1985</v>
      </c>
      <c r="H540" s="40">
        <v>7.0399999999999999E-12</v>
      </c>
      <c r="I540" s="38">
        <v>-4.7022968999999998E-2</v>
      </c>
      <c r="J540" s="38">
        <v>3100.6643720000002</v>
      </c>
      <c r="K540" s="38">
        <v>35.981461969999998</v>
      </c>
      <c r="L540" s="37"/>
      <c r="M540" s="37"/>
      <c r="N540" s="37"/>
      <c r="O540" s="37"/>
      <c r="P540" s="37"/>
      <c r="Q540" s="38">
        <v>244.5</v>
      </c>
      <c r="R540" s="37"/>
      <c r="S540" s="39">
        <f t="shared" si="8"/>
        <v>514.91956368720003</v>
      </c>
    </row>
    <row r="541" spans="1:19" ht="15.75">
      <c r="A541" s="36">
        <v>-104.70060119999999</v>
      </c>
      <c r="B541" s="38">
        <v>32.233922700000001</v>
      </c>
      <c r="C541" s="38">
        <v>56.295022070000002</v>
      </c>
      <c r="D541" s="38">
        <v>43.339538050000002</v>
      </c>
      <c r="E541" s="40">
        <v>3.3500000000000001E-6</v>
      </c>
      <c r="F541" s="40">
        <v>2.5799999999999999E-6</v>
      </c>
      <c r="G541" s="38">
        <v>1113</v>
      </c>
      <c r="H541" s="40">
        <v>3.9499999999999999E-12</v>
      </c>
      <c r="I541" s="38">
        <v>-1.50113824</v>
      </c>
      <c r="J541" s="38">
        <v>1910.9677280000001</v>
      </c>
      <c r="K541" s="38">
        <v>41.757258200000003</v>
      </c>
      <c r="L541" s="37"/>
      <c r="M541" s="37"/>
      <c r="N541" s="37"/>
      <c r="O541" s="37"/>
      <c r="P541" s="37"/>
      <c r="Q541" s="38">
        <v>244.4</v>
      </c>
      <c r="R541" s="37"/>
      <c r="S541" s="39">
        <f t="shared" si="8"/>
        <v>317.50392447479999</v>
      </c>
    </row>
    <row r="542" spans="1:19" ht="15.75">
      <c r="A542" s="36">
        <v>-104.7005747</v>
      </c>
      <c r="B542" s="38">
        <v>32.233905610000001</v>
      </c>
      <c r="C542" s="38">
        <v>41.16640443</v>
      </c>
      <c r="D542" s="38">
        <v>20.224676819999999</v>
      </c>
      <c r="E542" s="40">
        <v>2.4499999999999998E-6</v>
      </c>
      <c r="F542" s="40">
        <v>1.1999999999999999E-6</v>
      </c>
      <c r="G542" s="38">
        <v>560</v>
      </c>
      <c r="H542" s="40">
        <v>1.9899999999999998E-12</v>
      </c>
      <c r="I542" s="38">
        <v>-0.59489815800000001</v>
      </c>
      <c r="J542" s="38">
        <v>652.1141265</v>
      </c>
      <c r="K542" s="38">
        <v>14.12546098</v>
      </c>
      <c r="L542" s="37"/>
      <c r="M542" s="37"/>
      <c r="N542" s="37"/>
      <c r="O542" s="37"/>
      <c r="P542" s="37"/>
      <c r="Q542" s="38">
        <v>114</v>
      </c>
      <c r="R542" s="37"/>
      <c r="S542" s="39">
        <f t="shared" si="8"/>
        <v>232.17852098519998</v>
      </c>
    </row>
    <row r="543" spans="1:19" ht="15.75">
      <c r="A543" s="36">
        <v>-104.7005674</v>
      </c>
      <c r="B543" s="38">
        <v>32.233902579999999</v>
      </c>
      <c r="C543" s="38">
        <v>123.3535131</v>
      </c>
      <c r="D543" s="38">
        <v>56.627042930000002</v>
      </c>
      <c r="E543" s="40">
        <v>7.3499999999999999E-6</v>
      </c>
      <c r="F543" s="40">
        <v>3.3699999999999999E-6</v>
      </c>
      <c r="G543" s="38">
        <v>3149</v>
      </c>
      <c r="H543" s="40">
        <v>1.1200000000000001E-11</v>
      </c>
      <c r="I543" s="38">
        <v>-0.22051779399999999</v>
      </c>
      <c r="J543" s="38">
        <v>5471.0979139999999</v>
      </c>
      <c r="K543" s="38">
        <v>42.442996829999998</v>
      </c>
      <c r="L543" s="37"/>
      <c r="M543" s="37"/>
      <c r="N543" s="37"/>
      <c r="O543" s="37"/>
      <c r="P543" s="37"/>
      <c r="Q543" s="38">
        <v>319.3</v>
      </c>
      <c r="R543" s="37"/>
      <c r="S543" s="39">
        <f t="shared" si="8"/>
        <v>695.71381388399993</v>
      </c>
    </row>
    <row r="544" spans="1:19" ht="15.75">
      <c r="A544" s="36">
        <v>-104.7005772</v>
      </c>
      <c r="B544" s="38">
        <v>32.233899780000002</v>
      </c>
      <c r="C544" s="38">
        <v>72.00356979</v>
      </c>
      <c r="D544" s="38">
        <v>36.355304140000001</v>
      </c>
      <c r="E544" s="40">
        <v>4.2899999999999996E-6</v>
      </c>
      <c r="F544" s="40">
        <v>2.17E-6</v>
      </c>
      <c r="G544" s="38">
        <v>1761</v>
      </c>
      <c r="H544" s="40">
        <v>6.2500000000000002E-12</v>
      </c>
      <c r="I544" s="38">
        <v>-2.6086096360000002</v>
      </c>
      <c r="J544" s="38">
        <v>2050.3164299999999</v>
      </c>
      <c r="K544" s="38">
        <v>14.11081849</v>
      </c>
      <c r="L544" s="37"/>
      <c r="M544" s="37"/>
      <c r="N544" s="37"/>
      <c r="O544" s="37"/>
      <c r="P544" s="37"/>
      <c r="Q544" s="38">
        <v>205</v>
      </c>
      <c r="R544" s="37"/>
      <c r="S544" s="39">
        <f t="shared" si="8"/>
        <v>406.10013361559999</v>
      </c>
    </row>
    <row r="545" spans="1:19" ht="15.75">
      <c r="A545" s="36">
        <v>-104.7005668</v>
      </c>
      <c r="B545" s="38">
        <v>32.233898590000003</v>
      </c>
      <c r="C545" s="38">
        <v>30.92434278</v>
      </c>
      <c r="D545" s="38">
        <v>26.374590300000001</v>
      </c>
      <c r="E545" s="40">
        <v>1.84E-6</v>
      </c>
      <c r="F545" s="40">
        <v>1.57E-6</v>
      </c>
      <c r="G545" s="38">
        <v>484</v>
      </c>
      <c r="H545" s="40">
        <v>1.7199999999999999E-12</v>
      </c>
      <c r="I545" s="38">
        <v>-1.1031234599999999</v>
      </c>
      <c r="J545" s="38">
        <v>638.82996939999998</v>
      </c>
      <c r="K545" s="38">
        <v>24.236491210000001</v>
      </c>
      <c r="L545" s="37"/>
      <c r="M545" s="37"/>
      <c r="N545" s="37"/>
      <c r="O545" s="37"/>
      <c r="P545" s="37"/>
      <c r="Q545" s="38">
        <v>148.69999999999999</v>
      </c>
      <c r="R545" s="37"/>
      <c r="S545" s="39">
        <f t="shared" si="8"/>
        <v>174.41329327919999</v>
      </c>
    </row>
    <row r="546" spans="1:19" ht="15.75">
      <c r="A546" s="36">
        <v>-104.7005728</v>
      </c>
      <c r="B546" s="38">
        <v>32.233894120000002</v>
      </c>
      <c r="C546" s="38">
        <v>134.94749329999999</v>
      </c>
      <c r="D546" s="38">
        <v>46.276623270000002</v>
      </c>
      <c r="E546" s="40">
        <v>8.0399999999999993E-6</v>
      </c>
      <c r="F546" s="40">
        <v>2.7599999999999998E-6</v>
      </c>
      <c r="G546" s="38">
        <v>2977</v>
      </c>
      <c r="H546" s="40">
        <v>1.0599999999999999E-11</v>
      </c>
      <c r="I546" s="38">
        <v>-0.28487126800000001</v>
      </c>
      <c r="J546" s="38">
        <v>4891.314241</v>
      </c>
      <c r="K546" s="38">
        <v>39.137011989999998</v>
      </c>
      <c r="L546" s="37"/>
      <c r="M546" s="37"/>
      <c r="N546" s="37"/>
      <c r="O546" s="37"/>
      <c r="P546" s="37"/>
      <c r="Q546" s="38">
        <v>261</v>
      </c>
      <c r="R546" s="37"/>
      <c r="S546" s="39">
        <f t="shared" si="8"/>
        <v>761.10386221199985</v>
      </c>
    </row>
    <row r="547" spans="1:19" ht="15.75">
      <c r="A547" s="36">
        <v>-104.70060340000001</v>
      </c>
      <c r="B547" s="38">
        <v>32.233887809999999</v>
      </c>
      <c r="C547" s="38">
        <v>69.307255229999996</v>
      </c>
      <c r="D547" s="38">
        <v>24.925840539999999</v>
      </c>
      <c r="E547" s="40">
        <v>4.1300000000000003E-6</v>
      </c>
      <c r="F547" s="40">
        <v>1.48E-6</v>
      </c>
      <c r="G547" s="38">
        <v>1007</v>
      </c>
      <c r="H547" s="40">
        <v>3.5699999999999999E-12</v>
      </c>
      <c r="I547" s="38">
        <v>-0.70078469200000004</v>
      </c>
      <c r="J547" s="38">
        <v>1353.092832</v>
      </c>
      <c r="K547" s="38">
        <v>25.577907440000001</v>
      </c>
      <c r="L547" s="37"/>
      <c r="M547" s="37"/>
      <c r="N547" s="37"/>
      <c r="O547" s="37"/>
      <c r="P547" s="37"/>
      <c r="Q547" s="38">
        <v>140.6</v>
      </c>
      <c r="R547" s="37"/>
      <c r="S547" s="39">
        <f t="shared" si="8"/>
        <v>390.89291949719996</v>
      </c>
    </row>
    <row r="548" spans="1:19" ht="15.75">
      <c r="A548" s="36">
        <v>-104.7005747</v>
      </c>
      <c r="B548" s="38">
        <v>32.233887510000002</v>
      </c>
      <c r="C548" s="38">
        <v>53.920357860000003</v>
      </c>
      <c r="D548" s="38">
        <v>36.645099850000001</v>
      </c>
      <c r="E548" s="40">
        <v>3.2100000000000002E-6</v>
      </c>
      <c r="F548" s="40">
        <v>2.1799999999999999E-6</v>
      </c>
      <c r="G548" s="38">
        <v>685</v>
      </c>
      <c r="H548" s="40">
        <v>2.4299999999999999E-12</v>
      </c>
      <c r="I548" s="38">
        <v>-0.15038388499999999</v>
      </c>
      <c r="J548" s="38">
        <v>1547.632198</v>
      </c>
      <c r="K548" s="38">
        <v>55.73883764</v>
      </c>
      <c r="L548" s="37"/>
      <c r="M548" s="37"/>
      <c r="N548" s="37"/>
      <c r="O548" s="37"/>
      <c r="P548" s="37"/>
      <c r="Q548" s="38">
        <v>206.6</v>
      </c>
      <c r="R548" s="37"/>
      <c r="S548" s="39">
        <f t="shared" si="8"/>
        <v>304.11081833039998</v>
      </c>
    </row>
    <row r="549" spans="1:19" ht="15.75">
      <c r="A549" s="36">
        <v>-104.70056750000001</v>
      </c>
      <c r="B549" s="38">
        <v>32.233882739999999</v>
      </c>
      <c r="C549" s="38">
        <v>40.63067504</v>
      </c>
      <c r="D549" s="38">
        <v>24.254880230000001</v>
      </c>
      <c r="E549" s="40">
        <v>2.4200000000000001E-6</v>
      </c>
      <c r="F549" s="40">
        <v>1.44E-6</v>
      </c>
      <c r="G549" s="38">
        <v>651</v>
      </c>
      <c r="H549" s="40">
        <v>2.3100000000000001E-12</v>
      </c>
      <c r="I549" s="38">
        <v>-2.922680546</v>
      </c>
      <c r="J549" s="38">
        <v>771.88438159999998</v>
      </c>
      <c r="K549" s="38">
        <v>15.660944110000001</v>
      </c>
      <c r="L549" s="37"/>
      <c r="M549" s="37"/>
      <c r="N549" s="37"/>
      <c r="O549" s="37"/>
      <c r="P549" s="37"/>
      <c r="Q549" s="38">
        <v>136.80000000000001</v>
      </c>
      <c r="R549" s="37"/>
      <c r="S549" s="39">
        <f t="shared" si="8"/>
        <v>229.15700722559998</v>
      </c>
    </row>
    <row r="550" spans="1:19" ht="15.75">
      <c r="A550" s="36">
        <v>-104.7005716</v>
      </c>
      <c r="B550" s="38">
        <v>32.233876549999998</v>
      </c>
      <c r="C550" s="38">
        <v>40.997617339999998</v>
      </c>
      <c r="D550" s="38">
        <v>20.085643269999998</v>
      </c>
      <c r="E550" s="40">
        <v>2.4399999999999999E-6</v>
      </c>
      <c r="F550" s="40">
        <v>1.1999999999999999E-6</v>
      </c>
      <c r="G550" s="38">
        <v>552</v>
      </c>
      <c r="H550" s="40">
        <v>1.9600000000000001E-12</v>
      </c>
      <c r="I550" s="38">
        <v>-2.9004881990000002</v>
      </c>
      <c r="J550" s="38">
        <v>644.97583599999996</v>
      </c>
      <c r="K550" s="38">
        <v>14.41539835</v>
      </c>
      <c r="L550" s="37"/>
      <c r="M550" s="37"/>
      <c r="N550" s="37"/>
      <c r="O550" s="37"/>
      <c r="P550" s="37"/>
      <c r="Q550" s="38">
        <v>113.3</v>
      </c>
      <c r="R550" s="37"/>
      <c r="S550" s="39">
        <f t="shared" si="8"/>
        <v>231.22656179759997</v>
      </c>
    </row>
    <row r="551" spans="1:19" ht="15.75">
      <c r="A551" s="36">
        <v>-104.700568</v>
      </c>
      <c r="B551" s="38">
        <v>32.23395635</v>
      </c>
      <c r="C551" s="38">
        <v>96.048080170000006</v>
      </c>
      <c r="D551" s="38">
        <v>42.105718879999998</v>
      </c>
      <c r="E551" s="40">
        <v>5.7200000000000003E-6</v>
      </c>
      <c r="F551" s="40">
        <v>2.5100000000000001E-6</v>
      </c>
      <c r="G551" s="38">
        <v>2530</v>
      </c>
      <c r="H551" s="40">
        <v>8.9700000000000008E-12</v>
      </c>
      <c r="I551" s="38">
        <v>-2.683876997</v>
      </c>
      <c r="J551" s="38">
        <v>3167.5892210000002</v>
      </c>
      <c r="K551" s="38">
        <v>20.12853234</v>
      </c>
      <c r="L551" s="37"/>
      <c r="M551" s="37"/>
      <c r="N551" s="37"/>
      <c r="O551" s="37"/>
      <c r="P551" s="37"/>
      <c r="Q551" s="38">
        <v>237.4</v>
      </c>
      <c r="R551" s="37"/>
      <c r="S551" s="39">
        <f t="shared" si="8"/>
        <v>541.71117215879997</v>
      </c>
    </row>
    <row r="552" spans="1:19" ht="15.75">
      <c r="A552" s="36">
        <v>-104.7005657</v>
      </c>
      <c r="B552" s="38">
        <v>32.233938129999999</v>
      </c>
      <c r="C552" s="38">
        <v>78.402934860000002</v>
      </c>
      <c r="D552" s="38">
        <v>38.792091450000001</v>
      </c>
      <c r="E552" s="40">
        <v>4.6700000000000002E-6</v>
      </c>
      <c r="F552" s="40">
        <v>2.3099999999999999E-6</v>
      </c>
      <c r="G552" s="38">
        <v>1291</v>
      </c>
      <c r="H552" s="40">
        <v>4.5800000000000003E-12</v>
      </c>
      <c r="I552" s="38">
        <v>-2.1428043159999999</v>
      </c>
      <c r="J552" s="38">
        <v>2382.1801209999999</v>
      </c>
      <c r="K552" s="38">
        <v>45.805945199999996</v>
      </c>
      <c r="L552" s="37"/>
      <c r="M552" s="37"/>
      <c r="N552" s="37"/>
      <c r="O552" s="37"/>
      <c r="P552" s="37"/>
      <c r="Q552" s="38">
        <v>218.8</v>
      </c>
      <c r="R552" s="37"/>
      <c r="S552" s="39">
        <f t="shared" si="8"/>
        <v>442.19255261040001</v>
      </c>
    </row>
    <row r="553" spans="1:19" ht="15.75">
      <c r="A553" s="36">
        <v>-104.7005693</v>
      </c>
      <c r="B553" s="38">
        <v>32.233937650000001</v>
      </c>
      <c r="C553" s="38">
        <v>56.353708320000003</v>
      </c>
      <c r="D553" s="38">
        <v>33.501133150000001</v>
      </c>
      <c r="E553" s="40">
        <v>3.36E-6</v>
      </c>
      <c r="F553" s="40">
        <v>1.9999999999999999E-6</v>
      </c>
      <c r="G553" s="38">
        <v>1142</v>
      </c>
      <c r="H553" s="40">
        <v>4.0499999999999999E-12</v>
      </c>
      <c r="I553" s="38">
        <v>-0.71103745299999999</v>
      </c>
      <c r="J553" s="38">
        <v>1478.7034229999999</v>
      </c>
      <c r="K553" s="38">
        <v>22.77017944</v>
      </c>
      <c r="L553" s="37"/>
      <c r="M553" s="37"/>
      <c r="N553" s="37"/>
      <c r="O553" s="37"/>
      <c r="P553" s="37"/>
      <c r="Q553" s="38">
        <v>188.9</v>
      </c>
      <c r="R553" s="37"/>
      <c r="S553" s="39">
        <f t="shared" si="8"/>
        <v>317.83491492479999</v>
      </c>
    </row>
    <row r="554" spans="1:19" ht="15.75">
      <c r="A554" s="36">
        <v>-104.7005831</v>
      </c>
      <c r="B554" s="38">
        <v>32.233931220000002</v>
      </c>
      <c r="C554" s="38">
        <v>37.58057891</v>
      </c>
      <c r="D554" s="38">
        <v>29.288981239999998</v>
      </c>
      <c r="E554" s="40">
        <v>2.2400000000000002E-6</v>
      </c>
      <c r="F554" s="40">
        <v>1.7400000000000001E-6</v>
      </c>
      <c r="G554" s="38">
        <v>639</v>
      </c>
      <c r="H554" s="40">
        <v>2.2699999999999998E-12</v>
      </c>
      <c r="I554" s="38">
        <v>-0.130241157</v>
      </c>
      <c r="J554" s="38">
        <v>862.11819920000005</v>
      </c>
      <c r="K554" s="38">
        <v>25.880233059999998</v>
      </c>
      <c r="L554" s="37"/>
      <c r="M554" s="37"/>
      <c r="N554" s="37"/>
      <c r="O554" s="37"/>
      <c r="P554" s="37"/>
      <c r="Q554" s="38">
        <v>165.2</v>
      </c>
      <c r="R554" s="37"/>
      <c r="S554" s="39">
        <f t="shared" si="8"/>
        <v>211.9544650524</v>
      </c>
    </row>
    <row r="555" spans="1:19" ht="15.75">
      <c r="A555" s="36">
        <v>-104.7005794</v>
      </c>
      <c r="B555" s="38">
        <v>32.23387417</v>
      </c>
      <c r="C555" s="38">
        <v>58.566204329999998</v>
      </c>
      <c r="D555" s="38">
        <v>33.143298649999998</v>
      </c>
      <c r="E555" s="40">
        <v>3.49E-6</v>
      </c>
      <c r="F555" s="40">
        <v>1.9700000000000002E-6</v>
      </c>
      <c r="G555" s="38">
        <v>1117</v>
      </c>
      <c r="H555" s="40">
        <v>3.9600000000000001E-12</v>
      </c>
      <c r="I555" s="38">
        <v>-2.4638123159999998</v>
      </c>
      <c r="J555" s="38">
        <v>1520.3440889999999</v>
      </c>
      <c r="K555" s="38">
        <v>26.529789650000001</v>
      </c>
      <c r="L555" s="37"/>
      <c r="M555" s="37"/>
      <c r="N555" s="37"/>
      <c r="O555" s="37"/>
      <c r="P555" s="37"/>
      <c r="Q555" s="38">
        <v>186.9</v>
      </c>
      <c r="R555" s="37"/>
      <c r="S555" s="39">
        <f t="shared" si="8"/>
        <v>330.31339242119998</v>
      </c>
    </row>
    <row r="556" spans="1:19" ht="15.75">
      <c r="A556" s="36">
        <v>-104.700581</v>
      </c>
      <c r="B556" s="38">
        <v>32.233863980000002</v>
      </c>
      <c r="C556" s="38">
        <v>106.5042231</v>
      </c>
      <c r="D556" s="38">
        <v>53.866487560000003</v>
      </c>
      <c r="E556" s="40">
        <v>6.3400000000000003E-6</v>
      </c>
      <c r="F556" s="40">
        <v>3.2100000000000002E-6</v>
      </c>
      <c r="G556" s="38">
        <v>3784</v>
      </c>
      <c r="H556" s="40">
        <v>1.34E-11</v>
      </c>
      <c r="I556" s="38">
        <v>-2.9741270750000002</v>
      </c>
      <c r="J556" s="38">
        <v>4493.4981539999999</v>
      </c>
      <c r="K556" s="38">
        <v>15.78943909</v>
      </c>
      <c r="L556" s="37"/>
      <c r="M556" s="37"/>
      <c r="N556" s="37"/>
      <c r="O556" s="37"/>
      <c r="P556" s="37"/>
      <c r="Q556" s="38">
        <v>303.8</v>
      </c>
      <c r="R556" s="37"/>
      <c r="S556" s="39">
        <f t="shared" si="8"/>
        <v>600.68381828400004</v>
      </c>
    </row>
    <row r="557" spans="1:19" ht="15.75">
      <c r="A557" s="36">
        <v>-104.700609</v>
      </c>
      <c r="B557" s="38">
        <v>32.233861060000002</v>
      </c>
      <c r="C557" s="38">
        <v>107.99267399999999</v>
      </c>
      <c r="D557" s="38">
        <v>36.806443059999999</v>
      </c>
      <c r="E557" s="40">
        <v>6.4300000000000003E-6</v>
      </c>
      <c r="F557" s="40">
        <v>2.1900000000000002E-6</v>
      </c>
      <c r="G557" s="38">
        <v>2451</v>
      </c>
      <c r="H557" s="40">
        <v>8.6899999999999995E-12</v>
      </c>
      <c r="I557" s="38">
        <v>-0.51048243999999998</v>
      </c>
      <c r="J557" s="38">
        <v>3113.2731480000002</v>
      </c>
      <c r="K557" s="38">
        <v>21.272568010000001</v>
      </c>
      <c r="L557" s="37"/>
      <c r="M557" s="37"/>
      <c r="N557" s="37"/>
      <c r="O557" s="37"/>
      <c r="P557" s="37"/>
      <c r="Q557" s="38">
        <v>207.6</v>
      </c>
      <c r="R557" s="37"/>
      <c r="S557" s="39">
        <f t="shared" si="8"/>
        <v>609.0786813599999</v>
      </c>
    </row>
    <row r="558" spans="1:19" ht="15.75">
      <c r="A558" s="36">
        <v>-104.7005735</v>
      </c>
      <c r="B558" s="38">
        <v>32.233858859999998</v>
      </c>
      <c r="C558" s="38">
        <v>104.6481929</v>
      </c>
      <c r="D558" s="38">
        <v>72.383857489999997</v>
      </c>
      <c r="E558" s="40">
        <v>6.2299999999999996E-6</v>
      </c>
      <c r="F558" s="40">
        <v>4.3100000000000002E-6</v>
      </c>
      <c r="G558" s="38">
        <v>4187</v>
      </c>
      <c r="H558" s="40">
        <v>1.48E-11</v>
      </c>
      <c r="I558" s="38">
        <v>-3.0116276059999998</v>
      </c>
      <c r="J558" s="38">
        <v>5932.9752719999997</v>
      </c>
      <c r="K558" s="38">
        <v>29.428325449999999</v>
      </c>
      <c r="L558" s="37"/>
      <c r="M558" s="37"/>
      <c r="N558" s="37"/>
      <c r="O558" s="37"/>
      <c r="P558" s="37"/>
      <c r="Q558" s="38">
        <v>408.2</v>
      </c>
      <c r="R558" s="37"/>
      <c r="S558" s="39">
        <f t="shared" si="8"/>
        <v>590.21580795599994</v>
      </c>
    </row>
    <row r="559" spans="1:19" ht="15.75">
      <c r="A559" s="36">
        <v>-104.7005862</v>
      </c>
      <c r="B559" s="38">
        <v>32.233856240000001</v>
      </c>
      <c r="C559" s="38">
        <v>71.367005980000002</v>
      </c>
      <c r="D559" s="38">
        <v>51.160772690000002</v>
      </c>
      <c r="E559" s="40">
        <v>4.25E-6</v>
      </c>
      <c r="F559" s="40">
        <v>3.05E-6</v>
      </c>
      <c r="G559" s="38">
        <v>2308</v>
      </c>
      <c r="H559" s="40">
        <v>8.1899999999999996E-12</v>
      </c>
      <c r="I559" s="38">
        <v>-0.35064673600000001</v>
      </c>
      <c r="J559" s="38">
        <v>2859.7867780000001</v>
      </c>
      <c r="K559" s="38">
        <v>19.29468245</v>
      </c>
      <c r="L559" s="37"/>
      <c r="M559" s="37"/>
      <c r="N559" s="37"/>
      <c r="O559" s="37"/>
      <c r="P559" s="37"/>
      <c r="Q559" s="38">
        <v>288.5</v>
      </c>
      <c r="R559" s="37"/>
      <c r="S559" s="39">
        <f t="shared" si="8"/>
        <v>402.5099137272</v>
      </c>
    </row>
    <row r="560" spans="1:19" ht="15.75">
      <c r="A560" s="36">
        <v>-104.70057490000001</v>
      </c>
      <c r="B560" s="38">
        <v>32.233855349999999</v>
      </c>
      <c r="C560" s="38">
        <v>70.549653140000004</v>
      </c>
      <c r="D560" s="38">
        <v>33.262449099999998</v>
      </c>
      <c r="E560" s="40">
        <v>4.1999999999999996E-6</v>
      </c>
      <c r="F560" s="40">
        <v>1.9800000000000001E-6</v>
      </c>
      <c r="G560" s="38">
        <v>1334</v>
      </c>
      <c r="H560" s="40">
        <v>4.7300000000000002E-12</v>
      </c>
      <c r="I560" s="38">
        <v>-0.651689191</v>
      </c>
      <c r="J560" s="38">
        <v>1838.011342</v>
      </c>
      <c r="K560" s="38">
        <v>27.421557790000001</v>
      </c>
      <c r="L560" s="37"/>
      <c r="M560" s="37"/>
      <c r="N560" s="37"/>
      <c r="O560" s="37"/>
      <c r="P560" s="37"/>
      <c r="Q560" s="38">
        <v>187.6</v>
      </c>
      <c r="R560" s="37"/>
      <c r="S560" s="39">
        <f t="shared" si="8"/>
        <v>397.90004370960003</v>
      </c>
    </row>
    <row r="561" spans="1:19" ht="15.75">
      <c r="A561" s="36">
        <v>-104.7006403</v>
      </c>
      <c r="B561" s="38">
        <v>32.233851889999997</v>
      </c>
      <c r="C561" s="38">
        <v>150.62108670000001</v>
      </c>
      <c r="D561" s="38">
        <v>66.541541559999999</v>
      </c>
      <c r="E561" s="40">
        <v>8.9700000000000005E-6</v>
      </c>
      <c r="F561" s="40">
        <v>3.9600000000000002E-6</v>
      </c>
      <c r="G561" s="38">
        <v>6491</v>
      </c>
      <c r="H561" s="40">
        <v>2.3000000000000001E-11</v>
      </c>
      <c r="I561" s="38">
        <v>-1.8747584989999999</v>
      </c>
      <c r="J561" s="38">
        <v>7850.145673</v>
      </c>
      <c r="K561" s="38">
        <v>17.313636330000001</v>
      </c>
      <c r="L561" s="37"/>
      <c r="M561" s="37"/>
      <c r="N561" s="37"/>
      <c r="O561" s="37"/>
      <c r="P561" s="37"/>
      <c r="Q561" s="38">
        <v>375.2</v>
      </c>
      <c r="R561" s="37"/>
      <c r="S561" s="39">
        <f t="shared" si="8"/>
        <v>849.50292898800001</v>
      </c>
    </row>
    <row r="562" spans="1:19" ht="15.75">
      <c r="A562" s="36">
        <v>-104.7005846</v>
      </c>
      <c r="B562" s="38">
        <v>32.233851299999998</v>
      </c>
      <c r="C562" s="38">
        <v>102.12492229999999</v>
      </c>
      <c r="D562" s="38">
        <v>70.497556239999994</v>
      </c>
      <c r="E562" s="40">
        <v>6.0800000000000002E-6</v>
      </c>
      <c r="F562" s="40">
        <v>4.1999999999999996E-6</v>
      </c>
      <c r="G562" s="38">
        <v>3630</v>
      </c>
      <c r="H562" s="40">
        <v>1.29E-11</v>
      </c>
      <c r="I562" s="38">
        <v>-0.48203583799999999</v>
      </c>
      <c r="J562" s="38">
        <v>5639.0362080000004</v>
      </c>
      <c r="K562" s="38">
        <v>35.627297540000001</v>
      </c>
      <c r="L562" s="37"/>
      <c r="M562" s="37"/>
      <c r="N562" s="37"/>
      <c r="O562" s="37"/>
      <c r="P562" s="37"/>
      <c r="Q562" s="38">
        <v>397.5</v>
      </c>
      <c r="R562" s="37"/>
      <c r="S562" s="39">
        <f t="shared" si="8"/>
        <v>575.98456177199989</v>
      </c>
    </row>
    <row r="563" spans="1:19" ht="15.75">
      <c r="A563" s="36">
        <v>-104.700633</v>
      </c>
      <c r="B563" s="38">
        <v>32.233847310000002</v>
      </c>
      <c r="C563" s="38">
        <v>180.25177299999999</v>
      </c>
      <c r="D563" s="38">
        <v>134.33561280000001</v>
      </c>
      <c r="E563" s="40">
        <v>1.0699999999999999E-5</v>
      </c>
      <c r="F563" s="40">
        <v>7.9999999999999996E-6</v>
      </c>
      <c r="G563" s="38">
        <v>15985</v>
      </c>
      <c r="H563" s="40">
        <v>5.6700000000000002E-11</v>
      </c>
      <c r="I563" s="38">
        <v>-0.12663501799999999</v>
      </c>
      <c r="J563" s="38">
        <v>18965.73977</v>
      </c>
      <c r="K563" s="38">
        <v>15.716443480000001</v>
      </c>
      <c r="L563" s="37"/>
      <c r="M563" s="37"/>
      <c r="N563" s="37"/>
      <c r="O563" s="37"/>
      <c r="P563" s="37"/>
      <c r="Q563" s="38">
        <v>757.5</v>
      </c>
      <c r="R563" s="37"/>
      <c r="S563" s="39">
        <f t="shared" si="8"/>
        <v>1016.6199997199999</v>
      </c>
    </row>
    <row r="564" spans="1:19" ht="15.75">
      <c r="A564" s="36">
        <v>-104.70061080000001</v>
      </c>
      <c r="B564" s="38">
        <v>32.233844150000003</v>
      </c>
      <c r="C564" s="38">
        <v>51.157896870000002</v>
      </c>
      <c r="D564" s="38">
        <v>39.565419419999998</v>
      </c>
      <c r="E564" s="40">
        <v>3.05E-6</v>
      </c>
      <c r="F564" s="40">
        <v>2.3599999999999999E-6</v>
      </c>
      <c r="G564" s="38">
        <v>1207</v>
      </c>
      <c r="H564" s="40">
        <v>4.2800000000000003E-12</v>
      </c>
      <c r="I564" s="38">
        <v>-1.121228946</v>
      </c>
      <c r="J564" s="38">
        <v>1585.3586889999999</v>
      </c>
      <c r="K564" s="38">
        <v>23.865809779999999</v>
      </c>
      <c r="L564" s="37"/>
      <c r="M564" s="37"/>
      <c r="N564" s="37"/>
      <c r="O564" s="37"/>
      <c r="P564" s="37"/>
      <c r="Q564" s="38">
        <v>223.1</v>
      </c>
      <c r="R564" s="37"/>
      <c r="S564" s="39">
        <f t="shared" si="8"/>
        <v>288.53053834679997</v>
      </c>
    </row>
    <row r="565" spans="1:19" ht="15.75">
      <c r="A565" s="36">
        <v>-104.70064240000001</v>
      </c>
      <c r="B565" s="38">
        <v>32.233836230000001</v>
      </c>
      <c r="C565" s="38">
        <v>95.381138179999994</v>
      </c>
      <c r="D565" s="38">
        <v>38.730025380000001</v>
      </c>
      <c r="E565" s="40">
        <v>5.6799999999999998E-6</v>
      </c>
      <c r="F565" s="40">
        <v>2.3099999999999999E-6</v>
      </c>
      <c r="G565" s="38">
        <v>1565</v>
      </c>
      <c r="H565" s="40">
        <v>5.5500000000000004E-12</v>
      </c>
      <c r="I565" s="38">
        <v>-0.57477218299999999</v>
      </c>
      <c r="J565" s="38">
        <v>2893.4059050000001</v>
      </c>
      <c r="K565" s="38">
        <v>45.911494910000002</v>
      </c>
      <c r="L565" s="37"/>
      <c r="M565" s="37"/>
      <c r="N565" s="37"/>
      <c r="O565" s="37"/>
      <c r="P565" s="37"/>
      <c r="Q565" s="38">
        <v>218.4</v>
      </c>
      <c r="R565" s="37"/>
      <c r="S565" s="39">
        <f t="shared" si="8"/>
        <v>537.94961933519994</v>
      </c>
    </row>
    <row r="566" spans="1:19" ht="15.75">
      <c r="A566" s="36">
        <v>-104.7006732</v>
      </c>
      <c r="B566" s="38">
        <v>32.233832540000002</v>
      </c>
      <c r="C566" s="38">
        <v>118.7505034</v>
      </c>
      <c r="D566" s="38">
        <v>102.3370542</v>
      </c>
      <c r="E566" s="40">
        <v>7.0700000000000001E-6</v>
      </c>
      <c r="F566" s="40">
        <v>6.0900000000000001E-6</v>
      </c>
      <c r="G566" s="38">
        <v>7953</v>
      </c>
      <c r="H566" s="40">
        <v>2.82E-11</v>
      </c>
      <c r="I566" s="38">
        <v>-1.997924185</v>
      </c>
      <c r="J566" s="38">
        <v>9518.4767250000004</v>
      </c>
      <c r="K566" s="38">
        <v>16.446714849999999</v>
      </c>
      <c r="L566" s="37"/>
      <c r="M566" s="37"/>
      <c r="N566" s="37"/>
      <c r="O566" s="37"/>
      <c r="P566" s="37"/>
      <c r="Q566" s="38">
        <v>577.1</v>
      </c>
      <c r="R566" s="37"/>
      <c r="S566" s="39">
        <f t="shared" si="8"/>
        <v>669.75283917599995</v>
      </c>
    </row>
    <row r="567" spans="1:19" ht="15.75">
      <c r="A567" s="36">
        <v>-104.7006018</v>
      </c>
      <c r="B567" s="38">
        <v>32.23382986</v>
      </c>
      <c r="C567" s="38">
        <v>165.9944308</v>
      </c>
      <c r="D567" s="38">
        <v>58.704710910000003</v>
      </c>
      <c r="E567" s="40">
        <v>9.8900000000000002E-6</v>
      </c>
      <c r="F567" s="40">
        <v>3.4999999999999999E-6</v>
      </c>
      <c r="G567" s="38">
        <v>5602</v>
      </c>
      <c r="H567" s="40">
        <v>1.99E-11</v>
      </c>
      <c r="I567" s="38">
        <v>-0.57784025800000005</v>
      </c>
      <c r="J567" s="38">
        <v>7632.4778489999999</v>
      </c>
      <c r="K567" s="38">
        <v>26.603127969999999</v>
      </c>
      <c r="L567" s="37"/>
      <c r="M567" s="37"/>
      <c r="N567" s="37"/>
      <c r="O567" s="37"/>
      <c r="P567" s="37"/>
      <c r="Q567" s="38">
        <v>331</v>
      </c>
      <c r="R567" s="37"/>
      <c r="S567" s="39">
        <f t="shared" si="8"/>
        <v>936.20858971199993</v>
      </c>
    </row>
    <row r="568" spans="1:19" ht="15.75">
      <c r="A568" s="36">
        <v>-104.7005858</v>
      </c>
      <c r="B568" s="38">
        <v>32.233830570000002</v>
      </c>
      <c r="C568" s="38">
        <v>47.781015660000001</v>
      </c>
      <c r="D568" s="38">
        <v>43.241719420000003</v>
      </c>
      <c r="E568" s="40">
        <v>2.8499999999999998E-6</v>
      </c>
      <c r="F568" s="40">
        <v>2.5799999999999999E-6</v>
      </c>
      <c r="G568" s="38">
        <v>1184</v>
      </c>
      <c r="H568" s="40">
        <v>4.1999999999999999E-12</v>
      </c>
      <c r="I568" s="38">
        <v>-1.304641564</v>
      </c>
      <c r="J568" s="38">
        <v>1618.2939590000001</v>
      </c>
      <c r="K568" s="38">
        <v>26.836530920000001</v>
      </c>
      <c r="L568" s="37"/>
      <c r="M568" s="37"/>
      <c r="N568" s="37"/>
      <c r="O568" s="37"/>
      <c r="P568" s="37"/>
      <c r="Q568" s="38">
        <v>243.8</v>
      </c>
      <c r="R568" s="37"/>
      <c r="S568" s="39">
        <f t="shared" si="8"/>
        <v>269.48492832239998</v>
      </c>
    </row>
    <row r="569" spans="1:19" ht="15.75">
      <c r="A569" s="36">
        <v>-104.7005805</v>
      </c>
      <c r="B569" s="38">
        <v>32.233829380000003</v>
      </c>
      <c r="C569" s="38">
        <v>104.78344800000001</v>
      </c>
      <c r="D569" s="38">
        <v>58.39556683</v>
      </c>
      <c r="E569" s="40">
        <v>6.2400000000000004E-6</v>
      </c>
      <c r="F569" s="40">
        <v>3.4800000000000001E-6</v>
      </c>
      <c r="G569" s="38">
        <v>3799</v>
      </c>
      <c r="H569" s="40">
        <v>1.35E-11</v>
      </c>
      <c r="I569" s="38">
        <v>-2.9903841199999999</v>
      </c>
      <c r="J569" s="38">
        <v>4792.6050910000004</v>
      </c>
      <c r="K569" s="38">
        <v>20.732045979999999</v>
      </c>
      <c r="L569" s="37"/>
      <c r="M569" s="37"/>
      <c r="N569" s="37"/>
      <c r="O569" s="37"/>
      <c r="P569" s="37"/>
      <c r="Q569" s="38">
        <v>329.3</v>
      </c>
      <c r="R569" s="37"/>
      <c r="S569" s="39">
        <f t="shared" si="8"/>
        <v>590.97864672000003</v>
      </c>
    </row>
    <row r="570" spans="1:19" ht="15.75">
      <c r="A570" s="36">
        <v>-104.700581</v>
      </c>
      <c r="B570" s="38">
        <v>32.233825930000002</v>
      </c>
      <c r="C570" s="38">
        <v>169.623006</v>
      </c>
      <c r="D570" s="38">
        <v>64.087305999999998</v>
      </c>
      <c r="E570" s="40">
        <v>1.01E-5</v>
      </c>
      <c r="F570" s="40">
        <v>3.8199999999999998E-6</v>
      </c>
      <c r="G570" s="38">
        <v>6046</v>
      </c>
      <c r="H570" s="40">
        <v>2.1399999999999998E-11</v>
      </c>
      <c r="I570" s="38">
        <v>-3.1176706090000001</v>
      </c>
      <c r="J570" s="38">
        <v>8514.435356</v>
      </c>
      <c r="K570" s="38">
        <v>28.9911809</v>
      </c>
      <c r="L570" s="37"/>
      <c r="M570" s="37"/>
      <c r="N570" s="37"/>
      <c r="O570" s="37"/>
      <c r="P570" s="37"/>
      <c r="Q570" s="38">
        <v>361.4</v>
      </c>
      <c r="R570" s="37"/>
      <c r="S570" s="39">
        <f t="shared" si="8"/>
        <v>956.67375384000002</v>
      </c>
    </row>
    <row r="571" spans="1:19" ht="15.75">
      <c r="A571" s="36">
        <v>-104.70057319999999</v>
      </c>
      <c r="B571" s="38">
        <v>32.233824499999997</v>
      </c>
      <c r="C571" s="38">
        <v>111.51044280000001</v>
      </c>
      <c r="D571" s="38">
        <v>48.756969169999998</v>
      </c>
      <c r="E571" s="40">
        <v>6.64E-6</v>
      </c>
      <c r="F571" s="40">
        <v>2.9000000000000002E-6</v>
      </c>
      <c r="G571" s="38">
        <v>3087</v>
      </c>
      <c r="H571" s="40">
        <v>1.0899999999999999E-11</v>
      </c>
      <c r="I571" s="38">
        <v>-2.9923576930000002</v>
      </c>
      <c r="J571" s="38">
        <v>4258.4477500000003</v>
      </c>
      <c r="K571" s="38">
        <v>27.50879707</v>
      </c>
      <c r="L571" s="37"/>
      <c r="M571" s="37"/>
      <c r="N571" s="37"/>
      <c r="O571" s="37"/>
      <c r="P571" s="37"/>
      <c r="Q571" s="38">
        <v>274.89999999999998</v>
      </c>
      <c r="R571" s="37"/>
      <c r="S571" s="39">
        <f t="shared" si="8"/>
        <v>628.91889739199996</v>
      </c>
    </row>
    <row r="572" spans="1:19" ht="15.75">
      <c r="A572" s="36">
        <v>-104.7005857</v>
      </c>
      <c r="B572" s="38">
        <v>32.233821880000001</v>
      </c>
      <c r="C572" s="38">
        <v>85.889879910000005</v>
      </c>
      <c r="D572" s="38">
        <v>45.943636099999999</v>
      </c>
      <c r="E572" s="40">
        <v>5.1200000000000001E-6</v>
      </c>
      <c r="F572" s="40">
        <v>2.74E-6</v>
      </c>
      <c r="G572" s="38">
        <v>2248</v>
      </c>
      <c r="H572" s="40">
        <v>7.9699999999999994E-12</v>
      </c>
      <c r="I572" s="38">
        <v>-0.78188878699999997</v>
      </c>
      <c r="J572" s="38">
        <v>3090.7682359999999</v>
      </c>
      <c r="K572" s="38">
        <v>27.267273750000001</v>
      </c>
      <c r="L572" s="37"/>
      <c r="M572" s="37"/>
      <c r="N572" s="37"/>
      <c r="O572" s="37"/>
      <c r="P572" s="37"/>
      <c r="Q572" s="38">
        <v>259.10000000000002</v>
      </c>
      <c r="R572" s="37"/>
      <c r="S572" s="39">
        <f t="shared" si="8"/>
        <v>484.41892269239997</v>
      </c>
    </row>
    <row r="573" spans="1:19" ht="15.75">
      <c r="A573" s="36">
        <v>-104.7005844</v>
      </c>
      <c r="B573" s="38">
        <v>32.23381723</v>
      </c>
      <c r="C573" s="38">
        <v>51.719184079999998</v>
      </c>
      <c r="D573" s="38">
        <v>42.722878190000003</v>
      </c>
      <c r="E573" s="40">
        <v>3.0800000000000002E-6</v>
      </c>
      <c r="F573" s="40">
        <v>2.5399999999999998E-6</v>
      </c>
      <c r="G573" s="38">
        <v>1348</v>
      </c>
      <c r="H573" s="40">
        <v>4.7800000000000002E-12</v>
      </c>
      <c r="I573" s="38">
        <v>-2.6469042680000001</v>
      </c>
      <c r="J573" s="38">
        <v>1730.6579790000001</v>
      </c>
      <c r="K573" s="38">
        <v>22.110548940000001</v>
      </c>
      <c r="L573" s="37"/>
      <c r="M573" s="37"/>
      <c r="N573" s="37"/>
      <c r="O573" s="37"/>
      <c r="P573" s="37"/>
      <c r="Q573" s="38">
        <v>240.9</v>
      </c>
      <c r="R573" s="37"/>
      <c r="S573" s="39">
        <f t="shared" si="8"/>
        <v>291.6961982112</v>
      </c>
    </row>
    <row r="574" spans="1:19" ht="15.75">
      <c r="A574" s="36">
        <v>-104.70056700000001</v>
      </c>
      <c r="B574" s="38">
        <v>32.233816760000003</v>
      </c>
      <c r="C574" s="38">
        <v>86.907577489999994</v>
      </c>
      <c r="D574" s="38">
        <v>48.467765210000003</v>
      </c>
      <c r="E574" s="40">
        <v>5.1800000000000004E-6</v>
      </c>
      <c r="F574" s="40">
        <v>2.8899999999999999E-6</v>
      </c>
      <c r="G574" s="38">
        <v>2826</v>
      </c>
      <c r="H574" s="40">
        <v>9.9999999999999994E-12</v>
      </c>
      <c r="I574" s="38">
        <v>-0.10985499999999999</v>
      </c>
      <c r="J574" s="38">
        <v>3299.208185</v>
      </c>
      <c r="K574" s="38">
        <v>14.34308351</v>
      </c>
      <c r="L574" s="37"/>
      <c r="M574" s="37"/>
      <c r="N574" s="37"/>
      <c r="O574" s="37"/>
      <c r="P574" s="37"/>
      <c r="Q574" s="38">
        <v>273.3</v>
      </c>
      <c r="R574" s="37"/>
      <c r="S574" s="39">
        <f t="shared" si="8"/>
        <v>490.15873704359996</v>
      </c>
    </row>
    <row r="575" spans="1:19" ht="15.75">
      <c r="A575" s="36">
        <v>-104.7006401</v>
      </c>
      <c r="B575" s="38">
        <v>32.233804669999998</v>
      </c>
      <c r="C575" s="38">
        <v>161.09559730000001</v>
      </c>
      <c r="D575" s="38">
        <v>130.08844970000001</v>
      </c>
      <c r="E575" s="40">
        <v>9.5899999999999997E-6</v>
      </c>
      <c r="F575" s="40">
        <v>7.7500000000000003E-6</v>
      </c>
      <c r="G575" s="38">
        <v>11779</v>
      </c>
      <c r="H575" s="40">
        <v>4.18E-11</v>
      </c>
      <c r="I575" s="38">
        <v>-1.856537334</v>
      </c>
      <c r="J575" s="38">
        <v>16414.266899999999</v>
      </c>
      <c r="K575" s="38">
        <v>28.239256319999999</v>
      </c>
      <c r="L575" s="37"/>
      <c r="M575" s="37"/>
      <c r="N575" s="37"/>
      <c r="O575" s="37"/>
      <c r="P575" s="37"/>
      <c r="Q575" s="38">
        <v>733.6</v>
      </c>
      <c r="R575" s="37"/>
      <c r="S575" s="39">
        <f t="shared" si="8"/>
        <v>908.579168772</v>
      </c>
    </row>
    <row r="576" spans="1:19" ht="15.75">
      <c r="A576" s="36">
        <v>-104.7006611</v>
      </c>
      <c r="B576" s="38">
        <v>32.233805140000001</v>
      </c>
      <c r="C576" s="38">
        <v>80.006275389999999</v>
      </c>
      <c r="D576" s="38">
        <v>47.183335999999997</v>
      </c>
      <c r="E576" s="40">
        <v>4.7600000000000002E-6</v>
      </c>
      <c r="F576" s="40">
        <v>2.8100000000000002E-6</v>
      </c>
      <c r="G576" s="38">
        <v>2093</v>
      </c>
      <c r="H576" s="40">
        <v>7.4200000000000003E-12</v>
      </c>
      <c r="I576" s="38">
        <v>-1.47641774</v>
      </c>
      <c r="J576" s="38">
        <v>2956.7307470000001</v>
      </c>
      <c r="K576" s="38">
        <v>29.212357189999999</v>
      </c>
      <c r="L576" s="37"/>
      <c r="M576" s="37"/>
      <c r="N576" s="37"/>
      <c r="O576" s="37"/>
      <c r="P576" s="37"/>
      <c r="Q576" s="38">
        <v>266.10000000000002</v>
      </c>
      <c r="R576" s="37"/>
      <c r="S576" s="39">
        <f t="shared" si="8"/>
        <v>451.23539319959997</v>
      </c>
    </row>
    <row r="577" spans="1:19" ht="15.75">
      <c r="A577" s="36">
        <v>-104.70067570000001</v>
      </c>
      <c r="B577" s="38">
        <v>32.233803180000002</v>
      </c>
      <c r="C577" s="38">
        <v>171.28276840000001</v>
      </c>
      <c r="D577" s="38">
        <v>118.11929739999999</v>
      </c>
      <c r="E577" s="40">
        <v>1.0200000000000001E-5</v>
      </c>
      <c r="F577" s="40">
        <v>7.0299999999999996E-6</v>
      </c>
      <c r="G577" s="38">
        <v>13069</v>
      </c>
      <c r="H577" s="40">
        <v>4.6400000000000003E-11</v>
      </c>
      <c r="I577" s="38">
        <v>-3.0247624279999998</v>
      </c>
      <c r="J577" s="38">
        <v>15846.5093</v>
      </c>
      <c r="K577" s="38">
        <v>17.52757815</v>
      </c>
      <c r="L577" s="37"/>
      <c r="M577" s="37"/>
      <c r="N577" s="37"/>
      <c r="O577" s="37"/>
      <c r="P577" s="37"/>
      <c r="Q577" s="38">
        <v>666.1</v>
      </c>
      <c r="R577" s="37"/>
      <c r="S577" s="39">
        <f t="shared" si="8"/>
        <v>966.03481377599996</v>
      </c>
    </row>
    <row r="578" spans="1:19" ht="15.75">
      <c r="A578" s="36">
        <v>-104.7006482</v>
      </c>
      <c r="B578" s="38">
        <v>32.233799599999998</v>
      </c>
      <c r="C578" s="38">
        <v>173.8887522</v>
      </c>
      <c r="D578" s="38">
        <v>135.5419741</v>
      </c>
      <c r="E578" s="40">
        <v>1.04E-5</v>
      </c>
      <c r="F578" s="40">
        <v>8.0700000000000007E-6</v>
      </c>
      <c r="G578" s="38">
        <v>12941</v>
      </c>
      <c r="H578" s="40">
        <v>4.5899999999999998E-11</v>
      </c>
      <c r="I578" s="38">
        <v>-0.761867984</v>
      </c>
      <c r="J578" s="38">
        <v>18460.539079999999</v>
      </c>
      <c r="K578" s="38">
        <v>29.899121900000001</v>
      </c>
      <c r="L578" s="37"/>
      <c r="M578" s="37"/>
      <c r="N578" s="37"/>
      <c r="O578" s="37"/>
      <c r="P578" s="37"/>
      <c r="Q578" s="38">
        <v>764.3</v>
      </c>
      <c r="R578" s="37"/>
      <c r="S578" s="39">
        <f t="shared" si="8"/>
        <v>980.73256240799992</v>
      </c>
    </row>
    <row r="579" spans="1:19" ht="15.75">
      <c r="A579" s="36">
        <v>-104.7006639</v>
      </c>
      <c r="B579" s="38">
        <v>32.233802220000001</v>
      </c>
      <c r="C579" s="38">
        <v>98.34449171</v>
      </c>
      <c r="D579" s="38">
        <v>61.664703250000002</v>
      </c>
      <c r="E579" s="40">
        <v>5.8599999999999998E-6</v>
      </c>
      <c r="F579" s="40">
        <v>3.67E-6</v>
      </c>
      <c r="G579" s="38">
        <v>3870</v>
      </c>
      <c r="H579" s="40">
        <v>1.37E-11</v>
      </c>
      <c r="I579" s="38">
        <v>-0.14480312100000001</v>
      </c>
      <c r="J579" s="38">
        <v>4749.9142259999999</v>
      </c>
      <c r="K579" s="38">
        <v>18.52484454</v>
      </c>
      <c r="L579" s="37"/>
      <c r="M579" s="37"/>
      <c r="N579" s="37"/>
      <c r="O579" s="37"/>
      <c r="P579" s="37"/>
      <c r="Q579" s="38">
        <v>347.7</v>
      </c>
      <c r="R579" s="37"/>
      <c r="S579" s="39">
        <f t="shared" si="8"/>
        <v>554.66293324439994</v>
      </c>
    </row>
    <row r="580" spans="1:19" ht="15.75">
      <c r="A580" s="36">
        <v>-104.7006461</v>
      </c>
      <c r="B580" s="38">
        <v>32.233774169999997</v>
      </c>
      <c r="C580" s="38">
        <v>104.8602217</v>
      </c>
      <c r="D580" s="38">
        <v>75.047903529999999</v>
      </c>
      <c r="E580" s="40">
        <v>6.2400000000000004E-6</v>
      </c>
      <c r="F580" s="40">
        <v>4.4700000000000004E-6</v>
      </c>
      <c r="G580" s="38">
        <v>4177</v>
      </c>
      <c r="H580" s="40">
        <v>1.48E-11</v>
      </c>
      <c r="I580" s="38">
        <v>-1.319536738</v>
      </c>
      <c r="J580" s="38">
        <v>6163.7982810000003</v>
      </c>
      <c r="K580" s="38">
        <v>32.23334363</v>
      </c>
      <c r="L580" s="37"/>
      <c r="M580" s="37"/>
      <c r="N580" s="37"/>
      <c r="O580" s="37"/>
      <c r="P580" s="37"/>
      <c r="Q580" s="38">
        <v>423.2</v>
      </c>
      <c r="R580" s="37"/>
      <c r="S580" s="39">
        <f t="shared" si="8"/>
        <v>591.411650388</v>
      </c>
    </row>
    <row r="581" spans="1:19" ht="15.75">
      <c r="A581" s="36">
        <v>-104.70067570000001</v>
      </c>
      <c r="B581" s="38">
        <v>32.233768810000001</v>
      </c>
      <c r="C581" s="38">
        <v>103.6439879</v>
      </c>
      <c r="D581" s="38">
        <v>38.79038233</v>
      </c>
      <c r="E581" s="40">
        <v>6.1700000000000002E-6</v>
      </c>
      <c r="F581" s="40">
        <v>2.3099999999999999E-6</v>
      </c>
      <c r="G581" s="38">
        <v>1694</v>
      </c>
      <c r="H581" s="40">
        <v>6.0099999999999996E-12</v>
      </c>
      <c r="I581" s="38">
        <v>-1.6420634860000001</v>
      </c>
      <c r="J581" s="38">
        <v>3148.9608149999999</v>
      </c>
      <c r="K581" s="38">
        <v>46.204475080000002</v>
      </c>
      <c r="L581" s="37"/>
      <c r="M581" s="37"/>
      <c r="N581" s="37"/>
      <c r="O581" s="37"/>
      <c r="P581" s="37"/>
      <c r="Q581" s="38">
        <v>218.7</v>
      </c>
      <c r="R581" s="37"/>
      <c r="S581" s="39">
        <f t="shared" si="8"/>
        <v>584.55209175599998</v>
      </c>
    </row>
    <row r="582" spans="1:19" ht="15.75">
      <c r="A582" s="36">
        <v>-104.700582</v>
      </c>
      <c r="B582" s="38">
        <v>32.233859039999999</v>
      </c>
      <c r="C582" s="38">
        <v>200.39811040000001</v>
      </c>
      <c r="D582" s="38">
        <v>132.17464469999999</v>
      </c>
      <c r="E582" s="40">
        <v>1.19E-5</v>
      </c>
      <c r="F582" s="40">
        <v>7.8699999999999992E-6</v>
      </c>
      <c r="G582" s="38">
        <v>13815</v>
      </c>
      <c r="H582" s="40">
        <v>4.8999999999999999E-11</v>
      </c>
      <c r="I582" s="38">
        <v>-2.4373134940000001</v>
      </c>
      <c r="J582" s="38">
        <v>20746.30962</v>
      </c>
      <c r="K582" s="38">
        <v>33.409843719999998</v>
      </c>
      <c r="L582" s="37"/>
      <c r="M582" s="37"/>
      <c r="N582" s="37"/>
      <c r="O582" s="37"/>
      <c r="P582" s="37"/>
      <c r="Q582" s="38">
        <v>745.4</v>
      </c>
      <c r="R582" s="37"/>
      <c r="S582" s="39">
        <f t="shared" ref="S582:S645" si="9">C582*R$5</f>
        <v>1130.245342656</v>
      </c>
    </row>
    <row r="583" spans="1:19" ht="15.75">
      <c r="A583" s="36">
        <v>-104.700643</v>
      </c>
      <c r="B583" s="38">
        <v>32.233850519999997</v>
      </c>
      <c r="C583" s="38">
        <v>77.206434709999996</v>
      </c>
      <c r="D583" s="38">
        <v>32.71615328</v>
      </c>
      <c r="E583" s="40">
        <v>4.6E-6</v>
      </c>
      <c r="F583" s="40">
        <v>1.95E-6</v>
      </c>
      <c r="G583" s="38">
        <v>1397</v>
      </c>
      <c r="H583" s="40">
        <v>4.9499999999999997E-12</v>
      </c>
      <c r="I583" s="38">
        <v>-1.631772217</v>
      </c>
      <c r="J583" s="38">
        <v>1978.4032340000001</v>
      </c>
      <c r="K583" s="38">
        <v>29.38749919</v>
      </c>
      <c r="L583" s="37"/>
      <c r="M583" s="37"/>
      <c r="N583" s="37"/>
      <c r="O583" s="37"/>
      <c r="P583" s="37"/>
      <c r="Q583" s="38">
        <v>184.5</v>
      </c>
      <c r="R583" s="37"/>
      <c r="S583" s="39">
        <f t="shared" si="9"/>
        <v>435.44429176439996</v>
      </c>
    </row>
    <row r="584" spans="1:19" ht="15.75">
      <c r="A584" s="36">
        <v>-104.7006454</v>
      </c>
      <c r="B584" s="38">
        <v>32.233848379999998</v>
      </c>
      <c r="C584" s="38">
        <v>104.0772791</v>
      </c>
      <c r="D584" s="38">
        <v>71.938545860000005</v>
      </c>
      <c r="E584" s="40">
        <v>6.1999999999999999E-6</v>
      </c>
      <c r="F584" s="40">
        <v>4.2799999999999997E-6</v>
      </c>
      <c r="G584" s="38">
        <v>3904</v>
      </c>
      <c r="H584" s="40">
        <v>1.38E-11</v>
      </c>
      <c r="I584" s="38">
        <v>-0.64590707199999997</v>
      </c>
      <c r="J584" s="38">
        <v>5864.3065720000004</v>
      </c>
      <c r="K584" s="38">
        <v>33.427764189999998</v>
      </c>
      <c r="L584" s="37"/>
      <c r="M584" s="37"/>
      <c r="N584" s="37"/>
      <c r="O584" s="37"/>
      <c r="P584" s="37"/>
      <c r="Q584" s="38">
        <v>405.7</v>
      </c>
      <c r="R584" s="37"/>
      <c r="S584" s="39">
        <f t="shared" si="9"/>
        <v>586.99585412399995</v>
      </c>
    </row>
    <row r="585" spans="1:19" ht="15.75">
      <c r="A585" s="36">
        <v>-104.7006121</v>
      </c>
      <c r="B585" s="38">
        <v>32.233847429999997</v>
      </c>
      <c r="C585" s="38">
        <v>87.794598030000003</v>
      </c>
      <c r="D585" s="38">
        <v>48.501891299999997</v>
      </c>
      <c r="E585" s="40">
        <v>5.2299999999999999E-6</v>
      </c>
      <c r="F585" s="40">
        <v>2.8899999999999999E-6</v>
      </c>
      <c r="G585" s="38">
        <v>2137</v>
      </c>
      <c r="H585" s="40">
        <v>7.5799999999999996E-12</v>
      </c>
      <c r="I585" s="38">
        <v>-2.3269222649999999</v>
      </c>
      <c r="J585" s="38">
        <v>3335.2281680000001</v>
      </c>
      <c r="K585" s="38">
        <v>35.926422649999999</v>
      </c>
      <c r="L585" s="37"/>
      <c r="M585" s="37"/>
      <c r="N585" s="37"/>
      <c r="O585" s="37"/>
      <c r="P585" s="37"/>
      <c r="Q585" s="38">
        <v>273.5</v>
      </c>
      <c r="R585" s="37"/>
      <c r="S585" s="39">
        <f t="shared" si="9"/>
        <v>495.16153288919998</v>
      </c>
    </row>
    <row r="586" spans="1:19" ht="15.75">
      <c r="A586" s="36">
        <v>-104.70057129999999</v>
      </c>
      <c r="B586" s="38">
        <v>32.23384093</v>
      </c>
      <c r="C586" s="38">
        <v>38.357184259999997</v>
      </c>
      <c r="D586" s="38">
        <v>20.897371020000001</v>
      </c>
      <c r="E586" s="40">
        <v>2.2800000000000002E-6</v>
      </c>
      <c r="F586" s="40">
        <v>1.24E-6</v>
      </c>
      <c r="G586" s="38">
        <v>519</v>
      </c>
      <c r="H586" s="40">
        <v>1.8399999999999998E-12</v>
      </c>
      <c r="I586" s="38">
        <v>-2.9412135949999998</v>
      </c>
      <c r="J586" s="38">
        <v>627.82333510000001</v>
      </c>
      <c r="K586" s="38">
        <v>17.333432670000001</v>
      </c>
      <c r="L586" s="37"/>
      <c r="M586" s="37"/>
      <c r="N586" s="37"/>
      <c r="O586" s="37"/>
      <c r="P586" s="37"/>
      <c r="Q586" s="38">
        <v>117.8</v>
      </c>
      <c r="R586" s="37"/>
      <c r="S586" s="39">
        <f t="shared" si="9"/>
        <v>216.33451922639998</v>
      </c>
    </row>
    <row r="587" spans="1:19" ht="15.75">
      <c r="A587" s="36">
        <v>-104.7006622</v>
      </c>
      <c r="B587" s="38">
        <v>32.233835569999997</v>
      </c>
      <c r="C587" s="38">
        <v>249.07953280000001</v>
      </c>
      <c r="D587" s="38">
        <v>111.7172746</v>
      </c>
      <c r="E587" s="40">
        <v>1.4800000000000001E-5</v>
      </c>
      <c r="F587" s="40">
        <v>6.6499999999999999E-6</v>
      </c>
      <c r="G587" s="38">
        <v>13129</v>
      </c>
      <c r="H587" s="40">
        <v>4.6599999999999999E-11</v>
      </c>
      <c r="I587" s="38">
        <v>-2.986715797</v>
      </c>
      <c r="J587" s="38">
        <v>21795.02924</v>
      </c>
      <c r="K587" s="38">
        <v>39.761493989999998</v>
      </c>
      <c r="L587" s="37"/>
      <c r="M587" s="37"/>
      <c r="N587" s="37"/>
      <c r="O587" s="37"/>
      <c r="P587" s="37"/>
      <c r="Q587" s="38">
        <v>630</v>
      </c>
      <c r="R587" s="37"/>
      <c r="S587" s="39">
        <f t="shared" si="9"/>
        <v>1404.8085649919999</v>
      </c>
    </row>
    <row r="588" spans="1:19" ht="15.75">
      <c r="A588" s="36">
        <v>-104.7006098</v>
      </c>
      <c r="B588" s="38">
        <v>32.233828369999998</v>
      </c>
      <c r="C588" s="38">
        <v>101.7693252</v>
      </c>
      <c r="D588" s="38">
        <v>52.704370590000003</v>
      </c>
      <c r="E588" s="40">
        <v>6.0599999999999996E-6</v>
      </c>
      <c r="F588" s="40">
        <v>3.14E-6</v>
      </c>
      <c r="G588" s="38">
        <v>2843</v>
      </c>
      <c r="H588" s="40">
        <v>1.0099999999999999E-11</v>
      </c>
      <c r="I588" s="38">
        <v>-0.379680301</v>
      </c>
      <c r="J588" s="38">
        <v>4201.0960139999997</v>
      </c>
      <c r="K588" s="38">
        <v>32.327183419999997</v>
      </c>
      <c r="L588" s="37"/>
      <c r="M588" s="37"/>
      <c r="N588" s="37"/>
      <c r="O588" s="37"/>
      <c r="P588" s="37"/>
      <c r="Q588" s="38">
        <v>297.2</v>
      </c>
      <c r="R588" s="37"/>
      <c r="S588" s="39">
        <f t="shared" si="9"/>
        <v>573.97899412799995</v>
      </c>
    </row>
    <row r="589" spans="1:19" ht="15.75">
      <c r="A589" s="36">
        <v>-104.7005879</v>
      </c>
      <c r="B589" s="38">
        <v>32.233826880000002</v>
      </c>
      <c r="C589" s="38">
        <v>50.63305003</v>
      </c>
      <c r="D589" s="38">
        <v>30.609327</v>
      </c>
      <c r="E589" s="40">
        <v>3.0199999999999999E-6</v>
      </c>
      <c r="F589" s="40">
        <v>1.8199999999999999E-6</v>
      </c>
      <c r="G589" s="38">
        <v>1087</v>
      </c>
      <c r="H589" s="40">
        <v>3.8600000000000001E-12</v>
      </c>
      <c r="I589" s="38">
        <v>-2.6898701140000001</v>
      </c>
      <c r="J589" s="38">
        <v>1213.9112929999999</v>
      </c>
      <c r="K589" s="38">
        <v>10.4547419</v>
      </c>
      <c r="L589" s="37"/>
      <c r="M589" s="37"/>
      <c r="N589" s="37"/>
      <c r="O589" s="37"/>
      <c r="P589" s="37"/>
      <c r="Q589" s="38">
        <v>172.6</v>
      </c>
      <c r="R589" s="37"/>
      <c r="S589" s="39">
        <f t="shared" si="9"/>
        <v>285.57040216920001</v>
      </c>
    </row>
    <row r="590" spans="1:19" ht="15.75">
      <c r="A590" s="36">
        <v>-104.70061130000001</v>
      </c>
      <c r="B590" s="38">
        <v>32.233826100000002</v>
      </c>
      <c r="C590" s="38">
        <v>41.930810170000001</v>
      </c>
      <c r="D590" s="38">
        <v>27.26534603</v>
      </c>
      <c r="E590" s="40">
        <v>2.5000000000000002E-6</v>
      </c>
      <c r="F590" s="40">
        <v>1.6199999999999999E-6</v>
      </c>
      <c r="G590" s="38">
        <v>707</v>
      </c>
      <c r="H590" s="40">
        <v>2.51E-12</v>
      </c>
      <c r="I590" s="38">
        <v>-1.1647097E-2</v>
      </c>
      <c r="J590" s="38">
        <v>895.45414040000003</v>
      </c>
      <c r="K590" s="38">
        <v>21.045649560000001</v>
      </c>
      <c r="L590" s="37"/>
      <c r="M590" s="37"/>
      <c r="N590" s="37"/>
      <c r="O590" s="37"/>
      <c r="P590" s="37"/>
      <c r="Q590" s="38">
        <v>153.80000000000001</v>
      </c>
      <c r="R590" s="37"/>
      <c r="S590" s="39">
        <f t="shared" si="9"/>
        <v>236.4897693588</v>
      </c>
    </row>
    <row r="591" spans="1:19" ht="15.75">
      <c r="A591" s="36">
        <v>-104.7006014</v>
      </c>
      <c r="B591" s="38">
        <v>32.23382557</v>
      </c>
      <c r="C591" s="38">
        <v>40.096945470000001</v>
      </c>
      <c r="D591" s="38">
        <v>30.85750268</v>
      </c>
      <c r="E591" s="40">
        <v>2.39E-6</v>
      </c>
      <c r="F591" s="40">
        <v>1.84E-6</v>
      </c>
      <c r="G591" s="38">
        <v>687</v>
      </c>
      <c r="H591" s="40">
        <v>2.4400000000000001E-12</v>
      </c>
      <c r="I591" s="38">
        <v>-1.491683353</v>
      </c>
      <c r="J591" s="38">
        <v>969.10569699999996</v>
      </c>
      <c r="K591" s="38">
        <v>29.109899769999998</v>
      </c>
      <c r="L591" s="37"/>
      <c r="M591" s="37"/>
      <c r="N591" s="37"/>
      <c r="O591" s="37"/>
      <c r="P591" s="37"/>
      <c r="Q591" s="38">
        <v>174</v>
      </c>
      <c r="R591" s="37"/>
      <c r="S591" s="39">
        <f t="shared" si="9"/>
        <v>226.1467724508</v>
      </c>
    </row>
    <row r="592" spans="1:19" ht="15.75">
      <c r="A592" s="36">
        <v>-104.70061339999999</v>
      </c>
      <c r="B592" s="38">
        <v>32.233820450000003</v>
      </c>
      <c r="C592" s="38">
        <v>69.832678250000001</v>
      </c>
      <c r="D592" s="38">
        <v>32.807133110000002</v>
      </c>
      <c r="E592" s="40">
        <v>4.16E-6</v>
      </c>
      <c r="F592" s="40">
        <v>1.95E-6</v>
      </c>
      <c r="G592" s="38">
        <v>1076</v>
      </c>
      <c r="H592" s="40">
        <v>3.8200000000000003E-12</v>
      </c>
      <c r="I592" s="38">
        <v>-1.6306355000000002E-2</v>
      </c>
      <c r="J592" s="38">
        <v>1794.4280960000001</v>
      </c>
      <c r="K592" s="38">
        <v>40.036605399999999</v>
      </c>
      <c r="L592" s="37"/>
      <c r="M592" s="37"/>
      <c r="N592" s="37"/>
      <c r="O592" s="37"/>
      <c r="P592" s="37"/>
      <c r="Q592" s="38">
        <v>185</v>
      </c>
      <c r="R592" s="37"/>
      <c r="S592" s="39">
        <f t="shared" si="9"/>
        <v>393.85630533</v>
      </c>
    </row>
    <row r="593" spans="1:19" ht="15.75">
      <c r="A593" s="36">
        <v>-104.70062369999999</v>
      </c>
      <c r="B593" s="38">
        <v>32.233818360000001</v>
      </c>
      <c r="C593" s="38">
        <v>110.732119</v>
      </c>
      <c r="D593" s="38">
        <v>46.925490170000003</v>
      </c>
      <c r="E593" s="40">
        <v>6.5899999999999996E-6</v>
      </c>
      <c r="F593" s="40">
        <v>2.79E-6</v>
      </c>
      <c r="G593" s="38">
        <v>2909</v>
      </c>
      <c r="H593" s="40">
        <v>1.0299999999999999E-11</v>
      </c>
      <c r="I593" s="38">
        <v>-0.114366325</v>
      </c>
      <c r="J593" s="38">
        <v>4069.8791150000002</v>
      </c>
      <c r="K593" s="38">
        <v>28.523675579999999</v>
      </c>
      <c r="L593" s="37"/>
      <c r="M593" s="37"/>
      <c r="N593" s="37"/>
      <c r="O593" s="37"/>
      <c r="P593" s="37"/>
      <c r="Q593" s="38">
        <v>264.60000000000002</v>
      </c>
      <c r="R593" s="37"/>
      <c r="S593" s="39">
        <f t="shared" si="9"/>
        <v>624.52915115999997</v>
      </c>
    </row>
    <row r="594" spans="1:19" ht="15.75">
      <c r="A594" s="36">
        <v>-104.7006323</v>
      </c>
      <c r="B594" s="38">
        <v>32.233814789999997</v>
      </c>
      <c r="C594" s="38">
        <v>151.64141799999999</v>
      </c>
      <c r="D594" s="38">
        <v>113.88069950000001</v>
      </c>
      <c r="E594" s="40">
        <v>9.0299999999999999E-6</v>
      </c>
      <c r="F594" s="40">
        <v>6.7800000000000003E-6</v>
      </c>
      <c r="G594" s="38">
        <v>11008</v>
      </c>
      <c r="H594" s="40">
        <v>3.9000000000000001E-11</v>
      </c>
      <c r="I594" s="38">
        <v>-2.882576968</v>
      </c>
      <c r="J594" s="38">
        <v>13525.927159999999</v>
      </c>
      <c r="K594" s="38">
        <v>18.615560550000001</v>
      </c>
      <c r="L594" s="37"/>
      <c r="M594" s="37"/>
      <c r="N594" s="37"/>
      <c r="O594" s="37"/>
      <c r="P594" s="37"/>
      <c r="Q594" s="38">
        <v>642.20000000000005</v>
      </c>
      <c r="R594" s="37"/>
      <c r="S594" s="39">
        <f t="shared" si="9"/>
        <v>855.25759751999988</v>
      </c>
    </row>
    <row r="595" spans="1:19" ht="15.75">
      <c r="A595" s="36">
        <v>-104.7006476</v>
      </c>
      <c r="B595" s="38">
        <v>32.23381449</v>
      </c>
      <c r="C595" s="38">
        <v>65.724340990000002</v>
      </c>
      <c r="D595" s="38">
        <v>31.877585580000002</v>
      </c>
      <c r="E595" s="40">
        <v>3.9099999999999998E-6</v>
      </c>
      <c r="F595" s="40">
        <v>1.9E-6</v>
      </c>
      <c r="G595" s="38">
        <v>1295</v>
      </c>
      <c r="H595" s="40">
        <v>4.5899999999999996E-12</v>
      </c>
      <c r="I595" s="38">
        <v>-1.3919069100000001</v>
      </c>
      <c r="J595" s="38">
        <v>1641.008165</v>
      </c>
      <c r="K595" s="38">
        <v>21.085097080000001</v>
      </c>
      <c r="L595" s="37"/>
      <c r="M595" s="37"/>
      <c r="N595" s="37"/>
      <c r="O595" s="37"/>
      <c r="P595" s="37"/>
      <c r="Q595" s="38">
        <v>179.8</v>
      </c>
      <c r="R595" s="37"/>
      <c r="S595" s="39">
        <f t="shared" si="9"/>
        <v>370.68528318360001</v>
      </c>
    </row>
    <row r="596" spans="1:19" ht="15.75">
      <c r="A596" s="36">
        <v>-104.70064499999999</v>
      </c>
      <c r="B596" s="38">
        <v>32.23381491</v>
      </c>
      <c r="C596" s="38">
        <v>44.20139811</v>
      </c>
      <c r="D596" s="38">
        <v>23.017129310000001</v>
      </c>
      <c r="E596" s="40">
        <v>2.6299999999999998E-6</v>
      </c>
      <c r="F596" s="40">
        <v>1.37E-6</v>
      </c>
      <c r="G596" s="38">
        <v>629</v>
      </c>
      <c r="H596" s="40">
        <v>2.23E-12</v>
      </c>
      <c r="I596" s="38">
        <v>-1.521830477</v>
      </c>
      <c r="J596" s="38">
        <v>796.86773989999995</v>
      </c>
      <c r="K596" s="38">
        <v>21.065947520000002</v>
      </c>
      <c r="L596" s="37"/>
      <c r="M596" s="37"/>
      <c r="N596" s="37"/>
      <c r="O596" s="37"/>
      <c r="P596" s="37"/>
      <c r="Q596" s="38">
        <v>129.80000000000001</v>
      </c>
      <c r="R596" s="37"/>
      <c r="S596" s="39">
        <f t="shared" si="9"/>
        <v>249.29588534039999</v>
      </c>
    </row>
    <row r="597" spans="1:19" ht="15.75">
      <c r="A597" s="36">
        <v>-104.7006552</v>
      </c>
      <c r="B597" s="38">
        <v>32.23381491</v>
      </c>
      <c r="C597" s="38">
        <v>41.691804920000003</v>
      </c>
      <c r="D597" s="38">
        <v>28.257176860000001</v>
      </c>
      <c r="E597" s="40">
        <v>2.48E-6</v>
      </c>
      <c r="F597" s="40">
        <v>1.68E-6</v>
      </c>
      <c r="G597" s="38">
        <v>606</v>
      </c>
      <c r="H597" s="40">
        <v>2.1499999999999999E-12</v>
      </c>
      <c r="I597" s="38">
        <v>-2.438973882</v>
      </c>
      <c r="J597" s="38">
        <v>922.73830199999998</v>
      </c>
      <c r="K597" s="38">
        <v>34.325908149999997</v>
      </c>
      <c r="L597" s="37"/>
      <c r="M597" s="37"/>
      <c r="N597" s="37"/>
      <c r="O597" s="37"/>
      <c r="P597" s="37"/>
      <c r="Q597" s="38">
        <v>159.30000000000001</v>
      </c>
      <c r="R597" s="37"/>
      <c r="S597" s="39">
        <f t="shared" si="9"/>
        <v>235.14177974879999</v>
      </c>
    </row>
    <row r="598" spans="1:19" ht="15.75">
      <c r="A598" s="36">
        <v>-104.7006184</v>
      </c>
      <c r="B598" s="38">
        <v>32.233810499999997</v>
      </c>
      <c r="C598" s="38">
        <v>61.766715439999999</v>
      </c>
      <c r="D598" s="38">
        <v>29.14391234</v>
      </c>
      <c r="E598" s="40">
        <v>3.6799999999999999E-6</v>
      </c>
      <c r="F598" s="40">
        <v>1.7400000000000001E-6</v>
      </c>
      <c r="G598" s="38">
        <v>962</v>
      </c>
      <c r="H598" s="40">
        <v>3.4099999999999998E-12</v>
      </c>
      <c r="I598" s="38">
        <v>-2.8380921859999999</v>
      </c>
      <c r="J598" s="38">
        <v>1409.9426269999999</v>
      </c>
      <c r="K598" s="38">
        <v>31.770273360000001</v>
      </c>
      <c r="L598" s="37"/>
      <c r="M598" s="37"/>
      <c r="N598" s="37"/>
      <c r="O598" s="37"/>
      <c r="P598" s="37"/>
      <c r="Q598" s="38">
        <v>164.3</v>
      </c>
      <c r="R598" s="37"/>
      <c r="S598" s="39">
        <f t="shared" si="9"/>
        <v>348.3642750816</v>
      </c>
    </row>
    <row r="599" spans="1:19" ht="15.75">
      <c r="A599" s="36">
        <v>-104.7006313</v>
      </c>
      <c r="B599" s="38">
        <v>32.23380848</v>
      </c>
      <c r="C599" s="38">
        <v>40.738315499999999</v>
      </c>
      <c r="D599" s="38">
        <v>20.054980489999998</v>
      </c>
      <c r="E599" s="40">
        <v>2.43E-6</v>
      </c>
      <c r="F599" s="40">
        <v>1.19E-6</v>
      </c>
      <c r="G599" s="38">
        <v>489</v>
      </c>
      <c r="H599" s="40">
        <v>1.7300000000000001E-12</v>
      </c>
      <c r="I599" s="38">
        <v>-0.29208512199999997</v>
      </c>
      <c r="J599" s="38">
        <v>639.91809709999995</v>
      </c>
      <c r="K599" s="38">
        <v>23.583970789999999</v>
      </c>
      <c r="L599" s="37"/>
      <c r="M599" s="37"/>
      <c r="N599" s="37"/>
      <c r="O599" s="37"/>
      <c r="P599" s="37"/>
      <c r="Q599" s="38">
        <v>113.1</v>
      </c>
      <c r="R599" s="37"/>
      <c r="S599" s="39">
        <f t="shared" si="9"/>
        <v>229.76409941999998</v>
      </c>
    </row>
    <row r="600" spans="1:19" ht="15.75">
      <c r="A600" s="36">
        <v>-104.70064720000001</v>
      </c>
      <c r="B600" s="38">
        <v>32.233808240000002</v>
      </c>
      <c r="C600" s="38">
        <v>90.001320849999999</v>
      </c>
      <c r="D600" s="38">
        <v>27.781059089999999</v>
      </c>
      <c r="E600" s="40">
        <v>5.3600000000000004E-6</v>
      </c>
      <c r="F600" s="40">
        <v>1.6500000000000001E-6</v>
      </c>
      <c r="G600" s="38">
        <v>1520</v>
      </c>
      <c r="H600" s="40">
        <v>5.3900000000000003E-12</v>
      </c>
      <c r="I600" s="38">
        <v>-3.0858920379999999</v>
      </c>
      <c r="J600" s="38">
        <v>1958.3790859999999</v>
      </c>
      <c r="K600" s="38">
        <v>22.384792059999999</v>
      </c>
      <c r="L600" s="37"/>
      <c r="M600" s="37"/>
      <c r="N600" s="37"/>
      <c r="O600" s="37"/>
      <c r="P600" s="37"/>
      <c r="Q600" s="38">
        <v>156.69999999999999</v>
      </c>
      <c r="R600" s="37"/>
      <c r="S600" s="39">
        <f t="shared" si="9"/>
        <v>507.60744959399995</v>
      </c>
    </row>
    <row r="601" spans="1:19" ht="15.75">
      <c r="A601" s="36">
        <v>-104.70060119999999</v>
      </c>
      <c r="B601" s="38">
        <v>32.233804190000001</v>
      </c>
      <c r="C601" s="38">
        <v>43.862165580000003</v>
      </c>
      <c r="D601" s="38">
        <v>28.48421446</v>
      </c>
      <c r="E601" s="40">
        <v>2.61E-6</v>
      </c>
      <c r="F601" s="40">
        <v>1.7E-6</v>
      </c>
      <c r="G601" s="38">
        <v>638</v>
      </c>
      <c r="H601" s="40">
        <v>2.2600000000000001E-12</v>
      </c>
      <c r="I601" s="38">
        <v>-0.52523936299999996</v>
      </c>
      <c r="J601" s="38">
        <v>978.57338179999999</v>
      </c>
      <c r="K601" s="38">
        <v>34.80304984</v>
      </c>
      <c r="L601" s="37"/>
      <c r="M601" s="37"/>
      <c r="N601" s="37"/>
      <c r="O601" s="37"/>
      <c r="P601" s="37"/>
      <c r="Q601" s="38">
        <v>160.6</v>
      </c>
      <c r="R601" s="37"/>
      <c r="S601" s="39">
        <f t="shared" si="9"/>
        <v>247.38261387119999</v>
      </c>
    </row>
    <row r="602" spans="1:19" ht="15.75">
      <c r="A602" s="36">
        <v>-104.7006573</v>
      </c>
      <c r="B602" s="38">
        <v>32.233799779999998</v>
      </c>
      <c r="C602" s="38">
        <v>47.56172858</v>
      </c>
      <c r="D602" s="38">
        <v>33.258865620000002</v>
      </c>
      <c r="E602" s="40">
        <v>2.83E-6</v>
      </c>
      <c r="F602" s="40">
        <v>1.9800000000000001E-6</v>
      </c>
      <c r="G602" s="38">
        <v>959</v>
      </c>
      <c r="H602" s="40">
        <v>3.4000000000000001E-12</v>
      </c>
      <c r="I602" s="38">
        <v>-0.57417379499999999</v>
      </c>
      <c r="J602" s="38">
        <v>1238.979566</v>
      </c>
      <c r="K602" s="38">
        <v>22.597593530000001</v>
      </c>
      <c r="L602" s="37"/>
      <c r="M602" s="37"/>
      <c r="N602" s="37"/>
      <c r="O602" s="37"/>
      <c r="P602" s="37"/>
      <c r="Q602" s="38">
        <v>187.6</v>
      </c>
      <c r="R602" s="37"/>
      <c r="S602" s="39">
        <f t="shared" si="9"/>
        <v>268.24814919120001</v>
      </c>
    </row>
    <row r="603" spans="1:19" ht="15.75">
      <c r="A603" s="36">
        <v>-104.70060719999999</v>
      </c>
      <c r="B603" s="38">
        <v>32.233786500000001</v>
      </c>
      <c r="C603" s="38">
        <v>74.528103970000004</v>
      </c>
      <c r="D603" s="38">
        <v>48.60472283</v>
      </c>
      <c r="E603" s="40">
        <v>4.4399999999999998E-6</v>
      </c>
      <c r="F603" s="40">
        <v>2.8899999999999999E-6</v>
      </c>
      <c r="G603" s="38">
        <v>1892</v>
      </c>
      <c r="H603" s="40">
        <v>6.7100000000000003E-12</v>
      </c>
      <c r="I603" s="38">
        <v>-2.7308952400000002</v>
      </c>
      <c r="J603" s="38">
        <v>2837.2501320000001</v>
      </c>
      <c r="K603" s="38">
        <v>33.31571374</v>
      </c>
      <c r="L603" s="37"/>
      <c r="M603" s="37"/>
      <c r="N603" s="37"/>
      <c r="O603" s="37"/>
      <c r="P603" s="37"/>
      <c r="Q603" s="38">
        <v>274.10000000000002</v>
      </c>
      <c r="R603" s="37"/>
      <c r="S603" s="39">
        <f t="shared" si="9"/>
        <v>420.33850639079998</v>
      </c>
    </row>
    <row r="604" spans="1:19" ht="15.75">
      <c r="A604" s="36">
        <v>-104.70067760000001</v>
      </c>
      <c r="B604" s="38">
        <v>32.233765959999999</v>
      </c>
      <c r="C604" s="38">
        <v>57.338117930000003</v>
      </c>
      <c r="D604" s="38">
        <v>26.800702279999999</v>
      </c>
      <c r="E604" s="40">
        <v>3.41E-6</v>
      </c>
      <c r="F604" s="40">
        <v>1.5999999999999999E-6</v>
      </c>
      <c r="G604" s="38">
        <v>911</v>
      </c>
      <c r="H604" s="40">
        <v>3.2300000000000002E-12</v>
      </c>
      <c r="I604" s="38">
        <v>-1.377579554</v>
      </c>
      <c r="J604" s="38">
        <v>1203.6180420000001</v>
      </c>
      <c r="K604" s="38">
        <v>24.311536709999999</v>
      </c>
      <c r="L604" s="37"/>
      <c r="M604" s="37"/>
      <c r="N604" s="37"/>
      <c r="O604" s="37"/>
      <c r="P604" s="37"/>
      <c r="Q604" s="38">
        <v>151.1</v>
      </c>
      <c r="R604" s="37"/>
      <c r="S604" s="39">
        <f t="shared" si="9"/>
        <v>323.3869851252</v>
      </c>
    </row>
    <row r="605" spans="1:19" ht="15.75">
      <c r="A605" s="36">
        <v>-104.7005774</v>
      </c>
      <c r="B605" s="38">
        <v>32.233845580000001</v>
      </c>
      <c r="C605" s="38">
        <v>86.013897619999995</v>
      </c>
      <c r="D605" s="38">
        <v>75.984451489999998</v>
      </c>
      <c r="E605" s="40">
        <v>5.1200000000000001E-6</v>
      </c>
      <c r="F605" s="40">
        <v>4.5299999999999998E-6</v>
      </c>
      <c r="G605" s="38">
        <v>3164</v>
      </c>
      <c r="H605" s="40">
        <v>1.1200000000000001E-11</v>
      </c>
      <c r="I605" s="38">
        <v>-2.273480266</v>
      </c>
      <c r="J605" s="38">
        <v>5119.0861889999996</v>
      </c>
      <c r="K605" s="38">
        <v>38.1920936</v>
      </c>
      <c r="L605" s="37"/>
      <c r="M605" s="37"/>
      <c r="N605" s="37"/>
      <c r="O605" s="37"/>
      <c r="P605" s="37"/>
      <c r="Q605" s="38">
        <v>428.5</v>
      </c>
      <c r="R605" s="37"/>
      <c r="S605" s="39">
        <f t="shared" si="9"/>
        <v>485.11838257679995</v>
      </c>
    </row>
    <row r="606" spans="1:19" ht="15.75">
      <c r="A606" s="36">
        <v>-104.7006318</v>
      </c>
      <c r="B606" s="38">
        <v>32.23384111</v>
      </c>
      <c r="C606" s="38">
        <v>74.934104500000004</v>
      </c>
      <c r="D606" s="38">
        <v>46.814859220000002</v>
      </c>
      <c r="E606" s="40">
        <v>4.4599999999999996E-6</v>
      </c>
      <c r="F606" s="40">
        <v>2.79E-6</v>
      </c>
      <c r="G606" s="38">
        <v>2020</v>
      </c>
      <c r="H606" s="40">
        <v>7.1600000000000002E-12</v>
      </c>
      <c r="I606" s="38">
        <v>-2.8004585259999999</v>
      </c>
      <c r="J606" s="38">
        <v>2747.6557819999998</v>
      </c>
      <c r="K606" s="38">
        <v>26.482785310000001</v>
      </c>
      <c r="L606" s="37"/>
      <c r="M606" s="37"/>
      <c r="N606" s="37"/>
      <c r="O606" s="37"/>
      <c r="P606" s="37"/>
      <c r="Q606" s="38">
        <v>264</v>
      </c>
      <c r="R606" s="37"/>
      <c r="S606" s="39">
        <f t="shared" si="9"/>
        <v>422.62834937999997</v>
      </c>
    </row>
    <row r="607" spans="1:19" ht="15.75">
      <c r="A607" s="36">
        <v>-104.70045039999999</v>
      </c>
      <c r="B607" s="38">
        <v>32.234095830000001</v>
      </c>
      <c r="C607" s="38">
        <v>100.7456461</v>
      </c>
      <c r="D607" s="38">
        <v>57.017236750000002</v>
      </c>
      <c r="E607" s="40">
        <v>6.0000000000000002E-6</v>
      </c>
      <c r="F607" s="40">
        <v>3.4000000000000001E-6</v>
      </c>
      <c r="G607" s="38">
        <v>3687</v>
      </c>
      <c r="H607" s="40">
        <v>1.31E-11</v>
      </c>
      <c r="I607" s="38">
        <v>-3.5970809999999999E-2</v>
      </c>
      <c r="J607" s="38">
        <v>4499.1609939999998</v>
      </c>
      <c r="K607" s="38">
        <v>18.051387699999999</v>
      </c>
      <c r="L607" s="37"/>
      <c r="M607" s="37"/>
      <c r="N607" s="37"/>
      <c r="O607" s="37"/>
      <c r="P607" s="37"/>
      <c r="Q607" s="38">
        <v>321.5</v>
      </c>
      <c r="R607" s="37"/>
      <c r="S607" s="39">
        <f t="shared" si="9"/>
        <v>568.20544400400001</v>
      </c>
    </row>
    <row r="608" spans="1:19" ht="15.75">
      <c r="A608" s="36">
        <v>-104.700458</v>
      </c>
      <c r="B608" s="38">
        <v>32.234094280000001</v>
      </c>
      <c r="C608" s="38">
        <v>96.751677509999993</v>
      </c>
      <c r="D608" s="38">
        <v>76.877358779999994</v>
      </c>
      <c r="E608" s="40">
        <v>5.7599999999999999E-6</v>
      </c>
      <c r="F608" s="40">
        <v>4.5800000000000002E-6</v>
      </c>
      <c r="G608" s="38">
        <v>4751</v>
      </c>
      <c r="H608" s="40">
        <v>1.6900000000000001E-11</v>
      </c>
      <c r="I608" s="38">
        <v>-0.34333264000000002</v>
      </c>
      <c r="J608" s="38">
        <v>5825.8062769999997</v>
      </c>
      <c r="K608" s="38">
        <v>18.449056250000002</v>
      </c>
      <c r="L608" s="37"/>
      <c r="M608" s="37"/>
      <c r="N608" s="37"/>
      <c r="O608" s="37"/>
      <c r="P608" s="37"/>
      <c r="Q608" s="38">
        <v>433.5</v>
      </c>
      <c r="R608" s="37"/>
      <c r="S608" s="39">
        <f t="shared" si="9"/>
        <v>545.67946115639995</v>
      </c>
    </row>
    <row r="609" spans="1:19" ht="15.75">
      <c r="A609" s="36">
        <v>-104.7004633</v>
      </c>
      <c r="B609" s="38">
        <v>32.234091900000003</v>
      </c>
      <c r="C609" s="38">
        <v>59.162361089999997</v>
      </c>
      <c r="D609" s="38">
        <v>36.384104610000001</v>
      </c>
      <c r="E609" s="40">
        <v>3.5200000000000002E-6</v>
      </c>
      <c r="F609" s="40">
        <v>2.17E-6</v>
      </c>
      <c r="G609" s="38">
        <v>1353</v>
      </c>
      <c r="H609" s="40">
        <v>4.7999999999999997E-12</v>
      </c>
      <c r="I609" s="38">
        <v>-2.0209685689999999</v>
      </c>
      <c r="J609" s="38">
        <v>1685.9949549999999</v>
      </c>
      <c r="K609" s="38">
        <v>19.750649540000001</v>
      </c>
      <c r="L609" s="37"/>
      <c r="M609" s="37"/>
      <c r="N609" s="37"/>
      <c r="O609" s="37"/>
      <c r="P609" s="37"/>
      <c r="Q609" s="38">
        <v>205.2</v>
      </c>
      <c r="R609" s="37"/>
      <c r="S609" s="39">
        <f t="shared" si="9"/>
        <v>333.67571654759996</v>
      </c>
    </row>
    <row r="610" spans="1:19" ht="15.75">
      <c r="A610" s="36">
        <v>-104.70044710000001</v>
      </c>
      <c r="B610" s="38">
        <v>32.234076889999997</v>
      </c>
      <c r="C610" s="38">
        <v>62.422613749999996</v>
      </c>
      <c r="D610" s="38">
        <v>45.930761629999999</v>
      </c>
      <c r="E610" s="40">
        <v>3.72E-6</v>
      </c>
      <c r="F610" s="40">
        <v>2.74E-6</v>
      </c>
      <c r="G610" s="38">
        <v>1608</v>
      </c>
      <c r="H610" s="40">
        <v>5.7000000000000003E-12</v>
      </c>
      <c r="I610" s="38">
        <v>-1.1045866550000001</v>
      </c>
      <c r="J610" s="38">
        <v>2245.6634869999998</v>
      </c>
      <c r="K610" s="38">
        <v>28.395326860000001</v>
      </c>
      <c r="L610" s="37"/>
      <c r="M610" s="37"/>
      <c r="N610" s="37"/>
      <c r="O610" s="37"/>
      <c r="P610" s="37"/>
      <c r="Q610" s="38">
        <v>259</v>
      </c>
      <c r="R610" s="37"/>
      <c r="S610" s="39">
        <f t="shared" si="9"/>
        <v>352.06354154999997</v>
      </c>
    </row>
    <row r="611" spans="1:19" ht="15.75">
      <c r="A611" s="36">
        <v>-104.7004499</v>
      </c>
      <c r="B611" s="38">
        <v>32.234071120000003</v>
      </c>
      <c r="C611" s="38">
        <v>93.495476769999996</v>
      </c>
      <c r="D611" s="38">
        <v>49.27125693</v>
      </c>
      <c r="E611" s="40">
        <v>5.57E-6</v>
      </c>
      <c r="F611" s="40">
        <v>2.9299999999999999E-6</v>
      </c>
      <c r="G611" s="38">
        <v>2983</v>
      </c>
      <c r="H611" s="40">
        <v>1.0599999999999999E-11</v>
      </c>
      <c r="I611" s="38">
        <v>-2.2976804130000001</v>
      </c>
      <c r="J611" s="38">
        <v>3608.1395259999999</v>
      </c>
      <c r="K611" s="38">
        <v>17.325813530000001</v>
      </c>
      <c r="L611" s="37"/>
      <c r="M611" s="37"/>
      <c r="N611" s="37"/>
      <c r="O611" s="37"/>
      <c r="P611" s="37"/>
      <c r="Q611" s="38">
        <v>277.8</v>
      </c>
      <c r="R611" s="37"/>
      <c r="S611" s="39">
        <f t="shared" si="9"/>
        <v>527.31448898279996</v>
      </c>
    </row>
    <row r="612" spans="1:19" ht="15.75">
      <c r="A612" s="36">
        <v>-104.7004498</v>
      </c>
      <c r="B612" s="38">
        <v>32.234063370000001</v>
      </c>
      <c r="C612" s="38">
        <v>181.43910399999999</v>
      </c>
      <c r="D612" s="38">
        <v>124.1491336</v>
      </c>
      <c r="E612" s="40">
        <v>1.08E-5</v>
      </c>
      <c r="F612" s="40">
        <v>7.3900000000000004E-6</v>
      </c>
      <c r="G612" s="38">
        <v>10799</v>
      </c>
      <c r="H612" s="40">
        <v>3.83E-11</v>
      </c>
      <c r="I612" s="38">
        <v>-0.79747270199999998</v>
      </c>
      <c r="J612" s="38">
        <v>17643.050080000001</v>
      </c>
      <c r="K612" s="38">
        <v>38.791762490000004</v>
      </c>
      <c r="L612" s="37"/>
      <c r="M612" s="37"/>
      <c r="N612" s="37"/>
      <c r="O612" s="37"/>
      <c r="P612" s="37"/>
      <c r="Q612" s="38">
        <v>700.1</v>
      </c>
      <c r="R612" s="37"/>
      <c r="S612" s="39">
        <f t="shared" si="9"/>
        <v>1023.3165465599999</v>
      </c>
    </row>
    <row r="613" spans="1:19" ht="15.75">
      <c r="A613" s="36">
        <v>-104.7004512</v>
      </c>
      <c r="B613" s="38">
        <v>32.234058670000003</v>
      </c>
      <c r="C613" s="38">
        <v>111.7331666</v>
      </c>
      <c r="D613" s="38">
        <v>55.647287239999997</v>
      </c>
      <c r="E613" s="40">
        <v>6.6499999999999999E-6</v>
      </c>
      <c r="F613" s="40">
        <v>3.3100000000000001E-6</v>
      </c>
      <c r="G613" s="38">
        <v>4110</v>
      </c>
      <c r="H613" s="40">
        <v>1.46E-11</v>
      </c>
      <c r="I613" s="38">
        <v>-0.22681538300000001</v>
      </c>
      <c r="J613" s="38">
        <v>4869.9576690000004</v>
      </c>
      <c r="K613" s="38">
        <v>15.60501592</v>
      </c>
      <c r="L613" s="37"/>
      <c r="M613" s="37"/>
      <c r="N613" s="37"/>
      <c r="O613" s="37"/>
      <c r="P613" s="37"/>
      <c r="Q613" s="38">
        <v>313.8</v>
      </c>
      <c r="R613" s="37"/>
      <c r="S613" s="39">
        <f t="shared" si="9"/>
        <v>630.17505962400003</v>
      </c>
    </row>
    <row r="614" spans="1:19" ht="15.75">
      <c r="A614" s="36">
        <v>-104.7004475</v>
      </c>
      <c r="B614" s="38">
        <v>32.234039670000001</v>
      </c>
      <c r="C614" s="38">
        <v>74.19061336</v>
      </c>
      <c r="D614" s="38">
        <v>49.197964280000001</v>
      </c>
      <c r="E614" s="40">
        <v>4.42E-6</v>
      </c>
      <c r="F614" s="40">
        <v>2.9299999999999999E-6</v>
      </c>
      <c r="G614" s="38">
        <v>2250</v>
      </c>
      <c r="H614" s="40">
        <v>7.9799999999999995E-12</v>
      </c>
      <c r="I614" s="38">
        <v>-1.128322364</v>
      </c>
      <c r="J614" s="38">
        <v>2858.8750580000001</v>
      </c>
      <c r="K614" s="38">
        <v>21.297714859999999</v>
      </c>
      <c r="L614" s="37"/>
      <c r="M614" s="37"/>
      <c r="N614" s="37"/>
      <c r="O614" s="37"/>
      <c r="P614" s="37"/>
      <c r="Q614" s="38">
        <v>277.39999999999998</v>
      </c>
      <c r="R614" s="37"/>
      <c r="S614" s="39">
        <f t="shared" si="9"/>
        <v>418.43505935039997</v>
      </c>
    </row>
    <row r="615" spans="1:19" ht="15.75">
      <c r="A615" s="36">
        <v>-104.7004804</v>
      </c>
      <c r="B615" s="38">
        <v>32.234010249999997</v>
      </c>
      <c r="C615" s="38">
        <v>122.3766373</v>
      </c>
      <c r="D615" s="38">
        <v>65.313666819999995</v>
      </c>
      <c r="E615" s="40">
        <v>7.2899999999999997E-6</v>
      </c>
      <c r="F615" s="40">
        <v>3.89E-6</v>
      </c>
      <c r="G615" s="38">
        <v>3408</v>
      </c>
      <c r="H615" s="40">
        <v>1.2100000000000001E-11</v>
      </c>
      <c r="I615" s="38">
        <v>-3.1365991019999999</v>
      </c>
      <c r="J615" s="38">
        <v>6260.3939490000002</v>
      </c>
      <c r="K615" s="38">
        <v>45.562531239999998</v>
      </c>
      <c r="L615" s="37"/>
      <c r="M615" s="37"/>
      <c r="N615" s="37"/>
      <c r="O615" s="37"/>
      <c r="P615" s="37"/>
      <c r="Q615" s="38">
        <v>368.3</v>
      </c>
      <c r="R615" s="37"/>
      <c r="S615" s="39">
        <f t="shared" si="9"/>
        <v>690.20423437199997</v>
      </c>
    </row>
    <row r="616" spans="1:19" ht="15.75">
      <c r="A616" s="36">
        <v>-104.7004464</v>
      </c>
      <c r="B616" s="38">
        <v>32.233997029999998</v>
      </c>
      <c r="C616" s="38">
        <v>51.502855449999998</v>
      </c>
      <c r="D616" s="38">
        <v>35.085678549999997</v>
      </c>
      <c r="E616" s="40">
        <v>3.0699999999999998E-6</v>
      </c>
      <c r="F616" s="40">
        <v>2.0899999999999999E-6</v>
      </c>
      <c r="G616" s="38">
        <v>1187</v>
      </c>
      <c r="H616" s="40">
        <v>4.21E-12</v>
      </c>
      <c r="I616" s="38">
        <v>-2.2715418359999999</v>
      </c>
      <c r="J616" s="38">
        <v>1415.338334</v>
      </c>
      <c r="K616" s="38">
        <v>16.133127210000001</v>
      </c>
      <c r="L616" s="37"/>
      <c r="M616" s="37"/>
      <c r="N616" s="37"/>
      <c r="O616" s="37"/>
      <c r="P616" s="37"/>
      <c r="Q616" s="38">
        <v>197.9</v>
      </c>
      <c r="R616" s="37"/>
      <c r="S616" s="39">
        <f t="shared" si="9"/>
        <v>290.47610473799995</v>
      </c>
    </row>
    <row r="617" spans="1:19" ht="15.75">
      <c r="A617" s="36">
        <v>-104.7004477</v>
      </c>
      <c r="B617" s="38">
        <v>32.233992620000002</v>
      </c>
      <c r="C617" s="38">
        <v>64.656123710000003</v>
      </c>
      <c r="D617" s="38">
        <v>44.340357050000001</v>
      </c>
      <c r="E617" s="40">
        <v>3.8500000000000004E-6</v>
      </c>
      <c r="F617" s="40">
        <v>2.6400000000000001E-6</v>
      </c>
      <c r="G617" s="38">
        <v>1866</v>
      </c>
      <c r="H617" s="40">
        <v>6.6199999999999997E-12</v>
      </c>
      <c r="I617" s="38">
        <v>-2.0156676080000002</v>
      </c>
      <c r="J617" s="38">
        <v>2245.4734859999999</v>
      </c>
      <c r="K617" s="38">
        <v>16.899486370000002</v>
      </c>
      <c r="L617" s="37"/>
      <c r="M617" s="37"/>
      <c r="N617" s="37"/>
      <c r="O617" s="37"/>
      <c r="P617" s="37"/>
      <c r="Q617" s="38">
        <v>250</v>
      </c>
      <c r="R617" s="37"/>
      <c r="S617" s="39">
        <f t="shared" si="9"/>
        <v>364.6605377244</v>
      </c>
    </row>
    <row r="618" spans="1:19" ht="15.75">
      <c r="A618" s="36">
        <v>-104.70045589999999</v>
      </c>
      <c r="B618" s="38">
        <v>32.234089930000003</v>
      </c>
      <c r="C618" s="38">
        <v>67.765250170000002</v>
      </c>
      <c r="D618" s="38">
        <v>34.98603937</v>
      </c>
      <c r="E618" s="40">
        <v>4.0400000000000003E-6</v>
      </c>
      <c r="F618" s="40">
        <v>2.08E-6</v>
      </c>
      <c r="G618" s="38">
        <v>1195</v>
      </c>
      <c r="H618" s="40">
        <v>4.2399999999999997E-12</v>
      </c>
      <c r="I618" s="38">
        <v>-0.43473696000000001</v>
      </c>
      <c r="J618" s="38">
        <v>1856.9529829999999</v>
      </c>
      <c r="K618" s="38">
        <v>35.647266739999999</v>
      </c>
      <c r="L618" s="37"/>
      <c r="M618" s="37"/>
      <c r="N618" s="37"/>
      <c r="O618" s="37"/>
      <c r="P618" s="37"/>
      <c r="Q618" s="38">
        <v>197.3</v>
      </c>
      <c r="R618" s="37"/>
      <c r="S618" s="39">
        <f t="shared" si="9"/>
        <v>382.1960109588</v>
      </c>
    </row>
    <row r="619" spans="1:19" ht="15.75">
      <c r="A619" s="36">
        <v>-104.7004519</v>
      </c>
      <c r="B619" s="38">
        <v>32.234083980000001</v>
      </c>
      <c r="C619" s="38">
        <v>45.810117959999999</v>
      </c>
      <c r="D619" s="38">
        <v>32.793879089999997</v>
      </c>
      <c r="E619" s="40">
        <v>2.7300000000000001E-6</v>
      </c>
      <c r="F619" s="40">
        <v>1.95E-6</v>
      </c>
      <c r="G619" s="38">
        <v>911</v>
      </c>
      <c r="H619" s="40">
        <v>3.2300000000000002E-12</v>
      </c>
      <c r="I619" s="38">
        <v>-1.546891322</v>
      </c>
      <c r="J619" s="38">
        <v>1176.666211</v>
      </c>
      <c r="K619" s="38">
        <v>22.577873690000001</v>
      </c>
      <c r="L619" s="37"/>
      <c r="M619" s="37"/>
      <c r="N619" s="37"/>
      <c r="O619" s="37"/>
      <c r="P619" s="37"/>
      <c r="Q619" s="38">
        <v>184.9</v>
      </c>
      <c r="R619" s="37"/>
      <c r="S619" s="39">
        <f t="shared" si="9"/>
        <v>258.3690652944</v>
      </c>
    </row>
    <row r="620" spans="1:19" ht="15.75">
      <c r="A620" s="36">
        <v>-104.7004491</v>
      </c>
      <c r="B620" s="38">
        <v>32.234083920000003</v>
      </c>
      <c r="C620" s="38">
        <v>52.294097469999997</v>
      </c>
      <c r="D620" s="38">
        <v>25.60137937</v>
      </c>
      <c r="E620" s="40">
        <v>3.1099999999999999E-6</v>
      </c>
      <c r="F620" s="40">
        <v>1.5200000000000001E-6</v>
      </c>
      <c r="G620" s="38">
        <v>931</v>
      </c>
      <c r="H620" s="40">
        <v>3.3000000000000001E-12</v>
      </c>
      <c r="I620" s="38">
        <v>-0.20693356299999999</v>
      </c>
      <c r="J620" s="38">
        <v>1048.612713</v>
      </c>
      <c r="K620" s="38">
        <v>11.21602964</v>
      </c>
      <c r="L620" s="37"/>
      <c r="M620" s="37"/>
      <c r="N620" s="37"/>
      <c r="O620" s="37"/>
      <c r="P620" s="37"/>
      <c r="Q620" s="38">
        <v>144.4</v>
      </c>
      <c r="R620" s="37"/>
      <c r="S620" s="39">
        <f t="shared" si="9"/>
        <v>294.93870973079999</v>
      </c>
    </row>
    <row r="621" spans="1:19" ht="15.75">
      <c r="A621" s="36">
        <v>-104.7004469</v>
      </c>
      <c r="B621" s="38">
        <v>32.234078859999997</v>
      </c>
      <c r="C621" s="38">
        <v>48.344753060000002</v>
      </c>
      <c r="D621" s="38">
        <v>30.349874799999998</v>
      </c>
      <c r="E621" s="40">
        <v>2.88E-6</v>
      </c>
      <c r="F621" s="40">
        <v>1.81E-6</v>
      </c>
      <c r="G621" s="38">
        <v>883</v>
      </c>
      <c r="H621" s="40">
        <v>3.1300000000000002E-12</v>
      </c>
      <c r="I621" s="38">
        <v>-0.33316593500000002</v>
      </c>
      <c r="J621" s="38">
        <v>1149.2257050000001</v>
      </c>
      <c r="K621" s="38">
        <v>23.165658740000001</v>
      </c>
      <c r="L621" s="37"/>
      <c r="M621" s="37"/>
      <c r="N621" s="37"/>
      <c r="O621" s="37"/>
      <c r="P621" s="37"/>
      <c r="Q621" s="38">
        <v>171.1</v>
      </c>
      <c r="R621" s="37"/>
      <c r="S621" s="39">
        <f t="shared" si="9"/>
        <v>272.66440725839999</v>
      </c>
    </row>
    <row r="622" spans="1:19" ht="15.75">
      <c r="A622" s="36">
        <v>-104.7004622</v>
      </c>
      <c r="B622" s="38">
        <v>32.23407606</v>
      </c>
      <c r="C622" s="38">
        <v>39.417971960000003</v>
      </c>
      <c r="D622" s="38">
        <v>24.76340729</v>
      </c>
      <c r="E622" s="40">
        <v>2.3499999999999999E-6</v>
      </c>
      <c r="F622" s="40">
        <v>1.4699999999999999E-6</v>
      </c>
      <c r="G622" s="38">
        <v>504</v>
      </c>
      <c r="H622" s="40">
        <v>1.79E-12</v>
      </c>
      <c r="I622" s="38">
        <v>-0.50442859699999998</v>
      </c>
      <c r="J622" s="38">
        <v>764.54624230000002</v>
      </c>
      <c r="K622" s="38">
        <v>34.078545929999997</v>
      </c>
      <c r="L622" s="37"/>
      <c r="M622" s="37"/>
      <c r="N622" s="37"/>
      <c r="O622" s="37"/>
      <c r="P622" s="37"/>
      <c r="Q622" s="38">
        <v>139.6</v>
      </c>
      <c r="R622" s="37"/>
      <c r="S622" s="39">
        <f t="shared" si="9"/>
        <v>222.31736185439999</v>
      </c>
    </row>
    <row r="623" spans="1:19" ht="15.75">
      <c r="A623" s="36">
        <v>-104.70045229999999</v>
      </c>
      <c r="B623" s="38">
        <v>32.234047289999999</v>
      </c>
      <c r="C623" s="38">
        <v>51.840891990000003</v>
      </c>
      <c r="D623" s="38">
        <v>34.124836309999999</v>
      </c>
      <c r="E623" s="40">
        <v>3.0900000000000001E-6</v>
      </c>
      <c r="F623" s="40">
        <v>2.03E-6</v>
      </c>
      <c r="G623" s="38">
        <v>1201</v>
      </c>
      <c r="H623" s="40">
        <v>4.26E-12</v>
      </c>
      <c r="I623" s="38">
        <v>-1.4634306850000001</v>
      </c>
      <c r="J623" s="38">
        <v>1385.613556</v>
      </c>
      <c r="K623" s="38">
        <v>13.32359628</v>
      </c>
      <c r="L623" s="37"/>
      <c r="M623" s="37"/>
      <c r="N623" s="37"/>
      <c r="O623" s="37"/>
      <c r="P623" s="37"/>
      <c r="Q623" s="38">
        <v>192.4</v>
      </c>
      <c r="R623" s="37"/>
      <c r="S623" s="39">
        <f t="shared" si="9"/>
        <v>292.38263082359998</v>
      </c>
    </row>
    <row r="624" spans="1:19" ht="15.75">
      <c r="A624" s="36">
        <v>-104.70044969999999</v>
      </c>
      <c r="B624" s="38">
        <v>32.23404712</v>
      </c>
      <c r="C624" s="38">
        <v>47.765364329999997</v>
      </c>
      <c r="D624" s="38">
        <v>30.998114019999999</v>
      </c>
      <c r="E624" s="40">
        <v>2.8399999999999999E-6</v>
      </c>
      <c r="F624" s="40">
        <v>1.8500000000000001E-6</v>
      </c>
      <c r="G624" s="38">
        <v>1008</v>
      </c>
      <c r="H624" s="40">
        <v>3.5800000000000001E-12</v>
      </c>
      <c r="I624" s="38">
        <v>-9.1014230000000002E-2</v>
      </c>
      <c r="J624" s="38">
        <v>1159.70478</v>
      </c>
      <c r="K624" s="38">
        <v>13.081327509999999</v>
      </c>
      <c r="L624" s="37"/>
      <c r="M624" s="37"/>
      <c r="N624" s="37"/>
      <c r="O624" s="37"/>
      <c r="P624" s="37"/>
      <c r="Q624" s="38">
        <v>174.8</v>
      </c>
      <c r="R624" s="37"/>
      <c r="S624" s="39">
        <f t="shared" si="9"/>
        <v>269.39665482119995</v>
      </c>
    </row>
    <row r="625" spans="1:19" ht="15.75">
      <c r="A625" s="36">
        <v>-104.7004472</v>
      </c>
      <c r="B625" s="38">
        <v>32.234041759999997</v>
      </c>
      <c r="C625" s="38">
        <v>44.33985869</v>
      </c>
      <c r="D625" s="38">
        <v>23.938658159999999</v>
      </c>
      <c r="E625" s="40">
        <v>2.6400000000000001E-6</v>
      </c>
      <c r="F625" s="40">
        <v>1.4300000000000001E-6</v>
      </c>
      <c r="G625" s="38">
        <v>714</v>
      </c>
      <c r="H625" s="40">
        <v>2.5299999999999999E-12</v>
      </c>
      <c r="I625" s="38">
        <v>-0.48100667499999999</v>
      </c>
      <c r="J625" s="38">
        <v>831.36777989999996</v>
      </c>
      <c r="K625" s="38">
        <v>14.117431870000001</v>
      </c>
      <c r="L625" s="37"/>
      <c r="M625" s="37"/>
      <c r="N625" s="37"/>
      <c r="O625" s="37"/>
      <c r="P625" s="37"/>
      <c r="Q625" s="38">
        <v>135</v>
      </c>
      <c r="R625" s="37"/>
      <c r="S625" s="39">
        <f t="shared" si="9"/>
        <v>250.07680301159999</v>
      </c>
    </row>
    <row r="626" spans="1:19" ht="15.75">
      <c r="A626" s="36">
        <v>-104.7004546</v>
      </c>
      <c r="B626" s="38">
        <v>32.23403544</v>
      </c>
      <c r="C626" s="38">
        <v>83.297992570000005</v>
      </c>
      <c r="D626" s="38">
        <v>31.699172099999998</v>
      </c>
      <c r="E626" s="40">
        <v>4.9599999999999999E-6</v>
      </c>
      <c r="F626" s="40">
        <v>1.8899999999999999E-6</v>
      </c>
      <c r="G626" s="38">
        <v>1465</v>
      </c>
      <c r="H626" s="40">
        <v>5.1999999999999997E-12</v>
      </c>
      <c r="I626" s="38">
        <v>-0.99618023099999997</v>
      </c>
      <c r="J626" s="38">
        <v>2068.1476290000001</v>
      </c>
      <c r="K626" s="38">
        <v>29.16366416</v>
      </c>
      <c r="L626" s="37"/>
      <c r="M626" s="37"/>
      <c r="N626" s="37"/>
      <c r="O626" s="37"/>
      <c r="P626" s="37"/>
      <c r="Q626" s="38">
        <v>178.8</v>
      </c>
      <c r="R626" s="37"/>
      <c r="S626" s="39">
        <f t="shared" si="9"/>
        <v>469.80067809479999</v>
      </c>
    </row>
    <row r="627" spans="1:19" ht="15.75">
      <c r="A627" s="36">
        <v>-104.7004493</v>
      </c>
      <c r="B627" s="38">
        <v>32.234034610000002</v>
      </c>
      <c r="C627" s="38">
        <v>34.768235910000001</v>
      </c>
      <c r="D627" s="38">
        <v>29.416897649999999</v>
      </c>
      <c r="E627" s="40">
        <v>2.0700000000000001E-6</v>
      </c>
      <c r="F627" s="40">
        <v>1.75E-6</v>
      </c>
      <c r="G627" s="38">
        <v>694</v>
      </c>
      <c r="H627" s="40">
        <v>2.46E-12</v>
      </c>
      <c r="I627" s="38">
        <v>-1.276430639</v>
      </c>
      <c r="J627" s="38">
        <v>801.08501239999998</v>
      </c>
      <c r="K627" s="38">
        <v>13.36749668</v>
      </c>
      <c r="L627" s="37"/>
      <c r="M627" s="37"/>
      <c r="N627" s="37"/>
      <c r="O627" s="37"/>
      <c r="P627" s="37"/>
      <c r="Q627" s="38">
        <v>165.9</v>
      </c>
      <c r="R627" s="37"/>
      <c r="S627" s="39">
        <f t="shared" si="9"/>
        <v>196.09285053240001</v>
      </c>
    </row>
    <row r="628" spans="1:19" ht="15.75">
      <c r="A628" s="36">
        <v>-104.700456</v>
      </c>
      <c r="B628" s="38">
        <v>32.234029130000003</v>
      </c>
      <c r="C628" s="38">
        <v>50.092989760000002</v>
      </c>
      <c r="D628" s="38">
        <v>25.916816749999999</v>
      </c>
      <c r="E628" s="40">
        <v>2.9799999999999998E-6</v>
      </c>
      <c r="F628" s="40">
        <v>1.5400000000000001E-6</v>
      </c>
      <c r="G628" s="38">
        <v>698</v>
      </c>
      <c r="H628" s="40">
        <v>2.4799999999999999E-12</v>
      </c>
      <c r="I628" s="38">
        <v>-1.447708786</v>
      </c>
      <c r="J628" s="38">
        <v>1016.851872</v>
      </c>
      <c r="K628" s="38">
        <v>31.356766950000001</v>
      </c>
      <c r="L628" s="37"/>
      <c r="M628" s="37"/>
      <c r="N628" s="37"/>
      <c r="O628" s="37"/>
      <c r="P628" s="37"/>
      <c r="Q628" s="38">
        <v>146.1</v>
      </c>
      <c r="R628" s="37"/>
      <c r="S628" s="39">
        <f t="shared" si="9"/>
        <v>282.52446224639999</v>
      </c>
    </row>
    <row r="629" spans="1:19" ht="15.75">
      <c r="A629" s="36">
        <v>-104.700479</v>
      </c>
      <c r="B629" s="38">
        <v>32.234017870000002</v>
      </c>
      <c r="C629" s="38">
        <v>47.642557609999997</v>
      </c>
      <c r="D629" s="38">
        <v>29.15661098</v>
      </c>
      <c r="E629" s="40">
        <v>2.8399999999999999E-6</v>
      </c>
      <c r="F629" s="40">
        <v>1.7400000000000001E-6</v>
      </c>
      <c r="G629" s="38">
        <v>836</v>
      </c>
      <c r="H629" s="40">
        <v>2.9700000000000001E-12</v>
      </c>
      <c r="I629" s="38">
        <v>-2.0717226389999999</v>
      </c>
      <c r="J629" s="38">
        <v>1088.005752</v>
      </c>
      <c r="K629" s="38">
        <v>23.162170939999999</v>
      </c>
      <c r="L629" s="37"/>
      <c r="M629" s="37"/>
      <c r="N629" s="37"/>
      <c r="O629" s="37"/>
      <c r="P629" s="37"/>
      <c r="Q629" s="38">
        <v>164.4</v>
      </c>
      <c r="R629" s="37"/>
      <c r="S629" s="39">
        <f t="shared" si="9"/>
        <v>268.70402492039995</v>
      </c>
    </row>
    <row r="630" spans="1:19" ht="15.75">
      <c r="A630" s="36">
        <v>-104.70047959999999</v>
      </c>
      <c r="B630" s="38">
        <v>32.23401561</v>
      </c>
      <c r="C630" s="38">
        <v>48.443395219999999</v>
      </c>
      <c r="D630" s="38">
        <v>26.318014009999999</v>
      </c>
      <c r="E630" s="40">
        <v>2.88E-6</v>
      </c>
      <c r="F630" s="40">
        <v>1.57E-6</v>
      </c>
      <c r="G630" s="38">
        <v>871</v>
      </c>
      <c r="H630" s="40">
        <v>3.09E-12</v>
      </c>
      <c r="I630" s="38">
        <v>-5.9488379000000001E-2</v>
      </c>
      <c r="J630" s="38">
        <v>998.58897920000004</v>
      </c>
      <c r="K630" s="38">
        <v>12.77692643</v>
      </c>
      <c r="L630" s="37"/>
      <c r="M630" s="37"/>
      <c r="N630" s="37"/>
      <c r="O630" s="37"/>
      <c r="P630" s="37"/>
      <c r="Q630" s="38">
        <v>148.4</v>
      </c>
      <c r="R630" s="37"/>
      <c r="S630" s="39">
        <f t="shared" si="9"/>
        <v>273.2207490408</v>
      </c>
    </row>
    <row r="631" spans="1:19" ht="15.75">
      <c r="A631" s="36">
        <v>-104.7004598</v>
      </c>
      <c r="B631" s="38">
        <v>32.234002150000002</v>
      </c>
      <c r="C631" s="38">
        <v>58.074968480000003</v>
      </c>
      <c r="D631" s="38">
        <v>24.960250299999998</v>
      </c>
      <c r="E631" s="40">
        <v>3.4599999999999999E-6</v>
      </c>
      <c r="F631" s="40">
        <v>1.4899999999999999E-6</v>
      </c>
      <c r="G631" s="38">
        <v>841</v>
      </c>
      <c r="H631" s="40">
        <v>2.9799999999999998E-12</v>
      </c>
      <c r="I631" s="38">
        <v>-1.863092848</v>
      </c>
      <c r="J631" s="38">
        <v>1135.368917</v>
      </c>
      <c r="K631" s="38">
        <v>25.927160099999998</v>
      </c>
      <c r="L631" s="37"/>
      <c r="M631" s="37"/>
      <c r="N631" s="37"/>
      <c r="O631" s="37"/>
      <c r="P631" s="37"/>
      <c r="Q631" s="38">
        <v>140.80000000000001</v>
      </c>
      <c r="R631" s="37"/>
      <c r="S631" s="39">
        <f t="shared" si="9"/>
        <v>327.54282222720002</v>
      </c>
    </row>
    <row r="632" spans="1:19" ht="15.75">
      <c r="A632" s="36">
        <v>-104.70051220000001</v>
      </c>
      <c r="B632" s="38">
        <v>32.233999410000003</v>
      </c>
      <c r="C632" s="38">
        <v>44.384074509999998</v>
      </c>
      <c r="D632" s="38">
        <v>25.515659589999999</v>
      </c>
      <c r="E632" s="40">
        <v>2.6400000000000001E-6</v>
      </c>
      <c r="F632" s="40">
        <v>1.5200000000000001E-6</v>
      </c>
      <c r="G632" s="38">
        <v>713</v>
      </c>
      <c r="H632" s="40">
        <v>2.5299999999999999E-12</v>
      </c>
      <c r="I632" s="38">
        <v>-0.33637325600000001</v>
      </c>
      <c r="J632" s="38">
        <v>887.01925889999995</v>
      </c>
      <c r="K632" s="38">
        <v>19.618430740000001</v>
      </c>
      <c r="L632" s="37"/>
      <c r="M632" s="37"/>
      <c r="N632" s="37"/>
      <c r="O632" s="37"/>
      <c r="P632" s="37"/>
      <c r="Q632" s="38">
        <v>143.9</v>
      </c>
      <c r="R632" s="37"/>
      <c r="S632" s="39">
        <f t="shared" si="9"/>
        <v>250.32618023639998</v>
      </c>
    </row>
    <row r="633" spans="1:19" ht="15.75">
      <c r="A633" s="36">
        <v>-104.7004771</v>
      </c>
      <c r="B633" s="38">
        <v>32.233992030000003</v>
      </c>
      <c r="C633" s="38">
        <v>39.352962669999997</v>
      </c>
      <c r="D633" s="38">
        <v>20.911397409999999</v>
      </c>
      <c r="E633" s="40">
        <v>2.34E-6</v>
      </c>
      <c r="F633" s="40">
        <v>1.2500000000000001E-6</v>
      </c>
      <c r="G633" s="38">
        <v>494</v>
      </c>
      <c r="H633" s="40">
        <v>1.75E-12</v>
      </c>
      <c r="I633" s="38">
        <v>-2.1643010409999999</v>
      </c>
      <c r="J633" s="38">
        <v>644.5543897</v>
      </c>
      <c r="K633" s="38">
        <v>23.357903090000001</v>
      </c>
      <c r="L633" s="37"/>
      <c r="M633" s="37"/>
      <c r="N633" s="37"/>
      <c r="O633" s="37"/>
      <c r="P633" s="37"/>
      <c r="Q633" s="38">
        <v>117.9</v>
      </c>
      <c r="R633" s="37"/>
      <c r="S633" s="39">
        <f t="shared" si="9"/>
        <v>221.95070945879996</v>
      </c>
    </row>
    <row r="634" spans="1:19" ht="15.75">
      <c r="A634" s="36">
        <v>-104.7004585</v>
      </c>
      <c r="B634" s="38">
        <v>32.23405897</v>
      </c>
      <c r="C634" s="38">
        <v>125.0372668</v>
      </c>
      <c r="D634" s="38">
        <v>98.989776509999999</v>
      </c>
      <c r="E634" s="40">
        <v>7.4499999999999998E-6</v>
      </c>
      <c r="F634" s="40">
        <v>5.9000000000000003E-6</v>
      </c>
      <c r="G634" s="38">
        <v>8172</v>
      </c>
      <c r="H634" s="40">
        <v>2.9E-11</v>
      </c>
      <c r="I634" s="38">
        <v>-1.197894644</v>
      </c>
      <c r="J634" s="38">
        <v>9694.5777280000002</v>
      </c>
      <c r="K634" s="38">
        <v>15.705456910000001</v>
      </c>
      <c r="L634" s="37"/>
      <c r="M634" s="37"/>
      <c r="N634" s="37"/>
      <c r="O634" s="37"/>
      <c r="P634" s="37"/>
      <c r="Q634" s="38">
        <v>558.20000000000005</v>
      </c>
      <c r="R634" s="37"/>
      <c r="S634" s="39">
        <f t="shared" si="9"/>
        <v>705.21018475199992</v>
      </c>
    </row>
    <row r="635" spans="1:19" ht="15.75">
      <c r="A635" s="36">
        <v>-104.7004645</v>
      </c>
      <c r="B635" s="38">
        <v>32.234057720000003</v>
      </c>
      <c r="C635" s="38">
        <v>100.2282731</v>
      </c>
      <c r="D635" s="38">
        <v>76.665521269999999</v>
      </c>
      <c r="E635" s="40">
        <v>5.9699999999999996E-6</v>
      </c>
      <c r="F635" s="40">
        <v>4.5700000000000003E-6</v>
      </c>
      <c r="G635" s="38">
        <v>4550</v>
      </c>
      <c r="H635" s="40">
        <v>1.6100000000000001E-11</v>
      </c>
      <c r="I635" s="38">
        <v>-2.576284641</v>
      </c>
      <c r="J635" s="38">
        <v>6018.5160370000003</v>
      </c>
      <c r="K635" s="38">
        <v>24.399968829999999</v>
      </c>
      <c r="L635" s="37"/>
      <c r="M635" s="37"/>
      <c r="N635" s="37"/>
      <c r="O635" s="37"/>
      <c r="P635" s="37"/>
      <c r="Q635" s="38">
        <v>432.3</v>
      </c>
      <c r="R635" s="37"/>
      <c r="S635" s="39">
        <f t="shared" si="9"/>
        <v>565.28746028399996</v>
      </c>
    </row>
    <row r="636" spans="1:19" ht="15.75">
      <c r="A636" s="36">
        <v>-104.70046960000001</v>
      </c>
      <c r="B636" s="38">
        <v>32.233997209999998</v>
      </c>
      <c r="C636" s="38">
        <v>37.167613000000003</v>
      </c>
      <c r="D636" s="38">
        <v>24.278836689999999</v>
      </c>
      <c r="E636" s="40">
        <v>2.21E-6</v>
      </c>
      <c r="F636" s="40">
        <v>1.4500000000000001E-6</v>
      </c>
      <c r="G636" s="38">
        <v>518</v>
      </c>
      <c r="H636" s="40">
        <v>1.8399999999999998E-12</v>
      </c>
      <c r="I636" s="38">
        <v>-1.5818597480000001</v>
      </c>
      <c r="J636" s="38">
        <v>706.79200079999998</v>
      </c>
      <c r="K636" s="38">
        <v>26.7111117</v>
      </c>
      <c r="L636" s="37"/>
      <c r="M636" s="37"/>
      <c r="N636" s="37"/>
      <c r="O636" s="37"/>
      <c r="P636" s="37"/>
      <c r="Q636" s="38">
        <v>136.9</v>
      </c>
      <c r="R636" s="37"/>
      <c r="S636" s="39">
        <f t="shared" si="9"/>
        <v>209.62533732</v>
      </c>
    </row>
    <row r="637" spans="1:19" ht="15.75">
      <c r="A637" s="36">
        <v>-104.7004797</v>
      </c>
      <c r="B637" s="38">
        <v>32.23398005</v>
      </c>
      <c r="C637" s="38">
        <v>80.605116859999995</v>
      </c>
      <c r="D637" s="38">
        <v>69.776510630000004</v>
      </c>
      <c r="E637" s="40">
        <v>4.7999999999999998E-6</v>
      </c>
      <c r="F637" s="40">
        <v>4.16E-6</v>
      </c>
      <c r="G637" s="38">
        <v>3313</v>
      </c>
      <c r="H637" s="40">
        <v>1.1800000000000001E-11</v>
      </c>
      <c r="I637" s="38">
        <v>-2.485804114</v>
      </c>
      <c r="J637" s="38">
        <v>4405.2538640000002</v>
      </c>
      <c r="K637" s="38">
        <v>24.79434552</v>
      </c>
      <c r="L637" s="37"/>
      <c r="M637" s="37"/>
      <c r="N637" s="37"/>
      <c r="O637" s="37"/>
      <c r="P637" s="37"/>
      <c r="Q637" s="38">
        <v>393.5</v>
      </c>
      <c r="R637" s="37"/>
      <c r="S637" s="39">
        <f t="shared" si="9"/>
        <v>454.61285909039992</v>
      </c>
    </row>
    <row r="638" spans="1:19" ht="15.75">
      <c r="A638" s="36">
        <v>-104.7004797</v>
      </c>
      <c r="B638" s="38">
        <v>32.233976660000003</v>
      </c>
      <c r="C638" s="38">
        <v>52.4449398</v>
      </c>
      <c r="D638" s="38">
        <v>32.726487300000002</v>
      </c>
      <c r="E638" s="40">
        <v>3.1200000000000002E-6</v>
      </c>
      <c r="F638" s="40">
        <v>1.95E-6</v>
      </c>
      <c r="G638" s="38">
        <v>1106</v>
      </c>
      <c r="H638" s="40">
        <v>3.9200000000000003E-12</v>
      </c>
      <c r="I638" s="38">
        <v>-0.40921269900000001</v>
      </c>
      <c r="J638" s="38">
        <v>1344.31816</v>
      </c>
      <c r="K638" s="38">
        <v>17.72780929</v>
      </c>
      <c r="L638" s="37"/>
      <c r="M638" s="37"/>
      <c r="N638" s="37"/>
      <c r="O638" s="37"/>
      <c r="P638" s="37"/>
      <c r="Q638" s="38">
        <v>184.5</v>
      </c>
      <c r="R638" s="37"/>
      <c r="S638" s="39">
        <f t="shared" si="9"/>
        <v>295.78946047199997</v>
      </c>
    </row>
    <row r="639" spans="1:19" ht="15.75">
      <c r="A639" s="36">
        <v>-104.7004805</v>
      </c>
      <c r="B639" s="38">
        <v>32.23397172</v>
      </c>
      <c r="C639" s="38">
        <v>121.5992732</v>
      </c>
      <c r="D639" s="38">
        <v>75.032271280000003</v>
      </c>
      <c r="E639" s="40">
        <v>7.2400000000000001E-6</v>
      </c>
      <c r="F639" s="40">
        <v>4.4700000000000004E-6</v>
      </c>
      <c r="G639" s="38">
        <v>5487</v>
      </c>
      <c r="H639" s="40">
        <v>1.9500000000000001E-11</v>
      </c>
      <c r="I639" s="38">
        <v>-0.170820466</v>
      </c>
      <c r="J639" s="38">
        <v>7146.249151</v>
      </c>
      <c r="K639" s="38">
        <v>23.2184621</v>
      </c>
      <c r="L639" s="37"/>
      <c r="M639" s="37"/>
      <c r="N639" s="37"/>
      <c r="O639" s="37"/>
      <c r="P639" s="37"/>
      <c r="Q639" s="38">
        <v>423.1</v>
      </c>
      <c r="R639" s="37"/>
      <c r="S639" s="39">
        <f t="shared" si="9"/>
        <v>685.81990084799997</v>
      </c>
    </row>
    <row r="640" spans="1:19" ht="15.75">
      <c r="A640" s="36">
        <v>-104.700513</v>
      </c>
      <c r="B640" s="38">
        <v>32.233963799999998</v>
      </c>
      <c r="C640" s="38">
        <v>53.431160849999998</v>
      </c>
      <c r="D640" s="38">
        <v>31.677560809999999</v>
      </c>
      <c r="E640" s="40">
        <v>3.18E-6</v>
      </c>
      <c r="F640" s="40">
        <v>1.8899999999999999E-6</v>
      </c>
      <c r="G640" s="38">
        <v>1060</v>
      </c>
      <c r="H640" s="40">
        <v>3.7600000000000001E-12</v>
      </c>
      <c r="I640" s="38">
        <v>-1.8368345000000001E-2</v>
      </c>
      <c r="J640" s="38">
        <v>1325.700513</v>
      </c>
      <c r="K640" s="38">
        <v>20.042272789999998</v>
      </c>
      <c r="L640" s="37"/>
      <c r="M640" s="37"/>
      <c r="N640" s="37"/>
      <c r="O640" s="37"/>
      <c r="P640" s="37"/>
      <c r="Q640" s="38">
        <v>178.6</v>
      </c>
      <c r="R640" s="37"/>
      <c r="S640" s="39">
        <f t="shared" si="9"/>
        <v>301.35174719399998</v>
      </c>
    </row>
    <row r="641" spans="1:19" ht="15.75">
      <c r="A641" s="36">
        <v>-104.7004783</v>
      </c>
      <c r="B641" s="38">
        <v>32.233953489999998</v>
      </c>
      <c r="C641" s="38">
        <v>92.665353769999996</v>
      </c>
      <c r="D641" s="38">
        <v>37.089201699999997</v>
      </c>
      <c r="E641" s="40">
        <v>5.5199999999999997E-6</v>
      </c>
      <c r="F641" s="40">
        <v>2.21E-6</v>
      </c>
      <c r="G641" s="38">
        <v>1623</v>
      </c>
      <c r="H641" s="40">
        <v>5.7599999999999997E-12</v>
      </c>
      <c r="I641" s="38">
        <v>-2.9500562819999998</v>
      </c>
      <c r="J641" s="38">
        <v>2691.9311950000001</v>
      </c>
      <c r="K641" s="38">
        <v>39.708711600000001</v>
      </c>
      <c r="L641" s="37"/>
      <c r="M641" s="37"/>
      <c r="N641" s="37"/>
      <c r="O641" s="37"/>
      <c r="P641" s="37"/>
      <c r="Q641" s="38">
        <v>209.2</v>
      </c>
      <c r="R641" s="37"/>
      <c r="S641" s="39">
        <f t="shared" si="9"/>
        <v>522.6325952627999</v>
      </c>
    </row>
    <row r="642" spans="1:19" ht="15.75">
      <c r="A642" s="36">
        <v>-104.7004974</v>
      </c>
      <c r="B642" s="38">
        <v>32.233928720000002</v>
      </c>
      <c r="C642" s="38">
        <v>258.79603179999998</v>
      </c>
      <c r="D642" s="38">
        <v>134.76789930000001</v>
      </c>
      <c r="E642" s="40">
        <v>1.5400000000000002E-5</v>
      </c>
      <c r="F642" s="40">
        <v>8.0299999999999994E-6</v>
      </c>
      <c r="G642" s="38">
        <v>12331</v>
      </c>
      <c r="H642" s="40">
        <v>4.3700000000000002E-11</v>
      </c>
      <c r="I642" s="38">
        <v>-0.85547706800000001</v>
      </c>
      <c r="J642" s="38">
        <v>27317.638459999998</v>
      </c>
      <c r="K642" s="38">
        <v>54.86066623</v>
      </c>
      <c r="L642" s="37"/>
      <c r="M642" s="37"/>
      <c r="N642" s="37"/>
      <c r="O642" s="37"/>
      <c r="P642" s="37"/>
      <c r="Q642" s="38">
        <v>760</v>
      </c>
      <c r="R642" s="37"/>
      <c r="S642" s="39">
        <f t="shared" si="9"/>
        <v>1459.6096193519998</v>
      </c>
    </row>
    <row r="643" spans="1:19" ht="15.75">
      <c r="A643" s="36">
        <v>-104.7004639</v>
      </c>
      <c r="B643" s="38">
        <v>32.233926990000001</v>
      </c>
      <c r="C643" s="38">
        <v>105.8757308</v>
      </c>
      <c r="D643" s="38">
        <v>27.365574290000001</v>
      </c>
      <c r="E643" s="40">
        <v>6.3099999999999997E-6</v>
      </c>
      <c r="F643" s="40">
        <v>1.6300000000000001E-6</v>
      </c>
      <c r="G643" s="38">
        <v>1864</v>
      </c>
      <c r="H643" s="40">
        <v>6.6100000000000003E-12</v>
      </c>
      <c r="I643" s="38">
        <v>-2.626369468</v>
      </c>
      <c r="J643" s="38">
        <v>2269.3426169999998</v>
      </c>
      <c r="K643" s="38">
        <v>17.861675630000001</v>
      </c>
      <c r="L643" s="37"/>
      <c r="M643" s="37"/>
      <c r="N643" s="37"/>
      <c r="O643" s="37"/>
      <c r="P643" s="37"/>
      <c r="Q643" s="38">
        <v>154.30000000000001</v>
      </c>
      <c r="R643" s="37"/>
      <c r="S643" s="39">
        <f t="shared" si="9"/>
        <v>597.13912171200002</v>
      </c>
    </row>
    <row r="644" spans="1:19" ht="15.75">
      <c r="A644" s="36">
        <v>-104.70049</v>
      </c>
      <c r="B644" s="38">
        <v>32.233926400000001</v>
      </c>
      <c r="C644" s="38">
        <v>79.691921620000002</v>
      </c>
      <c r="D644" s="38">
        <v>63.899123340000003</v>
      </c>
      <c r="E644" s="40">
        <v>4.7500000000000003E-6</v>
      </c>
      <c r="F644" s="40">
        <v>3.8099999999999999E-6</v>
      </c>
      <c r="G644" s="38">
        <v>3417</v>
      </c>
      <c r="H644" s="40">
        <v>1.2100000000000001E-11</v>
      </c>
      <c r="I644" s="38">
        <v>-1.3095642110000001</v>
      </c>
      <c r="J644" s="38">
        <v>3988.4879139999998</v>
      </c>
      <c r="K644" s="38">
        <v>14.328435389999999</v>
      </c>
      <c r="L644" s="37"/>
      <c r="M644" s="37"/>
      <c r="N644" s="37"/>
      <c r="O644" s="37"/>
      <c r="P644" s="37"/>
      <c r="Q644" s="38">
        <v>360.3</v>
      </c>
      <c r="R644" s="37"/>
      <c r="S644" s="39">
        <f t="shared" si="9"/>
        <v>449.46243793679997</v>
      </c>
    </row>
    <row r="645" spans="1:19" ht="15.75">
      <c r="A645" s="36">
        <v>-104.7005068</v>
      </c>
      <c r="B645" s="38">
        <v>32.233923840000003</v>
      </c>
      <c r="C645" s="38">
        <v>114.98827559999999</v>
      </c>
      <c r="D645" s="38">
        <v>39.68623341</v>
      </c>
      <c r="E645" s="40">
        <v>6.8499999999999996E-6</v>
      </c>
      <c r="F645" s="40">
        <v>2.3599999999999999E-6</v>
      </c>
      <c r="G645" s="38">
        <v>3031</v>
      </c>
      <c r="H645" s="40">
        <v>1.0699999999999999E-11</v>
      </c>
      <c r="I645" s="38">
        <v>-0.120784904</v>
      </c>
      <c r="J645" s="38">
        <v>3574.3125420000001</v>
      </c>
      <c r="K645" s="38">
        <v>15.2004766</v>
      </c>
      <c r="L645" s="37"/>
      <c r="M645" s="37"/>
      <c r="N645" s="37"/>
      <c r="O645" s="37"/>
      <c r="P645" s="37"/>
      <c r="Q645" s="38">
        <v>223.8</v>
      </c>
      <c r="R645" s="37"/>
      <c r="S645" s="39">
        <f t="shared" si="9"/>
        <v>648.53387438399989</v>
      </c>
    </row>
    <row r="646" spans="1:19" ht="15.75">
      <c r="A646" s="36">
        <v>-104.700535</v>
      </c>
      <c r="B646" s="38">
        <v>32.233921989999999</v>
      </c>
      <c r="C646" s="38">
        <v>100.75740860000001</v>
      </c>
      <c r="D646" s="38">
        <v>66.730587740000004</v>
      </c>
      <c r="E646" s="40">
        <v>6.0000000000000002E-6</v>
      </c>
      <c r="F646" s="40">
        <v>3.9700000000000001E-6</v>
      </c>
      <c r="G646" s="38">
        <v>3797</v>
      </c>
      <c r="H646" s="40">
        <v>1.35E-11</v>
      </c>
      <c r="I646" s="38">
        <v>-0.52840600699999996</v>
      </c>
      <c r="J646" s="38">
        <v>5266.2445250000001</v>
      </c>
      <c r="K646" s="38">
        <v>27.899284170000001</v>
      </c>
      <c r="L646" s="37"/>
      <c r="M646" s="37"/>
      <c r="N646" s="37"/>
      <c r="O646" s="37"/>
      <c r="P646" s="37"/>
      <c r="Q646" s="38">
        <v>376.3</v>
      </c>
      <c r="R646" s="37"/>
      <c r="S646" s="39">
        <f t="shared" ref="S646:S709" si="10">C646*R$5</f>
        <v>568.27178450400004</v>
      </c>
    </row>
    <row r="647" spans="1:19" ht="15.75">
      <c r="A647" s="36">
        <v>-104.7005126</v>
      </c>
      <c r="B647" s="38">
        <v>32.233922409999998</v>
      </c>
      <c r="C647" s="38">
        <v>49.552379600000002</v>
      </c>
      <c r="D647" s="38">
        <v>38.070250690000002</v>
      </c>
      <c r="E647" s="40">
        <v>2.9500000000000001E-6</v>
      </c>
      <c r="F647" s="40">
        <v>2.2699999999999999E-6</v>
      </c>
      <c r="G647" s="38">
        <v>1254</v>
      </c>
      <c r="H647" s="40">
        <v>4.4499999999999998E-12</v>
      </c>
      <c r="I647" s="38">
        <v>-0.79656269999999996</v>
      </c>
      <c r="J647" s="38">
        <v>1477.574314</v>
      </c>
      <c r="K647" s="38">
        <v>15.131172230000001</v>
      </c>
      <c r="L647" s="37"/>
      <c r="M647" s="37"/>
      <c r="N647" s="37"/>
      <c r="O647" s="37"/>
      <c r="P647" s="37"/>
      <c r="Q647" s="38">
        <v>214.7</v>
      </c>
      <c r="R647" s="37"/>
      <c r="S647" s="39">
        <f t="shared" si="10"/>
        <v>279.47542094400001</v>
      </c>
    </row>
    <row r="648" spans="1:19" ht="15.75">
      <c r="A648" s="36">
        <v>-104.7004719</v>
      </c>
      <c r="B648" s="38">
        <v>32.233919550000003</v>
      </c>
      <c r="C648" s="38">
        <v>144.6178051</v>
      </c>
      <c r="D648" s="38">
        <v>106.64488969999999</v>
      </c>
      <c r="E648" s="40">
        <v>8.6100000000000006E-6</v>
      </c>
      <c r="F648" s="40">
        <v>6.3500000000000002E-6</v>
      </c>
      <c r="G648" s="38">
        <v>9166</v>
      </c>
      <c r="H648" s="40">
        <v>3.2499999999999998E-11</v>
      </c>
      <c r="I648" s="38">
        <v>-2.841305255</v>
      </c>
      <c r="J648" s="38">
        <v>12079.832060000001</v>
      </c>
      <c r="K648" s="38">
        <v>24.121461660000001</v>
      </c>
      <c r="L648" s="37"/>
      <c r="M648" s="37"/>
      <c r="N648" s="37"/>
      <c r="O648" s="37"/>
      <c r="P648" s="37"/>
      <c r="Q648" s="38">
        <v>601.4</v>
      </c>
      <c r="R648" s="37"/>
      <c r="S648" s="39">
        <f t="shared" si="10"/>
        <v>815.64442076399996</v>
      </c>
    </row>
    <row r="649" spans="1:19" ht="15.75">
      <c r="A649" s="36">
        <v>-104.7005005</v>
      </c>
      <c r="B649" s="38">
        <v>32.233918060000001</v>
      </c>
      <c r="C649" s="38">
        <v>104.75192819999999</v>
      </c>
      <c r="D649" s="38">
        <v>53.545679710000002</v>
      </c>
      <c r="E649" s="40">
        <v>6.2400000000000004E-6</v>
      </c>
      <c r="F649" s="40">
        <v>3.19E-6</v>
      </c>
      <c r="G649" s="38">
        <v>3581</v>
      </c>
      <c r="H649" s="40">
        <v>1.27E-11</v>
      </c>
      <c r="I649" s="38">
        <v>-0.78872852299999996</v>
      </c>
      <c r="J649" s="38">
        <v>4393.2462109999997</v>
      </c>
      <c r="K649" s="38">
        <v>18.48852016</v>
      </c>
      <c r="L649" s="37"/>
      <c r="M649" s="37"/>
      <c r="N649" s="37"/>
      <c r="O649" s="37"/>
      <c r="P649" s="37"/>
      <c r="Q649" s="38">
        <v>302</v>
      </c>
      <c r="R649" s="37"/>
      <c r="S649" s="39">
        <f t="shared" si="10"/>
        <v>590.80087504799997</v>
      </c>
    </row>
    <row r="650" spans="1:19" ht="15.75">
      <c r="A650" s="36">
        <v>-104.7004822</v>
      </c>
      <c r="B650" s="38">
        <v>32.233918000000003</v>
      </c>
      <c r="C650" s="38">
        <v>88.829042790000003</v>
      </c>
      <c r="D650" s="38">
        <v>25.91428415</v>
      </c>
      <c r="E650" s="40">
        <v>5.2900000000000002E-6</v>
      </c>
      <c r="F650" s="40">
        <v>1.5400000000000001E-6</v>
      </c>
      <c r="G650" s="38">
        <v>1545</v>
      </c>
      <c r="H650" s="40">
        <v>5.4800000000000001E-12</v>
      </c>
      <c r="I650" s="38">
        <v>-2.6704611090000001</v>
      </c>
      <c r="J650" s="38">
        <v>1802.989842</v>
      </c>
      <c r="K650" s="38">
        <v>14.30900143</v>
      </c>
      <c r="L650" s="37"/>
      <c r="M650" s="37"/>
      <c r="N650" s="37"/>
      <c r="O650" s="37"/>
      <c r="P650" s="37"/>
      <c r="Q650" s="38">
        <v>146.1</v>
      </c>
      <c r="R650" s="37"/>
      <c r="S650" s="39">
        <f t="shared" si="10"/>
        <v>500.99580133559999</v>
      </c>
    </row>
    <row r="651" spans="1:19" ht="15.75">
      <c r="A651" s="36">
        <v>-104.7005149</v>
      </c>
      <c r="B651" s="38">
        <v>32.23391204</v>
      </c>
      <c r="C651" s="38">
        <v>100.3872586</v>
      </c>
      <c r="D651" s="38">
        <v>61.548429650000003</v>
      </c>
      <c r="E651" s="40">
        <v>5.9800000000000003E-6</v>
      </c>
      <c r="F651" s="40">
        <v>3.67E-6</v>
      </c>
      <c r="G651" s="38">
        <v>3026</v>
      </c>
      <c r="H651" s="40">
        <v>1.0699999999999999E-11</v>
      </c>
      <c r="I651" s="38">
        <v>-0.73891468000000005</v>
      </c>
      <c r="J651" s="38">
        <v>4839.4349050000001</v>
      </c>
      <c r="K651" s="38">
        <v>37.472038380000001</v>
      </c>
      <c r="L651" s="37"/>
      <c r="M651" s="37"/>
      <c r="N651" s="37"/>
      <c r="O651" s="37"/>
      <c r="P651" s="37"/>
      <c r="Q651" s="38">
        <v>347.1</v>
      </c>
      <c r="R651" s="37"/>
      <c r="S651" s="39">
        <f t="shared" si="10"/>
        <v>566.18413850399998</v>
      </c>
    </row>
    <row r="652" spans="1:19" ht="15.75">
      <c r="A652" s="36">
        <v>-104.7005266</v>
      </c>
      <c r="B652" s="38">
        <v>32.233912459999999</v>
      </c>
      <c r="C652" s="38">
        <v>68.51922003</v>
      </c>
      <c r="D652" s="38">
        <v>32.056364160000001</v>
      </c>
      <c r="E652" s="40">
        <v>4.0799999999999999E-6</v>
      </c>
      <c r="F652" s="40">
        <v>1.9099999999999999E-6</v>
      </c>
      <c r="G652" s="38">
        <v>1471</v>
      </c>
      <c r="H652" s="40">
        <v>5.22E-12</v>
      </c>
      <c r="I652" s="38">
        <v>-1.4217334880000001</v>
      </c>
      <c r="J652" s="38">
        <v>1720.3854260000001</v>
      </c>
      <c r="K652" s="38">
        <v>14.495904380000001</v>
      </c>
      <c r="L652" s="37"/>
      <c r="M652" s="37"/>
      <c r="N652" s="37"/>
      <c r="O652" s="37"/>
      <c r="P652" s="37"/>
      <c r="Q652" s="38">
        <v>180.8</v>
      </c>
      <c r="R652" s="37"/>
      <c r="S652" s="39">
        <f t="shared" si="10"/>
        <v>386.44840096919995</v>
      </c>
    </row>
    <row r="653" spans="1:19" ht="15.75">
      <c r="A653" s="36">
        <v>-104.70048250000001</v>
      </c>
      <c r="B653" s="38">
        <v>32.23391187</v>
      </c>
      <c r="C653" s="38">
        <v>86.672872780000006</v>
      </c>
      <c r="D653" s="38">
        <v>28.125382380000001</v>
      </c>
      <c r="E653" s="40">
        <v>5.1599999999999997E-6</v>
      </c>
      <c r="F653" s="40">
        <v>1.6700000000000001E-6</v>
      </c>
      <c r="G653" s="38">
        <v>1251</v>
      </c>
      <c r="H653" s="40">
        <v>4.4399999999999997E-12</v>
      </c>
      <c r="I653" s="38">
        <v>-2.5584073850000002</v>
      </c>
      <c r="J653" s="38">
        <v>1909.3287339999999</v>
      </c>
      <c r="K653" s="38">
        <v>34.479590780000002</v>
      </c>
      <c r="L653" s="37"/>
      <c r="M653" s="37"/>
      <c r="N653" s="37"/>
      <c r="O653" s="37"/>
      <c r="P653" s="37"/>
      <c r="Q653" s="38">
        <v>158.6</v>
      </c>
      <c r="R653" s="37"/>
      <c r="S653" s="39">
        <f t="shared" si="10"/>
        <v>488.8350024792</v>
      </c>
    </row>
    <row r="654" spans="1:19" ht="15.75">
      <c r="A654" s="36">
        <v>-104.7005017</v>
      </c>
      <c r="B654" s="38">
        <v>32.233911929999998</v>
      </c>
      <c r="C654" s="38">
        <v>60.247784369999998</v>
      </c>
      <c r="D654" s="38">
        <v>32.16518172</v>
      </c>
      <c r="E654" s="40">
        <v>3.5899999999999999E-6</v>
      </c>
      <c r="F654" s="40">
        <v>1.9199999999999998E-6</v>
      </c>
      <c r="G654" s="38">
        <v>1273</v>
      </c>
      <c r="H654" s="40">
        <v>4.51E-12</v>
      </c>
      <c r="I654" s="38">
        <v>-0.17909191999999999</v>
      </c>
      <c r="J654" s="38">
        <v>1517.8406190000001</v>
      </c>
      <c r="K654" s="38">
        <v>16.13085169</v>
      </c>
      <c r="L654" s="37"/>
      <c r="M654" s="37"/>
      <c r="N654" s="37"/>
      <c r="O654" s="37"/>
      <c r="P654" s="37"/>
      <c r="Q654" s="38">
        <v>181.4</v>
      </c>
      <c r="R654" s="37"/>
      <c r="S654" s="39">
        <f t="shared" si="10"/>
        <v>339.79750384679994</v>
      </c>
    </row>
    <row r="655" spans="1:19" ht="15.75">
      <c r="A655" s="36">
        <v>-104.7005395</v>
      </c>
      <c r="B655" s="38">
        <v>32.233902520000001</v>
      </c>
      <c r="C655" s="38">
        <v>283.86176260000002</v>
      </c>
      <c r="D655" s="38">
        <v>143.29638059999999</v>
      </c>
      <c r="E655" s="40">
        <v>1.6900000000000001E-5</v>
      </c>
      <c r="F655" s="40">
        <v>8.5299999999999996E-6</v>
      </c>
      <c r="G655" s="38">
        <v>20543</v>
      </c>
      <c r="H655" s="40">
        <v>7.2900000000000002E-11</v>
      </c>
      <c r="I655" s="38">
        <v>-0.735709795</v>
      </c>
      <c r="J655" s="38">
        <v>31859.66444</v>
      </c>
      <c r="K655" s="38">
        <v>35.520350389999997</v>
      </c>
      <c r="L655" s="37"/>
      <c r="M655" s="37"/>
      <c r="N655" s="37"/>
      <c r="O655" s="37"/>
      <c r="P655" s="37"/>
      <c r="Q655" s="38">
        <v>808.1</v>
      </c>
      <c r="R655" s="37"/>
      <c r="S655" s="39">
        <f t="shared" si="10"/>
        <v>1600.980341064</v>
      </c>
    </row>
    <row r="656" spans="1:19" ht="15.75">
      <c r="A656" s="36">
        <v>-104.70049</v>
      </c>
      <c r="B656" s="38">
        <v>32.233897630000001</v>
      </c>
      <c r="C656" s="38">
        <v>121.6163349</v>
      </c>
      <c r="D656" s="38">
        <v>49.691328730000002</v>
      </c>
      <c r="E656" s="40">
        <v>7.2400000000000001E-6</v>
      </c>
      <c r="F656" s="40">
        <v>2.96E-6</v>
      </c>
      <c r="G656" s="38">
        <v>4171</v>
      </c>
      <c r="H656" s="40">
        <v>1.48E-11</v>
      </c>
      <c r="I656" s="38">
        <v>-1.0680036820000001</v>
      </c>
      <c r="J656" s="38">
        <v>4733.382517</v>
      </c>
      <c r="K656" s="38">
        <v>11.88119732</v>
      </c>
      <c r="L656" s="37"/>
      <c r="M656" s="37"/>
      <c r="N656" s="37"/>
      <c r="O656" s="37"/>
      <c r="P656" s="37"/>
      <c r="Q656" s="38">
        <v>280.2</v>
      </c>
      <c r="R656" s="37"/>
      <c r="S656" s="39">
        <f t="shared" si="10"/>
        <v>685.91612883599998</v>
      </c>
    </row>
    <row r="657" spans="1:19" ht="15.75">
      <c r="A657" s="36">
        <v>-104.7005508</v>
      </c>
      <c r="B657" s="38">
        <v>32.233887809999999</v>
      </c>
      <c r="C657" s="38">
        <v>87.803015779999996</v>
      </c>
      <c r="D657" s="38">
        <v>57.985351289999997</v>
      </c>
      <c r="E657" s="40">
        <v>5.2299999999999999E-6</v>
      </c>
      <c r="F657" s="40">
        <v>3.45E-6</v>
      </c>
      <c r="G657" s="38">
        <v>3233</v>
      </c>
      <c r="H657" s="40">
        <v>1.1500000000000001E-11</v>
      </c>
      <c r="I657" s="38">
        <v>-1.056425041</v>
      </c>
      <c r="J657" s="38">
        <v>3987.7397449999999</v>
      </c>
      <c r="K657" s="38">
        <v>18.926504560000001</v>
      </c>
      <c r="L657" s="37"/>
      <c r="M657" s="37"/>
      <c r="N657" s="37"/>
      <c r="O657" s="37"/>
      <c r="P657" s="37"/>
      <c r="Q657" s="38">
        <v>327</v>
      </c>
      <c r="R657" s="37"/>
      <c r="S657" s="39">
        <f t="shared" si="10"/>
        <v>495.20900899919997</v>
      </c>
    </row>
    <row r="658" spans="1:19" ht="15.75">
      <c r="A658" s="36">
        <v>-104.7005451</v>
      </c>
      <c r="B658" s="38">
        <v>32.233886560000002</v>
      </c>
      <c r="C658" s="38">
        <v>74.158124220000005</v>
      </c>
      <c r="D658" s="38">
        <v>44.746023649999998</v>
      </c>
      <c r="E658" s="40">
        <v>4.42E-6</v>
      </c>
      <c r="F658" s="40">
        <v>2.6599999999999999E-6</v>
      </c>
      <c r="G658" s="38">
        <v>2191</v>
      </c>
      <c r="H658" s="40">
        <v>7.7699999999999994E-12</v>
      </c>
      <c r="I658" s="38">
        <v>-0.153366894</v>
      </c>
      <c r="J658" s="38">
        <v>2599.0358209999999</v>
      </c>
      <c r="K658" s="38">
        <v>15.699507410000001</v>
      </c>
      <c r="L658" s="37"/>
      <c r="M658" s="37"/>
      <c r="N658" s="37"/>
      <c r="O658" s="37"/>
      <c r="P658" s="37"/>
      <c r="Q658" s="38">
        <v>252.3</v>
      </c>
      <c r="R658" s="37"/>
      <c r="S658" s="39">
        <f t="shared" si="10"/>
        <v>418.25182060079999</v>
      </c>
    </row>
    <row r="659" spans="1:19" ht="15.75">
      <c r="A659" s="36">
        <v>-104.7005138</v>
      </c>
      <c r="B659" s="38">
        <v>32.233881080000003</v>
      </c>
      <c r="C659" s="38">
        <v>143.4267748</v>
      </c>
      <c r="D659" s="38">
        <v>63.735536760000002</v>
      </c>
      <c r="E659" s="40">
        <v>8.5399999999999996E-6</v>
      </c>
      <c r="F659" s="40">
        <v>3.8E-6</v>
      </c>
      <c r="G659" s="38">
        <v>4171</v>
      </c>
      <c r="H659" s="40">
        <v>1.48E-11</v>
      </c>
      <c r="I659" s="38">
        <v>-0.170001443</v>
      </c>
      <c r="J659" s="38">
        <v>7159.9660270000004</v>
      </c>
      <c r="K659" s="38">
        <v>41.745533649999999</v>
      </c>
      <c r="L659" s="37"/>
      <c r="M659" s="37"/>
      <c r="N659" s="37"/>
      <c r="O659" s="37"/>
      <c r="P659" s="37"/>
      <c r="Q659" s="38">
        <v>359.4</v>
      </c>
      <c r="R659" s="37"/>
      <c r="S659" s="39">
        <f t="shared" si="10"/>
        <v>808.92700987199999</v>
      </c>
    </row>
    <row r="660" spans="1:19" ht="15.75">
      <c r="A660" s="36">
        <v>-104.70055379999999</v>
      </c>
      <c r="B660" s="38">
        <v>32.233881140000001</v>
      </c>
      <c r="C660" s="38">
        <v>83.142421490000004</v>
      </c>
      <c r="D660" s="38">
        <v>59.109054290000003</v>
      </c>
      <c r="E660" s="40">
        <v>4.95E-6</v>
      </c>
      <c r="F660" s="40">
        <v>3.5200000000000002E-6</v>
      </c>
      <c r="G660" s="38">
        <v>3110</v>
      </c>
      <c r="H660" s="40">
        <v>1.1000000000000001E-11</v>
      </c>
      <c r="I660" s="38">
        <v>-0.90356761299999999</v>
      </c>
      <c r="J660" s="38">
        <v>3849.246834</v>
      </c>
      <c r="K660" s="38">
        <v>19.204973500000001</v>
      </c>
      <c r="L660" s="37"/>
      <c r="M660" s="37"/>
      <c r="N660" s="37"/>
      <c r="O660" s="37"/>
      <c r="P660" s="37"/>
      <c r="Q660" s="38">
        <v>333.3</v>
      </c>
      <c r="R660" s="37"/>
      <c r="S660" s="39">
        <f t="shared" si="10"/>
        <v>468.92325720359997</v>
      </c>
    </row>
    <row r="661" spans="1:19" ht="15.75">
      <c r="A661" s="36">
        <v>-104.7005073</v>
      </c>
      <c r="B661" s="38">
        <v>32.233876670000001</v>
      </c>
      <c r="C661" s="38">
        <v>96.035259699999997</v>
      </c>
      <c r="D661" s="38">
        <v>51.888966289999999</v>
      </c>
      <c r="E661" s="40">
        <v>5.7200000000000003E-6</v>
      </c>
      <c r="F661" s="40">
        <v>3.0900000000000001E-6</v>
      </c>
      <c r="G661" s="38">
        <v>3095</v>
      </c>
      <c r="H661" s="40">
        <v>1.1000000000000001E-11</v>
      </c>
      <c r="I661" s="38">
        <v>-1.0354400100000001</v>
      </c>
      <c r="J661" s="38">
        <v>3903.0562960000002</v>
      </c>
      <c r="K661" s="38">
        <v>20.703167839999999</v>
      </c>
      <c r="L661" s="37"/>
      <c r="M661" s="37"/>
      <c r="N661" s="37"/>
      <c r="O661" s="37"/>
      <c r="P661" s="37"/>
      <c r="Q661" s="38">
        <v>292.60000000000002</v>
      </c>
      <c r="R661" s="37"/>
      <c r="S661" s="39">
        <f t="shared" si="10"/>
        <v>541.63886470799991</v>
      </c>
    </row>
    <row r="662" spans="1:19" ht="15.75">
      <c r="A662" s="36">
        <v>-104.7005154</v>
      </c>
      <c r="B662" s="38">
        <v>32.23387726</v>
      </c>
      <c r="C662" s="38">
        <v>65.50850337</v>
      </c>
      <c r="D662" s="38">
        <v>30.956840809999999</v>
      </c>
      <c r="E662" s="40">
        <v>3.8999999999999999E-6</v>
      </c>
      <c r="F662" s="40">
        <v>1.84E-6</v>
      </c>
      <c r="G662" s="38">
        <v>1336</v>
      </c>
      <c r="H662" s="40">
        <v>4.7400000000000004E-12</v>
      </c>
      <c r="I662" s="38">
        <v>-0.477850618</v>
      </c>
      <c r="J662" s="38">
        <v>1588.37628</v>
      </c>
      <c r="K662" s="38">
        <v>15.8889479</v>
      </c>
      <c r="L662" s="37"/>
      <c r="M662" s="37"/>
      <c r="N662" s="37"/>
      <c r="O662" s="37"/>
      <c r="P662" s="37"/>
      <c r="Q662" s="38">
        <v>174.6</v>
      </c>
      <c r="R662" s="37"/>
      <c r="S662" s="39">
        <f t="shared" si="10"/>
        <v>369.46795900679996</v>
      </c>
    </row>
    <row r="663" spans="1:19" ht="15.75">
      <c r="A663" s="36">
        <v>-104.70051410000001</v>
      </c>
      <c r="B663" s="38">
        <v>32.233874759999999</v>
      </c>
      <c r="C663" s="38">
        <v>91.280636040000005</v>
      </c>
      <c r="D663" s="38">
        <v>35.252522190000001</v>
      </c>
      <c r="E663" s="40">
        <v>5.4399999999999996E-6</v>
      </c>
      <c r="F663" s="40">
        <v>2.0999999999999998E-6</v>
      </c>
      <c r="G663" s="38">
        <v>2314</v>
      </c>
      <c r="H663" s="40">
        <v>8.21E-12</v>
      </c>
      <c r="I663" s="38">
        <v>-2.7098792999999999E-2</v>
      </c>
      <c r="J663" s="38">
        <v>2520.3910770000002</v>
      </c>
      <c r="K663" s="38">
        <v>8.1888512979999994</v>
      </c>
      <c r="L663" s="37"/>
      <c r="M663" s="37"/>
      <c r="N663" s="37"/>
      <c r="O663" s="37"/>
      <c r="P663" s="37"/>
      <c r="Q663" s="38">
        <v>198.8</v>
      </c>
      <c r="R663" s="37"/>
      <c r="S663" s="39">
        <f t="shared" si="10"/>
        <v>514.82278726560003</v>
      </c>
    </row>
    <row r="664" spans="1:19" ht="15.75">
      <c r="A664" s="36">
        <v>-104.7005511</v>
      </c>
      <c r="B664" s="38">
        <v>32.233935870000003</v>
      </c>
      <c r="C664" s="38">
        <v>111.3675487</v>
      </c>
      <c r="D664" s="38">
        <v>68.370596239999998</v>
      </c>
      <c r="E664" s="40">
        <v>6.63E-6</v>
      </c>
      <c r="F664" s="40">
        <v>4.07E-6</v>
      </c>
      <c r="G664" s="38">
        <v>4634</v>
      </c>
      <c r="H664" s="40">
        <v>1.64E-11</v>
      </c>
      <c r="I664" s="38">
        <v>-3.0694741030000001</v>
      </c>
      <c r="J664" s="38">
        <v>5963.8554590000003</v>
      </c>
      <c r="K664" s="38">
        <v>22.29858634</v>
      </c>
      <c r="L664" s="37"/>
      <c r="M664" s="37"/>
      <c r="N664" s="37"/>
      <c r="O664" s="37"/>
      <c r="P664" s="37"/>
      <c r="Q664" s="38">
        <v>385.6</v>
      </c>
      <c r="R664" s="37"/>
      <c r="S664" s="39">
        <f t="shared" si="10"/>
        <v>628.11297466799999</v>
      </c>
    </row>
    <row r="665" spans="1:19" ht="15.75">
      <c r="A665" s="36">
        <v>-104.7005589</v>
      </c>
      <c r="B665" s="38">
        <v>32.233936040000003</v>
      </c>
      <c r="C665" s="38">
        <v>39.137674959999998</v>
      </c>
      <c r="D665" s="38">
        <v>24.04883525</v>
      </c>
      <c r="E665" s="40">
        <v>2.3300000000000001E-6</v>
      </c>
      <c r="F665" s="40">
        <v>1.4300000000000001E-6</v>
      </c>
      <c r="G665" s="38">
        <v>642</v>
      </c>
      <c r="H665" s="40">
        <v>2.28E-12</v>
      </c>
      <c r="I665" s="38">
        <v>-0.562074407</v>
      </c>
      <c r="J665" s="38">
        <v>737.20479360000002</v>
      </c>
      <c r="K665" s="38">
        <v>12.91429389</v>
      </c>
      <c r="L665" s="37"/>
      <c r="M665" s="37"/>
      <c r="N665" s="37"/>
      <c r="O665" s="37"/>
      <c r="P665" s="37"/>
      <c r="Q665" s="38">
        <v>135.6</v>
      </c>
      <c r="R665" s="37"/>
      <c r="S665" s="39">
        <f t="shared" si="10"/>
        <v>220.73648677439996</v>
      </c>
    </row>
    <row r="666" spans="1:19" ht="15.75">
      <c r="A666" s="36">
        <v>-104.7005565</v>
      </c>
      <c r="B666" s="38">
        <v>32.233934079999997</v>
      </c>
      <c r="C666" s="38">
        <v>67.39810276</v>
      </c>
      <c r="D666" s="38">
        <v>49.052946609999999</v>
      </c>
      <c r="E666" s="40">
        <v>4.0099999999999997E-6</v>
      </c>
      <c r="F666" s="40">
        <v>2.92E-6</v>
      </c>
      <c r="G666" s="38">
        <v>1993</v>
      </c>
      <c r="H666" s="40">
        <v>7.0700000000000004E-12</v>
      </c>
      <c r="I666" s="38">
        <v>-0.213637258</v>
      </c>
      <c r="J666" s="38">
        <v>2589.4757800000002</v>
      </c>
      <c r="K666" s="38">
        <v>23.034615129999999</v>
      </c>
      <c r="L666" s="37"/>
      <c r="M666" s="37"/>
      <c r="N666" s="37"/>
      <c r="O666" s="37"/>
      <c r="P666" s="37"/>
      <c r="Q666" s="38">
        <v>276.60000000000002</v>
      </c>
      <c r="R666" s="37"/>
      <c r="S666" s="39">
        <f t="shared" si="10"/>
        <v>380.12529956639997</v>
      </c>
    </row>
    <row r="667" spans="1:19" ht="15.75">
      <c r="A667" s="36">
        <v>-104.7005564</v>
      </c>
      <c r="B667" s="38">
        <v>32.233928900000002</v>
      </c>
      <c r="C667" s="38">
        <v>65.593922190000001</v>
      </c>
      <c r="D667" s="38">
        <v>28.373510979999999</v>
      </c>
      <c r="E667" s="40">
        <v>3.9099999999999998E-6</v>
      </c>
      <c r="F667" s="40">
        <v>1.6899999999999999E-6</v>
      </c>
      <c r="G667" s="38">
        <v>1185</v>
      </c>
      <c r="H667" s="40">
        <v>4.1999999999999999E-12</v>
      </c>
      <c r="I667" s="38">
        <v>-0.15069687700000001</v>
      </c>
      <c r="J667" s="38">
        <v>1457.7255339999999</v>
      </c>
      <c r="K667" s="38">
        <v>18.708976920000001</v>
      </c>
      <c r="L667" s="37"/>
      <c r="M667" s="37"/>
      <c r="N667" s="37"/>
      <c r="O667" s="37"/>
      <c r="P667" s="37"/>
      <c r="Q667" s="38">
        <v>160</v>
      </c>
      <c r="R667" s="37"/>
      <c r="S667" s="39">
        <f t="shared" si="10"/>
        <v>369.94972115159999</v>
      </c>
    </row>
    <row r="668" spans="1:19" ht="15.75">
      <c r="A668" s="36">
        <v>-104.700489</v>
      </c>
      <c r="B668" s="38">
        <v>32.233921330000001</v>
      </c>
      <c r="C668" s="38">
        <v>45.951097359999999</v>
      </c>
      <c r="D668" s="38">
        <v>32.819043090000001</v>
      </c>
      <c r="E668" s="40">
        <v>2.74E-6</v>
      </c>
      <c r="F668" s="40">
        <v>1.95E-6</v>
      </c>
      <c r="G668" s="38">
        <v>1063</v>
      </c>
      <c r="H668" s="40">
        <v>3.7700000000000003E-12</v>
      </c>
      <c r="I668" s="38">
        <v>-0.141653784</v>
      </c>
      <c r="J668" s="38">
        <v>1181.193049</v>
      </c>
      <c r="K668" s="38">
        <v>10.0062432</v>
      </c>
      <c r="L668" s="37"/>
      <c r="M668" s="37"/>
      <c r="N668" s="37"/>
      <c r="O668" s="37"/>
      <c r="P668" s="37"/>
      <c r="Q668" s="38">
        <v>185.1</v>
      </c>
      <c r="R668" s="37"/>
      <c r="S668" s="39">
        <f t="shared" si="10"/>
        <v>259.1641891104</v>
      </c>
    </row>
    <row r="669" spans="1:19" ht="15.75">
      <c r="A669" s="36">
        <v>-104.70049729999999</v>
      </c>
      <c r="B669" s="38">
        <v>32.233920320000003</v>
      </c>
      <c r="C669" s="38">
        <v>55.959257559999998</v>
      </c>
      <c r="D669" s="38">
        <v>32.304054720000003</v>
      </c>
      <c r="E669" s="40">
        <v>3.3299999999999999E-6</v>
      </c>
      <c r="F669" s="40">
        <v>1.9199999999999998E-6</v>
      </c>
      <c r="G669" s="38">
        <v>1051</v>
      </c>
      <c r="H669" s="40">
        <v>3.7299999999999997E-12</v>
      </c>
      <c r="I669" s="38">
        <v>-0.49729443600000001</v>
      </c>
      <c r="J669" s="38">
        <v>1415.885266</v>
      </c>
      <c r="K669" s="38">
        <v>25.770821609999999</v>
      </c>
      <c r="L669" s="37"/>
      <c r="M669" s="37"/>
      <c r="N669" s="37"/>
      <c r="O669" s="37"/>
      <c r="P669" s="37"/>
      <c r="Q669" s="38">
        <v>182.2</v>
      </c>
      <c r="R669" s="37"/>
      <c r="S669" s="39">
        <f t="shared" si="10"/>
        <v>315.61021263839996</v>
      </c>
    </row>
    <row r="670" spans="1:19" ht="15.75">
      <c r="A670" s="36">
        <v>-104.700557</v>
      </c>
      <c r="B670" s="38">
        <v>32.233893999999999</v>
      </c>
      <c r="C670" s="38">
        <v>45.039241959999998</v>
      </c>
      <c r="D670" s="38">
        <v>28.815411839999999</v>
      </c>
      <c r="E670" s="40">
        <v>2.6800000000000002E-6</v>
      </c>
      <c r="F670" s="40">
        <v>1.72E-6</v>
      </c>
      <c r="G670" s="38">
        <v>871</v>
      </c>
      <c r="H670" s="40">
        <v>3.09E-12</v>
      </c>
      <c r="I670" s="38">
        <v>-2.4149881660000001</v>
      </c>
      <c r="J670" s="38">
        <v>1016.517793</v>
      </c>
      <c r="K670" s="38">
        <v>14.315321770000001</v>
      </c>
      <c r="L670" s="37"/>
      <c r="M670" s="37"/>
      <c r="N670" s="37"/>
      <c r="O670" s="37"/>
      <c r="P670" s="37"/>
      <c r="Q670" s="38">
        <v>162.5</v>
      </c>
      <c r="R670" s="37"/>
      <c r="S670" s="39">
        <f t="shared" si="10"/>
        <v>254.02132465439996</v>
      </c>
    </row>
    <row r="671" spans="1:19" ht="15.75">
      <c r="A671" s="36">
        <v>-104.7005479</v>
      </c>
      <c r="B671" s="38">
        <v>32.233890070000001</v>
      </c>
      <c r="C671" s="38">
        <v>41.112189639999997</v>
      </c>
      <c r="D671" s="38">
        <v>31.591543359999999</v>
      </c>
      <c r="E671" s="40">
        <v>2.4499999999999998E-6</v>
      </c>
      <c r="F671" s="40">
        <v>1.88E-6</v>
      </c>
      <c r="G671" s="38">
        <v>908</v>
      </c>
      <c r="H671" s="40">
        <v>3.22E-12</v>
      </c>
      <c r="I671" s="38">
        <v>-0.62093675699999995</v>
      </c>
      <c r="J671" s="38">
        <v>1017.280062</v>
      </c>
      <c r="K671" s="38">
        <v>10.74237722</v>
      </c>
      <c r="L671" s="37"/>
      <c r="M671" s="37"/>
      <c r="N671" s="37"/>
      <c r="O671" s="37"/>
      <c r="P671" s="37"/>
      <c r="Q671" s="38">
        <v>178.1</v>
      </c>
      <c r="R671" s="37"/>
      <c r="S671" s="39">
        <f t="shared" si="10"/>
        <v>231.87274956959996</v>
      </c>
    </row>
    <row r="672" spans="1:19" ht="15.75">
      <c r="A672" s="36">
        <v>-104.7004896</v>
      </c>
      <c r="B672" s="38">
        <v>32.233888159999999</v>
      </c>
      <c r="C672" s="38">
        <v>102.5067938</v>
      </c>
      <c r="D672" s="38">
        <v>71.987067379999999</v>
      </c>
      <c r="E672" s="40">
        <v>6.1E-6</v>
      </c>
      <c r="F672" s="40">
        <v>4.2899999999999996E-6</v>
      </c>
      <c r="G672" s="38">
        <v>4949</v>
      </c>
      <c r="H672" s="40">
        <v>1.7599999999999999E-11</v>
      </c>
      <c r="I672" s="38">
        <v>-1.455642739</v>
      </c>
      <c r="J672" s="38">
        <v>5779.7121939999997</v>
      </c>
      <c r="K672" s="38">
        <v>14.372898960000001</v>
      </c>
      <c r="L672" s="37"/>
      <c r="M672" s="37"/>
      <c r="N672" s="37"/>
      <c r="O672" s="37"/>
      <c r="P672" s="37"/>
      <c r="Q672" s="38">
        <v>405.9</v>
      </c>
      <c r="R672" s="37"/>
      <c r="S672" s="39">
        <f t="shared" si="10"/>
        <v>578.13831703199992</v>
      </c>
    </row>
    <row r="673" spans="1:19" ht="15.75">
      <c r="A673" s="36">
        <v>-104.7004994</v>
      </c>
      <c r="B673" s="38">
        <v>32.233881850000003</v>
      </c>
      <c r="C673" s="38">
        <v>164.32503059999999</v>
      </c>
      <c r="D673" s="38">
        <v>118.1755299</v>
      </c>
      <c r="E673" s="40">
        <v>9.7899999999999994E-6</v>
      </c>
      <c r="F673" s="40">
        <v>7.0400000000000004E-6</v>
      </c>
      <c r="G673" s="38">
        <v>10109</v>
      </c>
      <c r="H673" s="40">
        <v>3.59E-11</v>
      </c>
      <c r="I673" s="38">
        <v>-1.980355667</v>
      </c>
      <c r="J673" s="38">
        <v>15210.04018</v>
      </c>
      <c r="K673" s="38">
        <v>33.537322209999999</v>
      </c>
      <c r="L673" s="37"/>
      <c r="M673" s="37"/>
      <c r="N673" s="37"/>
      <c r="O673" s="37"/>
      <c r="P673" s="37"/>
      <c r="Q673" s="38">
        <v>666.4</v>
      </c>
      <c r="R673" s="37"/>
      <c r="S673" s="39">
        <f t="shared" si="10"/>
        <v>926.79317258399988</v>
      </c>
    </row>
    <row r="674" spans="1:19" ht="15.75">
      <c r="A674" s="36">
        <v>-104.7005011</v>
      </c>
      <c r="B674" s="38">
        <v>32.233875060000003</v>
      </c>
      <c r="C674" s="38">
        <v>59.840343480000001</v>
      </c>
      <c r="D674" s="38">
        <v>46.839560570000003</v>
      </c>
      <c r="E674" s="40">
        <v>3.5599999999999998E-6</v>
      </c>
      <c r="F674" s="40">
        <v>2.79E-6</v>
      </c>
      <c r="G674" s="38">
        <v>1996</v>
      </c>
      <c r="H674" s="40">
        <v>7.0799999999999997E-12</v>
      </c>
      <c r="I674" s="38">
        <v>-0.67395458799999997</v>
      </c>
      <c r="J674" s="38">
        <v>2195.3611329999999</v>
      </c>
      <c r="K674" s="38">
        <v>9.0810176840000008</v>
      </c>
      <c r="L674" s="37"/>
      <c r="M674" s="37"/>
      <c r="N674" s="37"/>
      <c r="O674" s="37"/>
      <c r="P674" s="37"/>
      <c r="Q674" s="38">
        <v>264.10000000000002</v>
      </c>
      <c r="R674" s="37"/>
      <c r="S674" s="39">
        <f t="shared" si="10"/>
        <v>337.49953722719999</v>
      </c>
    </row>
    <row r="675" spans="1:19" ht="15.75">
      <c r="A675" s="36">
        <v>-104.7004884</v>
      </c>
      <c r="B675" s="38">
        <v>32.233971480000001</v>
      </c>
      <c r="C675" s="38">
        <v>263.16801390000001</v>
      </c>
      <c r="D675" s="38">
        <v>112.3410399</v>
      </c>
      <c r="E675" s="40">
        <v>1.5699999999999999E-5</v>
      </c>
      <c r="F675" s="40">
        <v>6.6900000000000003E-6</v>
      </c>
      <c r="G675" s="38">
        <v>11100</v>
      </c>
      <c r="H675" s="40">
        <v>3.9400000000000001E-11</v>
      </c>
      <c r="I675" s="38">
        <v>-2.239270877</v>
      </c>
      <c r="J675" s="38">
        <v>23156.377659999998</v>
      </c>
      <c r="K675" s="38">
        <v>52.06504159</v>
      </c>
      <c r="L675" s="37"/>
      <c r="M675" s="37"/>
      <c r="N675" s="37"/>
      <c r="O675" s="37"/>
      <c r="P675" s="37"/>
      <c r="Q675" s="38">
        <v>633.5</v>
      </c>
      <c r="R675" s="37"/>
      <c r="S675" s="39">
        <f t="shared" si="10"/>
        <v>1484.267598396</v>
      </c>
    </row>
    <row r="676" spans="1:19" ht="15.75">
      <c r="A676" s="36">
        <v>-104.70046000000001</v>
      </c>
      <c r="B676" s="38">
        <v>32.233963860000003</v>
      </c>
      <c r="C676" s="38">
        <v>91.448644959999996</v>
      </c>
      <c r="D676" s="38">
        <v>36.067513339999998</v>
      </c>
      <c r="E676" s="40">
        <v>5.4500000000000003E-6</v>
      </c>
      <c r="F676" s="40">
        <v>2.1500000000000002E-6</v>
      </c>
      <c r="G676" s="38">
        <v>1633</v>
      </c>
      <c r="H676" s="40">
        <v>5.7900000000000002E-12</v>
      </c>
      <c r="I676" s="38">
        <v>-1.5772615290000001</v>
      </c>
      <c r="J676" s="38">
        <v>2583.4053640000002</v>
      </c>
      <c r="K676" s="38">
        <v>36.788859289999998</v>
      </c>
      <c r="L676" s="37"/>
      <c r="M676" s="37"/>
      <c r="N676" s="37"/>
      <c r="O676" s="37"/>
      <c r="P676" s="37"/>
      <c r="Q676" s="38">
        <v>203.4</v>
      </c>
      <c r="R676" s="37"/>
      <c r="S676" s="39">
        <f t="shared" si="10"/>
        <v>515.7703575743999</v>
      </c>
    </row>
    <row r="677" spans="1:19" ht="15.75">
      <c r="A677" s="36">
        <v>-104.70045930000001</v>
      </c>
      <c r="B677" s="38">
        <v>32.233946699999997</v>
      </c>
      <c r="C677" s="38">
        <v>26.549038750000001</v>
      </c>
      <c r="D677" s="38">
        <v>21.064844220000001</v>
      </c>
      <c r="E677" s="40">
        <v>1.5799999999999999E-6</v>
      </c>
      <c r="F677" s="40">
        <v>1.2500000000000001E-6</v>
      </c>
      <c r="G677" s="38">
        <v>390</v>
      </c>
      <c r="H677" s="40">
        <v>1.38E-12</v>
      </c>
      <c r="I677" s="38">
        <v>-1.7254174790000001</v>
      </c>
      <c r="J677" s="38">
        <v>438.0322984</v>
      </c>
      <c r="K677" s="38">
        <v>10.96546957</v>
      </c>
      <c r="L677" s="37"/>
      <c r="M677" s="37"/>
      <c r="N677" s="37"/>
      <c r="O677" s="37"/>
      <c r="P677" s="37"/>
      <c r="Q677" s="38">
        <v>118.8</v>
      </c>
      <c r="R677" s="37"/>
      <c r="S677" s="39">
        <f t="shared" si="10"/>
        <v>149.73657854999999</v>
      </c>
    </row>
    <row r="678" spans="1:19" ht="15.75">
      <c r="A678" s="36">
        <v>-104.7004999</v>
      </c>
      <c r="B678" s="38">
        <v>32.233936460000002</v>
      </c>
      <c r="C678" s="38">
        <v>52.58027242</v>
      </c>
      <c r="D678" s="38">
        <v>35.099093029999999</v>
      </c>
      <c r="E678" s="40">
        <v>3.1300000000000001E-6</v>
      </c>
      <c r="F678" s="40">
        <v>2.0899999999999999E-6</v>
      </c>
      <c r="G678" s="38">
        <v>751</v>
      </c>
      <c r="H678" s="40">
        <v>2.66E-12</v>
      </c>
      <c r="I678" s="38">
        <v>-0.22924092300000001</v>
      </c>
      <c r="J678" s="38">
        <v>1445.4990399999999</v>
      </c>
      <c r="K678" s="38">
        <v>48.045624420000003</v>
      </c>
      <c r="L678" s="37"/>
      <c r="M678" s="37"/>
      <c r="N678" s="37"/>
      <c r="O678" s="37"/>
      <c r="P678" s="37"/>
      <c r="Q678" s="38">
        <v>197.9</v>
      </c>
      <c r="R678" s="37"/>
      <c r="S678" s="39">
        <f t="shared" si="10"/>
        <v>296.55273644879998</v>
      </c>
    </row>
    <row r="679" spans="1:19" ht="15.75">
      <c r="A679" s="36">
        <v>-104.7005334</v>
      </c>
      <c r="B679" s="38">
        <v>32.233933129999997</v>
      </c>
      <c r="C679" s="38">
        <v>170.764141</v>
      </c>
      <c r="D679" s="38">
        <v>83.264057350000002</v>
      </c>
      <c r="E679" s="40">
        <v>1.0200000000000001E-5</v>
      </c>
      <c r="F679" s="40">
        <v>4.9599999999999999E-6</v>
      </c>
      <c r="G679" s="38">
        <v>8283</v>
      </c>
      <c r="H679" s="40">
        <v>2.9400000000000003E-11</v>
      </c>
      <c r="I679" s="38">
        <v>-9.4366909999999998E-2</v>
      </c>
      <c r="J679" s="38">
        <v>11136.61815</v>
      </c>
      <c r="K679" s="38">
        <v>25.623740600000001</v>
      </c>
      <c r="L679" s="37"/>
      <c r="M679" s="37"/>
      <c r="N679" s="37"/>
      <c r="O679" s="37"/>
      <c r="P679" s="37"/>
      <c r="Q679" s="38">
        <v>469.5</v>
      </c>
      <c r="R679" s="37"/>
      <c r="S679" s="39">
        <f t="shared" si="10"/>
        <v>963.10975523999991</v>
      </c>
    </row>
    <row r="680" spans="1:19" ht="15.75">
      <c r="A680" s="36">
        <v>-104.7005415</v>
      </c>
      <c r="B680" s="38">
        <v>32.233932709999998</v>
      </c>
      <c r="C680" s="38">
        <v>111.7685807</v>
      </c>
      <c r="D680" s="38">
        <v>45.116007289999999</v>
      </c>
      <c r="E680" s="40">
        <v>6.6599999999999998E-6</v>
      </c>
      <c r="F680" s="40">
        <v>2.6900000000000001E-6</v>
      </c>
      <c r="G680" s="38">
        <v>2419</v>
      </c>
      <c r="H680" s="40">
        <v>8.5799999999999994E-12</v>
      </c>
      <c r="I680" s="38">
        <v>-2.9288057460000001</v>
      </c>
      <c r="J680" s="38">
        <v>3949.5669090000001</v>
      </c>
      <c r="K680" s="38">
        <v>38.752778319999997</v>
      </c>
      <c r="L680" s="37"/>
      <c r="M680" s="37"/>
      <c r="N680" s="37"/>
      <c r="O680" s="37"/>
      <c r="P680" s="37"/>
      <c r="Q680" s="38">
        <v>254.4</v>
      </c>
      <c r="R680" s="37"/>
      <c r="S680" s="39">
        <f t="shared" si="10"/>
        <v>630.37479514799998</v>
      </c>
    </row>
    <row r="681" spans="1:19" ht="15.75">
      <c r="A681" s="36">
        <v>-104.7005154</v>
      </c>
      <c r="B681" s="38">
        <v>32.233924790000003</v>
      </c>
      <c r="C681" s="38">
        <v>94.416685689999994</v>
      </c>
      <c r="D681" s="38">
        <v>31.69771652</v>
      </c>
      <c r="E681" s="40">
        <v>5.6200000000000004E-6</v>
      </c>
      <c r="F681" s="40">
        <v>1.8899999999999999E-6</v>
      </c>
      <c r="G681" s="38">
        <v>1519</v>
      </c>
      <c r="H681" s="40">
        <v>5.3900000000000003E-12</v>
      </c>
      <c r="I681" s="38">
        <v>-0.241972357</v>
      </c>
      <c r="J681" s="38">
        <v>2344.0982450000001</v>
      </c>
      <c r="K681" s="38">
        <v>35.198961750000002</v>
      </c>
      <c r="L681" s="37"/>
      <c r="M681" s="37"/>
      <c r="N681" s="37"/>
      <c r="O681" s="37"/>
      <c r="P681" s="37"/>
      <c r="Q681" s="38">
        <v>178.7</v>
      </c>
      <c r="R681" s="37"/>
      <c r="S681" s="39">
        <f t="shared" si="10"/>
        <v>532.51010729159998</v>
      </c>
    </row>
    <row r="682" spans="1:19" ht="15.75">
      <c r="A682" s="36">
        <v>-104.7005198</v>
      </c>
      <c r="B682" s="38">
        <v>32.233921160000001</v>
      </c>
      <c r="C682" s="38">
        <v>62.794768210000001</v>
      </c>
      <c r="D682" s="38">
        <v>32.335993420000001</v>
      </c>
      <c r="E682" s="40">
        <v>3.7400000000000002E-6</v>
      </c>
      <c r="F682" s="40">
        <v>1.9300000000000002E-6</v>
      </c>
      <c r="G682" s="38">
        <v>1414</v>
      </c>
      <c r="H682" s="40">
        <v>5.0099999999999999E-12</v>
      </c>
      <c r="I682" s="38">
        <v>-1.7566678309999999</v>
      </c>
      <c r="J682" s="38">
        <v>1590.4087300000001</v>
      </c>
      <c r="K682" s="38">
        <v>11.09203731</v>
      </c>
      <c r="L682" s="37"/>
      <c r="M682" s="37"/>
      <c r="N682" s="37"/>
      <c r="O682" s="37"/>
      <c r="P682" s="37"/>
      <c r="Q682" s="38">
        <v>182.3</v>
      </c>
      <c r="R682" s="37"/>
      <c r="S682" s="39">
        <f t="shared" si="10"/>
        <v>354.16249270439999</v>
      </c>
    </row>
    <row r="683" spans="1:19" ht="15.75">
      <c r="A683" s="36">
        <v>-104.7004932</v>
      </c>
      <c r="B683" s="38">
        <v>32.233920679999997</v>
      </c>
      <c r="C683" s="38">
        <v>36.320710089999999</v>
      </c>
      <c r="D683" s="38">
        <v>29.91601193</v>
      </c>
      <c r="E683" s="40">
        <v>2.1600000000000001E-6</v>
      </c>
      <c r="F683" s="40">
        <v>1.7799999999999999E-6</v>
      </c>
      <c r="G683" s="38">
        <v>667</v>
      </c>
      <c r="H683" s="40">
        <v>2.3700000000000002E-12</v>
      </c>
      <c r="I683" s="38">
        <v>-2.6456029409999999</v>
      </c>
      <c r="J683" s="38">
        <v>851.05398490000005</v>
      </c>
      <c r="K683" s="38">
        <v>21.626593400000001</v>
      </c>
      <c r="L683" s="37"/>
      <c r="M683" s="37"/>
      <c r="N683" s="37"/>
      <c r="O683" s="37"/>
      <c r="P683" s="37"/>
      <c r="Q683" s="38">
        <v>168.7</v>
      </c>
      <c r="R683" s="37"/>
      <c r="S683" s="39">
        <f t="shared" si="10"/>
        <v>204.84880490759997</v>
      </c>
    </row>
    <row r="684" spans="1:19" ht="15.75">
      <c r="A684" s="36">
        <v>-104.70051309999999</v>
      </c>
      <c r="B684" s="38">
        <v>32.233919309999997</v>
      </c>
      <c r="C684" s="38">
        <v>63.626322479999999</v>
      </c>
      <c r="D684" s="38">
        <v>28.789389740000001</v>
      </c>
      <c r="E684" s="40">
        <v>3.7900000000000001E-6</v>
      </c>
      <c r="F684" s="40">
        <v>1.7099999999999999E-6</v>
      </c>
      <c r="G684" s="38">
        <v>973</v>
      </c>
      <c r="H684" s="40">
        <v>3.45E-12</v>
      </c>
      <c r="I684" s="38">
        <v>-3.026849619</v>
      </c>
      <c r="J684" s="38">
        <v>1434.7239979999999</v>
      </c>
      <c r="K684" s="38">
        <v>32.182078140000002</v>
      </c>
      <c r="L684" s="37"/>
      <c r="M684" s="37"/>
      <c r="N684" s="37"/>
      <c r="O684" s="37"/>
      <c r="P684" s="37"/>
      <c r="Q684" s="38">
        <v>162.30000000000001</v>
      </c>
      <c r="R684" s="37"/>
      <c r="S684" s="39">
        <f t="shared" si="10"/>
        <v>358.85245878719996</v>
      </c>
    </row>
    <row r="685" spans="1:19" ht="15.75">
      <c r="A685" s="36">
        <v>-104.70051960000001</v>
      </c>
      <c r="B685" s="38">
        <v>32.233916149999999</v>
      </c>
      <c r="C685" s="38">
        <v>56.30944143</v>
      </c>
      <c r="D685" s="38">
        <v>28.573826950000001</v>
      </c>
      <c r="E685" s="40">
        <v>3.3500000000000001E-6</v>
      </c>
      <c r="F685" s="40">
        <v>1.7E-6</v>
      </c>
      <c r="G685" s="38">
        <v>984</v>
      </c>
      <c r="H685" s="40">
        <v>3.4899999999999999E-12</v>
      </c>
      <c r="I685" s="38">
        <v>-0.61522984000000003</v>
      </c>
      <c r="J685" s="38">
        <v>1260.226799</v>
      </c>
      <c r="K685" s="38">
        <v>21.918816469999999</v>
      </c>
      <c r="L685" s="37"/>
      <c r="M685" s="37"/>
      <c r="N685" s="37"/>
      <c r="O685" s="37"/>
      <c r="P685" s="37"/>
      <c r="Q685" s="38">
        <v>161.1</v>
      </c>
      <c r="R685" s="37"/>
      <c r="S685" s="39">
        <f t="shared" si="10"/>
        <v>317.58524966519997</v>
      </c>
    </row>
    <row r="686" spans="1:19" ht="15.75">
      <c r="A686" s="36">
        <v>-104.7005587</v>
      </c>
      <c r="B686" s="38">
        <v>32.233912940000003</v>
      </c>
      <c r="C686" s="38">
        <v>53.318111360000003</v>
      </c>
      <c r="D686" s="38">
        <v>37.707837560000002</v>
      </c>
      <c r="E686" s="40">
        <v>3.18E-6</v>
      </c>
      <c r="F686" s="40">
        <v>2.2500000000000001E-6</v>
      </c>
      <c r="G686" s="38">
        <v>1101</v>
      </c>
      <c r="H686" s="40">
        <v>3.8999999999999999E-12</v>
      </c>
      <c r="I686" s="38">
        <v>-1.0300719890000001</v>
      </c>
      <c r="J686" s="38">
        <v>1574.7276979999999</v>
      </c>
      <c r="K686" s="38">
        <v>30.083150140000001</v>
      </c>
      <c r="L686" s="37"/>
      <c r="M686" s="37"/>
      <c r="N686" s="37"/>
      <c r="O686" s="37"/>
      <c r="P686" s="37"/>
      <c r="Q686" s="38">
        <v>212.6</v>
      </c>
      <c r="R686" s="37"/>
      <c r="S686" s="39">
        <f t="shared" si="10"/>
        <v>300.71414807040003</v>
      </c>
    </row>
    <row r="687" spans="1:19" ht="15.75">
      <c r="A687" s="36">
        <v>-104.7005205</v>
      </c>
      <c r="B687" s="38">
        <v>32.233911030000002</v>
      </c>
      <c r="C687" s="38">
        <v>124.54635020000001</v>
      </c>
      <c r="D687" s="38">
        <v>54.312005079999999</v>
      </c>
      <c r="E687" s="40">
        <v>7.4200000000000001E-6</v>
      </c>
      <c r="F687" s="40">
        <v>3.23E-6</v>
      </c>
      <c r="G687" s="38">
        <v>3592</v>
      </c>
      <c r="H687" s="40">
        <v>1.27E-11</v>
      </c>
      <c r="I687" s="38">
        <v>-0.77608553000000002</v>
      </c>
      <c r="J687" s="38">
        <v>5298.170408</v>
      </c>
      <c r="K687" s="38">
        <v>32.203011170000003</v>
      </c>
      <c r="L687" s="37"/>
      <c r="M687" s="37"/>
      <c r="N687" s="37"/>
      <c r="O687" s="37"/>
      <c r="P687" s="37"/>
      <c r="Q687" s="38">
        <v>306.3</v>
      </c>
      <c r="R687" s="37"/>
      <c r="S687" s="39">
        <f t="shared" si="10"/>
        <v>702.44141512800002</v>
      </c>
    </row>
    <row r="688" spans="1:19" ht="15.75">
      <c r="A688" s="36">
        <v>-104.7005236</v>
      </c>
      <c r="B688" s="38">
        <v>32.233910020000003</v>
      </c>
      <c r="C688" s="38">
        <v>77.304362760000004</v>
      </c>
      <c r="D688" s="38">
        <v>43.203704889999997</v>
      </c>
      <c r="E688" s="40">
        <v>4.6E-6</v>
      </c>
      <c r="F688" s="40">
        <v>2.57E-6</v>
      </c>
      <c r="G688" s="38">
        <v>1763</v>
      </c>
      <c r="H688" s="40">
        <v>6.2500000000000002E-12</v>
      </c>
      <c r="I688" s="38">
        <v>-1.010060835</v>
      </c>
      <c r="J688" s="38">
        <v>2615.9177009999999</v>
      </c>
      <c r="K688" s="38">
        <v>32.604913410000002</v>
      </c>
      <c r="L688" s="37"/>
      <c r="M688" s="37"/>
      <c r="N688" s="37"/>
      <c r="O688" s="37"/>
      <c r="P688" s="37"/>
      <c r="Q688" s="38">
        <v>243.6</v>
      </c>
      <c r="R688" s="37"/>
      <c r="S688" s="39">
        <f t="shared" si="10"/>
        <v>435.99660596640001</v>
      </c>
    </row>
    <row r="689" spans="1:19" ht="15.75">
      <c r="A689" s="36">
        <v>-104.7005207</v>
      </c>
      <c r="B689" s="38">
        <v>32.233904780000003</v>
      </c>
      <c r="C689" s="38">
        <v>115.5660223</v>
      </c>
      <c r="D689" s="38">
        <v>54.769303039999997</v>
      </c>
      <c r="E689" s="40">
        <v>6.8800000000000002E-6</v>
      </c>
      <c r="F689" s="40">
        <v>3.2600000000000001E-6</v>
      </c>
      <c r="G689" s="38">
        <v>3538</v>
      </c>
      <c r="H689" s="40">
        <v>1.25E-11</v>
      </c>
      <c r="I689" s="38">
        <v>-0.48265945700000001</v>
      </c>
      <c r="J689" s="38">
        <v>4957.5426729999999</v>
      </c>
      <c r="K689" s="38">
        <v>28.63399806</v>
      </c>
      <c r="L689" s="37"/>
      <c r="M689" s="37"/>
      <c r="N689" s="37"/>
      <c r="O689" s="37"/>
      <c r="P689" s="37"/>
      <c r="Q689" s="38">
        <v>308.89999999999998</v>
      </c>
      <c r="R689" s="37"/>
      <c r="S689" s="39">
        <f t="shared" si="10"/>
        <v>651.79236577199993</v>
      </c>
    </row>
    <row r="690" spans="1:19" ht="15.75">
      <c r="A690" s="36">
        <v>-104.70055069999999</v>
      </c>
      <c r="B690" s="38">
        <v>32.23389864</v>
      </c>
      <c r="C690" s="38">
        <v>118.4053005</v>
      </c>
      <c r="D690" s="38">
        <v>67.928119229999993</v>
      </c>
      <c r="E690" s="40">
        <v>7.0500000000000003E-6</v>
      </c>
      <c r="F690" s="40">
        <v>4.0500000000000002E-6</v>
      </c>
      <c r="G690" s="38">
        <v>5338</v>
      </c>
      <c r="H690" s="40">
        <v>1.8900000000000001E-11</v>
      </c>
      <c r="I690" s="38">
        <v>-0.15758122299999999</v>
      </c>
      <c r="J690" s="38">
        <v>6299.6992380000002</v>
      </c>
      <c r="K690" s="38">
        <v>15.265796050000001</v>
      </c>
      <c r="L690" s="37"/>
      <c r="M690" s="37"/>
      <c r="N690" s="37"/>
      <c r="O690" s="37"/>
      <c r="P690" s="37"/>
      <c r="Q690" s="38">
        <v>383.1</v>
      </c>
      <c r="R690" s="37"/>
      <c r="S690" s="39">
        <f t="shared" si="10"/>
        <v>667.80589481999993</v>
      </c>
    </row>
    <row r="691" spans="1:19" ht="15.75">
      <c r="A691" s="36">
        <v>-104.7005578</v>
      </c>
      <c r="B691" s="38">
        <v>32.233892269999998</v>
      </c>
      <c r="C691" s="38">
        <v>150.18294850000001</v>
      </c>
      <c r="D691" s="38">
        <v>46.647524320000002</v>
      </c>
      <c r="E691" s="40">
        <v>8.9400000000000008E-6</v>
      </c>
      <c r="F691" s="40">
        <v>2.7800000000000001E-6</v>
      </c>
      <c r="G691" s="38">
        <v>3016</v>
      </c>
      <c r="H691" s="40">
        <v>1.0699999999999999E-11</v>
      </c>
      <c r="I691" s="38">
        <v>-0.19552086900000001</v>
      </c>
      <c r="J691" s="38">
        <v>5487.1686380000001</v>
      </c>
      <c r="K691" s="38">
        <v>45.035405349999998</v>
      </c>
      <c r="L691" s="37"/>
      <c r="M691" s="37"/>
      <c r="N691" s="37"/>
      <c r="O691" s="37"/>
      <c r="P691" s="37"/>
      <c r="Q691" s="38">
        <v>263.10000000000002</v>
      </c>
      <c r="R691" s="37"/>
      <c r="S691" s="39">
        <f t="shared" si="10"/>
        <v>847.03182953999999</v>
      </c>
    </row>
    <row r="692" spans="1:19" ht="15.75">
      <c r="A692" s="36">
        <v>-104.7005071</v>
      </c>
      <c r="B692" s="38">
        <v>32.233887150000001</v>
      </c>
      <c r="C692" s="38">
        <v>112.83713849999999</v>
      </c>
      <c r="D692" s="38">
        <v>72.939317410000001</v>
      </c>
      <c r="E692" s="40">
        <v>6.72E-6</v>
      </c>
      <c r="F692" s="40">
        <v>4.34E-6</v>
      </c>
      <c r="G692" s="38">
        <v>5237</v>
      </c>
      <c r="H692" s="40">
        <v>1.8599999999999999E-11</v>
      </c>
      <c r="I692" s="38">
        <v>-0.310506175</v>
      </c>
      <c r="J692" s="38">
        <v>6446.3345440000003</v>
      </c>
      <c r="K692" s="38">
        <v>18.760033870000001</v>
      </c>
      <c r="L692" s="37"/>
      <c r="M692" s="37"/>
      <c r="N692" s="37"/>
      <c r="O692" s="37"/>
      <c r="P692" s="37"/>
      <c r="Q692" s="38">
        <v>411.3</v>
      </c>
      <c r="R692" s="37"/>
      <c r="S692" s="39">
        <f t="shared" si="10"/>
        <v>636.40146113999992</v>
      </c>
    </row>
    <row r="693" spans="1:19" ht="15.75">
      <c r="A693" s="36">
        <v>-104.70048920000001</v>
      </c>
      <c r="B693" s="38">
        <v>32.2338831</v>
      </c>
      <c r="C693" s="38">
        <v>79.093846679999999</v>
      </c>
      <c r="D693" s="38">
        <v>42.204241439999997</v>
      </c>
      <c r="E693" s="40">
        <v>4.7099999999999998E-6</v>
      </c>
      <c r="F693" s="40">
        <v>2.5100000000000001E-6</v>
      </c>
      <c r="G693" s="38">
        <v>2045</v>
      </c>
      <c r="H693" s="40">
        <v>7.25E-12</v>
      </c>
      <c r="I693" s="38">
        <v>-0.25098272599999999</v>
      </c>
      <c r="J693" s="38">
        <v>2614.5555760000002</v>
      </c>
      <c r="K693" s="38">
        <v>21.7840302</v>
      </c>
      <c r="L693" s="37"/>
      <c r="M693" s="37"/>
      <c r="N693" s="37"/>
      <c r="O693" s="37"/>
      <c r="P693" s="37"/>
      <c r="Q693" s="38">
        <v>238</v>
      </c>
      <c r="R693" s="37"/>
      <c r="S693" s="39">
        <f t="shared" si="10"/>
        <v>446.08929527519996</v>
      </c>
    </row>
    <row r="694" spans="1:19" ht="15.75">
      <c r="A694" s="36">
        <v>-104.70050809999999</v>
      </c>
      <c r="B694" s="38">
        <v>32.233865229999999</v>
      </c>
      <c r="C694" s="38">
        <v>96.252756399999996</v>
      </c>
      <c r="D694" s="38">
        <v>25.90336465</v>
      </c>
      <c r="E694" s="40">
        <v>5.7300000000000002E-6</v>
      </c>
      <c r="F694" s="40">
        <v>1.5400000000000001E-6</v>
      </c>
      <c r="G694" s="38">
        <v>1340</v>
      </c>
      <c r="H694" s="40">
        <v>4.7499999999999998E-12</v>
      </c>
      <c r="I694" s="38">
        <v>-1.9884013629999999</v>
      </c>
      <c r="J694" s="38">
        <v>1952.847976</v>
      </c>
      <c r="K694" s="38">
        <v>31.382267519999999</v>
      </c>
      <c r="L694" s="37"/>
      <c r="M694" s="37"/>
      <c r="N694" s="37"/>
      <c r="O694" s="37"/>
      <c r="P694" s="37"/>
      <c r="Q694" s="38">
        <v>146.1</v>
      </c>
      <c r="R694" s="37"/>
      <c r="S694" s="39">
        <f t="shared" si="10"/>
        <v>542.86554609599989</v>
      </c>
    </row>
    <row r="695" spans="1:19" ht="15.75">
      <c r="A695" s="36">
        <v>-104.7005247</v>
      </c>
      <c r="B695" s="38">
        <v>32.233859099999997</v>
      </c>
      <c r="C695" s="38">
        <v>424.17274950000001</v>
      </c>
      <c r="D695" s="38">
        <v>203.9498686</v>
      </c>
      <c r="E695" s="40">
        <v>2.5299999999999998E-5</v>
      </c>
      <c r="F695" s="40">
        <v>1.2099999999999999E-5</v>
      </c>
      <c r="G695" s="38">
        <v>60204</v>
      </c>
      <c r="H695" s="40">
        <v>2.1400000000000001E-10</v>
      </c>
      <c r="I695" s="38">
        <v>-3.020677697</v>
      </c>
      <c r="J695" s="38">
        <v>67758.732799999998</v>
      </c>
      <c r="K695" s="38">
        <v>11.14945999</v>
      </c>
      <c r="L695" s="37"/>
      <c r="M695" s="37"/>
      <c r="N695" s="37"/>
      <c r="O695" s="37"/>
      <c r="P695" s="37"/>
      <c r="Q695" s="38">
        <v>1150.0999999999999</v>
      </c>
      <c r="R695" s="37"/>
      <c r="S695" s="39">
        <f t="shared" si="10"/>
        <v>2392.33430718</v>
      </c>
    </row>
    <row r="696" spans="1:19" ht="15.75">
      <c r="A696" s="36">
        <v>-104.7005039</v>
      </c>
      <c r="B696" s="38">
        <v>32.233860649999997</v>
      </c>
      <c r="C696" s="38">
        <v>83.053890350000003</v>
      </c>
      <c r="D696" s="38">
        <v>37.3533981</v>
      </c>
      <c r="E696" s="40">
        <v>4.95E-6</v>
      </c>
      <c r="F696" s="40">
        <v>2.2199999999999999E-6</v>
      </c>
      <c r="G696" s="38">
        <v>1425</v>
      </c>
      <c r="H696" s="40">
        <v>5.0499999999999997E-12</v>
      </c>
      <c r="I696" s="38">
        <v>-0.175726993</v>
      </c>
      <c r="J696" s="38">
        <v>2429.9043470000001</v>
      </c>
      <c r="K696" s="38">
        <v>41.35571624</v>
      </c>
      <c r="L696" s="37"/>
      <c r="M696" s="37"/>
      <c r="N696" s="37"/>
      <c r="O696" s="37"/>
      <c r="P696" s="37"/>
      <c r="Q696" s="38">
        <v>210.6</v>
      </c>
      <c r="R696" s="37"/>
      <c r="S696" s="39">
        <f t="shared" si="10"/>
        <v>468.42394157399997</v>
      </c>
    </row>
    <row r="697" spans="1:19" ht="15.75">
      <c r="A697" s="36">
        <v>-104.700507</v>
      </c>
      <c r="B697" s="38">
        <v>32.233857069999999</v>
      </c>
      <c r="C697" s="38">
        <v>94.686364519999998</v>
      </c>
      <c r="D697" s="38">
        <v>71.632833379999994</v>
      </c>
      <c r="E697" s="40">
        <v>5.6400000000000002E-6</v>
      </c>
      <c r="F697" s="40">
        <v>4.2699999999999998E-6</v>
      </c>
      <c r="G697" s="38">
        <v>4723</v>
      </c>
      <c r="H697" s="40">
        <v>1.68E-11</v>
      </c>
      <c r="I697" s="38">
        <v>-2.7887105230000002</v>
      </c>
      <c r="J697" s="38">
        <v>5312.4964540000001</v>
      </c>
      <c r="K697" s="38">
        <v>11.09641124</v>
      </c>
      <c r="L697" s="37"/>
      <c r="M697" s="37"/>
      <c r="N697" s="37"/>
      <c r="O697" s="37"/>
      <c r="P697" s="37"/>
      <c r="Q697" s="38">
        <v>403.9</v>
      </c>
      <c r="R697" s="37"/>
      <c r="S697" s="39">
        <f t="shared" si="10"/>
        <v>534.03109589279995</v>
      </c>
    </row>
    <row r="698" spans="1:19" ht="15.75">
      <c r="A698" s="36">
        <v>-104.7005382</v>
      </c>
      <c r="B698" s="38">
        <v>32.233853500000002</v>
      </c>
      <c r="C698" s="38">
        <v>82.3966171</v>
      </c>
      <c r="D698" s="38">
        <v>46.657977510000002</v>
      </c>
      <c r="E698" s="40">
        <v>4.9100000000000004E-6</v>
      </c>
      <c r="F698" s="40">
        <v>2.7800000000000001E-6</v>
      </c>
      <c r="G698" s="38">
        <v>2569</v>
      </c>
      <c r="H698" s="40">
        <v>9.1099999999999998E-12</v>
      </c>
      <c r="I698" s="38">
        <v>-0.145312461</v>
      </c>
      <c r="J698" s="38">
        <v>3011.1637409999998</v>
      </c>
      <c r="K698" s="38">
        <v>14.684148029999999</v>
      </c>
      <c r="L698" s="37"/>
      <c r="M698" s="37"/>
      <c r="N698" s="37"/>
      <c r="O698" s="37"/>
      <c r="P698" s="37"/>
      <c r="Q698" s="38">
        <v>263.10000000000002</v>
      </c>
      <c r="R698" s="37"/>
      <c r="S698" s="39">
        <f t="shared" si="10"/>
        <v>464.71692044399998</v>
      </c>
    </row>
    <row r="699" spans="1:19" ht="15.75">
      <c r="A699" s="36">
        <v>-104.7005372</v>
      </c>
      <c r="B699" s="38">
        <v>32.233850160000003</v>
      </c>
      <c r="C699" s="38">
        <v>90.225655470000007</v>
      </c>
      <c r="D699" s="38">
        <v>52.07763929</v>
      </c>
      <c r="E699" s="40">
        <v>5.3700000000000003E-6</v>
      </c>
      <c r="F699" s="40">
        <v>3.1E-6</v>
      </c>
      <c r="G699" s="38">
        <v>2619</v>
      </c>
      <c r="H699" s="40">
        <v>9.2899999999999994E-12</v>
      </c>
      <c r="I699" s="38">
        <v>-2.6592848519999999</v>
      </c>
      <c r="J699" s="38">
        <v>3680.276226</v>
      </c>
      <c r="K699" s="38">
        <v>28.836863350000002</v>
      </c>
      <c r="L699" s="37"/>
      <c r="M699" s="37"/>
      <c r="N699" s="37"/>
      <c r="O699" s="37"/>
      <c r="P699" s="37"/>
      <c r="Q699" s="38">
        <v>293.7</v>
      </c>
      <c r="R699" s="37"/>
      <c r="S699" s="39">
        <f t="shared" si="10"/>
        <v>508.87269685080003</v>
      </c>
    </row>
    <row r="700" spans="1:19" ht="15.75">
      <c r="A700" s="36">
        <v>-104.7005473</v>
      </c>
      <c r="B700" s="38">
        <v>32.233835280000001</v>
      </c>
      <c r="C700" s="38">
        <v>62.492992970000003</v>
      </c>
      <c r="D700" s="38">
        <v>34.731703119999999</v>
      </c>
      <c r="E700" s="40">
        <v>3.72E-6</v>
      </c>
      <c r="F700" s="40">
        <v>2.0700000000000001E-6</v>
      </c>
      <c r="G700" s="38">
        <v>1172</v>
      </c>
      <c r="H700" s="40">
        <v>4.16E-12</v>
      </c>
      <c r="I700" s="38">
        <v>-3.0047791109999999</v>
      </c>
      <c r="J700" s="38">
        <v>1700.029612</v>
      </c>
      <c r="K700" s="38">
        <v>31.060024380000002</v>
      </c>
      <c r="L700" s="37"/>
      <c r="M700" s="37"/>
      <c r="N700" s="37"/>
      <c r="O700" s="37"/>
      <c r="P700" s="37"/>
      <c r="Q700" s="38">
        <v>195.9</v>
      </c>
      <c r="R700" s="37"/>
      <c r="S700" s="39">
        <f t="shared" si="10"/>
        <v>352.46048035079997</v>
      </c>
    </row>
    <row r="701" spans="1:19" ht="15.75">
      <c r="A701" s="36">
        <v>-104.7005597</v>
      </c>
      <c r="B701" s="38">
        <v>32.233812589999999</v>
      </c>
      <c r="C701" s="38">
        <v>107.1575074</v>
      </c>
      <c r="D701" s="38">
        <v>42.784423459999999</v>
      </c>
      <c r="E701" s="40">
        <v>6.3799999999999999E-6</v>
      </c>
      <c r="F701" s="40">
        <v>2.5500000000000001E-6</v>
      </c>
      <c r="G701" s="38">
        <v>3123</v>
      </c>
      <c r="H701" s="40">
        <v>1.1100000000000001E-11</v>
      </c>
      <c r="I701" s="38">
        <v>-0.92135866799999999</v>
      </c>
      <c r="J701" s="38">
        <v>3590.9335460000002</v>
      </c>
      <c r="K701" s="38">
        <v>13.030972029999999</v>
      </c>
      <c r="L701" s="37"/>
      <c r="M701" s="37"/>
      <c r="N701" s="37"/>
      <c r="O701" s="37"/>
      <c r="P701" s="37"/>
      <c r="Q701" s="38">
        <v>241.3</v>
      </c>
      <c r="R701" s="37"/>
      <c r="S701" s="39">
        <f t="shared" si="10"/>
        <v>604.36834173599993</v>
      </c>
    </row>
    <row r="702" spans="1:19" ht="15.75">
      <c r="A702" s="36">
        <v>-104.7004871</v>
      </c>
      <c r="B702" s="38">
        <v>32.233808179999997</v>
      </c>
      <c r="C702" s="38">
        <v>62.23132245</v>
      </c>
      <c r="D702" s="38">
        <v>30.11575809</v>
      </c>
      <c r="E702" s="40">
        <v>3.7100000000000001E-6</v>
      </c>
      <c r="F702" s="40">
        <v>1.79E-6</v>
      </c>
      <c r="G702" s="38">
        <v>1233</v>
      </c>
      <c r="H702" s="40">
        <v>4.3700000000000002E-12</v>
      </c>
      <c r="I702" s="38">
        <v>-1.1412153380000001</v>
      </c>
      <c r="J702" s="38">
        <v>1467.91839</v>
      </c>
      <c r="K702" s="38">
        <v>16.003504809999999</v>
      </c>
      <c r="L702" s="37"/>
      <c r="M702" s="37"/>
      <c r="N702" s="37"/>
      <c r="O702" s="37"/>
      <c r="P702" s="37"/>
      <c r="Q702" s="38">
        <v>169.8</v>
      </c>
      <c r="R702" s="37"/>
      <c r="S702" s="39">
        <f t="shared" si="10"/>
        <v>350.98465861799997</v>
      </c>
    </row>
    <row r="703" spans="1:19" ht="15.75">
      <c r="A703" s="36">
        <v>-104.7005207</v>
      </c>
      <c r="B703" s="38">
        <v>32.23380169</v>
      </c>
      <c r="C703" s="38">
        <v>89.93011491</v>
      </c>
      <c r="D703" s="38">
        <v>41.566417520000002</v>
      </c>
      <c r="E703" s="40">
        <v>5.3600000000000004E-6</v>
      </c>
      <c r="F703" s="40">
        <v>2.48E-6</v>
      </c>
      <c r="G703" s="38">
        <v>2549</v>
      </c>
      <c r="H703" s="40">
        <v>9.0400000000000003E-12</v>
      </c>
      <c r="I703" s="38">
        <v>-1.13780993</v>
      </c>
      <c r="J703" s="38">
        <v>2927.8365309999999</v>
      </c>
      <c r="K703" s="38">
        <v>12.939128500000001</v>
      </c>
      <c r="L703" s="37"/>
      <c r="M703" s="37"/>
      <c r="N703" s="37"/>
      <c r="O703" s="37"/>
      <c r="P703" s="37"/>
      <c r="Q703" s="38">
        <v>234.4</v>
      </c>
      <c r="R703" s="37"/>
      <c r="S703" s="39">
        <f t="shared" si="10"/>
        <v>507.20584809239995</v>
      </c>
    </row>
    <row r="704" spans="1:19" ht="15.75">
      <c r="A704" s="36">
        <v>-104.7005036</v>
      </c>
      <c r="B704" s="38">
        <v>32.233865229999999</v>
      </c>
      <c r="C704" s="38">
        <v>82.828149120000006</v>
      </c>
      <c r="D704" s="38">
        <v>43.973085429999998</v>
      </c>
      <c r="E704" s="40">
        <v>4.9300000000000002E-6</v>
      </c>
      <c r="F704" s="40">
        <v>2.6199999999999999E-6</v>
      </c>
      <c r="G704" s="38">
        <v>2298</v>
      </c>
      <c r="H704" s="40">
        <v>8.1500000000000006E-12</v>
      </c>
      <c r="I704" s="38">
        <v>-2.5894791609999999</v>
      </c>
      <c r="J704" s="38">
        <v>2852.7517309999998</v>
      </c>
      <c r="K704" s="38">
        <v>19.44619733</v>
      </c>
      <c r="L704" s="37"/>
      <c r="M704" s="37"/>
      <c r="N704" s="37"/>
      <c r="O704" s="37"/>
      <c r="P704" s="37"/>
      <c r="Q704" s="38">
        <v>248</v>
      </c>
      <c r="R704" s="37"/>
      <c r="S704" s="39">
        <f t="shared" si="10"/>
        <v>467.15076103680002</v>
      </c>
    </row>
    <row r="705" spans="1:19" ht="15.75">
      <c r="A705" s="36">
        <v>-104.70053559999999</v>
      </c>
      <c r="B705" s="38">
        <v>32.233865469999998</v>
      </c>
      <c r="C705" s="38">
        <v>48.710488730000002</v>
      </c>
      <c r="D705" s="38">
        <v>21.836015880000001</v>
      </c>
      <c r="E705" s="40">
        <v>2.9000000000000002E-6</v>
      </c>
      <c r="F705" s="40">
        <v>1.3E-6</v>
      </c>
      <c r="G705" s="38">
        <v>626</v>
      </c>
      <c r="H705" s="40">
        <v>2.2199999999999998E-12</v>
      </c>
      <c r="I705" s="38">
        <v>-2.5387813079999999</v>
      </c>
      <c r="J705" s="38">
        <v>833.0958478</v>
      </c>
      <c r="K705" s="38">
        <v>24.858585999999999</v>
      </c>
      <c r="L705" s="37"/>
      <c r="M705" s="37"/>
      <c r="N705" s="37"/>
      <c r="O705" s="37"/>
      <c r="P705" s="37"/>
      <c r="Q705" s="38">
        <v>123.1</v>
      </c>
      <c r="R705" s="37"/>
      <c r="S705" s="39">
        <f t="shared" si="10"/>
        <v>274.72715643719999</v>
      </c>
    </row>
    <row r="706" spans="1:19" ht="15.75">
      <c r="A706" s="36">
        <v>-104.7004929</v>
      </c>
      <c r="B706" s="38">
        <v>32.233848850000001</v>
      </c>
      <c r="C706" s="38">
        <v>52.760971159999997</v>
      </c>
      <c r="D706" s="38">
        <v>32.752008199999999</v>
      </c>
      <c r="E706" s="40">
        <v>3.14E-6</v>
      </c>
      <c r="F706" s="40">
        <v>1.95E-6</v>
      </c>
      <c r="G706" s="38">
        <v>1013</v>
      </c>
      <c r="H706" s="40">
        <v>3.5899999999999998E-12</v>
      </c>
      <c r="I706" s="38">
        <v>-1.9129930580000001</v>
      </c>
      <c r="J706" s="38">
        <v>1353.473622</v>
      </c>
      <c r="K706" s="38">
        <v>25.155541769999999</v>
      </c>
      <c r="L706" s="37"/>
      <c r="M706" s="37"/>
      <c r="N706" s="37"/>
      <c r="O706" s="37"/>
      <c r="P706" s="37"/>
      <c r="Q706" s="38">
        <v>184.7</v>
      </c>
      <c r="R706" s="37"/>
      <c r="S706" s="39">
        <f t="shared" si="10"/>
        <v>297.57187734239994</v>
      </c>
    </row>
    <row r="707" spans="1:19" ht="15.75">
      <c r="A707" s="36">
        <v>-104.70053129999999</v>
      </c>
      <c r="B707" s="38">
        <v>32.233848680000001</v>
      </c>
      <c r="C707" s="38">
        <v>117.9468897</v>
      </c>
      <c r="D707" s="38">
        <v>47.758781390000003</v>
      </c>
      <c r="E707" s="40">
        <v>7.0199999999999997E-6</v>
      </c>
      <c r="F707" s="40">
        <v>2.8399999999999999E-6</v>
      </c>
      <c r="G707" s="38">
        <v>2689</v>
      </c>
      <c r="H707" s="40">
        <v>9.5400000000000001E-12</v>
      </c>
      <c r="I707" s="38">
        <v>-2.9940285929999999</v>
      </c>
      <c r="J707" s="38">
        <v>4412.0335960000002</v>
      </c>
      <c r="K707" s="38">
        <v>39.053047960000001</v>
      </c>
      <c r="L707" s="37"/>
      <c r="M707" s="37"/>
      <c r="N707" s="37"/>
      <c r="O707" s="37"/>
      <c r="P707" s="37"/>
      <c r="Q707" s="38">
        <v>269.3</v>
      </c>
      <c r="R707" s="37"/>
      <c r="S707" s="39">
        <f t="shared" si="10"/>
        <v>665.22045790799996</v>
      </c>
    </row>
    <row r="708" spans="1:19" ht="15.75">
      <c r="A708" s="36">
        <v>-104.7004883</v>
      </c>
      <c r="B708" s="38">
        <v>32.233841589999997</v>
      </c>
      <c r="C708" s="38">
        <v>71.185522079999998</v>
      </c>
      <c r="D708" s="38">
        <v>35.820623240000003</v>
      </c>
      <c r="E708" s="40">
        <v>4.2400000000000001E-6</v>
      </c>
      <c r="F708" s="40">
        <v>2.1299999999999999E-6</v>
      </c>
      <c r="G708" s="38">
        <v>1373</v>
      </c>
      <c r="H708" s="40">
        <v>4.87E-12</v>
      </c>
      <c r="I708" s="38">
        <v>-1.0161936149999999</v>
      </c>
      <c r="J708" s="38">
        <v>1997.210744</v>
      </c>
      <c r="K708" s="38">
        <v>31.254125070000001</v>
      </c>
      <c r="L708" s="37"/>
      <c r="M708" s="37"/>
      <c r="N708" s="37"/>
      <c r="O708" s="37"/>
      <c r="P708" s="37"/>
      <c r="Q708" s="38">
        <v>202</v>
      </c>
      <c r="R708" s="37"/>
      <c r="S708" s="39">
        <f t="shared" si="10"/>
        <v>401.48634453119996</v>
      </c>
    </row>
    <row r="709" spans="1:19" ht="15.75">
      <c r="A709" s="36">
        <v>-104.7005411</v>
      </c>
      <c r="B709" s="38">
        <v>32.233852489999997</v>
      </c>
      <c r="C709" s="38">
        <v>32.168260689999997</v>
      </c>
      <c r="D709" s="38">
        <v>20.173113260000001</v>
      </c>
      <c r="E709" s="40">
        <v>1.9199999999999998E-6</v>
      </c>
      <c r="F709" s="40">
        <v>1.1999999999999999E-6</v>
      </c>
      <c r="G709" s="38">
        <v>442</v>
      </c>
      <c r="H709" s="40">
        <v>1.57E-12</v>
      </c>
      <c r="I709" s="38">
        <v>-0.60099214000000001</v>
      </c>
      <c r="J709" s="38">
        <v>508.27598160000002</v>
      </c>
      <c r="K709" s="38">
        <v>13.03936916</v>
      </c>
      <c r="L709" s="37"/>
      <c r="M709" s="37"/>
      <c r="N709" s="37"/>
      <c r="O709" s="37"/>
      <c r="P709" s="37"/>
      <c r="Q709" s="38">
        <v>113.8</v>
      </c>
      <c r="R709" s="37"/>
      <c r="S709" s="39">
        <f t="shared" si="10"/>
        <v>181.42899029159997</v>
      </c>
    </row>
    <row r="710" spans="1:19" ht="15.75">
      <c r="A710" s="36">
        <v>-104.70052250000001</v>
      </c>
      <c r="B710" s="38">
        <v>32.233833310000001</v>
      </c>
      <c r="C710" s="38">
        <v>90.160276300000007</v>
      </c>
      <c r="D710" s="38">
        <v>38.81014613</v>
      </c>
      <c r="E710" s="40">
        <v>5.3700000000000003E-6</v>
      </c>
      <c r="F710" s="40">
        <v>2.3099999999999999E-6</v>
      </c>
      <c r="G710" s="38">
        <v>1417</v>
      </c>
      <c r="H710" s="40">
        <v>5.0300000000000002E-12</v>
      </c>
      <c r="I710" s="38">
        <v>-1.0482638559999999</v>
      </c>
      <c r="J710" s="38">
        <v>2740.6879680000002</v>
      </c>
      <c r="K710" s="38">
        <v>48.29765313</v>
      </c>
      <c r="L710" s="37"/>
      <c r="M710" s="37"/>
      <c r="N710" s="37"/>
      <c r="O710" s="37"/>
      <c r="P710" s="37"/>
      <c r="Q710" s="38">
        <v>218.9</v>
      </c>
      <c r="R710" s="37"/>
      <c r="S710" s="39">
        <f t="shared" ref="S710:S773" si="11">C710*R$5</f>
        <v>508.50395833200002</v>
      </c>
    </row>
    <row r="711" spans="1:19" ht="15.75">
      <c r="A711" s="36">
        <v>-104.7004306</v>
      </c>
      <c r="B711" s="38">
        <v>32.233999060000002</v>
      </c>
      <c r="C711" s="38">
        <v>54.282193130000003</v>
      </c>
      <c r="D711" s="38">
        <v>45.390217620000001</v>
      </c>
      <c r="E711" s="40">
        <v>3.23E-6</v>
      </c>
      <c r="F711" s="40">
        <v>2.7E-6</v>
      </c>
      <c r="G711" s="38">
        <v>1515</v>
      </c>
      <c r="H711" s="40">
        <v>5.3699999999999999E-12</v>
      </c>
      <c r="I711" s="38">
        <v>-0.68064635500000004</v>
      </c>
      <c r="J711" s="38">
        <v>1929.8285719999999</v>
      </c>
      <c r="K711" s="38">
        <v>21.4956177</v>
      </c>
      <c r="L711" s="37"/>
      <c r="M711" s="37"/>
      <c r="N711" s="37"/>
      <c r="O711" s="37"/>
      <c r="P711" s="37"/>
      <c r="Q711" s="38">
        <v>256</v>
      </c>
      <c r="R711" s="37"/>
      <c r="S711" s="39">
        <f t="shared" si="11"/>
        <v>306.15156925320002</v>
      </c>
    </row>
    <row r="712" spans="1:19" ht="15.75">
      <c r="A712" s="36">
        <v>-104.70043699999999</v>
      </c>
      <c r="B712" s="38">
        <v>32.233994350000003</v>
      </c>
      <c r="C712" s="38">
        <v>79.786431590000007</v>
      </c>
      <c r="D712" s="38">
        <v>39.349223899999998</v>
      </c>
      <c r="E712" s="40">
        <v>4.7500000000000003E-6</v>
      </c>
      <c r="F712" s="40">
        <v>2.34E-6</v>
      </c>
      <c r="G712" s="38">
        <v>2108</v>
      </c>
      <c r="H712" s="40">
        <v>7.4799999999999996E-12</v>
      </c>
      <c r="I712" s="38">
        <v>-0.13821098400000001</v>
      </c>
      <c r="J712" s="38">
        <v>2459.0326449999998</v>
      </c>
      <c r="K712" s="38">
        <v>14.275233220000001</v>
      </c>
      <c r="L712" s="37"/>
      <c r="M712" s="37"/>
      <c r="N712" s="37"/>
      <c r="O712" s="37"/>
      <c r="P712" s="37"/>
      <c r="Q712" s="38">
        <v>221.9</v>
      </c>
      <c r="R712" s="37"/>
      <c r="S712" s="39">
        <f t="shared" si="11"/>
        <v>449.99547416760004</v>
      </c>
    </row>
    <row r="713" spans="1:19" ht="15.75">
      <c r="A713" s="36">
        <v>-104.7004319</v>
      </c>
      <c r="B713" s="38">
        <v>32.233991609999997</v>
      </c>
      <c r="C713" s="38">
        <v>125.26425</v>
      </c>
      <c r="D713" s="38">
        <v>74.540601080000002</v>
      </c>
      <c r="E713" s="40">
        <v>7.4599999999999997E-6</v>
      </c>
      <c r="F713" s="40">
        <v>4.4399999999999998E-6</v>
      </c>
      <c r="G713" s="38">
        <v>5739</v>
      </c>
      <c r="H713" s="40">
        <v>2.0399999999999999E-11</v>
      </c>
      <c r="I713" s="38">
        <v>-0.137754822</v>
      </c>
      <c r="J713" s="38">
        <v>7313.3964100000003</v>
      </c>
      <c r="K713" s="38">
        <v>21.527568339999998</v>
      </c>
      <c r="L713" s="37"/>
      <c r="M713" s="37"/>
      <c r="N713" s="37"/>
      <c r="O713" s="37"/>
      <c r="P713" s="37"/>
      <c r="Q713" s="38">
        <v>420.3</v>
      </c>
      <c r="R713" s="37"/>
      <c r="S713" s="39">
        <f t="shared" si="11"/>
        <v>706.49036999999998</v>
      </c>
    </row>
    <row r="714" spans="1:19" ht="15.75">
      <c r="A714" s="36">
        <v>-104.7003684</v>
      </c>
      <c r="B714" s="38">
        <v>32.234090469999998</v>
      </c>
      <c r="C714" s="38">
        <v>111.9720317</v>
      </c>
      <c r="D714" s="38">
        <v>31.628941090000001</v>
      </c>
      <c r="E714" s="40">
        <v>6.6699999999999997E-6</v>
      </c>
      <c r="F714" s="40">
        <v>1.88E-6</v>
      </c>
      <c r="G714" s="38">
        <v>1819</v>
      </c>
      <c r="H714" s="40">
        <v>6.4500000000000002E-12</v>
      </c>
      <c r="I714" s="38">
        <v>-1.7610138310000001</v>
      </c>
      <c r="J714" s="38">
        <v>2773.9159140000002</v>
      </c>
      <c r="K714" s="38">
        <v>34.424832760000001</v>
      </c>
      <c r="L714" s="37"/>
      <c r="M714" s="37"/>
      <c r="N714" s="37"/>
      <c r="O714" s="37"/>
      <c r="P714" s="37"/>
      <c r="Q714" s="38">
        <v>178.4</v>
      </c>
      <c r="R714" s="37"/>
      <c r="S714" s="39">
        <f t="shared" si="11"/>
        <v>631.52225878799993</v>
      </c>
    </row>
    <row r="715" spans="1:19" ht="15.75">
      <c r="A715" s="36">
        <v>-104.7004273</v>
      </c>
      <c r="B715" s="38">
        <v>32.234074030000002</v>
      </c>
      <c r="C715" s="38">
        <v>42.095148139999999</v>
      </c>
      <c r="D715" s="38">
        <v>21.755117540000001</v>
      </c>
      <c r="E715" s="40">
        <v>2.5100000000000001E-6</v>
      </c>
      <c r="F715" s="40">
        <v>1.3E-6</v>
      </c>
      <c r="G715" s="38">
        <v>477</v>
      </c>
      <c r="H715" s="40">
        <v>1.6900000000000001E-12</v>
      </c>
      <c r="I715" s="38">
        <v>-0.138839032</v>
      </c>
      <c r="J715" s="38">
        <v>717.28633549999995</v>
      </c>
      <c r="K715" s="38">
        <v>33.499360520000003</v>
      </c>
      <c r="L715" s="37"/>
      <c r="M715" s="37"/>
      <c r="N715" s="37"/>
      <c r="O715" s="37"/>
      <c r="P715" s="37"/>
      <c r="Q715" s="38">
        <v>122.7</v>
      </c>
      <c r="R715" s="37"/>
      <c r="S715" s="39">
        <f t="shared" si="11"/>
        <v>237.41663550959998</v>
      </c>
    </row>
    <row r="716" spans="1:19" ht="15.75">
      <c r="A716" s="36">
        <v>-104.70043149999999</v>
      </c>
      <c r="B716" s="38">
        <v>32.23405915</v>
      </c>
      <c r="C716" s="38">
        <v>165.01999839999999</v>
      </c>
      <c r="D716" s="38">
        <v>55.560342159999998</v>
      </c>
      <c r="E716" s="40">
        <v>9.8300000000000008E-6</v>
      </c>
      <c r="F716" s="40">
        <v>3.3100000000000001E-6</v>
      </c>
      <c r="G716" s="38">
        <v>5395</v>
      </c>
      <c r="H716" s="40">
        <v>1.9100000000000001E-11</v>
      </c>
      <c r="I716" s="38">
        <v>-2.6260095080000001</v>
      </c>
      <c r="J716" s="38">
        <v>7181.2586879999999</v>
      </c>
      <c r="K716" s="38">
        <v>24.873894199999999</v>
      </c>
      <c r="L716" s="37"/>
      <c r="M716" s="37"/>
      <c r="N716" s="37"/>
      <c r="O716" s="37"/>
      <c r="P716" s="37"/>
      <c r="Q716" s="38">
        <v>313.3</v>
      </c>
      <c r="R716" s="37"/>
      <c r="S716" s="39">
        <f t="shared" si="11"/>
        <v>930.71279097599995</v>
      </c>
    </row>
    <row r="717" spans="1:19" ht="15.75">
      <c r="A717" s="36">
        <v>-104.7004276</v>
      </c>
      <c r="B717" s="38">
        <v>32.234036690000003</v>
      </c>
      <c r="C717" s="38">
        <v>48.624460569999997</v>
      </c>
      <c r="D717" s="38">
        <v>23.623483409999999</v>
      </c>
      <c r="E717" s="40">
        <v>2.9000000000000002E-6</v>
      </c>
      <c r="F717" s="40">
        <v>1.4100000000000001E-6</v>
      </c>
      <c r="G717" s="38">
        <v>681</v>
      </c>
      <c r="H717" s="40">
        <v>2.4200000000000002E-12</v>
      </c>
      <c r="I717" s="38">
        <v>-0.14199714999999999</v>
      </c>
      <c r="J717" s="38">
        <v>899.70019530000002</v>
      </c>
      <c r="K717" s="38">
        <v>24.308119130000001</v>
      </c>
      <c r="L717" s="37"/>
      <c r="M717" s="37"/>
      <c r="N717" s="37"/>
      <c r="O717" s="37"/>
      <c r="P717" s="37"/>
      <c r="Q717" s="38">
        <v>133.19999999999999</v>
      </c>
      <c r="R717" s="37"/>
      <c r="S717" s="39">
        <f t="shared" si="11"/>
        <v>274.24195761479996</v>
      </c>
    </row>
    <row r="718" spans="1:19" ht="15.75">
      <c r="A718" s="36">
        <v>-104.7004326</v>
      </c>
      <c r="B718" s="38">
        <v>32.23403098</v>
      </c>
      <c r="C718" s="38">
        <v>203.12676529999999</v>
      </c>
      <c r="D718" s="38">
        <v>182.8312444</v>
      </c>
      <c r="E718" s="40">
        <v>1.2099999999999999E-5</v>
      </c>
      <c r="F718" s="40">
        <v>1.0900000000000001E-5</v>
      </c>
      <c r="G718" s="38">
        <v>26583</v>
      </c>
      <c r="H718" s="40">
        <v>9.43E-11</v>
      </c>
      <c r="I718" s="38">
        <v>-2.0889113500000001</v>
      </c>
      <c r="J718" s="38">
        <v>29088.186710000002</v>
      </c>
      <c r="K718" s="38">
        <v>8.6123852660000004</v>
      </c>
      <c r="L718" s="37"/>
      <c r="M718" s="37"/>
      <c r="N718" s="37"/>
      <c r="O718" s="37"/>
      <c r="P718" s="37"/>
      <c r="Q718" s="38">
        <v>1031</v>
      </c>
      <c r="R718" s="37"/>
      <c r="S718" s="39">
        <f t="shared" si="11"/>
        <v>1145.634956292</v>
      </c>
    </row>
    <row r="719" spans="1:19" ht="15.75">
      <c r="A719" s="36">
        <v>-104.7003765</v>
      </c>
      <c r="B719" s="38">
        <v>32.234014479999999</v>
      </c>
      <c r="C719" s="38">
        <v>45.598163710000001</v>
      </c>
      <c r="D719" s="38">
        <v>22.234741039999999</v>
      </c>
      <c r="E719" s="40">
        <v>2.7199999999999998E-6</v>
      </c>
      <c r="F719" s="40">
        <v>1.3200000000000001E-6</v>
      </c>
      <c r="G719" s="38">
        <v>601</v>
      </c>
      <c r="H719" s="40">
        <v>2.13E-12</v>
      </c>
      <c r="I719" s="38">
        <v>-0.128456403</v>
      </c>
      <c r="J719" s="38">
        <v>794.10606069999994</v>
      </c>
      <c r="K719" s="38">
        <v>24.317414289999999</v>
      </c>
      <c r="L719" s="37"/>
      <c r="M719" s="37"/>
      <c r="N719" s="37"/>
      <c r="O719" s="37"/>
      <c r="P719" s="37"/>
      <c r="Q719" s="38">
        <v>125.4</v>
      </c>
      <c r="R719" s="37"/>
      <c r="S719" s="39">
        <f t="shared" si="11"/>
        <v>257.17364332440002</v>
      </c>
    </row>
    <row r="720" spans="1:19" ht="15.75">
      <c r="A720" s="36">
        <v>-104.70036500000001</v>
      </c>
      <c r="B720" s="38">
        <v>32.234009180000001</v>
      </c>
      <c r="C720" s="38">
        <v>33.67129568</v>
      </c>
      <c r="D720" s="38">
        <v>29.753414859999999</v>
      </c>
      <c r="E720" s="40">
        <v>2.0099999999999998E-6</v>
      </c>
      <c r="F720" s="40">
        <v>1.77E-6</v>
      </c>
      <c r="G720" s="38">
        <v>703</v>
      </c>
      <c r="H720" s="40">
        <v>2.4900000000000001E-12</v>
      </c>
      <c r="I720" s="38">
        <v>-1.428122442</v>
      </c>
      <c r="J720" s="38">
        <v>784.6856808</v>
      </c>
      <c r="K720" s="38">
        <v>10.40998744</v>
      </c>
      <c r="L720" s="37"/>
      <c r="M720" s="37"/>
      <c r="N720" s="37"/>
      <c r="O720" s="37"/>
      <c r="P720" s="37"/>
      <c r="Q720" s="38">
        <v>167.8</v>
      </c>
      <c r="R720" s="37"/>
      <c r="S720" s="39">
        <f t="shared" si="11"/>
        <v>189.90610763519999</v>
      </c>
    </row>
    <row r="721" spans="1:19" ht="15.75">
      <c r="A721" s="36">
        <v>-104.70035919999999</v>
      </c>
      <c r="B721" s="38">
        <v>32.234008109999998</v>
      </c>
      <c r="C721" s="38">
        <v>44.440976220000003</v>
      </c>
      <c r="D721" s="38">
        <v>23.31813099</v>
      </c>
      <c r="E721" s="40">
        <v>2.65E-6</v>
      </c>
      <c r="F721" s="40">
        <v>1.39E-6</v>
      </c>
      <c r="G721" s="38">
        <v>676</v>
      </c>
      <c r="H721" s="40">
        <v>2.3999999999999999E-12</v>
      </c>
      <c r="I721" s="38">
        <v>-0.10266966499999999</v>
      </c>
      <c r="J721" s="38">
        <v>811.66423429999998</v>
      </c>
      <c r="K721" s="38">
        <v>16.714329469999999</v>
      </c>
      <c r="L721" s="37"/>
      <c r="M721" s="37"/>
      <c r="N721" s="37"/>
      <c r="O721" s="37"/>
      <c r="P721" s="37"/>
      <c r="Q721" s="38">
        <v>131.5</v>
      </c>
      <c r="R721" s="37"/>
      <c r="S721" s="39">
        <f t="shared" si="11"/>
        <v>250.64710588080001</v>
      </c>
    </row>
    <row r="722" spans="1:19" ht="15.75">
      <c r="A722" s="36">
        <v>-104.7003531</v>
      </c>
      <c r="B722" s="38">
        <v>32.23400066</v>
      </c>
      <c r="C722" s="38">
        <v>51.902191790000003</v>
      </c>
      <c r="D722" s="38">
        <v>42.506024979999999</v>
      </c>
      <c r="E722" s="40">
        <v>3.0900000000000001E-6</v>
      </c>
      <c r="F722" s="40">
        <v>2.5299999999999999E-6</v>
      </c>
      <c r="G722" s="38">
        <v>1457</v>
      </c>
      <c r="H722" s="40">
        <v>5.17E-12</v>
      </c>
      <c r="I722" s="38">
        <v>-2.792606659</v>
      </c>
      <c r="J722" s="38">
        <v>1727.9663169999999</v>
      </c>
      <c r="K722" s="38">
        <v>15.681226779999999</v>
      </c>
      <c r="L722" s="37"/>
      <c r="M722" s="37"/>
      <c r="N722" s="37"/>
      <c r="O722" s="37"/>
      <c r="P722" s="37"/>
      <c r="Q722" s="38">
        <v>239.7</v>
      </c>
      <c r="R722" s="37"/>
      <c r="S722" s="39">
        <f t="shared" si="11"/>
        <v>292.72836169560003</v>
      </c>
    </row>
    <row r="723" spans="1:19" ht="15.75">
      <c r="A723" s="36">
        <v>-104.7004306</v>
      </c>
      <c r="B723" s="38">
        <v>32.233996320000003</v>
      </c>
      <c r="C723" s="38">
        <v>47.370537169999999</v>
      </c>
      <c r="D723" s="38">
        <v>29.497533229999998</v>
      </c>
      <c r="E723" s="40">
        <v>2.8200000000000001E-6</v>
      </c>
      <c r="F723" s="40">
        <v>1.7600000000000001E-6</v>
      </c>
      <c r="G723" s="38">
        <v>917</v>
      </c>
      <c r="H723" s="40">
        <v>3.2500000000000001E-12</v>
      </c>
      <c r="I723" s="38">
        <v>-0.13961631899999999</v>
      </c>
      <c r="J723" s="38">
        <v>1094.4428539999999</v>
      </c>
      <c r="K723" s="38">
        <v>16.2130762</v>
      </c>
      <c r="L723" s="37"/>
      <c r="M723" s="37"/>
      <c r="N723" s="37"/>
      <c r="O723" s="37"/>
      <c r="P723" s="37"/>
      <c r="Q723" s="38">
        <v>166.3</v>
      </c>
      <c r="R723" s="37"/>
      <c r="S723" s="39">
        <f t="shared" si="11"/>
        <v>267.16982963879997</v>
      </c>
    </row>
    <row r="724" spans="1:19" ht="15.75">
      <c r="A724" s="36">
        <v>-104.70040969999999</v>
      </c>
      <c r="B724" s="38">
        <v>32.234094759999998</v>
      </c>
      <c r="C724" s="38">
        <v>91.062136969999997</v>
      </c>
      <c r="D724" s="38">
        <v>34.281811689999998</v>
      </c>
      <c r="E724" s="40">
        <v>5.4199999999999998E-6</v>
      </c>
      <c r="F724" s="40">
        <v>2.04E-6</v>
      </c>
      <c r="G724" s="38">
        <v>1830</v>
      </c>
      <c r="H724" s="40">
        <v>6.49E-12</v>
      </c>
      <c r="I724" s="38">
        <v>-0.86958762899999997</v>
      </c>
      <c r="J724" s="38">
        <v>2445.1228489999999</v>
      </c>
      <c r="K724" s="38">
        <v>25.157134710000001</v>
      </c>
      <c r="L724" s="37"/>
      <c r="M724" s="37"/>
      <c r="N724" s="37"/>
      <c r="O724" s="37"/>
      <c r="P724" s="37"/>
      <c r="Q724" s="38">
        <v>193.3</v>
      </c>
      <c r="R724" s="37"/>
      <c r="S724" s="39">
        <f t="shared" si="11"/>
        <v>513.59045251079999</v>
      </c>
    </row>
    <row r="725" spans="1:19" ht="15.75">
      <c r="A725" s="36">
        <v>-104.7004128</v>
      </c>
      <c r="B725" s="38">
        <v>32.234089760000003</v>
      </c>
      <c r="C725" s="38">
        <v>29.608776410000001</v>
      </c>
      <c r="D725" s="38">
        <v>20.15055366</v>
      </c>
      <c r="E725" s="40">
        <v>1.7600000000000001E-6</v>
      </c>
      <c r="F725" s="40">
        <v>1.1999999999999999E-6</v>
      </c>
      <c r="G725" s="38">
        <v>415</v>
      </c>
      <c r="H725" s="40">
        <v>1.47E-12</v>
      </c>
      <c r="I725" s="38">
        <v>-1.997004362</v>
      </c>
      <c r="J725" s="38">
        <v>467.31156090000002</v>
      </c>
      <c r="K725" s="38">
        <v>11.19415081</v>
      </c>
      <c r="L725" s="37"/>
      <c r="M725" s="37"/>
      <c r="N725" s="37"/>
      <c r="O725" s="37"/>
      <c r="P725" s="37"/>
      <c r="Q725" s="38">
        <v>113.6</v>
      </c>
      <c r="R725" s="37"/>
      <c r="S725" s="39">
        <f t="shared" si="11"/>
        <v>166.99349895239999</v>
      </c>
    </row>
    <row r="726" spans="1:19" ht="15.75">
      <c r="A726" s="36">
        <v>-104.70041380000001</v>
      </c>
      <c r="B726" s="38">
        <v>32.234083560000002</v>
      </c>
      <c r="C726" s="38">
        <v>73.425228619999999</v>
      </c>
      <c r="D726" s="38">
        <v>38.727454870000003</v>
      </c>
      <c r="E726" s="40">
        <v>4.3699999999999997E-6</v>
      </c>
      <c r="F726" s="40">
        <v>2.3099999999999999E-6</v>
      </c>
      <c r="G726" s="38">
        <v>1784</v>
      </c>
      <c r="H726" s="40">
        <v>6.3299999999999999E-12</v>
      </c>
      <c r="I726" s="38">
        <v>-1.599160114</v>
      </c>
      <c r="J726" s="38">
        <v>2227.2211670000002</v>
      </c>
      <c r="K726" s="38">
        <v>19.900186529999999</v>
      </c>
      <c r="L726" s="37"/>
      <c r="M726" s="37"/>
      <c r="N726" s="37"/>
      <c r="O726" s="37"/>
      <c r="P726" s="37"/>
      <c r="Q726" s="38">
        <v>218.4</v>
      </c>
      <c r="R726" s="37"/>
      <c r="S726" s="39">
        <f t="shared" si="11"/>
        <v>414.1182894168</v>
      </c>
    </row>
    <row r="727" spans="1:19" ht="15.75">
      <c r="A727" s="36">
        <v>-104.7003995</v>
      </c>
      <c r="B727" s="38">
        <v>32.234068729999997</v>
      </c>
      <c r="C727" s="38">
        <v>61.250428239999998</v>
      </c>
      <c r="D727" s="38">
        <v>43.222786370000001</v>
      </c>
      <c r="E727" s="40">
        <v>3.6500000000000002E-6</v>
      </c>
      <c r="F727" s="40">
        <v>2.57E-6</v>
      </c>
      <c r="G727" s="38">
        <v>1495</v>
      </c>
      <c r="H727" s="40">
        <v>5.2999999999999996E-12</v>
      </c>
      <c r="I727" s="38">
        <v>-0.28597687700000002</v>
      </c>
      <c r="J727" s="38">
        <v>2073.5808390000002</v>
      </c>
      <c r="K727" s="38">
        <v>27.90249738</v>
      </c>
      <c r="L727" s="37"/>
      <c r="M727" s="37"/>
      <c r="N727" s="37"/>
      <c r="O727" s="37"/>
      <c r="P727" s="37"/>
      <c r="Q727" s="38">
        <v>243.7</v>
      </c>
      <c r="R727" s="37"/>
      <c r="S727" s="39">
        <f t="shared" si="11"/>
        <v>345.45241527359997</v>
      </c>
    </row>
    <row r="728" spans="1:19" ht="15.75">
      <c r="A728" s="36">
        <v>-104.7003428</v>
      </c>
      <c r="B728" s="38">
        <v>32.23404652</v>
      </c>
      <c r="C728" s="38">
        <v>126.3719143</v>
      </c>
      <c r="D728" s="38">
        <v>44.294006179999997</v>
      </c>
      <c r="E728" s="40">
        <v>7.5299999999999999E-6</v>
      </c>
      <c r="F728" s="40">
        <v>2.6400000000000001E-6</v>
      </c>
      <c r="G728" s="38">
        <v>3337</v>
      </c>
      <c r="H728" s="40">
        <v>1.1800000000000001E-11</v>
      </c>
      <c r="I728" s="38">
        <v>-2.6680335340000001</v>
      </c>
      <c r="J728" s="38">
        <v>4384.242902</v>
      </c>
      <c r="K728" s="38">
        <v>23.886516449999998</v>
      </c>
      <c r="L728" s="37"/>
      <c r="M728" s="37"/>
      <c r="N728" s="37"/>
      <c r="O728" s="37"/>
      <c r="P728" s="37"/>
      <c r="Q728" s="38">
        <v>249.8</v>
      </c>
      <c r="R728" s="37"/>
      <c r="S728" s="39">
        <f t="shared" si="11"/>
        <v>712.73759665199998</v>
      </c>
    </row>
    <row r="729" spans="1:19" ht="15.75">
      <c r="A729" s="36">
        <v>-104.7004087</v>
      </c>
      <c r="B729" s="38">
        <v>32.234037229999998</v>
      </c>
      <c r="C729" s="38">
        <v>150.719346</v>
      </c>
      <c r="D729" s="38">
        <v>92.263890590000003</v>
      </c>
      <c r="E729" s="40">
        <v>8.9800000000000004E-6</v>
      </c>
      <c r="F729" s="40">
        <v>5.49E-6</v>
      </c>
      <c r="G729" s="38">
        <v>8771</v>
      </c>
      <c r="H729" s="40">
        <v>3.1100000000000001E-11</v>
      </c>
      <c r="I729" s="38">
        <v>-1.010865868</v>
      </c>
      <c r="J729" s="38">
        <v>10891.80472</v>
      </c>
      <c r="K729" s="38">
        <v>19.471563969999998</v>
      </c>
      <c r="L729" s="37"/>
      <c r="M729" s="37"/>
      <c r="N729" s="37"/>
      <c r="O729" s="37"/>
      <c r="P729" s="37"/>
      <c r="Q729" s="38">
        <v>520.29999999999995</v>
      </c>
      <c r="R729" s="37"/>
      <c r="S729" s="39">
        <f t="shared" si="11"/>
        <v>850.05711143999997</v>
      </c>
    </row>
    <row r="730" spans="1:19" ht="15.75">
      <c r="A730" s="36">
        <v>-104.70041500000001</v>
      </c>
      <c r="B730" s="38">
        <v>32.234035980000002</v>
      </c>
      <c r="C730" s="38">
        <v>101.7337732</v>
      </c>
      <c r="D730" s="38">
        <v>74.815980670000002</v>
      </c>
      <c r="E730" s="40">
        <v>6.0599999999999996E-6</v>
      </c>
      <c r="F730" s="40">
        <v>4.4599999999999996E-6</v>
      </c>
      <c r="G730" s="38">
        <v>4755</v>
      </c>
      <c r="H730" s="40">
        <v>1.6900000000000001E-11</v>
      </c>
      <c r="I730" s="38">
        <v>-2.4615034379999998</v>
      </c>
      <c r="J730" s="38">
        <v>5961.5419780000002</v>
      </c>
      <c r="K730" s="38">
        <v>20.238756729999999</v>
      </c>
      <c r="L730" s="37"/>
      <c r="M730" s="37"/>
      <c r="N730" s="37"/>
      <c r="O730" s="37"/>
      <c r="P730" s="37"/>
      <c r="Q730" s="38">
        <v>421.9</v>
      </c>
      <c r="R730" s="37"/>
      <c r="S730" s="39">
        <f t="shared" si="11"/>
        <v>573.77848084799996</v>
      </c>
    </row>
    <row r="731" spans="1:19" ht="15.75">
      <c r="A731" s="36">
        <v>-104.70039629999999</v>
      </c>
      <c r="B731" s="38">
        <v>32.234026810000003</v>
      </c>
      <c r="C731" s="38">
        <v>97.859112379999999</v>
      </c>
      <c r="D731" s="38">
        <v>40.309152099999999</v>
      </c>
      <c r="E731" s="40">
        <v>5.8300000000000001E-6</v>
      </c>
      <c r="F731" s="40">
        <v>2.3999999999999999E-6</v>
      </c>
      <c r="G731" s="38">
        <v>2347</v>
      </c>
      <c r="H731" s="40">
        <v>8.3200000000000001E-12</v>
      </c>
      <c r="I731" s="38">
        <v>-8.4619915000000004E-2</v>
      </c>
      <c r="J731" s="38">
        <v>3089.612521</v>
      </c>
      <c r="K731" s="38">
        <v>24.035781700000001</v>
      </c>
      <c r="L731" s="37"/>
      <c r="M731" s="37"/>
      <c r="N731" s="37"/>
      <c r="O731" s="37"/>
      <c r="P731" s="37"/>
      <c r="Q731" s="38">
        <v>227.3</v>
      </c>
      <c r="R731" s="37"/>
      <c r="S731" s="39">
        <f t="shared" si="11"/>
        <v>551.92539382320001</v>
      </c>
    </row>
    <row r="732" spans="1:19" ht="15.75">
      <c r="A732" s="36">
        <v>-104.7004008</v>
      </c>
      <c r="B732" s="38">
        <v>32.234024839999996</v>
      </c>
      <c r="C732" s="38">
        <v>53.620332480000002</v>
      </c>
      <c r="D732" s="38">
        <v>32.362447930000002</v>
      </c>
      <c r="E732" s="40">
        <v>3.19E-6</v>
      </c>
      <c r="F732" s="40">
        <v>1.9300000000000002E-6</v>
      </c>
      <c r="G732" s="38">
        <v>1186</v>
      </c>
      <c r="H732" s="40">
        <v>4.21E-12</v>
      </c>
      <c r="I732" s="38">
        <v>-1.2366526019999999</v>
      </c>
      <c r="J732" s="38">
        <v>1359.158009</v>
      </c>
      <c r="K732" s="38">
        <v>12.740094060000001</v>
      </c>
      <c r="L732" s="37"/>
      <c r="M732" s="37"/>
      <c r="N732" s="37"/>
      <c r="O732" s="37"/>
      <c r="P732" s="37"/>
      <c r="Q732" s="38">
        <v>182.5</v>
      </c>
      <c r="R732" s="37"/>
      <c r="S732" s="39">
        <f t="shared" si="11"/>
        <v>302.41867518719999</v>
      </c>
    </row>
    <row r="733" spans="1:19" ht="15.75">
      <c r="A733" s="36">
        <v>-104.7003957</v>
      </c>
      <c r="B733" s="38">
        <v>32.234018110000001</v>
      </c>
      <c r="C733" s="38">
        <v>83.915010280000004</v>
      </c>
      <c r="D733" s="38">
        <v>51.401958350000001</v>
      </c>
      <c r="E733" s="40">
        <v>5.0000000000000004E-6</v>
      </c>
      <c r="F733" s="40">
        <v>3.0599999999999999E-6</v>
      </c>
      <c r="G733" s="38">
        <v>2914</v>
      </c>
      <c r="H733" s="40">
        <v>1.0299999999999999E-11</v>
      </c>
      <c r="I733" s="38">
        <v>-1.431533094</v>
      </c>
      <c r="J733" s="38">
        <v>3378.4570239999998</v>
      </c>
      <c r="K733" s="38">
        <v>13.74760787</v>
      </c>
      <c r="L733" s="37"/>
      <c r="M733" s="37"/>
      <c r="N733" s="37"/>
      <c r="O733" s="37"/>
      <c r="P733" s="37"/>
      <c r="Q733" s="38">
        <v>289.89999999999998</v>
      </c>
      <c r="R733" s="37"/>
      <c r="S733" s="39">
        <f t="shared" si="11"/>
        <v>473.28065797919999</v>
      </c>
    </row>
    <row r="734" spans="1:19" ht="15.75">
      <c r="A734" s="36">
        <v>-104.7003524</v>
      </c>
      <c r="B734" s="38">
        <v>32.234005959999998</v>
      </c>
      <c r="C734" s="38">
        <v>66.062840370000004</v>
      </c>
      <c r="D734" s="38">
        <v>38.516414640000001</v>
      </c>
      <c r="E734" s="40">
        <v>3.9299999999999996E-6</v>
      </c>
      <c r="F734" s="40">
        <v>2.2900000000000001E-6</v>
      </c>
      <c r="G734" s="38">
        <v>1440</v>
      </c>
      <c r="H734" s="40">
        <v>5.1099999999999998E-12</v>
      </c>
      <c r="I734" s="38">
        <v>-2.2877983400000002</v>
      </c>
      <c r="J734" s="38">
        <v>1992.976496</v>
      </c>
      <c r="K734" s="38">
        <v>27.7462628</v>
      </c>
      <c r="L734" s="37"/>
      <c r="M734" s="37"/>
      <c r="N734" s="37"/>
      <c r="O734" s="37"/>
      <c r="P734" s="37"/>
      <c r="Q734" s="38">
        <v>217.2</v>
      </c>
      <c r="R734" s="37"/>
      <c r="S734" s="39">
        <f t="shared" si="11"/>
        <v>372.59441968679999</v>
      </c>
    </row>
    <row r="735" spans="1:19" ht="15.75">
      <c r="A735" s="36">
        <v>-104.7003588</v>
      </c>
      <c r="B735" s="38">
        <v>32.2340059</v>
      </c>
      <c r="C735" s="38">
        <v>31.707848640000002</v>
      </c>
      <c r="D735" s="38">
        <v>21.539278759999998</v>
      </c>
      <c r="E735" s="40">
        <v>1.8899999999999999E-6</v>
      </c>
      <c r="F735" s="40">
        <v>1.28E-6</v>
      </c>
      <c r="G735" s="38">
        <v>462</v>
      </c>
      <c r="H735" s="40">
        <v>1.6400000000000001E-12</v>
      </c>
      <c r="I735" s="38">
        <v>-0.33910602499999998</v>
      </c>
      <c r="J735" s="38">
        <v>534.93007390000002</v>
      </c>
      <c r="K735" s="38">
        <v>13.63357147</v>
      </c>
      <c r="L735" s="37"/>
      <c r="M735" s="37"/>
      <c r="N735" s="37"/>
      <c r="O735" s="37"/>
      <c r="P735" s="37"/>
      <c r="Q735" s="38">
        <v>121.5</v>
      </c>
      <c r="R735" s="37"/>
      <c r="S735" s="39">
        <f t="shared" si="11"/>
        <v>178.8322663296</v>
      </c>
    </row>
    <row r="736" spans="1:19" ht="15.75">
      <c r="A736" s="36">
        <v>-104.70036279999999</v>
      </c>
      <c r="B736" s="38">
        <v>32.234003399999999</v>
      </c>
      <c r="C736" s="38">
        <v>90.839145909999999</v>
      </c>
      <c r="D736" s="38">
        <v>41.363315839999999</v>
      </c>
      <c r="E736" s="40">
        <v>5.4099999999999999E-6</v>
      </c>
      <c r="F736" s="40">
        <v>2.4600000000000002E-6</v>
      </c>
      <c r="G736" s="38">
        <v>1982</v>
      </c>
      <c r="H736" s="40">
        <v>7.0299999999999997E-12</v>
      </c>
      <c r="I736" s="38">
        <v>-1.1827021879999999</v>
      </c>
      <c r="J736" s="38">
        <v>2942.9810769999999</v>
      </c>
      <c r="K736" s="38">
        <v>32.653321650000002</v>
      </c>
      <c r="L736" s="37"/>
      <c r="M736" s="37"/>
      <c r="N736" s="37"/>
      <c r="O736" s="37"/>
      <c r="P736" s="37"/>
      <c r="Q736" s="38">
        <v>233.3</v>
      </c>
      <c r="R736" s="37"/>
      <c r="S736" s="39">
        <f t="shared" si="11"/>
        <v>512.33278293239994</v>
      </c>
    </row>
    <row r="737" spans="1:19" ht="15.75">
      <c r="A737" s="36">
        <v>-104.7011924</v>
      </c>
      <c r="B737" s="38">
        <v>32.232547330000003</v>
      </c>
      <c r="C737" s="38">
        <v>64.023604070000005</v>
      </c>
      <c r="D737" s="38">
        <v>23.20119532</v>
      </c>
      <c r="E737" s="40">
        <v>3.8099999999999999E-6</v>
      </c>
      <c r="F737" s="40">
        <v>1.3799999999999999E-6</v>
      </c>
      <c r="G737" s="38">
        <v>808</v>
      </c>
      <c r="H737" s="40">
        <v>2.8700000000000001E-12</v>
      </c>
      <c r="I737" s="38">
        <v>-1.5733178670000001</v>
      </c>
      <c r="J737" s="38">
        <v>1163.4549179999999</v>
      </c>
      <c r="K737" s="38">
        <v>30.55167093</v>
      </c>
      <c r="L737" s="37"/>
      <c r="M737" s="37"/>
      <c r="N737" s="37"/>
      <c r="O737" s="37"/>
      <c r="P737" s="37"/>
      <c r="Q737" s="38">
        <v>130.80000000000001</v>
      </c>
      <c r="R737" s="37"/>
      <c r="S737" s="39">
        <f t="shared" si="11"/>
        <v>361.09312695480003</v>
      </c>
    </row>
    <row r="738" spans="1:19" ht="15.75">
      <c r="A738" s="36">
        <v>-104.700288</v>
      </c>
      <c r="B738" s="38">
        <v>32.233961299999997</v>
      </c>
      <c r="C738" s="38">
        <v>72.828863620000007</v>
      </c>
      <c r="D738" s="38">
        <v>47.30536919</v>
      </c>
      <c r="E738" s="40">
        <v>4.34E-6</v>
      </c>
      <c r="F738" s="40">
        <v>2.8200000000000001E-6</v>
      </c>
      <c r="G738" s="38">
        <v>2046</v>
      </c>
      <c r="H738" s="40">
        <v>7.2600000000000002E-12</v>
      </c>
      <c r="I738" s="38">
        <v>-0.95162345299999995</v>
      </c>
      <c r="J738" s="38">
        <v>2698.4417720000001</v>
      </c>
      <c r="K738" s="38">
        <v>24.178463969999999</v>
      </c>
      <c r="L738" s="37"/>
      <c r="M738" s="37"/>
      <c r="N738" s="37"/>
      <c r="O738" s="37"/>
      <c r="P738" s="37"/>
      <c r="Q738" s="38">
        <v>266.8</v>
      </c>
      <c r="R738" s="37"/>
      <c r="S738" s="39">
        <f t="shared" si="11"/>
        <v>410.75479081680004</v>
      </c>
    </row>
    <row r="739" spans="1:19" ht="15.75">
      <c r="A739" s="36">
        <v>-104.7003019</v>
      </c>
      <c r="B739" s="38">
        <v>32.233954799999999</v>
      </c>
      <c r="C739" s="38">
        <v>111.54819019999999</v>
      </c>
      <c r="D739" s="38">
        <v>38.666961260000001</v>
      </c>
      <c r="E739" s="40">
        <v>6.64E-6</v>
      </c>
      <c r="F739" s="40">
        <v>2.3E-6</v>
      </c>
      <c r="G739" s="38">
        <v>2502</v>
      </c>
      <c r="H739" s="40">
        <v>8.8700000000000008E-12</v>
      </c>
      <c r="I739" s="38">
        <v>-2.9415349759999998</v>
      </c>
      <c r="J739" s="38">
        <v>3378.326759</v>
      </c>
      <c r="K739" s="38">
        <v>25.939668399999999</v>
      </c>
      <c r="L739" s="37"/>
      <c r="M739" s="37"/>
      <c r="N739" s="37"/>
      <c r="O739" s="37"/>
      <c r="P739" s="37"/>
      <c r="Q739" s="38">
        <v>218</v>
      </c>
      <c r="R739" s="37"/>
      <c r="S739" s="39">
        <f t="shared" si="11"/>
        <v>629.13179272799994</v>
      </c>
    </row>
    <row r="740" spans="1:19" ht="15.75">
      <c r="A740" s="36">
        <v>-104.7002908</v>
      </c>
      <c r="B740" s="38">
        <v>32.233929609999997</v>
      </c>
      <c r="C740" s="38">
        <v>125.5590162</v>
      </c>
      <c r="D740" s="38">
        <v>62.913876680000001</v>
      </c>
      <c r="E740" s="40">
        <v>7.4800000000000004E-6</v>
      </c>
      <c r="F740" s="40">
        <v>3.7500000000000001E-6</v>
      </c>
      <c r="G740" s="38">
        <v>4573</v>
      </c>
      <c r="H740" s="40">
        <v>1.62E-11</v>
      </c>
      <c r="I740" s="38">
        <v>-2.8582938339999999</v>
      </c>
      <c r="J740" s="38">
        <v>6187.1897079999999</v>
      </c>
      <c r="K740" s="38">
        <v>26.089222800000002</v>
      </c>
      <c r="L740" s="37"/>
      <c r="M740" s="37"/>
      <c r="N740" s="37"/>
      <c r="O740" s="37"/>
      <c r="P740" s="37"/>
      <c r="Q740" s="38">
        <v>354.8</v>
      </c>
      <c r="R740" s="37"/>
      <c r="S740" s="39">
        <f t="shared" si="11"/>
        <v>708.15285136799992</v>
      </c>
    </row>
    <row r="741" spans="1:19" ht="15.75">
      <c r="A741" s="36">
        <v>-104.7002942</v>
      </c>
      <c r="B741" s="38">
        <v>32.23392449</v>
      </c>
      <c r="C741" s="38">
        <v>86.854783449999999</v>
      </c>
      <c r="D741" s="38">
        <v>49.803518879999999</v>
      </c>
      <c r="E741" s="40">
        <v>5.1699999999999996E-6</v>
      </c>
      <c r="F741" s="40">
        <v>2.9699999999999999E-6</v>
      </c>
      <c r="G741" s="38">
        <v>1600</v>
      </c>
      <c r="H741" s="40">
        <v>5.6699999999999999E-12</v>
      </c>
      <c r="I741" s="38">
        <v>-0.58210788499999999</v>
      </c>
      <c r="J741" s="38">
        <v>3388.0737260000001</v>
      </c>
      <c r="K741" s="38">
        <v>52.775525880000004</v>
      </c>
      <c r="L741" s="37"/>
      <c r="M741" s="37"/>
      <c r="N741" s="37"/>
      <c r="O741" s="37"/>
      <c r="P741" s="37"/>
      <c r="Q741" s="38">
        <v>280.8</v>
      </c>
      <c r="R741" s="37"/>
      <c r="S741" s="39">
        <f t="shared" si="11"/>
        <v>489.86097865799996</v>
      </c>
    </row>
    <row r="742" spans="1:19" ht="15.75">
      <c r="A742" s="36">
        <v>-104.7002882</v>
      </c>
      <c r="B742" s="38">
        <v>32.233922110000002</v>
      </c>
      <c r="C742" s="38">
        <v>101.7891443</v>
      </c>
      <c r="D742" s="38">
        <v>76.373457259999995</v>
      </c>
      <c r="E742" s="40">
        <v>6.0599999999999996E-6</v>
      </c>
      <c r="F742" s="40">
        <v>4.5499999999999996E-6</v>
      </c>
      <c r="G742" s="38">
        <v>4243</v>
      </c>
      <c r="H742" s="40">
        <v>1.5E-11</v>
      </c>
      <c r="I742" s="38">
        <v>-1.488259169</v>
      </c>
      <c r="J742" s="38">
        <v>6088.9582350000001</v>
      </c>
      <c r="K742" s="38">
        <v>30.316487049999999</v>
      </c>
      <c r="L742" s="37"/>
      <c r="M742" s="37"/>
      <c r="N742" s="37"/>
      <c r="O742" s="37"/>
      <c r="P742" s="37"/>
      <c r="Q742" s="38">
        <v>430.7</v>
      </c>
      <c r="R742" s="37"/>
      <c r="S742" s="39">
        <f t="shared" si="11"/>
        <v>574.09077385199998</v>
      </c>
    </row>
    <row r="743" spans="1:19" ht="15.75">
      <c r="A743" s="36">
        <v>-104.70028259999999</v>
      </c>
      <c r="B743" s="38">
        <v>32.233919669999999</v>
      </c>
      <c r="C743" s="38">
        <v>112.3634033</v>
      </c>
      <c r="D743" s="38">
        <v>87.524255460000006</v>
      </c>
      <c r="E743" s="40">
        <v>6.6900000000000003E-6</v>
      </c>
      <c r="F743" s="40">
        <v>5.2100000000000001E-6</v>
      </c>
      <c r="G743" s="38">
        <v>5333</v>
      </c>
      <c r="H743" s="40">
        <v>1.8900000000000001E-11</v>
      </c>
      <c r="I743" s="38">
        <v>-1.6864639999999999E-3</v>
      </c>
      <c r="J743" s="38">
        <v>7702.8668559999996</v>
      </c>
      <c r="K743" s="38">
        <v>30.76603686</v>
      </c>
      <c r="L743" s="37"/>
      <c r="M743" s="37"/>
      <c r="N743" s="37"/>
      <c r="O743" s="37"/>
      <c r="P743" s="37"/>
      <c r="Q743" s="38">
        <v>493.6</v>
      </c>
      <c r="R743" s="37"/>
      <c r="S743" s="39">
        <f t="shared" si="11"/>
        <v>633.72959461200003</v>
      </c>
    </row>
    <row r="744" spans="1:19" ht="15.75">
      <c r="A744" s="36">
        <v>-104.7002664</v>
      </c>
      <c r="B744" s="38">
        <v>32.233944919999999</v>
      </c>
      <c r="C744" s="38">
        <v>47.252726750000001</v>
      </c>
      <c r="D744" s="38">
        <v>31.30120806</v>
      </c>
      <c r="E744" s="40">
        <v>2.8100000000000002E-6</v>
      </c>
      <c r="F744" s="40">
        <v>1.86E-6</v>
      </c>
      <c r="G744" s="38">
        <v>977</v>
      </c>
      <c r="H744" s="40">
        <v>3.47E-12</v>
      </c>
      <c r="I744" s="38">
        <v>-2.687235319</v>
      </c>
      <c r="J744" s="38">
        <v>1158.4760389999999</v>
      </c>
      <c r="K744" s="38">
        <v>15.665066230000001</v>
      </c>
      <c r="L744" s="37"/>
      <c r="M744" s="37"/>
      <c r="N744" s="37"/>
      <c r="O744" s="37"/>
      <c r="P744" s="37"/>
      <c r="Q744" s="38">
        <v>176.5</v>
      </c>
      <c r="R744" s="37"/>
      <c r="S744" s="39">
        <f t="shared" si="11"/>
        <v>266.50537887000002</v>
      </c>
    </row>
    <row r="745" spans="1:19" ht="15.75">
      <c r="A745" s="36">
        <v>-104.7003131</v>
      </c>
      <c r="B745" s="38">
        <v>32.233935209999999</v>
      </c>
      <c r="C745" s="38">
        <v>75.415039500000006</v>
      </c>
      <c r="D745" s="38">
        <v>22.559344079999999</v>
      </c>
      <c r="E745" s="40">
        <v>4.4900000000000002E-6</v>
      </c>
      <c r="F745" s="40">
        <v>1.3400000000000001E-6</v>
      </c>
      <c r="G745" s="38">
        <v>991</v>
      </c>
      <c r="H745" s="40">
        <v>3.5100000000000002E-12</v>
      </c>
      <c r="I745" s="38">
        <v>-0.33151841799999998</v>
      </c>
      <c r="J745" s="38">
        <v>1332.549996</v>
      </c>
      <c r="K745" s="38">
        <v>25.631308180000001</v>
      </c>
      <c r="L745" s="37"/>
      <c r="M745" s="37"/>
      <c r="N745" s="37"/>
      <c r="O745" s="37"/>
      <c r="P745" s="37"/>
      <c r="Q745" s="38">
        <v>127.2</v>
      </c>
      <c r="R745" s="37"/>
      <c r="S745" s="39">
        <f t="shared" si="11"/>
        <v>425.34082278</v>
      </c>
    </row>
    <row r="746" spans="1:19" ht="15.75">
      <c r="A746" s="36">
        <v>-104.70026970000001</v>
      </c>
      <c r="B746" s="38">
        <v>32.233984339999999</v>
      </c>
      <c r="C746" s="38">
        <v>28.056402500000001</v>
      </c>
      <c r="D746" s="38">
        <v>21.280059770000001</v>
      </c>
      <c r="E746" s="40">
        <v>1.6700000000000001E-6</v>
      </c>
      <c r="F746" s="40">
        <v>1.2699999999999999E-6</v>
      </c>
      <c r="G746" s="38">
        <v>374</v>
      </c>
      <c r="H746" s="40">
        <v>1.33E-12</v>
      </c>
      <c r="I746" s="38">
        <v>-2.1331849E-2</v>
      </c>
      <c r="J746" s="38">
        <v>467.6316617</v>
      </c>
      <c r="K746" s="38">
        <v>20.022524010000001</v>
      </c>
      <c r="L746" s="37"/>
      <c r="M746" s="37"/>
      <c r="N746" s="37"/>
      <c r="O746" s="37"/>
      <c r="P746" s="37"/>
      <c r="Q746" s="38">
        <v>120</v>
      </c>
      <c r="R746" s="37"/>
      <c r="S746" s="39">
        <f t="shared" si="11"/>
        <v>158.2381101</v>
      </c>
    </row>
    <row r="747" spans="1:19" ht="15.75">
      <c r="A747" s="36">
        <v>-104.7002686</v>
      </c>
      <c r="B747" s="38">
        <v>32.233975350000001</v>
      </c>
      <c r="C747" s="38">
        <v>31.644075170000001</v>
      </c>
      <c r="D747" s="38">
        <v>24.970525030000001</v>
      </c>
      <c r="E747" s="40">
        <v>1.88E-6</v>
      </c>
      <c r="F747" s="40">
        <v>1.4899999999999999E-6</v>
      </c>
      <c r="G747" s="38">
        <v>557</v>
      </c>
      <c r="H747" s="40">
        <v>1.98E-12</v>
      </c>
      <c r="I747" s="38">
        <v>-1.7617281279999999</v>
      </c>
      <c r="J747" s="38">
        <v>618.89811880000002</v>
      </c>
      <c r="K747" s="38">
        <v>10.001342210000001</v>
      </c>
      <c r="L747" s="37"/>
      <c r="M747" s="37"/>
      <c r="N747" s="37"/>
      <c r="O747" s="37"/>
      <c r="P747" s="37"/>
      <c r="Q747" s="38">
        <v>140.80000000000001</v>
      </c>
      <c r="R747" s="37"/>
      <c r="S747" s="39">
        <f t="shared" si="11"/>
        <v>178.47258395879999</v>
      </c>
    </row>
    <row r="748" spans="1:19" ht="15.75">
      <c r="A748" s="36">
        <v>-104.7002664</v>
      </c>
      <c r="B748" s="38">
        <v>32.233974809999999</v>
      </c>
      <c r="C748" s="38">
        <v>56.668365350000002</v>
      </c>
      <c r="D748" s="38">
        <v>23.080276860000001</v>
      </c>
      <c r="E748" s="40">
        <v>3.3699999999999999E-6</v>
      </c>
      <c r="F748" s="40">
        <v>1.37E-6</v>
      </c>
      <c r="G748" s="38">
        <v>785</v>
      </c>
      <c r="H748" s="40">
        <v>2.7799999999999999E-12</v>
      </c>
      <c r="I748" s="38">
        <v>-6.5639110000000004E-3</v>
      </c>
      <c r="J748" s="38">
        <v>1024.4264439999999</v>
      </c>
      <c r="K748" s="38">
        <v>23.371755530000001</v>
      </c>
      <c r="L748" s="37"/>
      <c r="M748" s="37"/>
      <c r="N748" s="37"/>
      <c r="O748" s="37"/>
      <c r="P748" s="37"/>
      <c r="Q748" s="38">
        <v>130.19999999999999</v>
      </c>
      <c r="R748" s="37"/>
      <c r="S748" s="39">
        <f t="shared" si="11"/>
        <v>319.60958057400001</v>
      </c>
    </row>
    <row r="749" spans="1:19" ht="15.75">
      <c r="A749" s="36">
        <v>-104.70026180000001</v>
      </c>
      <c r="B749" s="38">
        <v>32.233970759999998</v>
      </c>
      <c r="C749" s="38">
        <v>32.456624570000002</v>
      </c>
      <c r="D749" s="38">
        <v>26.281105920000002</v>
      </c>
      <c r="E749" s="40">
        <v>1.9300000000000002E-6</v>
      </c>
      <c r="F749" s="40">
        <v>1.57E-6</v>
      </c>
      <c r="G749" s="38">
        <v>587</v>
      </c>
      <c r="H749" s="40">
        <v>2.08E-12</v>
      </c>
      <c r="I749" s="38">
        <v>-2.3731589350000002</v>
      </c>
      <c r="J749" s="38">
        <v>668.10707379999997</v>
      </c>
      <c r="K749" s="38">
        <v>12.139831620000001</v>
      </c>
      <c r="L749" s="37"/>
      <c r="M749" s="37"/>
      <c r="N749" s="37"/>
      <c r="O749" s="37"/>
      <c r="P749" s="37"/>
      <c r="Q749" s="38">
        <v>148.19999999999999</v>
      </c>
      <c r="R749" s="37"/>
      <c r="S749" s="39">
        <f t="shared" si="11"/>
        <v>183.0553625748</v>
      </c>
    </row>
    <row r="750" spans="1:19" ht="15.75">
      <c r="A750" s="36">
        <v>-104.7003043</v>
      </c>
      <c r="B750" s="38">
        <v>32.233956589999998</v>
      </c>
      <c r="C750" s="38">
        <v>46.94618998</v>
      </c>
      <c r="D750" s="38">
        <v>20.979800579999999</v>
      </c>
      <c r="E750" s="40">
        <v>2.7999999999999999E-6</v>
      </c>
      <c r="F750" s="40">
        <v>1.2500000000000001E-6</v>
      </c>
      <c r="G750" s="38">
        <v>617</v>
      </c>
      <c r="H750" s="40">
        <v>2.1900000000000002E-12</v>
      </c>
      <c r="I750" s="38">
        <v>-2.8484886249999999</v>
      </c>
      <c r="J750" s="38">
        <v>771.43757589999996</v>
      </c>
      <c r="K750" s="38">
        <v>20.019452090000001</v>
      </c>
      <c r="L750" s="37"/>
      <c r="M750" s="37"/>
      <c r="N750" s="37"/>
      <c r="O750" s="37"/>
      <c r="P750" s="37"/>
      <c r="Q750" s="38">
        <v>118.3</v>
      </c>
      <c r="R750" s="37"/>
      <c r="S750" s="39">
        <f t="shared" si="11"/>
        <v>264.77651148719997</v>
      </c>
    </row>
    <row r="751" spans="1:19" ht="15.75">
      <c r="A751" s="36">
        <v>-104.7003103</v>
      </c>
      <c r="B751" s="38">
        <v>32.23395343</v>
      </c>
      <c r="C751" s="38">
        <v>44.304556560000002</v>
      </c>
      <c r="D751" s="38">
        <v>29.65252838</v>
      </c>
      <c r="E751" s="40">
        <v>2.6400000000000001E-6</v>
      </c>
      <c r="F751" s="40">
        <v>1.77E-6</v>
      </c>
      <c r="G751" s="38">
        <v>850</v>
      </c>
      <c r="H751" s="40">
        <v>3.0099999999999999E-12</v>
      </c>
      <c r="I751" s="38">
        <v>-2.2229581359999999</v>
      </c>
      <c r="J751" s="38">
        <v>1028.985383</v>
      </c>
      <c r="K751" s="38">
        <v>17.39435624</v>
      </c>
      <c r="L751" s="37"/>
      <c r="M751" s="37"/>
      <c r="N751" s="37"/>
      <c r="O751" s="37"/>
      <c r="P751" s="37"/>
      <c r="Q751" s="38">
        <v>167.2</v>
      </c>
      <c r="R751" s="37"/>
      <c r="S751" s="39">
        <f t="shared" si="11"/>
        <v>249.87769899840001</v>
      </c>
    </row>
    <row r="752" spans="1:19" ht="15.75">
      <c r="A752" s="36">
        <v>-104.7003172</v>
      </c>
      <c r="B752" s="38">
        <v>32.233943910000001</v>
      </c>
      <c r="C752" s="38">
        <v>33.522644569999997</v>
      </c>
      <c r="D752" s="38">
        <v>23.148233149999999</v>
      </c>
      <c r="E752" s="40">
        <v>1.9999999999999999E-6</v>
      </c>
      <c r="F752" s="40">
        <v>1.3799999999999999E-6</v>
      </c>
      <c r="G752" s="38">
        <v>483</v>
      </c>
      <c r="H752" s="40">
        <v>1.71E-12</v>
      </c>
      <c r="I752" s="38">
        <v>-0.42907775399999998</v>
      </c>
      <c r="J752" s="38">
        <v>607.79231089999996</v>
      </c>
      <c r="K752" s="38">
        <v>20.532064760000001</v>
      </c>
      <c r="L752" s="37"/>
      <c r="M752" s="37"/>
      <c r="N752" s="37"/>
      <c r="O752" s="37"/>
      <c r="P752" s="37"/>
      <c r="Q752" s="38">
        <v>130.5</v>
      </c>
      <c r="R752" s="37"/>
      <c r="S752" s="39">
        <f t="shared" si="11"/>
        <v>189.06771537479997</v>
      </c>
    </row>
    <row r="753" spans="1:19" ht="15.75">
      <c r="A753" s="36">
        <v>-104.7002715</v>
      </c>
      <c r="B753" s="38">
        <v>32.233921219999999</v>
      </c>
      <c r="C753" s="38">
        <v>34.91359138</v>
      </c>
      <c r="D753" s="38">
        <v>27.7514331</v>
      </c>
      <c r="E753" s="40">
        <v>2.08E-6</v>
      </c>
      <c r="F753" s="40">
        <v>1.6500000000000001E-6</v>
      </c>
      <c r="G753" s="38">
        <v>633</v>
      </c>
      <c r="H753" s="40">
        <v>2.2499999999999999E-12</v>
      </c>
      <c r="I753" s="38">
        <v>-2.6979901509999999</v>
      </c>
      <c r="J753" s="38">
        <v>758.89033389999997</v>
      </c>
      <c r="K753" s="38">
        <v>16.588738620000001</v>
      </c>
      <c r="L753" s="37"/>
      <c r="M753" s="37"/>
      <c r="N753" s="37"/>
      <c r="O753" s="37"/>
      <c r="P753" s="37"/>
      <c r="Q753" s="38">
        <v>156.5</v>
      </c>
      <c r="R753" s="37"/>
      <c r="S753" s="39">
        <f t="shared" si="11"/>
        <v>196.91265538319999</v>
      </c>
    </row>
    <row r="754" spans="1:19" ht="15.75">
      <c r="A754" s="36">
        <v>-104.7011766</v>
      </c>
      <c r="B754" s="38">
        <v>32.232427569999999</v>
      </c>
      <c r="C754" s="38">
        <v>56.349693109999997</v>
      </c>
      <c r="D754" s="38">
        <v>35.562598280000003</v>
      </c>
      <c r="E754" s="40">
        <v>3.36E-6</v>
      </c>
      <c r="F754" s="40">
        <v>2.12E-6</v>
      </c>
      <c r="G754" s="38">
        <v>1393</v>
      </c>
      <c r="H754" s="40">
        <v>4.9400000000000004E-12</v>
      </c>
      <c r="I754" s="38">
        <v>-1.639656338</v>
      </c>
      <c r="J754" s="38">
        <v>1569.5824</v>
      </c>
      <c r="K754" s="38">
        <v>11.250279069999999</v>
      </c>
      <c r="L754" s="37"/>
      <c r="M754" s="37"/>
      <c r="N754" s="37"/>
      <c r="O754" s="37"/>
      <c r="P754" s="37"/>
      <c r="Q754" s="38">
        <v>200.5</v>
      </c>
      <c r="R754" s="37"/>
      <c r="S754" s="39">
        <f t="shared" si="11"/>
        <v>317.81226914039996</v>
      </c>
    </row>
    <row r="755" spans="1:19" ht="15.75">
      <c r="A755" s="36">
        <v>-104.7011784</v>
      </c>
      <c r="B755" s="38">
        <v>32.232412680000003</v>
      </c>
      <c r="C755" s="38">
        <v>281.3267654</v>
      </c>
      <c r="D755" s="38">
        <v>169.14565709999999</v>
      </c>
      <c r="E755" s="40">
        <v>1.6799999999999998E-5</v>
      </c>
      <c r="F755" s="40">
        <v>1.01E-5</v>
      </c>
      <c r="G755" s="38">
        <v>30334</v>
      </c>
      <c r="H755" s="40">
        <v>1.08E-10</v>
      </c>
      <c r="I755" s="38">
        <v>-0.80090355800000002</v>
      </c>
      <c r="J755" s="38">
        <v>37270.994890000002</v>
      </c>
      <c r="K755" s="38">
        <v>18.612314779999998</v>
      </c>
      <c r="L755" s="37"/>
      <c r="M755" s="37"/>
      <c r="N755" s="37"/>
      <c r="O755" s="37"/>
      <c r="P755" s="37"/>
      <c r="Q755" s="38">
        <v>953.8</v>
      </c>
      <c r="R755" s="37"/>
      <c r="S755" s="39">
        <f t="shared" si="11"/>
        <v>1586.6829568559999</v>
      </c>
    </row>
    <row r="756" spans="1:19" ht="15.75">
      <c r="A756" s="36">
        <v>-104.70116849999999</v>
      </c>
      <c r="B756" s="38">
        <v>32.23236283</v>
      </c>
      <c r="C756" s="38">
        <v>76.659455719999997</v>
      </c>
      <c r="D756" s="38">
        <v>61.606345470000001</v>
      </c>
      <c r="E756" s="40">
        <v>4.5700000000000003E-6</v>
      </c>
      <c r="F756" s="40">
        <v>3.67E-6</v>
      </c>
      <c r="G756" s="38">
        <v>2625</v>
      </c>
      <c r="H756" s="40">
        <v>9.3099999999999997E-12</v>
      </c>
      <c r="I756" s="38">
        <v>-1.200586105</v>
      </c>
      <c r="J756" s="38">
        <v>3699.0504930000002</v>
      </c>
      <c r="K756" s="38">
        <v>29.035842989999999</v>
      </c>
      <c r="L756" s="37"/>
      <c r="M756" s="37"/>
      <c r="N756" s="37"/>
      <c r="O756" s="37"/>
      <c r="P756" s="37"/>
      <c r="Q756" s="38">
        <v>347.4</v>
      </c>
      <c r="R756" s="37"/>
      <c r="S756" s="39">
        <f t="shared" si="11"/>
        <v>432.35933026079994</v>
      </c>
    </row>
    <row r="757" spans="1:19" ht="15.75">
      <c r="A757" s="36">
        <v>-104.701161</v>
      </c>
      <c r="B757" s="38">
        <v>32.232362299999998</v>
      </c>
      <c r="C757" s="38">
        <v>80.317728959999997</v>
      </c>
      <c r="D757" s="38">
        <v>51.290521849999998</v>
      </c>
      <c r="E757" s="40">
        <v>4.78E-6</v>
      </c>
      <c r="F757" s="40">
        <v>3.05E-6</v>
      </c>
      <c r="G757" s="38">
        <v>2729</v>
      </c>
      <c r="H757" s="40">
        <v>9.6800000000000008E-12</v>
      </c>
      <c r="I757" s="38">
        <v>-2.2286046019999999</v>
      </c>
      <c r="J757" s="38">
        <v>3226.6184960000001</v>
      </c>
      <c r="K757" s="38">
        <v>15.42229107</v>
      </c>
      <c r="L757" s="37"/>
      <c r="M757" s="37"/>
      <c r="N757" s="37"/>
      <c r="O757" s="37"/>
      <c r="P757" s="37"/>
      <c r="Q757" s="38">
        <v>289.2</v>
      </c>
      <c r="R757" s="37"/>
      <c r="S757" s="39">
        <f t="shared" si="11"/>
        <v>452.99199133439993</v>
      </c>
    </row>
    <row r="758" spans="1:19" ht="15.75">
      <c r="A758" s="36">
        <v>-104.7012008</v>
      </c>
      <c r="B758" s="38">
        <v>32.23242209</v>
      </c>
      <c r="C758" s="38">
        <v>41.336735959999999</v>
      </c>
      <c r="D758" s="38">
        <v>36.543918699999999</v>
      </c>
      <c r="E758" s="40">
        <v>2.4600000000000002E-6</v>
      </c>
      <c r="F758" s="40">
        <v>2.1799999999999999E-6</v>
      </c>
      <c r="G758" s="38">
        <v>949</v>
      </c>
      <c r="H758" s="40">
        <v>3.37E-12</v>
      </c>
      <c r="I758" s="38">
        <v>-1.144044528</v>
      </c>
      <c r="J758" s="38">
        <v>1183.1787959999999</v>
      </c>
      <c r="K758" s="38">
        <v>19.792342210000001</v>
      </c>
      <c r="L758" s="37"/>
      <c r="M758" s="37"/>
      <c r="N758" s="37"/>
      <c r="O758" s="37"/>
      <c r="P758" s="37"/>
      <c r="Q758" s="38">
        <v>206.1</v>
      </c>
      <c r="R758" s="37"/>
      <c r="S758" s="39">
        <f t="shared" si="11"/>
        <v>233.13919081439997</v>
      </c>
    </row>
    <row r="759" spans="1:19" ht="15.75">
      <c r="A759" s="36">
        <v>-104.70117260000001</v>
      </c>
      <c r="B759" s="38">
        <v>32.232262779999999</v>
      </c>
      <c r="C759" s="38">
        <v>61.874075910000002</v>
      </c>
      <c r="D759" s="38">
        <v>44.243140949999997</v>
      </c>
      <c r="E759" s="40">
        <v>3.6799999999999999E-6</v>
      </c>
      <c r="F759" s="40">
        <v>2.6299999999999998E-6</v>
      </c>
      <c r="G759" s="38">
        <v>1727</v>
      </c>
      <c r="H759" s="40">
        <v>6.1299999999999999E-12</v>
      </c>
      <c r="I759" s="38">
        <v>-1.991311169</v>
      </c>
      <c r="J759" s="38">
        <v>2144.1430580000001</v>
      </c>
      <c r="K759" s="38">
        <v>19.45500122</v>
      </c>
      <c r="L759" s="37"/>
      <c r="M759" s="37"/>
      <c r="N759" s="37"/>
      <c r="O759" s="37"/>
      <c r="P759" s="37"/>
      <c r="Q759" s="38">
        <v>249.5</v>
      </c>
      <c r="R759" s="37"/>
      <c r="S759" s="39">
        <f t="shared" si="11"/>
        <v>348.96978813239997</v>
      </c>
    </row>
    <row r="760" spans="1:19" ht="15.75">
      <c r="A760" s="36">
        <v>-104.7011895</v>
      </c>
      <c r="B760" s="38">
        <v>32.232245570000003</v>
      </c>
      <c r="C760" s="38">
        <v>302.0472178</v>
      </c>
      <c r="D760" s="38">
        <v>284.92862839999998</v>
      </c>
      <c r="E760" s="40">
        <v>1.8E-5</v>
      </c>
      <c r="F760" s="40">
        <v>1.7E-5</v>
      </c>
      <c r="G760" s="38">
        <v>43630</v>
      </c>
      <c r="H760" s="40">
        <v>1.5500000000000001E-10</v>
      </c>
      <c r="I760" s="38">
        <v>-1.024858389</v>
      </c>
      <c r="J760" s="38">
        <v>67407.777520000003</v>
      </c>
      <c r="K760" s="38">
        <v>35.274531209999999</v>
      </c>
      <c r="L760" s="37"/>
      <c r="M760" s="37"/>
      <c r="N760" s="37"/>
      <c r="O760" s="37"/>
      <c r="P760" s="37"/>
      <c r="Q760" s="38">
        <v>1606.8</v>
      </c>
      <c r="R760" s="37"/>
      <c r="S760" s="39">
        <f t="shared" si="11"/>
        <v>1703.5463083919999</v>
      </c>
    </row>
    <row r="761" spans="1:19" ht="15.75">
      <c r="A761" s="36">
        <v>-104.7011794</v>
      </c>
      <c r="B761" s="38">
        <v>32.232240210000001</v>
      </c>
      <c r="C761" s="38">
        <v>129.02424329999999</v>
      </c>
      <c r="D761" s="38">
        <v>43.47945747</v>
      </c>
      <c r="E761" s="40">
        <v>7.6799999999999993E-6</v>
      </c>
      <c r="F761" s="40">
        <v>2.5900000000000002E-6</v>
      </c>
      <c r="G761" s="38">
        <v>3508</v>
      </c>
      <c r="H761" s="40">
        <v>1.24E-11</v>
      </c>
      <c r="I761" s="38">
        <v>-1.594808499</v>
      </c>
      <c r="J761" s="38">
        <v>4393.9440070000001</v>
      </c>
      <c r="K761" s="38">
        <v>20.162842430000001</v>
      </c>
      <c r="L761" s="37"/>
      <c r="M761" s="37"/>
      <c r="N761" s="37"/>
      <c r="O761" s="37"/>
      <c r="P761" s="37"/>
      <c r="Q761" s="38">
        <v>245.2</v>
      </c>
      <c r="R761" s="37"/>
      <c r="S761" s="39">
        <f t="shared" si="11"/>
        <v>727.69673221199992</v>
      </c>
    </row>
    <row r="762" spans="1:19" ht="15.75">
      <c r="A762" s="36">
        <v>-104.7011847</v>
      </c>
      <c r="B762" s="38">
        <v>32.232209419999997</v>
      </c>
      <c r="C762" s="38">
        <v>61.138674709999997</v>
      </c>
      <c r="D762" s="38">
        <v>30.175066869999998</v>
      </c>
      <c r="E762" s="40">
        <v>3.6399999999999999E-6</v>
      </c>
      <c r="F762" s="40">
        <v>1.7999999999999999E-6</v>
      </c>
      <c r="G762" s="38">
        <v>1266</v>
      </c>
      <c r="H762" s="40">
        <v>4.4899999999999996E-12</v>
      </c>
      <c r="I762" s="38">
        <v>-0.120802226</v>
      </c>
      <c r="J762" s="38">
        <v>1444.9850140000001</v>
      </c>
      <c r="K762" s="38">
        <v>12.38663459</v>
      </c>
      <c r="L762" s="37"/>
      <c r="M762" s="37"/>
      <c r="N762" s="37"/>
      <c r="O762" s="37"/>
      <c r="P762" s="37"/>
      <c r="Q762" s="38">
        <v>170.2</v>
      </c>
      <c r="R762" s="37"/>
      <c r="S762" s="39">
        <f t="shared" si="11"/>
        <v>344.82212536439994</v>
      </c>
    </row>
    <row r="763" spans="1:19" ht="15.75">
      <c r="A763" s="36">
        <v>-104.7011633</v>
      </c>
      <c r="B763" s="38">
        <v>32.23226725</v>
      </c>
      <c r="C763" s="38">
        <v>43.49286231</v>
      </c>
      <c r="D763" s="38">
        <v>39.674360950000001</v>
      </c>
      <c r="E763" s="40">
        <v>2.5900000000000002E-6</v>
      </c>
      <c r="F763" s="40">
        <v>2.3599999999999999E-6</v>
      </c>
      <c r="G763" s="38">
        <v>867</v>
      </c>
      <c r="H763" s="40">
        <v>3.07E-12</v>
      </c>
      <c r="I763" s="38">
        <v>-1.93148824</v>
      </c>
      <c r="J763" s="38">
        <v>1351.5341120000001</v>
      </c>
      <c r="K763" s="38">
        <v>35.850675719999998</v>
      </c>
      <c r="L763" s="37"/>
      <c r="M763" s="37"/>
      <c r="N763" s="37"/>
      <c r="O763" s="37"/>
      <c r="P763" s="37"/>
      <c r="Q763" s="38">
        <v>223.7</v>
      </c>
      <c r="R763" s="37"/>
      <c r="S763" s="39">
        <f t="shared" si="11"/>
        <v>245.29974342839998</v>
      </c>
    </row>
    <row r="764" spans="1:19" ht="15.75">
      <c r="A764" s="36">
        <v>-104.70118220000001</v>
      </c>
      <c r="B764" s="38">
        <v>32.232219720000003</v>
      </c>
      <c r="C764" s="38">
        <v>80.446691340000001</v>
      </c>
      <c r="D764" s="38">
        <v>45.576277760000004</v>
      </c>
      <c r="E764" s="40">
        <v>4.7899999999999999E-6</v>
      </c>
      <c r="F764" s="40">
        <v>2.7099999999999999E-6</v>
      </c>
      <c r="G764" s="38">
        <v>1388</v>
      </c>
      <c r="H764" s="40">
        <v>4.92E-12</v>
      </c>
      <c r="I764" s="38">
        <v>-2.5181127889999999</v>
      </c>
      <c r="J764" s="38">
        <v>2871.746639</v>
      </c>
      <c r="K764" s="38">
        <v>51.667045369999997</v>
      </c>
      <c r="L764" s="37"/>
      <c r="M764" s="37"/>
      <c r="N764" s="37"/>
      <c r="O764" s="37"/>
      <c r="P764" s="37"/>
      <c r="Q764" s="38">
        <v>257</v>
      </c>
      <c r="R764" s="37"/>
      <c r="S764" s="39">
        <f t="shared" si="11"/>
        <v>453.71933915759996</v>
      </c>
    </row>
    <row r="765" spans="1:19" ht="15.75">
      <c r="A765" s="36">
        <v>-104.7011763</v>
      </c>
      <c r="B765" s="38">
        <v>32.2322299</v>
      </c>
      <c r="C765" s="38">
        <v>103.9756922</v>
      </c>
      <c r="D765" s="38">
        <v>45.986177310000002</v>
      </c>
      <c r="E765" s="40">
        <v>6.19E-6</v>
      </c>
      <c r="F765" s="40">
        <v>2.74E-6</v>
      </c>
      <c r="G765" s="38">
        <v>3228</v>
      </c>
      <c r="H765" s="40">
        <v>1.1400000000000001E-11</v>
      </c>
      <c r="I765" s="38">
        <v>-0.22323257899999999</v>
      </c>
      <c r="J765" s="38">
        <v>3745.0550939999998</v>
      </c>
      <c r="K765" s="38">
        <v>13.80634145</v>
      </c>
      <c r="L765" s="37"/>
      <c r="M765" s="37"/>
      <c r="N765" s="37"/>
      <c r="O765" s="37"/>
      <c r="P765" s="37"/>
      <c r="Q765" s="38">
        <v>259.3</v>
      </c>
      <c r="R765" s="37"/>
      <c r="S765" s="39">
        <f t="shared" si="11"/>
        <v>586.42290400799993</v>
      </c>
    </row>
    <row r="766" spans="1:19" ht="15.75">
      <c r="A766" s="36">
        <v>-104.7011744</v>
      </c>
      <c r="B766" s="38">
        <v>32.232226750000002</v>
      </c>
      <c r="C766" s="38">
        <v>121.1663527</v>
      </c>
      <c r="D766" s="38">
        <v>35.587389590000001</v>
      </c>
      <c r="E766" s="40">
        <v>7.2200000000000003E-6</v>
      </c>
      <c r="F766" s="40">
        <v>2.12E-6</v>
      </c>
      <c r="G766" s="38">
        <v>2392</v>
      </c>
      <c r="H766" s="40">
        <v>8.4799999999999994E-12</v>
      </c>
      <c r="I766" s="38">
        <v>-2.7552146359999998</v>
      </c>
      <c r="J766" s="38">
        <v>3377.3591740000002</v>
      </c>
      <c r="K766" s="38">
        <v>29.175433330000001</v>
      </c>
      <c r="L766" s="37"/>
      <c r="M766" s="37"/>
      <c r="N766" s="37"/>
      <c r="O766" s="37"/>
      <c r="P766" s="37"/>
      <c r="Q766" s="38">
        <v>200.7</v>
      </c>
      <c r="R766" s="37"/>
      <c r="S766" s="39">
        <f t="shared" si="11"/>
        <v>683.37822922800001</v>
      </c>
    </row>
    <row r="767" spans="1:19" ht="15.75">
      <c r="A767" s="36">
        <v>-104.7011778</v>
      </c>
      <c r="B767" s="38">
        <v>32.232224189999997</v>
      </c>
      <c r="C767" s="38">
        <v>41.642386440000003</v>
      </c>
      <c r="D767" s="38">
        <v>23.040909169999999</v>
      </c>
      <c r="E767" s="40">
        <v>2.48E-6</v>
      </c>
      <c r="F767" s="40">
        <v>1.37E-6</v>
      </c>
      <c r="G767" s="38">
        <v>574</v>
      </c>
      <c r="H767" s="40">
        <v>2.0400000000000002E-12</v>
      </c>
      <c r="I767" s="38">
        <v>-2.302604943</v>
      </c>
      <c r="J767" s="38">
        <v>751.50920280000003</v>
      </c>
      <c r="K767" s="38">
        <v>23.620363149999999</v>
      </c>
      <c r="L767" s="37"/>
      <c r="M767" s="37"/>
      <c r="N767" s="37"/>
      <c r="O767" s="37"/>
      <c r="P767" s="37"/>
      <c r="Q767" s="38">
        <v>129.9</v>
      </c>
      <c r="R767" s="37"/>
      <c r="S767" s="39">
        <f t="shared" si="11"/>
        <v>234.86305952160001</v>
      </c>
    </row>
    <row r="768" spans="1:19" ht="15.75">
      <c r="A768" s="36">
        <v>-104.70119200000001</v>
      </c>
      <c r="B768" s="38">
        <v>32.232187680000003</v>
      </c>
      <c r="C768" s="38">
        <v>67.603466979999993</v>
      </c>
      <c r="D768" s="38">
        <v>62.64300154</v>
      </c>
      <c r="E768" s="40">
        <v>4.0300000000000004E-6</v>
      </c>
      <c r="F768" s="40">
        <v>3.7299999999999999E-6</v>
      </c>
      <c r="G768" s="38">
        <v>1810</v>
      </c>
      <c r="H768" s="40">
        <v>6.4199999999999997E-12</v>
      </c>
      <c r="I768" s="38">
        <v>-3.02753001</v>
      </c>
      <c r="J768" s="38">
        <v>3316.962861</v>
      </c>
      <c r="K768" s="38">
        <v>45.432008869999997</v>
      </c>
      <c r="L768" s="37"/>
      <c r="M768" s="37"/>
      <c r="N768" s="37"/>
      <c r="O768" s="37"/>
      <c r="P768" s="37"/>
      <c r="Q768" s="38">
        <v>353.3</v>
      </c>
      <c r="R768" s="37"/>
      <c r="S768" s="39">
        <f t="shared" si="11"/>
        <v>381.28355376719992</v>
      </c>
    </row>
    <row r="769" spans="1:19" ht="15.75">
      <c r="A769" s="36">
        <v>-104.7012033</v>
      </c>
      <c r="B769" s="38">
        <v>32.232184699999998</v>
      </c>
      <c r="C769" s="38">
        <v>49.169189430000003</v>
      </c>
      <c r="D769" s="38">
        <v>33.463459059999998</v>
      </c>
      <c r="E769" s="40">
        <v>2.9299999999999999E-6</v>
      </c>
      <c r="F769" s="40">
        <v>1.99E-6</v>
      </c>
      <c r="G769" s="38">
        <v>1054</v>
      </c>
      <c r="H769" s="40">
        <v>3.7399999999999998E-12</v>
      </c>
      <c r="I769" s="38">
        <v>-2.6339383939999998</v>
      </c>
      <c r="J769" s="38">
        <v>1288.733035</v>
      </c>
      <c r="K769" s="38">
        <v>18.21424833</v>
      </c>
      <c r="L769" s="37"/>
      <c r="M769" s="37"/>
      <c r="N769" s="37"/>
      <c r="O769" s="37"/>
      <c r="P769" s="37"/>
      <c r="Q769" s="38">
        <v>188.7</v>
      </c>
      <c r="R769" s="37"/>
      <c r="S769" s="39">
        <f t="shared" si="11"/>
        <v>277.31422838520001</v>
      </c>
    </row>
    <row r="770" spans="1:19" ht="15.75">
      <c r="A770" s="36">
        <v>-104.7012082</v>
      </c>
      <c r="B770" s="38">
        <v>32.232187860000003</v>
      </c>
      <c r="C770" s="38">
        <v>50.176100030000001</v>
      </c>
      <c r="D770" s="38">
        <v>30.17924872</v>
      </c>
      <c r="E770" s="40">
        <v>2.9900000000000002E-6</v>
      </c>
      <c r="F770" s="40">
        <v>1.7999999999999999E-6</v>
      </c>
      <c r="G770" s="38">
        <v>973</v>
      </c>
      <c r="H770" s="40">
        <v>3.45E-12</v>
      </c>
      <c r="I770" s="38">
        <v>-3.0107617200000001</v>
      </c>
      <c r="J770" s="38">
        <v>1186.0538509999999</v>
      </c>
      <c r="K770" s="38">
        <v>17.96325277</v>
      </c>
      <c r="L770" s="37"/>
      <c r="M770" s="37"/>
      <c r="N770" s="37"/>
      <c r="O770" s="37"/>
      <c r="P770" s="37"/>
      <c r="Q770" s="38">
        <v>170.2</v>
      </c>
      <c r="R770" s="37"/>
      <c r="S770" s="39">
        <f t="shared" si="11"/>
        <v>282.9932041692</v>
      </c>
    </row>
    <row r="771" spans="1:19" ht="15.75">
      <c r="A771" s="36">
        <v>-104.70120369999999</v>
      </c>
      <c r="B771" s="38">
        <v>32.232176359999997</v>
      </c>
      <c r="C771" s="38">
        <v>41.93200444</v>
      </c>
      <c r="D771" s="38">
        <v>22.780584810000001</v>
      </c>
      <c r="E771" s="40">
        <v>2.5000000000000002E-6</v>
      </c>
      <c r="F771" s="40">
        <v>1.3599999999999999E-6</v>
      </c>
      <c r="G771" s="38">
        <v>543</v>
      </c>
      <c r="H771" s="40">
        <v>1.9300000000000001E-12</v>
      </c>
      <c r="I771" s="38">
        <v>-2.9213743430000001</v>
      </c>
      <c r="J771" s="38">
        <v>748.18599289999997</v>
      </c>
      <c r="K771" s="38">
        <v>27.424463280000001</v>
      </c>
      <c r="L771" s="37"/>
      <c r="M771" s="37"/>
      <c r="N771" s="37"/>
      <c r="O771" s="37"/>
      <c r="P771" s="37"/>
      <c r="Q771" s="38">
        <v>128.5</v>
      </c>
      <c r="R771" s="37"/>
      <c r="S771" s="39">
        <f t="shared" si="11"/>
        <v>236.49650504159999</v>
      </c>
    </row>
    <row r="772" spans="1:19" ht="15.75">
      <c r="A772" s="36">
        <v>-104.7011777</v>
      </c>
      <c r="B772" s="38">
        <v>32.23215999</v>
      </c>
      <c r="C772" s="38">
        <v>33.219576570000001</v>
      </c>
      <c r="D772" s="38">
        <v>23.037161680000001</v>
      </c>
      <c r="E772" s="40">
        <v>1.9800000000000001E-6</v>
      </c>
      <c r="F772" s="40">
        <v>1.37E-6</v>
      </c>
      <c r="G772" s="38">
        <v>419</v>
      </c>
      <c r="H772" s="40">
        <v>1.4899999999999999E-12</v>
      </c>
      <c r="I772" s="38">
        <v>-1.997011278</v>
      </c>
      <c r="J772" s="38">
        <v>599.40746049999996</v>
      </c>
      <c r="K772" s="38">
        <v>30.097633479999999</v>
      </c>
      <c r="L772" s="37"/>
      <c r="M772" s="37"/>
      <c r="N772" s="37"/>
      <c r="O772" s="37"/>
      <c r="P772" s="37"/>
      <c r="Q772" s="38">
        <v>129.9</v>
      </c>
      <c r="R772" s="37"/>
      <c r="S772" s="39">
        <f t="shared" si="11"/>
        <v>187.35841185479998</v>
      </c>
    </row>
    <row r="773" spans="1:19" ht="15.75">
      <c r="A773" s="36">
        <v>-104.7011945</v>
      </c>
      <c r="B773" s="38">
        <v>32.232190180000003</v>
      </c>
      <c r="C773" s="38">
        <v>25.991813619999999</v>
      </c>
      <c r="D773" s="38">
        <v>21.187347110000001</v>
      </c>
      <c r="E773" s="40">
        <v>1.55E-6</v>
      </c>
      <c r="F773" s="40">
        <v>1.26E-6</v>
      </c>
      <c r="G773" s="38">
        <v>330</v>
      </c>
      <c r="H773" s="40">
        <v>1.1700000000000001E-12</v>
      </c>
      <c r="I773" s="38">
        <v>-1.042623393</v>
      </c>
      <c r="J773" s="38">
        <v>431.33256410000001</v>
      </c>
      <c r="K773" s="38">
        <v>23.492908379999999</v>
      </c>
      <c r="L773" s="37"/>
      <c r="M773" s="37"/>
      <c r="N773" s="37"/>
      <c r="O773" s="37"/>
      <c r="P773" s="37"/>
      <c r="Q773" s="38">
        <v>119.5</v>
      </c>
      <c r="R773" s="37"/>
      <c r="S773" s="39">
        <f t="shared" si="11"/>
        <v>146.59382881679997</v>
      </c>
    </row>
    <row r="774" spans="1:19" ht="15.75">
      <c r="A774" s="36">
        <v>-104.701201</v>
      </c>
      <c r="B774" s="38">
        <v>32.232187740000001</v>
      </c>
      <c r="C774" s="38">
        <v>85.344653179999995</v>
      </c>
      <c r="D774" s="38">
        <v>52.335397069999999</v>
      </c>
      <c r="E774" s="40">
        <v>5.0799999999999996E-6</v>
      </c>
      <c r="F774" s="40">
        <v>3.1200000000000002E-6</v>
      </c>
      <c r="G774" s="38">
        <v>2386</v>
      </c>
      <c r="H774" s="40">
        <v>8.4600000000000007E-12</v>
      </c>
      <c r="I774" s="38">
        <v>-1.150319522</v>
      </c>
      <c r="J774" s="38">
        <v>3498.411748</v>
      </c>
      <c r="K774" s="38">
        <v>31.79762212</v>
      </c>
      <c r="L774" s="37"/>
      <c r="M774" s="37"/>
      <c r="N774" s="37"/>
      <c r="O774" s="37"/>
      <c r="P774" s="37"/>
      <c r="Q774" s="38">
        <v>295.10000000000002</v>
      </c>
      <c r="R774" s="37"/>
      <c r="S774" s="39">
        <f t="shared" ref="S774:S832" si="12">C774*R$5</f>
        <v>481.34384393519997</v>
      </c>
    </row>
    <row r="775" spans="1:19" ht="15.75">
      <c r="A775" s="36">
        <v>-104.7011962</v>
      </c>
      <c r="B775" s="38">
        <v>32.232178330000004</v>
      </c>
      <c r="C775" s="38">
        <v>46.788338920000001</v>
      </c>
      <c r="D775" s="38">
        <v>20.59720342</v>
      </c>
      <c r="E775" s="40">
        <v>2.79E-6</v>
      </c>
      <c r="F775" s="40">
        <v>1.2300000000000001E-6</v>
      </c>
      <c r="G775" s="38">
        <v>567</v>
      </c>
      <c r="H775" s="40">
        <v>2.0100000000000001E-12</v>
      </c>
      <c r="I775" s="38">
        <v>-0.45534671399999999</v>
      </c>
      <c r="J775" s="38">
        <v>754.82272469999998</v>
      </c>
      <c r="K775" s="38">
        <v>24.88302466</v>
      </c>
      <c r="L775" s="37"/>
      <c r="M775" s="37"/>
      <c r="N775" s="37"/>
      <c r="O775" s="37"/>
      <c r="P775" s="37"/>
      <c r="Q775" s="38">
        <v>116.2</v>
      </c>
      <c r="R775" s="37"/>
      <c r="S775" s="39">
        <f t="shared" si="12"/>
        <v>263.88623150879999</v>
      </c>
    </row>
    <row r="776" spans="1:19" ht="15.75">
      <c r="A776" s="36">
        <v>-104.7010472</v>
      </c>
      <c r="B776" s="38">
        <v>32.233321140000001</v>
      </c>
      <c r="C776" s="38">
        <v>60.53585854</v>
      </c>
      <c r="D776" s="38">
        <v>44.739499309999999</v>
      </c>
      <c r="E776" s="40">
        <v>3.6100000000000002E-6</v>
      </c>
      <c r="F776" s="40">
        <v>2.6599999999999999E-6</v>
      </c>
      <c r="G776" s="38">
        <v>1811</v>
      </c>
      <c r="H776" s="40">
        <v>6.4199999999999997E-12</v>
      </c>
      <c r="I776" s="38">
        <v>-1.0160481480000001</v>
      </c>
      <c r="J776" s="38">
        <v>2121.3039800000001</v>
      </c>
      <c r="K776" s="38">
        <v>14.627982749999999</v>
      </c>
      <c r="L776" s="37"/>
      <c r="M776" s="37"/>
      <c r="N776" s="37"/>
      <c r="O776" s="37"/>
      <c r="P776" s="37"/>
      <c r="Q776" s="38">
        <v>252.3</v>
      </c>
      <c r="R776" s="37"/>
      <c r="S776" s="39">
        <f t="shared" si="12"/>
        <v>341.42224216559998</v>
      </c>
    </row>
    <row r="777" spans="1:19" ht="15.75">
      <c r="A777" s="36">
        <v>-104.701043</v>
      </c>
      <c r="B777" s="38">
        <v>32.233285049999999</v>
      </c>
      <c r="C777" s="38">
        <v>94.690097870000002</v>
      </c>
      <c r="D777" s="38">
        <v>61.26207625</v>
      </c>
      <c r="E777" s="40">
        <v>5.6400000000000002E-6</v>
      </c>
      <c r="F777" s="40">
        <v>3.6500000000000002E-6</v>
      </c>
      <c r="G777" s="38">
        <v>3505</v>
      </c>
      <c r="H777" s="40">
        <v>1.24E-11</v>
      </c>
      <c r="I777" s="38">
        <v>-2.433247642</v>
      </c>
      <c r="J777" s="38">
        <v>4543.5504879999999</v>
      </c>
      <c r="K777" s="38">
        <v>22.857685650000001</v>
      </c>
      <c r="L777" s="37"/>
      <c r="M777" s="37"/>
      <c r="N777" s="37"/>
      <c r="O777" s="37"/>
      <c r="P777" s="37"/>
      <c r="Q777" s="38">
        <v>345.5</v>
      </c>
      <c r="R777" s="37"/>
      <c r="S777" s="39">
        <f t="shared" si="12"/>
        <v>534.05215198680003</v>
      </c>
    </row>
    <row r="778" spans="1:19" ht="15.75">
      <c r="A778" s="36">
        <v>-104.7010465</v>
      </c>
      <c r="B778" s="38">
        <v>32.233284329999996</v>
      </c>
      <c r="C778" s="38">
        <v>50.692254409999997</v>
      </c>
      <c r="D778" s="38">
        <v>26.529644300000001</v>
      </c>
      <c r="E778" s="40">
        <v>3.0199999999999999E-6</v>
      </c>
      <c r="F778" s="40">
        <v>1.5799999999999999E-6</v>
      </c>
      <c r="G778" s="38">
        <v>744</v>
      </c>
      <c r="H778" s="40">
        <v>2.6400000000000001E-12</v>
      </c>
      <c r="I778" s="38">
        <v>-1.225320019</v>
      </c>
      <c r="J778" s="38">
        <v>1053.3485800000001</v>
      </c>
      <c r="K778" s="38">
        <v>29.368110999999999</v>
      </c>
      <c r="L778" s="37"/>
      <c r="M778" s="37"/>
      <c r="N778" s="37"/>
      <c r="O778" s="37"/>
      <c r="P778" s="37"/>
      <c r="Q778" s="38">
        <v>149.6</v>
      </c>
      <c r="R778" s="37"/>
      <c r="S778" s="39">
        <f t="shared" si="12"/>
        <v>285.90431487239999</v>
      </c>
    </row>
    <row r="779" spans="1:19" ht="15.75">
      <c r="A779" s="36">
        <v>-104.70104569999999</v>
      </c>
      <c r="B779" s="38">
        <v>32.233281830000003</v>
      </c>
      <c r="C779" s="38">
        <v>46.076328539999999</v>
      </c>
      <c r="D779" s="38">
        <v>36.948300539999998</v>
      </c>
      <c r="E779" s="40">
        <v>2.74E-6</v>
      </c>
      <c r="F779" s="40">
        <v>2.2000000000000001E-6</v>
      </c>
      <c r="G779" s="38">
        <v>863</v>
      </c>
      <c r="H779" s="40">
        <v>3.0599999999999999E-12</v>
      </c>
      <c r="I779" s="38">
        <v>-0.50165288600000002</v>
      </c>
      <c r="J779" s="38">
        <v>1333.4336639999999</v>
      </c>
      <c r="K779" s="38">
        <v>35.27987005</v>
      </c>
      <c r="L779" s="37"/>
      <c r="M779" s="37"/>
      <c r="N779" s="37"/>
      <c r="O779" s="37"/>
      <c r="P779" s="37"/>
      <c r="Q779" s="38">
        <v>208.4</v>
      </c>
      <c r="R779" s="37"/>
      <c r="S779" s="39">
        <f t="shared" si="12"/>
        <v>259.87049296559996</v>
      </c>
    </row>
    <row r="780" spans="1:19" ht="15.75">
      <c r="A780" s="36">
        <v>-104.701058</v>
      </c>
      <c r="B780" s="38">
        <v>32.233261759999998</v>
      </c>
      <c r="C780" s="38">
        <v>76.384612570000002</v>
      </c>
      <c r="D780" s="38">
        <v>44.841678709999996</v>
      </c>
      <c r="E780" s="40">
        <v>4.5499999999999996E-6</v>
      </c>
      <c r="F780" s="40">
        <v>2.6699999999999998E-6</v>
      </c>
      <c r="G780" s="38">
        <v>2262</v>
      </c>
      <c r="H780" s="40">
        <v>8.0200000000000002E-12</v>
      </c>
      <c r="I780" s="38">
        <v>-2.616900147</v>
      </c>
      <c r="J780" s="38">
        <v>2682.7908980000002</v>
      </c>
      <c r="K780" s="38">
        <v>15.684819040000001</v>
      </c>
      <c r="L780" s="37"/>
      <c r="M780" s="37"/>
      <c r="N780" s="37"/>
      <c r="O780" s="37"/>
      <c r="P780" s="37"/>
      <c r="Q780" s="38">
        <v>252.9</v>
      </c>
      <c r="R780" s="37"/>
      <c r="S780" s="39">
        <f t="shared" si="12"/>
        <v>430.80921489479999</v>
      </c>
    </row>
    <row r="781" spans="1:19" ht="15.75">
      <c r="A781" s="36">
        <v>-104.7010547</v>
      </c>
      <c r="B781" s="38">
        <v>32.233258130000003</v>
      </c>
      <c r="C781" s="38">
        <v>71.168254210000001</v>
      </c>
      <c r="D781" s="38">
        <v>31.42879061</v>
      </c>
      <c r="E781" s="40">
        <v>4.2400000000000001E-6</v>
      </c>
      <c r="F781" s="40">
        <v>1.8700000000000001E-6</v>
      </c>
      <c r="G781" s="38">
        <v>1449</v>
      </c>
      <c r="H781" s="40">
        <v>5.1400000000000003E-12</v>
      </c>
      <c r="I781" s="38">
        <v>-2.4432246439999998</v>
      </c>
      <c r="J781" s="38">
        <v>1751.9151300000001</v>
      </c>
      <c r="K781" s="38">
        <v>17.290513969999999</v>
      </c>
      <c r="L781" s="37"/>
      <c r="M781" s="37"/>
      <c r="N781" s="37"/>
      <c r="O781" s="37"/>
      <c r="P781" s="37"/>
      <c r="Q781" s="38">
        <v>177.2</v>
      </c>
      <c r="R781" s="37"/>
      <c r="S781" s="39">
        <f t="shared" si="12"/>
        <v>401.3889537444</v>
      </c>
    </row>
    <row r="782" spans="1:19" ht="15.75">
      <c r="A782" s="36">
        <v>-104.7010533</v>
      </c>
      <c r="B782" s="38">
        <v>32.233254670000001</v>
      </c>
      <c r="C782" s="38">
        <v>157.42909940000001</v>
      </c>
      <c r="D782" s="38">
        <v>77.04620079</v>
      </c>
      <c r="E782" s="40">
        <v>9.38E-6</v>
      </c>
      <c r="F782" s="40">
        <v>4.5900000000000001E-6</v>
      </c>
      <c r="G782" s="38">
        <v>7363</v>
      </c>
      <c r="H782" s="40">
        <v>2.6099999999999999E-11</v>
      </c>
      <c r="I782" s="38">
        <v>-2.2375082160000002</v>
      </c>
      <c r="J782" s="38">
        <v>9500.2562660000003</v>
      </c>
      <c r="K782" s="38">
        <v>22.49682752</v>
      </c>
      <c r="L782" s="37"/>
      <c r="M782" s="37"/>
      <c r="N782" s="37"/>
      <c r="O782" s="37"/>
      <c r="P782" s="37"/>
      <c r="Q782" s="38">
        <v>434.5</v>
      </c>
      <c r="R782" s="37"/>
      <c r="S782" s="39">
        <f t="shared" si="12"/>
        <v>887.90012061599998</v>
      </c>
    </row>
    <row r="783" spans="1:19" ht="15.75">
      <c r="A783" s="36">
        <v>-104.7010571</v>
      </c>
      <c r="B783" s="38">
        <v>32.233256220000001</v>
      </c>
      <c r="C783" s="38">
        <v>48.603498459999997</v>
      </c>
      <c r="D783" s="38">
        <v>31.232529410000001</v>
      </c>
      <c r="E783" s="40">
        <v>2.8899999999999999E-6</v>
      </c>
      <c r="F783" s="40">
        <v>1.86E-6</v>
      </c>
      <c r="G783" s="38">
        <v>1002</v>
      </c>
      <c r="H783" s="40">
        <v>3.55E-12</v>
      </c>
      <c r="I783" s="38">
        <v>-0.75589206900000006</v>
      </c>
      <c r="J783" s="38">
        <v>1188.9778650000001</v>
      </c>
      <c r="K783" s="38">
        <v>15.725933230000001</v>
      </c>
      <c r="L783" s="37"/>
      <c r="M783" s="37"/>
      <c r="N783" s="37"/>
      <c r="O783" s="37"/>
      <c r="P783" s="37"/>
      <c r="Q783" s="38">
        <v>176.1</v>
      </c>
      <c r="R783" s="37"/>
      <c r="S783" s="39">
        <f t="shared" si="12"/>
        <v>274.12373131439995</v>
      </c>
    </row>
    <row r="784" spans="1:19" ht="15.75">
      <c r="A784" s="36">
        <v>-104.7010466</v>
      </c>
      <c r="B784" s="38">
        <v>32.23325372</v>
      </c>
      <c r="C784" s="38">
        <v>50.439991050000003</v>
      </c>
      <c r="D784" s="38">
        <v>43.846917509999997</v>
      </c>
      <c r="E784" s="40">
        <v>3.0000000000000001E-6</v>
      </c>
      <c r="F784" s="40">
        <v>2.61E-6</v>
      </c>
      <c r="G784" s="38">
        <v>1299</v>
      </c>
      <c r="H784" s="40">
        <v>4.6099999999999999E-12</v>
      </c>
      <c r="I784" s="38">
        <v>-1.5937971230000001</v>
      </c>
      <c r="J784" s="38">
        <v>1732.2602879999999</v>
      </c>
      <c r="K784" s="38">
        <v>25.011269460000001</v>
      </c>
      <c r="L784" s="37"/>
      <c r="M784" s="37"/>
      <c r="N784" s="37"/>
      <c r="O784" s="37"/>
      <c r="P784" s="37"/>
      <c r="Q784" s="38">
        <v>247.3</v>
      </c>
      <c r="R784" s="37"/>
      <c r="S784" s="39">
        <f t="shared" si="12"/>
        <v>284.48154952200002</v>
      </c>
    </row>
    <row r="785" spans="1:19" ht="15.75">
      <c r="A785" s="36">
        <v>-104.7010552</v>
      </c>
      <c r="B785" s="38">
        <v>32.233249549999996</v>
      </c>
      <c r="C785" s="38">
        <v>65.881046089999998</v>
      </c>
      <c r="D785" s="38">
        <v>34.95191689</v>
      </c>
      <c r="E785" s="40">
        <v>3.9199999999999997E-6</v>
      </c>
      <c r="F785" s="40">
        <v>2.08E-6</v>
      </c>
      <c r="G785" s="38">
        <v>1275</v>
      </c>
      <c r="H785" s="40">
        <v>4.5200000000000001E-12</v>
      </c>
      <c r="I785" s="38">
        <v>-0.15498550899999999</v>
      </c>
      <c r="J785" s="38">
        <v>1803.559884</v>
      </c>
      <c r="K785" s="38">
        <v>29.306478169999998</v>
      </c>
      <c r="L785" s="37"/>
      <c r="M785" s="37"/>
      <c r="N785" s="37"/>
      <c r="O785" s="37"/>
      <c r="P785" s="37"/>
      <c r="Q785" s="38">
        <v>197.1</v>
      </c>
      <c r="R785" s="37"/>
      <c r="S785" s="39">
        <f t="shared" si="12"/>
        <v>371.56909994759997</v>
      </c>
    </row>
    <row r="786" spans="1:19" ht="15.75">
      <c r="A786" s="36">
        <v>-104.7010497</v>
      </c>
      <c r="B786" s="38">
        <v>32.233247110000001</v>
      </c>
      <c r="C786" s="38">
        <v>62.791530799999997</v>
      </c>
      <c r="D786" s="38">
        <v>24.234973350000001</v>
      </c>
      <c r="E786" s="40">
        <v>3.7400000000000002E-6</v>
      </c>
      <c r="F786" s="40">
        <v>1.44E-6</v>
      </c>
      <c r="G786" s="38">
        <v>1047</v>
      </c>
      <c r="H786" s="40">
        <v>3.7100000000000001E-12</v>
      </c>
      <c r="I786" s="38">
        <v>-2.4193380100000001</v>
      </c>
      <c r="J786" s="38">
        <v>1191.907901</v>
      </c>
      <c r="K786" s="38">
        <v>12.157642450000001</v>
      </c>
      <c r="L786" s="37"/>
      <c r="M786" s="37"/>
      <c r="N786" s="37"/>
      <c r="O786" s="37"/>
      <c r="P786" s="37"/>
      <c r="Q786" s="38">
        <v>136.69999999999999</v>
      </c>
      <c r="R786" s="37"/>
      <c r="S786" s="39">
        <f t="shared" si="12"/>
        <v>354.14423371199996</v>
      </c>
    </row>
    <row r="787" spans="1:19" ht="15.75">
      <c r="A787" s="36">
        <v>-104.7010561</v>
      </c>
      <c r="B787" s="38">
        <v>32.233245199999999</v>
      </c>
      <c r="C787" s="38">
        <v>64.042806799999994</v>
      </c>
      <c r="D787" s="38">
        <v>50.523228539999998</v>
      </c>
      <c r="E787" s="40">
        <v>3.8099999999999999E-6</v>
      </c>
      <c r="F787" s="40">
        <v>3.01E-6</v>
      </c>
      <c r="G787" s="38">
        <v>2314</v>
      </c>
      <c r="H787" s="40">
        <v>8.21E-12</v>
      </c>
      <c r="I787" s="38">
        <v>-2.0551139570000001</v>
      </c>
      <c r="J787" s="38">
        <v>2534.314648</v>
      </c>
      <c r="K787" s="38">
        <v>8.6932634229999994</v>
      </c>
      <c r="L787" s="37"/>
      <c r="M787" s="37"/>
      <c r="N787" s="37"/>
      <c r="O787" s="37"/>
      <c r="P787" s="37"/>
      <c r="Q787" s="38">
        <v>284.89999999999998</v>
      </c>
      <c r="R787" s="37"/>
      <c r="S787" s="39">
        <f t="shared" si="12"/>
        <v>361.20143035199993</v>
      </c>
    </row>
    <row r="788" spans="1:19" ht="15.75">
      <c r="A788" s="36">
        <v>-104.7010655</v>
      </c>
      <c r="B788" s="38">
        <v>32.233216259999999</v>
      </c>
      <c r="C788" s="38">
        <v>111.0069304</v>
      </c>
      <c r="D788" s="38">
        <v>67.267329649999994</v>
      </c>
      <c r="E788" s="40">
        <v>6.6100000000000002E-6</v>
      </c>
      <c r="F788" s="40">
        <v>4.0099999999999997E-6</v>
      </c>
      <c r="G788" s="38">
        <v>4755</v>
      </c>
      <c r="H788" s="40">
        <v>1.6900000000000001E-11</v>
      </c>
      <c r="I788" s="38">
        <v>-2.47336373</v>
      </c>
      <c r="J788" s="38">
        <v>5848.6194290000003</v>
      </c>
      <c r="K788" s="38">
        <v>18.69876202</v>
      </c>
      <c r="L788" s="37"/>
      <c r="M788" s="37"/>
      <c r="N788" s="37"/>
      <c r="O788" s="37"/>
      <c r="P788" s="37"/>
      <c r="Q788" s="38">
        <v>379.3</v>
      </c>
      <c r="R788" s="37"/>
      <c r="S788" s="39">
        <f t="shared" si="12"/>
        <v>626.07908745600002</v>
      </c>
    </row>
    <row r="789" spans="1:19" ht="15.75">
      <c r="A789" s="36">
        <v>-104.7010554</v>
      </c>
      <c r="B789" s="38">
        <v>32.233203099999997</v>
      </c>
      <c r="C789" s="38">
        <v>133.08155070000001</v>
      </c>
      <c r="D789" s="38">
        <v>57.402900780000003</v>
      </c>
      <c r="E789" s="40">
        <v>7.9300000000000003E-6</v>
      </c>
      <c r="F789" s="40">
        <v>3.4199999999999999E-6</v>
      </c>
      <c r="G789" s="38">
        <v>4931</v>
      </c>
      <c r="H789" s="40">
        <v>1.7500000000000001E-11</v>
      </c>
      <c r="I789" s="38">
        <v>-1.1006499089999999</v>
      </c>
      <c r="J789" s="38">
        <v>5983.4377020000002</v>
      </c>
      <c r="K789" s="38">
        <v>17.589181239999998</v>
      </c>
      <c r="L789" s="37"/>
      <c r="M789" s="37"/>
      <c r="N789" s="37"/>
      <c r="O789" s="37"/>
      <c r="P789" s="37"/>
      <c r="Q789" s="38">
        <v>323.7</v>
      </c>
      <c r="R789" s="37"/>
      <c r="S789" s="39">
        <f t="shared" si="12"/>
        <v>750.57994594800005</v>
      </c>
    </row>
    <row r="790" spans="1:19" ht="15.75">
      <c r="A790" s="36">
        <v>-104.701078</v>
      </c>
      <c r="B790" s="38">
        <v>32.233197920000002</v>
      </c>
      <c r="C790" s="38">
        <v>107.58078709999999</v>
      </c>
      <c r="D790" s="38">
        <v>85.260083649999999</v>
      </c>
      <c r="E790" s="40">
        <v>6.4099999999999996E-6</v>
      </c>
      <c r="F790" s="40">
        <v>5.0799999999999996E-6</v>
      </c>
      <c r="G790" s="38">
        <v>5866</v>
      </c>
      <c r="H790" s="40">
        <v>2.0799999999999999E-11</v>
      </c>
      <c r="I790" s="38">
        <v>-0.275432605</v>
      </c>
      <c r="J790" s="38">
        <v>7184.2188429999997</v>
      </c>
      <c r="K790" s="38">
        <v>18.348812469999999</v>
      </c>
      <c r="L790" s="37"/>
      <c r="M790" s="37"/>
      <c r="N790" s="37"/>
      <c r="O790" s="37"/>
      <c r="P790" s="37"/>
      <c r="Q790" s="38">
        <v>480.8</v>
      </c>
      <c r="R790" s="37"/>
      <c r="S790" s="39">
        <f t="shared" si="12"/>
        <v>606.75563924399989</v>
      </c>
    </row>
    <row r="791" spans="1:19" ht="15.75">
      <c r="A791" s="36">
        <v>-104.7010889</v>
      </c>
      <c r="B791" s="38">
        <v>32.23319798</v>
      </c>
      <c r="C791" s="38">
        <v>54.919466200000002</v>
      </c>
      <c r="D791" s="38">
        <v>45.140190760000003</v>
      </c>
      <c r="E791" s="40">
        <v>3.27E-6</v>
      </c>
      <c r="F791" s="40">
        <v>2.6900000000000001E-6</v>
      </c>
      <c r="G791" s="38">
        <v>1650</v>
      </c>
      <c r="H791" s="40">
        <v>5.8500000000000003E-12</v>
      </c>
      <c r="I791" s="38">
        <v>-0.55524063899999998</v>
      </c>
      <c r="J791" s="38">
        <v>1941.729724</v>
      </c>
      <c r="K791" s="38">
        <v>15.02421887</v>
      </c>
      <c r="L791" s="37"/>
      <c r="M791" s="37"/>
      <c r="N791" s="37"/>
      <c r="O791" s="37"/>
      <c r="P791" s="37"/>
      <c r="Q791" s="38">
        <v>254.6</v>
      </c>
      <c r="R791" s="37"/>
      <c r="S791" s="39">
        <f t="shared" si="12"/>
        <v>309.74578936799998</v>
      </c>
    </row>
    <row r="792" spans="1:19" ht="15.75">
      <c r="A792" s="36">
        <v>-104.7010781</v>
      </c>
      <c r="B792" s="38">
        <v>32.233189580000001</v>
      </c>
      <c r="C792" s="38">
        <v>264.6279414</v>
      </c>
      <c r="D792" s="38">
        <v>164.4003227</v>
      </c>
      <c r="E792" s="40">
        <v>1.5800000000000001E-5</v>
      </c>
      <c r="F792" s="40">
        <v>9.7899999999999994E-6</v>
      </c>
      <c r="G792" s="38">
        <v>18437</v>
      </c>
      <c r="H792" s="40">
        <v>6.5400000000000002E-11</v>
      </c>
      <c r="I792" s="38">
        <v>-1.0790546240000001</v>
      </c>
      <c r="J792" s="38">
        <v>34075.124049999999</v>
      </c>
      <c r="K792" s="38">
        <v>45.893080310000002</v>
      </c>
      <c r="L792" s="37"/>
      <c r="M792" s="37"/>
      <c r="N792" s="37"/>
      <c r="O792" s="37"/>
      <c r="P792" s="37"/>
      <c r="Q792" s="38">
        <v>927.1</v>
      </c>
      <c r="R792" s="37"/>
      <c r="S792" s="39">
        <f t="shared" si="12"/>
        <v>1492.501589496</v>
      </c>
    </row>
    <row r="793" spans="1:19" ht="15.75">
      <c r="A793" s="36">
        <v>-104.70107419999999</v>
      </c>
      <c r="B793" s="38">
        <v>32.233195889999998</v>
      </c>
      <c r="C793" s="38">
        <v>45.6937006</v>
      </c>
      <c r="D793" s="38">
        <v>44.100315569999999</v>
      </c>
      <c r="E793" s="40">
        <v>2.7199999999999998E-6</v>
      </c>
      <c r="F793" s="40">
        <v>2.6299999999999998E-6</v>
      </c>
      <c r="G793" s="38">
        <v>1443</v>
      </c>
      <c r="H793" s="40">
        <v>5.12E-12</v>
      </c>
      <c r="I793" s="38">
        <v>-2.1753198820000001</v>
      </c>
      <c r="J793" s="38">
        <v>1578.327452</v>
      </c>
      <c r="K793" s="38">
        <v>8.5741049220000001</v>
      </c>
      <c r="L793" s="37"/>
      <c r="M793" s="37"/>
      <c r="N793" s="37"/>
      <c r="O793" s="37"/>
      <c r="P793" s="37"/>
      <c r="Q793" s="38">
        <v>248.7</v>
      </c>
      <c r="R793" s="37"/>
      <c r="S793" s="39">
        <f t="shared" si="12"/>
        <v>257.71247138399997</v>
      </c>
    </row>
    <row r="794" spans="1:19" ht="15.75">
      <c r="A794" s="36">
        <v>-104.7010829</v>
      </c>
      <c r="B794" s="38">
        <v>32.233195119999998</v>
      </c>
      <c r="C794" s="38">
        <v>59.137792789999999</v>
      </c>
      <c r="D794" s="38">
        <v>36.372918370000001</v>
      </c>
      <c r="E794" s="40">
        <v>3.5200000000000002E-6</v>
      </c>
      <c r="F794" s="40">
        <v>2.17E-6</v>
      </c>
      <c r="G794" s="38">
        <v>1160</v>
      </c>
      <c r="H794" s="40">
        <v>4.1100000000000001E-12</v>
      </c>
      <c r="I794" s="38">
        <v>-2.636062178</v>
      </c>
      <c r="J794" s="38">
        <v>1684.776672</v>
      </c>
      <c r="K794" s="38">
        <v>31.14814449</v>
      </c>
      <c r="L794" s="37"/>
      <c r="M794" s="37"/>
      <c r="N794" s="37"/>
      <c r="O794" s="37"/>
      <c r="P794" s="37"/>
      <c r="Q794" s="38">
        <v>205.1</v>
      </c>
      <c r="R794" s="37"/>
      <c r="S794" s="39">
        <f t="shared" si="12"/>
        <v>333.53715133559996</v>
      </c>
    </row>
    <row r="795" spans="1:19" ht="15.75">
      <c r="A795" s="36">
        <v>-104.70108209999999</v>
      </c>
      <c r="B795" s="38">
        <v>32.233190710000002</v>
      </c>
      <c r="C795" s="38">
        <v>95.402026079999999</v>
      </c>
      <c r="D795" s="38">
        <v>37.526113899999999</v>
      </c>
      <c r="E795" s="40">
        <v>5.6799999999999998E-6</v>
      </c>
      <c r="F795" s="40">
        <v>2.2299999999999998E-6</v>
      </c>
      <c r="G795" s="38">
        <v>2250</v>
      </c>
      <c r="H795" s="40">
        <v>7.9799999999999995E-12</v>
      </c>
      <c r="I795" s="38">
        <v>-1.253774207</v>
      </c>
      <c r="J795" s="38">
        <v>2804.0791730000001</v>
      </c>
      <c r="K795" s="38">
        <v>19.759754950000001</v>
      </c>
      <c r="L795" s="37"/>
      <c r="M795" s="37"/>
      <c r="N795" s="37"/>
      <c r="O795" s="37"/>
      <c r="P795" s="37"/>
      <c r="Q795" s="38">
        <v>211.6</v>
      </c>
      <c r="R795" s="37"/>
      <c r="S795" s="39">
        <f t="shared" si="12"/>
        <v>538.06742709119999</v>
      </c>
    </row>
    <row r="796" spans="1:19" ht="15.75">
      <c r="A796" s="36">
        <v>-104.7010641</v>
      </c>
      <c r="B796" s="38">
        <v>32.233188509999998</v>
      </c>
      <c r="C796" s="38">
        <v>82.080079159999997</v>
      </c>
      <c r="D796" s="38">
        <v>42.871348830000002</v>
      </c>
      <c r="E796" s="40">
        <v>4.8899999999999998E-6</v>
      </c>
      <c r="F796" s="40">
        <v>2.5500000000000001E-6</v>
      </c>
      <c r="G796" s="38">
        <v>2079</v>
      </c>
      <c r="H796" s="40">
        <v>7.3699999999999995E-12</v>
      </c>
      <c r="I796" s="38">
        <v>-0.24592164999999999</v>
      </c>
      <c r="J796" s="38">
        <v>2756.157271</v>
      </c>
      <c r="K796" s="38">
        <v>24.568890840000002</v>
      </c>
      <c r="L796" s="37"/>
      <c r="M796" s="37"/>
      <c r="N796" s="37"/>
      <c r="O796" s="37"/>
      <c r="P796" s="37"/>
      <c r="Q796" s="38">
        <v>241.8</v>
      </c>
      <c r="R796" s="37"/>
      <c r="S796" s="39">
        <f t="shared" si="12"/>
        <v>462.93164646239995</v>
      </c>
    </row>
    <row r="797" spans="1:19" ht="15.75">
      <c r="A797" s="36">
        <v>-104.7010892</v>
      </c>
      <c r="B797" s="38">
        <v>32.23318922</v>
      </c>
      <c r="C797" s="38">
        <v>58.632673959999998</v>
      </c>
      <c r="D797" s="38">
        <v>40.41399242</v>
      </c>
      <c r="E797" s="40">
        <v>3.49E-6</v>
      </c>
      <c r="F797" s="40">
        <v>2.4099999999999998E-6</v>
      </c>
      <c r="G797" s="38">
        <v>1452</v>
      </c>
      <c r="H797" s="40">
        <v>5.1499999999999997E-12</v>
      </c>
      <c r="I797" s="38">
        <v>-1.229608609</v>
      </c>
      <c r="J797" s="38">
        <v>1855.9682299999999</v>
      </c>
      <c r="K797" s="38">
        <v>21.765902199999999</v>
      </c>
      <c r="L797" s="37"/>
      <c r="M797" s="37"/>
      <c r="N797" s="37"/>
      <c r="O797" s="37"/>
      <c r="P797" s="37"/>
      <c r="Q797" s="38">
        <v>227.9</v>
      </c>
      <c r="R797" s="37"/>
      <c r="S797" s="39">
        <f t="shared" si="12"/>
        <v>330.68828113439997</v>
      </c>
    </row>
    <row r="798" spans="1:19" ht="15.75">
      <c r="A798" s="36">
        <v>-104.70107899999999</v>
      </c>
      <c r="B798" s="38">
        <v>32.233183740000001</v>
      </c>
      <c r="C798" s="38">
        <v>101.248509</v>
      </c>
      <c r="D798" s="38">
        <v>24.664942010000001</v>
      </c>
      <c r="E798" s="40">
        <v>6.0299999999999999E-6</v>
      </c>
      <c r="F798" s="40">
        <v>1.4699999999999999E-6</v>
      </c>
      <c r="G798" s="38">
        <v>1508</v>
      </c>
      <c r="H798" s="40">
        <v>5.3499999999999996E-12</v>
      </c>
      <c r="I798" s="38">
        <v>-0.33214957000000001</v>
      </c>
      <c r="J798" s="38">
        <v>1955.995343</v>
      </c>
      <c r="K798" s="38">
        <v>22.90370192</v>
      </c>
      <c r="L798" s="37"/>
      <c r="M798" s="37"/>
      <c r="N798" s="37"/>
      <c r="O798" s="37"/>
      <c r="P798" s="37"/>
      <c r="Q798" s="38">
        <v>139.1</v>
      </c>
      <c r="R798" s="37"/>
      <c r="S798" s="39">
        <f t="shared" si="12"/>
        <v>571.04159075999996</v>
      </c>
    </row>
    <row r="799" spans="1:19" ht="15.75">
      <c r="A799" s="36">
        <v>-104.70108260000001</v>
      </c>
      <c r="B799" s="38">
        <v>32.233181780000002</v>
      </c>
      <c r="C799" s="38">
        <v>142.9817505</v>
      </c>
      <c r="D799" s="38">
        <v>55.880216390000001</v>
      </c>
      <c r="E799" s="40">
        <v>8.5199999999999997E-6</v>
      </c>
      <c r="F799" s="40">
        <v>3.3299999999999999E-6</v>
      </c>
      <c r="G799" s="38">
        <v>3561</v>
      </c>
      <c r="H799" s="40">
        <v>1.26E-11</v>
      </c>
      <c r="I799" s="38">
        <v>-0.28759906800000001</v>
      </c>
      <c r="J799" s="38">
        <v>6258.0318639999996</v>
      </c>
      <c r="K799" s="38">
        <v>43.09712579</v>
      </c>
      <c r="L799" s="37"/>
      <c r="M799" s="37"/>
      <c r="N799" s="37"/>
      <c r="O799" s="37"/>
      <c r="P799" s="37"/>
      <c r="Q799" s="38">
        <v>315.10000000000002</v>
      </c>
      <c r="R799" s="37"/>
      <c r="S799" s="39">
        <f t="shared" si="12"/>
        <v>806.41707281999993</v>
      </c>
    </row>
    <row r="800" spans="1:19" ht="15.75">
      <c r="A800" s="36">
        <v>-104.7010678</v>
      </c>
      <c r="B800" s="38">
        <v>32.23317213</v>
      </c>
      <c r="C800" s="38">
        <v>172.4078164</v>
      </c>
      <c r="D800" s="38">
        <v>137.56633930000001</v>
      </c>
      <c r="E800" s="40">
        <v>1.03E-5</v>
      </c>
      <c r="F800" s="40">
        <v>8.1899999999999995E-6</v>
      </c>
      <c r="G800" s="38">
        <v>13989</v>
      </c>
      <c r="H800" s="40">
        <v>4.9600000000000002E-11</v>
      </c>
      <c r="I800" s="38">
        <v>-2.2169189789999999</v>
      </c>
      <c r="J800" s="38">
        <v>18576.684850000001</v>
      </c>
      <c r="K800" s="38">
        <v>24.695928729999999</v>
      </c>
      <c r="L800" s="37"/>
      <c r="M800" s="37"/>
      <c r="N800" s="37"/>
      <c r="O800" s="37"/>
      <c r="P800" s="37"/>
      <c r="Q800" s="38">
        <v>775.8</v>
      </c>
      <c r="R800" s="37"/>
      <c r="S800" s="39">
        <f t="shared" si="12"/>
        <v>972.38008449599999</v>
      </c>
    </row>
    <row r="801" spans="1:19" ht="15.75">
      <c r="A801" s="36">
        <v>-104.7010784</v>
      </c>
      <c r="B801" s="38">
        <v>32.233166529999998</v>
      </c>
      <c r="C801" s="38">
        <v>118.7122725</v>
      </c>
      <c r="D801" s="38">
        <v>46.091217090000001</v>
      </c>
      <c r="E801" s="40">
        <v>7.0700000000000001E-6</v>
      </c>
      <c r="F801" s="40">
        <v>2.74E-6</v>
      </c>
      <c r="G801" s="38">
        <v>2331</v>
      </c>
      <c r="H801" s="40">
        <v>8.2699999999999993E-12</v>
      </c>
      <c r="I801" s="38">
        <v>-1.5759746139999999</v>
      </c>
      <c r="J801" s="38">
        <v>4285.6122660000001</v>
      </c>
      <c r="K801" s="38">
        <v>45.608705239999999</v>
      </c>
      <c r="L801" s="37"/>
      <c r="M801" s="37"/>
      <c r="N801" s="37"/>
      <c r="O801" s="37"/>
      <c r="P801" s="37"/>
      <c r="Q801" s="38">
        <v>259.89999999999998</v>
      </c>
      <c r="R801" s="37"/>
      <c r="S801" s="39">
        <f t="shared" si="12"/>
        <v>669.53721689999998</v>
      </c>
    </row>
    <row r="802" spans="1:19" ht="15.75">
      <c r="A802" s="36">
        <v>-104.70108140000001</v>
      </c>
      <c r="B802" s="38">
        <v>32.233167129999998</v>
      </c>
      <c r="C802" s="38">
        <v>82.255243269999994</v>
      </c>
      <c r="D802" s="38">
        <v>38.634930390000001</v>
      </c>
      <c r="E802" s="40">
        <v>4.8999999999999997E-6</v>
      </c>
      <c r="F802" s="40">
        <v>2.3E-6</v>
      </c>
      <c r="G802" s="38">
        <v>1462</v>
      </c>
      <c r="H802" s="40">
        <v>5.1900000000000003E-12</v>
      </c>
      <c r="I802" s="38">
        <v>-0.52083876600000001</v>
      </c>
      <c r="J802" s="38">
        <v>2489.1026459999998</v>
      </c>
      <c r="K802" s="38">
        <v>41.263973100000001</v>
      </c>
      <c r="L802" s="37"/>
      <c r="M802" s="37"/>
      <c r="N802" s="37"/>
      <c r="O802" s="37"/>
      <c r="P802" s="37"/>
      <c r="Q802" s="38">
        <v>217.9</v>
      </c>
      <c r="R802" s="37"/>
      <c r="S802" s="39">
        <f t="shared" si="12"/>
        <v>463.91957204279993</v>
      </c>
    </row>
    <row r="803" spans="1:19" ht="15.75">
      <c r="A803" s="36">
        <v>-104.701048</v>
      </c>
      <c r="B803" s="38">
        <v>32.233260209999997</v>
      </c>
      <c r="C803" s="38">
        <v>81.882199319999998</v>
      </c>
      <c r="D803" s="38">
        <v>36.568430849999999</v>
      </c>
      <c r="E803" s="40">
        <v>4.8799999999999999E-6</v>
      </c>
      <c r="F803" s="40">
        <v>2.1799999999999999E-6</v>
      </c>
      <c r="G803" s="38">
        <v>1271</v>
      </c>
      <c r="H803" s="40">
        <v>4.51E-12</v>
      </c>
      <c r="I803" s="38">
        <v>-1.462787493</v>
      </c>
      <c r="J803" s="38">
        <v>2345.2811109999998</v>
      </c>
      <c r="K803" s="38">
        <v>45.806070140000003</v>
      </c>
      <c r="L803" s="37"/>
      <c r="M803" s="37"/>
      <c r="N803" s="37"/>
      <c r="O803" s="37"/>
      <c r="P803" s="37"/>
      <c r="Q803" s="38">
        <v>206.2</v>
      </c>
      <c r="R803" s="37"/>
      <c r="S803" s="39">
        <f t="shared" si="12"/>
        <v>461.81560416479994</v>
      </c>
    </row>
    <row r="804" spans="1:19" ht="15.75">
      <c r="A804" s="36">
        <v>-104.7010626</v>
      </c>
      <c r="B804" s="38">
        <v>32.233210300000003</v>
      </c>
      <c r="C804" s="38">
        <v>103.4631639</v>
      </c>
      <c r="D804" s="38">
        <v>36.572529920000001</v>
      </c>
      <c r="E804" s="40">
        <v>6.1600000000000003E-6</v>
      </c>
      <c r="F804" s="40">
        <v>2.1799999999999999E-6</v>
      </c>
      <c r="G804" s="38">
        <v>2370</v>
      </c>
      <c r="H804" s="40">
        <v>8.4099999999999999E-12</v>
      </c>
      <c r="I804" s="38">
        <v>-1.223577624</v>
      </c>
      <c r="J804" s="38">
        <v>2963.7382160000002</v>
      </c>
      <c r="K804" s="38">
        <v>20.0334231</v>
      </c>
      <c r="L804" s="37"/>
      <c r="M804" s="37"/>
      <c r="N804" s="37"/>
      <c r="O804" s="37"/>
      <c r="P804" s="37"/>
      <c r="Q804" s="38">
        <v>206.2</v>
      </c>
      <c r="R804" s="37"/>
      <c r="S804" s="39">
        <f t="shared" si="12"/>
        <v>583.53224439600001</v>
      </c>
    </row>
    <row r="805" spans="1:19" ht="15.75">
      <c r="A805" s="36">
        <v>-104.7010556</v>
      </c>
      <c r="B805" s="38">
        <v>32.233209889999998</v>
      </c>
      <c r="C805" s="38">
        <v>90.122086730000007</v>
      </c>
      <c r="D805" s="38">
        <v>83.470214760000005</v>
      </c>
      <c r="E805" s="40">
        <v>5.3700000000000003E-6</v>
      </c>
      <c r="F805" s="40">
        <v>4.9699999999999998E-6</v>
      </c>
      <c r="G805" s="38">
        <v>3829</v>
      </c>
      <c r="H805" s="40">
        <v>1.36E-11</v>
      </c>
      <c r="I805" s="38">
        <v>-0.32951168800000002</v>
      </c>
      <c r="J805" s="38">
        <v>5891.987967</v>
      </c>
      <c r="K805" s="38">
        <v>35.013445009999998</v>
      </c>
      <c r="L805" s="37"/>
      <c r="M805" s="37"/>
      <c r="N805" s="37"/>
      <c r="O805" s="37"/>
      <c r="P805" s="37"/>
      <c r="Q805" s="38">
        <v>470.7</v>
      </c>
      <c r="R805" s="37"/>
      <c r="S805" s="39">
        <f t="shared" si="12"/>
        <v>508.28856915720002</v>
      </c>
    </row>
    <row r="806" spans="1:19" ht="15.75">
      <c r="A806" s="36">
        <v>-104.701087</v>
      </c>
      <c r="B806" s="38">
        <v>32.233194879999999</v>
      </c>
      <c r="C806" s="38">
        <v>52.141616769999999</v>
      </c>
      <c r="D806" s="38">
        <v>25.268033089999999</v>
      </c>
      <c r="E806" s="40">
        <v>3.1099999999999999E-6</v>
      </c>
      <c r="F806" s="40">
        <v>1.5E-6</v>
      </c>
      <c r="G806" s="38">
        <v>844</v>
      </c>
      <c r="H806" s="40">
        <v>2.99E-12</v>
      </c>
      <c r="I806" s="38">
        <v>-0.37466075900000001</v>
      </c>
      <c r="J806" s="38">
        <v>1031.9413420000001</v>
      </c>
      <c r="K806" s="38">
        <v>18.21240551</v>
      </c>
      <c r="L806" s="37"/>
      <c r="M806" s="37"/>
      <c r="N806" s="37"/>
      <c r="O806" s="37"/>
      <c r="P806" s="37"/>
      <c r="Q806" s="38">
        <v>142.5</v>
      </c>
      <c r="R806" s="37"/>
      <c r="S806" s="39">
        <f t="shared" si="12"/>
        <v>294.07871858279998</v>
      </c>
    </row>
    <row r="807" spans="1:19" ht="15.75">
      <c r="A807" s="36">
        <v>-104.7010619</v>
      </c>
      <c r="B807" s="38">
        <v>32.233183859999997</v>
      </c>
      <c r="C807" s="38">
        <v>121.3456875</v>
      </c>
      <c r="D807" s="38">
        <v>81.170561500000005</v>
      </c>
      <c r="E807" s="40">
        <v>7.2300000000000002E-6</v>
      </c>
      <c r="F807" s="40">
        <v>4.8300000000000003E-6</v>
      </c>
      <c r="G807" s="38">
        <v>5143</v>
      </c>
      <c r="H807" s="40">
        <v>1.8199999999999999E-11</v>
      </c>
      <c r="I807" s="38">
        <v>-1.4029339869999999</v>
      </c>
      <c r="J807" s="38">
        <v>7714.752152</v>
      </c>
      <c r="K807" s="38">
        <v>33.335512289999997</v>
      </c>
      <c r="L807" s="37"/>
      <c r="M807" s="37"/>
      <c r="N807" s="37"/>
      <c r="O807" s="37"/>
      <c r="P807" s="37"/>
      <c r="Q807" s="38">
        <v>457.7</v>
      </c>
      <c r="R807" s="37"/>
      <c r="S807" s="39">
        <f t="shared" si="12"/>
        <v>684.38967749999995</v>
      </c>
    </row>
    <row r="808" spans="1:19" ht="15.75">
      <c r="A808" s="36">
        <v>-104.70107710000001</v>
      </c>
      <c r="B808" s="38">
        <v>32.233178260000003</v>
      </c>
      <c r="C808" s="38">
        <v>44.184975350000002</v>
      </c>
      <c r="D808" s="38">
        <v>26.135327759999999</v>
      </c>
      <c r="E808" s="40">
        <v>2.6299999999999998E-6</v>
      </c>
      <c r="F808" s="40">
        <v>1.5600000000000001E-6</v>
      </c>
      <c r="G808" s="38">
        <v>661</v>
      </c>
      <c r="H808" s="40">
        <v>2.3400000000000001E-12</v>
      </c>
      <c r="I808" s="38">
        <v>-0.44406974100000002</v>
      </c>
      <c r="J808" s="38">
        <v>904.48558400000002</v>
      </c>
      <c r="K808" s="38">
        <v>26.919786040000002</v>
      </c>
      <c r="L808" s="37"/>
      <c r="M808" s="37"/>
      <c r="N808" s="37"/>
      <c r="O808" s="37"/>
      <c r="P808" s="37"/>
      <c r="Q808" s="38">
        <v>147.4</v>
      </c>
      <c r="R808" s="37"/>
      <c r="S808" s="39">
        <f t="shared" si="12"/>
        <v>249.20326097399999</v>
      </c>
    </row>
    <row r="809" spans="1:19" ht="15.75">
      <c r="A809" s="36">
        <v>-104.7010744</v>
      </c>
      <c r="B809" s="38">
        <v>32.23317737</v>
      </c>
      <c r="C809" s="38">
        <v>54.751476410000002</v>
      </c>
      <c r="D809" s="38">
        <v>28.279161770000002</v>
      </c>
      <c r="E809" s="40">
        <v>3.2600000000000001E-6</v>
      </c>
      <c r="F809" s="40">
        <v>1.68E-6</v>
      </c>
      <c r="G809" s="38">
        <v>986</v>
      </c>
      <c r="H809" s="40">
        <v>3.5E-12</v>
      </c>
      <c r="I809" s="38">
        <v>-2.5558640829999999</v>
      </c>
      <c r="J809" s="38">
        <v>1212.7225370000001</v>
      </c>
      <c r="K809" s="38">
        <v>18.69533466</v>
      </c>
      <c r="L809" s="37"/>
      <c r="M809" s="37"/>
      <c r="N809" s="37"/>
      <c r="O809" s="37"/>
      <c r="P809" s="37"/>
      <c r="Q809" s="38">
        <v>159.5</v>
      </c>
      <c r="R809" s="37"/>
      <c r="S809" s="39">
        <f t="shared" si="12"/>
        <v>308.79832695239998</v>
      </c>
    </row>
    <row r="810" spans="1:19" ht="15.75">
      <c r="A810" s="36">
        <v>-104.7010892</v>
      </c>
      <c r="B810" s="38">
        <v>32.23317368</v>
      </c>
      <c r="C810" s="38">
        <v>74.722399800000005</v>
      </c>
      <c r="D810" s="38">
        <v>27.489009630000002</v>
      </c>
      <c r="E810" s="40">
        <v>4.4499999999999997E-6</v>
      </c>
      <c r="F810" s="40">
        <v>1.64E-6</v>
      </c>
      <c r="G810" s="38">
        <v>888</v>
      </c>
      <c r="H810" s="40">
        <v>3.1500000000000001E-12</v>
      </c>
      <c r="I810" s="38">
        <v>-1.036216679</v>
      </c>
      <c r="J810" s="38">
        <v>1608.825666</v>
      </c>
      <c r="K810" s="38">
        <v>44.80446087</v>
      </c>
      <c r="L810" s="37"/>
      <c r="M810" s="37"/>
      <c r="N810" s="37"/>
      <c r="O810" s="37"/>
      <c r="P810" s="37"/>
      <c r="Q810" s="38">
        <v>155</v>
      </c>
      <c r="R810" s="37"/>
      <c r="S810" s="39">
        <f t="shared" si="12"/>
        <v>421.43433487200002</v>
      </c>
    </row>
    <row r="811" spans="1:19" ht="15.75">
      <c r="A811" s="36">
        <v>-104.7010799</v>
      </c>
      <c r="B811" s="38">
        <v>32.23317445</v>
      </c>
      <c r="C811" s="38">
        <v>68.743922589999997</v>
      </c>
      <c r="D811" s="38">
        <v>23.844844160000001</v>
      </c>
      <c r="E811" s="40">
        <v>4.0899999999999998E-6</v>
      </c>
      <c r="F811" s="40">
        <v>1.42E-6</v>
      </c>
      <c r="G811" s="38">
        <v>680</v>
      </c>
      <c r="H811" s="40">
        <v>2.41E-12</v>
      </c>
      <c r="I811" s="38">
        <v>-0.695242586</v>
      </c>
      <c r="J811" s="38">
        <v>1283.890187</v>
      </c>
      <c r="K811" s="38">
        <v>47.035968740000001</v>
      </c>
      <c r="L811" s="37"/>
      <c r="M811" s="37"/>
      <c r="N811" s="37"/>
      <c r="O811" s="37"/>
      <c r="P811" s="37"/>
      <c r="Q811" s="38">
        <v>134.5</v>
      </c>
      <c r="R811" s="37"/>
      <c r="S811" s="39">
        <f t="shared" si="12"/>
        <v>387.71572340759997</v>
      </c>
    </row>
    <row r="812" spans="1:19" ht="15.75">
      <c r="A812" s="36">
        <v>-104.7010856</v>
      </c>
      <c r="B812" s="38">
        <v>32.233172430000003</v>
      </c>
      <c r="C812" s="38">
        <v>47.358192420000002</v>
      </c>
      <c r="D812" s="38">
        <v>38.527528230000001</v>
      </c>
      <c r="E812" s="40">
        <v>2.8200000000000001E-6</v>
      </c>
      <c r="F812" s="40">
        <v>2.2900000000000001E-6</v>
      </c>
      <c r="G812" s="38">
        <v>942</v>
      </c>
      <c r="H812" s="40">
        <v>3.3399999999999999E-12</v>
      </c>
      <c r="I812" s="38">
        <v>-2.072075345</v>
      </c>
      <c r="J812" s="38">
        <v>1429.108974</v>
      </c>
      <c r="K812" s="38">
        <v>34.084802709999998</v>
      </c>
      <c r="L812" s="37"/>
      <c r="M812" s="37"/>
      <c r="N812" s="37"/>
      <c r="O812" s="37"/>
      <c r="P812" s="37"/>
      <c r="Q812" s="38">
        <v>217.3</v>
      </c>
      <c r="R812" s="37"/>
      <c r="S812" s="39">
        <f t="shared" si="12"/>
        <v>267.10020524879997</v>
      </c>
    </row>
    <row r="813" spans="1:19" ht="15.75">
      <c r="A813" s="36">
        <v>-104.7010798</v>
      </c>
      <c r="B813" s="38">
        <v>32.233171830000003</v>
      </c>
      <c r="C813" s="38">
        <v>36.531559219999998</v>
      </c>
      <c r="D813" s="38">
        <v>23.651268429999998</v>
      </c>
      <c r="E813" s="40">
        <v>2.1799999999999999E-6</v>
      </c>
      <c r="F813" s="40">
        <v>1.4100000000000001E-6</v>
      </c>
      <c r="G813" s="38">
        <v>462</v>
      </c>
      <c r="H813" s="40">
        <v>1.6400000000000001E-12</v>
      </c>
      <c r="I813" s="38">
        <v>-0.90046443799999998</v>
      </c>
      <c r="J813" s="38">
        <v>676.73981349999997</v>
      </c>
      <c r="K813" s="38">
        <v>31.731517669999999</v>
      </c>
      <c r="L813" s="37"/>
      <c r="M813" s="37"/>
      <c r="N813" s="37"/>
      <c r="O813" s="37"/>
      <c r="P813" s="37"/>
      <c r="Q813" s="38">
        <v>133.4</v>
      </c>
      <c r="R813" s="37"/>
      <c r="S813" s="39">
        <f t="shared" si="12"/>
        <v>206.03799400079998</v>
      </c>
    </row>
    <row r="814" spans="1:19" ht="15.75">
      <c r="A814" s="36">
        <v>-104.70105839999999</v>
      </c>
      <c r="B814" s="38">
        <v>32.233162900000004</v>
      </c>
      <c r="C814" s="38">
        <v>129.76855649999999</v>
      </c>
      <c r="D814" s="38">
        <v>105.9819339</v>
      </c>
      <c r="E814" s="40">
        <v>7.7300000000000005E-6</v>
      </c>
      <c r="F814" s="40">
        <v>6.3099999999999997E-6</v>
      </c>
      <c r="G814" s="38">
        <v>8658</v>
      </c>
      <c r="H814" s="40">
        <v>3.0700000000000001E-11</v>
      </c>
      <c r="I814" s="38">
        <v>-1.8614533099999999</v>
      </c>
      <c r="J814" s="38">
        <v>10772.100469999999</v>
      </c>
      <c r="K814" s="38">
        <v>19.6257032</v>
      </c>
      <c r="L814" s="37"/>
      <c r="M814" s="37"/>
      <c r="N814" s="37"/>
      <c r="O814" s="37"/>
      <c r="P814" s="37"/>
      <c r="Q814" s="38">
        <v>597.6</v>
      </c>
      <c r="R814" s="37"/>
      <c r="S814" s="39">
        <f t="shared" si="12"/>
        <v>731.89465865999989</v>
      </c>
    </row>
    <row r="815" spans="1:19" ht="15.75">
      <c r="A815" s="36">
        <v>-104.701044</v>
      </c>
      <c r="B815" s="38">
        <v>32.233164629999997</v>
      </c>
      <c r="C815" s="38">
        <v>40.804344919999998</v>
      </c>
      <c r="D815" s="38">
        <v>24.532412040000001</v>
      </c>
      <c r="E815" s="40">
        <v>2.43E-6</v>
      </c>
      <c r="F815" s="40">
        <v>1.46E-6</v>
      </c>
      <c r="G815" s="38">
        <v>643</v>
      </c>
      <c r="H815" s="40">
        <v>2.28E-12</v>
      </c>
      <c r="I815" s="38">
        <v>-1.329851026</v>
      </c>
      <c r="J815" s="38">
        <v>784.05357909999998</v>
      </c>
      <c r="K815" s="38">
        <v>17.99029848</v>
      </c>
      <c r="L815" s="37"/>
      <c r="M815" s="37"/>
      <c r="N815" s="37"/>
      <c r="O815" s="37"/>
      <c r="P815" s="37"/>
      <c r="Q815" s="38">
        <v>138.30000000000001</v>
      </c>
      <c r="R815" s="37"/>
      <c r="S815" s="39">
        <f t="shared" si="12"/>
        <v>230.13650534879997</v>
      </c>
    </row>
    <row r="816" spans="1:19" ht="15.75">
      <c r="A816" s="36">
        <v>-104.7010513</v>
      </c>
      <c r="B816" s="38">
        <v>32.23316457</v>
      </c>
      <c r="C816" s="38">
        <v>69.999706790000005</v>
      </c>
      <c r="D816" s="38">
        <v>29.938962629999999</v>
      </c>
      <c r="E816" s="40">
        <v>4.1699999999999999E-6</v>
      </c>
      <c r="F816" s="40">
        <v>1.7799999999999999E-6</v>
      </c>
      <c r="G816" s="38">
        <v>1334</v>
      </c>
      <c r="H816" s="40">
        <v>4.7300000000000002E-12</v>
      </c>
      <c r="I816" s="38">
        <v>-0.18063133100000001</v>
      </c>
      <c r="J816" s="38">
        <v>1641.4666</v>
      </c>
      <c r="K816" s="38">
        <v>18.73121269</v>
      </c>
      <c r="L816" s="37"/>
      <c r="M816" s="37"/>
      <c r="N816" s="37"/>
      <c r="O816" s="37"/>
      <c r="P816" s="37"/>
      <c r="Q816" s="38">
        <v>168.8</v>
      </c>
      <c r="R816" s="37"/>
      <c r="S816" s="39">
        <f t="shared" si="12"/>
        <v>394.79834629560003</v>
      </c>
    </row>
    <row r="817" spans="1:19" ht="15.75">
      <c r="A817" s="36">
        <v>-104.7010454</v>
      </c>
      <c r="B817" s="38">
        <v>32.233163019999999</v>
      </c>
      <c r="C817" s="38">
        <v>33.822554510000003</v>
      </c>
      <c r="D817" s="38">
        <v>24.662411639999998</v>
      </c>
      <c r="E817" s="40">
        <v>2.0099999999999998E-6</v>
      </c>
      <c r="F817" s="40">
        <v>1.4699999999999999E-6</v>
      </c>
      <c r="G817" s="38">
        <v>563</v>
      </c>
      <c r="H817" s="40">
        <v>2E-12</v>
      </c>
      <c r="I817" s="38">
        <v>-2.5895900049999998</v>
      </c>
      <c r="J817" s="38">
        <v>653.34267890000001</v>
      </c>
      <c r="K817" s="38">
        <v>13.827763259999999</v>
      </c>
      <c r="L817" s="37"/>
      <c r="M817" s="37"/>
      <c r="N817" s="37"/>
      <c r="O817" s="37"/>
      <c r="P817" s="37"/>
      <c r="Q817" s="38">
        <v>139.1</v>
      </c>
      <c r="R817" s="37"/>
      <c r="S817" s="39">
        <f t="shared" si="12"/>
        <v>190.7592074364</v>
      </c>
    </row>
    <row r="818" spans="1:19" ht="15.75">
      <c r="A818" s="36">
        <v>-104.7010434</v>
      </c>
      <c r="B818" s="38">
        <v>32.233162010000001</v>
      </c>
      <c r="C818" s="38">
        <v>45.529581829999998</v>
      </c>
      <c r="D818" s="38">
        <v>23.09561338</v>
      </c>
      <c r="E818" s="40">
        <v>2.7099999999999999E-6</v>
      </c>
      <c r="F818" s="40">
        <v>1.3799999999999999E-6</v>
      </c>
      <c r="G818" s="38">
        <v>630</v>
      </c>
      <c r="H818" s="40">
        <v>2.23E-12</v>
      </c>
      <c r="I818" s="38">
        <v>-1.7066193270000001</v>
      </c>
      <c r="J818" s="38">
        <v>823.61119980000001</v>
      </c>
      <c r="K818" s="38">
        <v>23.507596769999999</v>
      </c>
      <c r="L818" s="37"/>
      <c r="M818" s="37"/>
      <c r="N818" s="37"/>
      <c r="O818" s="37"/>
      <c r="P818" s="37"/>
      <c r="Q818" s="38">
        <v>130.19999999999999</v>
      </c>
      <c r="R818" s="37"/>
      <c r="S818" s="39">
        <f t="shared" si="12"/>
        <v>256.78684152119996</v>
      </c>
    </row>
    <row r="819" spans="1:19" ht="15.75">
      <c r="A819" s="36">
        <v>-104.7010432</v>
      </c>
      <c r="B819" s="38">
        <v>32.233160040000001</v>
      </c>
      <c r="C819" s="38">
        <v>37.183944969999999</v>
      </c>
      <c r="D819" s="38">
        <v>25.111531159999998</v>
      </c>
      <c r="E819" s="40">
        <v>2.21E-6</v>
      </c>
      <c r="F819" s="40">
        <v>1.5E-6</v>
      </c>
      <c r="G819" s="38">
        <v>474</v>
      </c>
      <c r="H819" s="40">
        <v>1.6799999999999999E-12</v>
      </c>
      <c r="I819" s="38">
        <v>-2.6162849989999999</v>
      </c>
      <c r="J819" s="38">
        <v>731.35416550000002</v>
      </c>
      <c r="K819" s="38">
        <v>35.188719450000001</v>
      </c>
      <c r="L819" s="37"/>
      <c r="M819" s="37"/>
      <c r="N819" s="37"/>
      <c r="O819" s="37"/>
      <c r="P819" s="37"/>
      <c r="Q819" s="38">
        <v>141.6</v>
      </c>
      <c r="R819" s="37"/>
      <c r="S819" s="39">
        <f t="shared" si="12"/>
        <v>209.71744963079999</v>
      </c>
    </row>
    <row r="820" spans="1:19" ht="15.75">
      <c r="A820" s="36">
        <v>-104.7010451</v>
      </c>
      <c r="B820" s="38">
        <v>32.233159620000002</v>
      </c>
      <c r="C820" s="38">
        <v>33.022581700000003</v>
      </c>
      <c r="D820" s="38">
        <v>26.075554610000001</v>
      </c>
      <c r="E820" s="40">
        <v>1.9700000000000002E-6</v>
      </c>
      <c r="F820" s="40">
        <v>1.55E-6</v>
      </c>
      <c r="G820" s="38">
        <v>423</v>
      </c>
      <c r="H820" s="40">
        <v>1.5000000000000001E-12</v>
      </c>
      <c r="I820" s="38">
        <v>-2.0742454100000001</v>
      </c>
      <c r="J820" s="38">
        <v>674.44052690000001</v>
      </c>
      <c r="K820" s="38">
        <v>37.281349040000002</v>
      </c>
      <c r="L820" s="37"/>
      <c r="M820" s="37"/>
      <c r="N820" s="37"/>
      <c r="O820" s="37"/>
      <c r="P820" s="37"/>
      <c r="Q820" s="38">
        <v>147</v>
      </c>
      <c r="R820" s="37"/>
      <c r="S820" s="39">
        <f t="shared" si="12"/>
        <v>186.24736078800001</v>
      </c>
    </row>
    <row r="821" spans="1:19" ht="15.75">
      <c r="A821" s="36">
        <v>-104.7010557</v>
      </c>
      <c r="B821" s="38">
        <v>32.233260860000001</v>
      </c>
      <c r="C821" s="38">
        <v>30.838511879999999</v>
      </c>
      <c r="D821" s="38">
        <v>20.11234975</v>
      </c>
      <c r="E821" s="40">
        <v>1.84E-6</v>
      </c>
      <c r="F821" s="40">
        <v>1.1999999999999999E-6</v>
      </c>
      <c r="G821" s="38">
        <v>321</v>
      </c>
      <c r="H821" s="40">
        <v>1.14E-12</v>
      </c>
      <c r="I821" s="38">
        <v>-3.094290081</v>
      </c>
      <c r="J821" s="38">
        <v>485.79753520000003</v>
      </c>
      <c r="K821" s="38">
        <v>33.923090019999997</v>
      </c>
      <c r="L821" s="37"/>
      <c r="M821" s="37"/>
      <c r="N821" s="37"/>
      <c r="O821" s="37"/>
      <c r="P821" s="37"/>
      <c r="Q821" s="38">
        <v>113.4</v>
      </c>
      <c r="R821" s="37"/>
      <c r="S821" s="39">
        <f t="shared" si="12"/>
        <v>173.92920700319999</v>
      </c>
    </row>
    <row r="822" spans="1:19" ht="15.75">
      <c r="A822" s="36">
        <v>-104.7010621</v>
      </c>
      <c r="B822" s="38">
        <v>32.233258839999998</v>
      </c>
      <c r="C822" s="38">
        <v>41.786418730000001</v>
      </c>
      <c r="D822" s="38">
        <v>24.526810019999999</v>
      </c>
      <c r="E822" s="40">
        <v>2.4899999999999999E-6</v>
      </c>
      <c r="F822" s="40">
        <v>1.46E-6</v>
      </c>
      <c r="G822" s="38">
        <v>716</v>
      </c>
      <c r="H822" s="40">
        <v>2.5400000000000001E-12</v>
      </c>
      <c r="I822" s="38">
        <v>-1.6937695239999999</v>
      </c>
      <c r="J822" s="38">
        <v>802.74073220000002</v>
      </c>
      <c r="K822" s="38">
        <v>10.805572550000001</v>
      </c>
      <c r="L822" s="37"/>
      <c r="M822" s="37"/>
      <c r="N822" s="37"/>
      <c r="O822" s="37"/>
      <c r="P822" s="37"/>
      <c r="Q822" s="38">
        <v>138.30000000000001</v>
      </c>
      <c r="R822" s="37"/>
      <c r="S822" s="39">
        <f t="shared" si="12"/>
        <v>235.6754016372</v>
      </c>
    </row>
    <row r="823" spans="1:19" ht="15.75">
      <c r="A823" s="36">
        <v>-104.7010485</v>
      </c>
      <c r="B823" s="38">
        <v>32.233252880000002</v>
      </c>
      <c r="C823" s="38">
        <v>28.430562080000001</v>
      </c>
      <c r="D823" s="38">
        <v>25.257479060000001</v>
      </c>
      <c r="E823" s="40">
        <v>1.6899999999999999E-6</v>
      </c>
      <c r="F823" s="40">
        <v>1.5E-6</v>
      </c>
      <c r="G823" s="38">
        <v>464</v>
      </c>
      <c r="H823" s="40">
        <v>1.65E-12</v>
      </c>
      <c r="I823" s="38">
        <v>-0.81494960100000002</v>
      </c>
      <c r="J823" s="38">
        <v>562.43783619999999</v>
      </c>
      <c r="K823" s="38">
        <v>17.501993970000001</v>
      </c>
      <c r="L823" s="37"/>
      <c r="M823" s="37"/>
      <c r="N823" s="37"/>
      <c r="O823" s="37"/>
      <c r="P823" s="37"/>
      <c r="Q823" s="38">
        <v>142.4</v>
      </c>
      <c r="R823" s="37"/>
      <c r="S823" s="39">
        <f t="shared" si="12"/>
        <v>160.3483701312</v>
      </c>
    </row>
    <row r="824" spans="1:19" ht="15.75">
      <c r="A824" s="36">
        <v>-104.7010487</v>
      </c>
      <c r="B824" s="38">
        <v>32.233250679999998</v>
      </c>
      <c r="C824" s="38">
        <v>29.269323799999999</v>
      </c>
      <c r="D824" s="38">
        <v>20.755354029999999</v>
      </c>
      <c r="E824" s="40">
        <v>1.7400000000000001E-6</v>
      </c>
      <c r="F824" s="40">
        <v>1.24E-6</v>
      </c>
      <c r="G824" s="38">
        <v>341</v>
      </c>
      <c r="H824" s="40">
        <v>1.2100000000000001E-12</v>
      </c>
      <c r="I824" s="38">
        <v>-2.5602635880000002</v>
      </c>
      <c r="J824" s="38">
        <v>475.81914929999999</v>
      </c>
      <c r="K824" s="38">
        <v>28.334115910000001</v>
      </c>
      <c r="L824" s="37"/>
      <c r="M824" s="37"/>
      <c r="N824" s="37"/>
      <c r="O824" s="37"/>
      <c r="P824" s="37"/>
      <c r="Q824" s="38">
        <v>117</v>
      </c>
      <c r="R824" s="37"/>
      <c r="S824" s="39">
        <f t="shared" si="12"/>
        <v>165.07898623199998</v>
      </c>
    </row>
    <row r="825" spans="1:19" ht="15.75">
      <c r="A825" s="36">
        <v>-104.70105049999999</v>
      </c>
      <c r="B825" s="38">
        <v>32.233249010000002</v>
      </c>
      <c r="C825" s="38">
        <v>68.347620359999993</v>
      </c>
      <c r="D825" s="38">
        <v>27.176406149999998</v>
      </c>
      <c r="E825" s="40">
        <v>4.07E-6</v>
      </c>
      <c r="F825" s="40">
        <v>1.6199999999999999E-6</v>
      </c>
      <c r="G825" s="38">
        <v>837</v>
      </c>
      <c r="H825" s="40">
        <v>2.9700000000000001E-12</v>
      </c>
      <c r="I825" s="38">
        <v>-2.867138508</v>
      </c>
      <c r="J825" s="38">
        <v>1454.8375579999999</v>
      </c>
      <c r="K825" s="38">
        <v>42.467803670000002</v>
      </c>
      <c r="L825" s="37"/>
      <c r="M825" s="37"/>
      <c r="N825" s="37"/>
      <c r="O825" s="37"/>
      <c r="P825" s="37"/>
      <c r="Q825" s="38">
        <v>153.30000000000001</v>
      </c>
      <c r="R825" s="37"/>
      <c r="S825" s="39">
        <f t="shared" si="12"/>
        <v>385.48057883039996</v>
      </c>
    </row>
    <row r="826" spans="1:19" ht="15.75">
      <c r="A826" s="36">
        <v>-104.7010579</v>
      </c>
      <c r="B826" s="38">
        <v>32.23324788</v>
      </c>
      <c r="C826" s="38">
        <v>37.723827829999998</v>
      </c>
      <c r="D826" s="38">
        <v>26.150952780000001</v>
      </c>
      <c r="E826" s="40">
        <v>2.2500000000000001E-6</v>
      </c>
      <c r="F826" s="40">
        <v>1.5600000000000001E-6</v>
      </c>
      <c r="G826" s="38">
        <v>524</v>
      </c>
      <c r="H826" s="40">
        <v>1.8600000000000002E-12</v>
      </c>
      <c r="I826" s="38">
        <v>-0.43173200099999998</v>
      </c>
      <c r="J826" s="38">
        <v>772.68476950000002</v>
      </c>
      <c r="K826" s="38">
        <v>32.184505160000001</v>
      </c>
      <c r="L826" s="37"/>
      <c r="M826" s="37"/>
      <c r="N826" s="37"/>
      <c r="O826" s="37"/>
      <c r="P826" s="37"/>
      <c r="Q826" s="38">
        <v>147.5</v>
      </c>
      <c r="R826" s="37"/>
      <c r="S826" s="39">
        <f t="shared" si="12"/>
        <v>212.76238896119997</v>
      </c>
    </row>
    <row r="827" spans="1:19" ht="15.75">
      <c r="A827" s="36">
        <v>-104.7010585</v>
      </c>
      <c r="B827" s="38">
        <v>32.233210540000002</v>
      </c>
      <c r="C827" s="38">
        <v>124.2587039</v>
      </c>
      <c r="D827" s="38">
        <v>54.911422659999999</v>
      </c>
      <c r="E827" s="40">
        <v>7.4000000000000003E-6</v>
      </c>
      <c r="F827" s="40">
        <v>3.27E-6</v>
      </c>
      <c r="G827" s="38">
        <v>3884</v>
      </c>
      <c r="H827" s="40">
        <v>1.38E-11</v>
      </c>
      <c r="I827" s="38">
        <v>-1.966358209</v>
      </c>
      <c r="J827" s="38">
        <v>5344.272524</v>
      </c>
      <c r="K827" s="38">
        <v>27.324065489999999</v>
      </c>
      <c r="L827" s="37"/>
      <c r="M827" s="37"/>
      <c r="N827" s="37"/>
      <c r="O827" s="37"/>
      <c r="P827" s="37"/>
      <c r="Q827" s="38">
        <v>309.7</v>
      </c>
      <c r="R827" s="37"/>
      <c r="S827" s="39">
        <f t="shared" si="12"/>
        <v>700.819089996</v>
      </c>
    </row>
    <row r="828" spans="1:19" ht="15.75">
      <c r="A828" s="36">
        <v>-104.7010669</v>
      </c>
      <c r="B828" s="38">
        <v>32.233200600000004</v>
      </c>
      <c r="C828" s="38">
        <v>324.30432630000001</v>
      </c>
      <c r="D828" s="38">
        <v>181.3072301</v>
      </c>
      <c r="E828" s="40">
        <v>1.9300000000000002E-5</v>
      </c>
      <c r="F828" s="40">
        <v>1.08E-5</v>
      </c>
      <c r="G828" s="38">
        <v>24323</v>
      </c>
      <c r="H828" s="40">
        <v>8.6300000000000002E-11</v>
      </c>
      <c r="I828" s="38">
        <v>-0.99256292300000004</v>
      </c>
      <c r="J828" s="38">
        <v>46053.956539999999</v>
      </c>
      <c r="K828" s="38">
        <v>47.185862350000001</v>
      </c>
      <c r="L828" s="37"/>
      <c r="M828" s="37"/>
      <c r="N828" s="37"/>
      <c r="O828" s="37"/>
      <c r="P828" s="37"/>
      <c r="Q828" s="38">
        <v>1022.4</v>
      </c>
      <c r="R828" s="37"/>
      <c r="S828" s="39">
        <f t="shared" si="12"/>
        <v>1829.076400332</v>
      </c>
    </row>
    <row r="829" spans="1:19" ht="15.75">
      <c r="A829" s="36">
        <v>-104.70105770000001</v>
      </c>
      <c r="B829" s="38">
        <v>32.233200359999998</v>
      </c>
      <c r="C829" s="38">
        <v>71.962958790000002</v>
      </c>
      <c r="D829" s="38">
        <v>50.469500379999999</v>
      </c>
      <c r="E829" s="40">
        <v>4.2899999999999996E-6</v>
      </c>
      <c r="F829" s="40">
        <v>3.01E-6</v>
      </c>
      <c r="G829" s="38">
        <v>2331</v>
      </c>
      <c r="H829" s="40">
        <v>8.2699999999999993E-12</v>
      </c>
      <c r="I829" s="38">
        <v>-0.79076956300000001</v>
      </c>
      <c r="J829" s="38">
        <v>2844.7040959999999</v>
      </c>
      <c r="K829" s="38">
        <v>18.0582612</v>
      </c>
      <c r="L829" s="37"/>
      <c r="M829" s="37"/>
      <c r="N829" s="37"/>
      <c r="O829" s="37"/>
      <c r="P829" s="37"/>
      <c r="Q829" s="38">
        <v>284.60000000000002</v>
      </c>
      <c r="R829" s="37"/>
      <c r="S829" s="39">
        <f t="shared" si="12"/>
        <v>405.87108757559997</v>
      </c>
    </row>
    <row r="830" spans="1:19" ht="15.75">
      <c r="A830" s="36">
        <v>-104.7010511</v>
      </c>
      <c r="B830" s="38">
        <v>32.233177910000002</v>
      </c>
      <c r="C830" s="38">
        <v>339.81003370000002</v>
      </c>
      <c r="D830" s="38">
        <v>148.34676519999999</v>
      </c>
      <c r="E830" s="40">
        <v>2.02E-5</v>
      </c>
      <c r="F830" s="40">
        <v>8.8300000000000002E-6</v>
      </c>
      <c r="G830" s="38">
        <v>32605</v>
      </c>
      <c r="H830" s="40">
        <v>1.16E-10</v>
      </c>
      <c r="I830" s="38">
        <v>-2.6972194000000001E-2</v>
      </c>
      <c r="J830" s="38">
        <v>39483.292419999998</v>
      </c>
      <c r="K830" s="38">
        <v>17.420767120000001</v>
      </c>
      <c r="L830" s="37"/>
      <c r="M830" s="37"/>
      <c r="N830" s="37"/>
      <c r="O830" s="37"/>
      <c r="P830" s="37"/>
      <c r="Q830" s="38">
        <v>836.5</v>
      </c>
      <c r="R830" s="37"/>
      <c r="S830" s="39">
        <f t="shared" si="12"/>
        <v>1916.5285900680001</v>
      </c>
    </row>
    <row r="831" spans="1:19" ht="15.75">
      <c r="A831" s="36">
        <v>-104.7010767</v>
      </c>
      <c r="B831" s="38">
        <v>32.23318029</v>
      </c>
      <c r="C831" s="38">
        <v>47.322938870000002</v>
      </c>
      <c r="D831" s="38">
        <v>38.513615399999999</v>
      </c>
      <c r="E831" s="40">
        <v>2.8200000000000001E-6</v>
      </c>
      <c r="F831" s="40">
        <v>2.2900000000000001E-6</v>
      </c>
      <c r="G831" s="38">
        <v>1161</v>
      </c>
      <c r="H831" s="40">
        <v>4.1200000000000002E-12</v>
      </c>
      <c r="I831" s="38">
        <v>-1.019389476</v>
      </c>
      <c r="J831" s="38">
        <v>1427.5294550000001</v>
      </c>
      <c r="K831" s="38">
        <v>18.67067991</v>
      </c>
      <c r="L831" s="37"/>
      <c r="M831" s="37"/>
      <c r="N831" s="37"/>
      <c r="O831" s="37"/>
      <c r="P831" s="37"/>
      <c r="Q831" s="38">
        <v>217.2</v>
      </c>
      <c r="R831" s="37"/>
      <c r="S831" s="39">
        <f t="shared" si="12"/>
        <v>266.90137522679998</v>
      </c>
    </row>
    <row r="832" spans="1:19" ht="15.75">
      <c r="A832" s="36">
        <v>-104.70108260000001</v>
      </c>
      <c r="B832" s="38">
        <v>32.233171589999998</v>
      </c>
      <c r="C832" s="38">
        <v>39.076288650000002</v>
      </c>
      <c r="D832" s="38">
        <v>20.567271160000001</v>
      </c>
      <c r="E832" s="40">
        <v>2.3300000000000001E-6</v>
      </c>
      <c r="F832" s="40">
        <v>1.22E-6</v>
      </c>
      <c r="G832" s="38">
        <v>537</v>
      </c>
      <c r="H832" s="40">
        <v>1.9E-12</v>
      </c>
      <c r="I832" s="38">
        <v>-0.70951806699999997</v>
      </c>
      <c r="J832" s="38">
        <v>629.49033169999996</v>
      </c>
      <c r="K832" s="38">
        <v>14.692891550000001</v>
      </c>
      <c r="L832" s="37"/>
      <c r="M832" s="37"/>
      <c r="N832" s="37"/>
      <c r="O832" s="37"/>
      <c r="P832" s="37"/>
      <c r="Q832" s="38">
        <v>116</v>
      </c>
      <c r="R832" s="37"/>
      <c r="S832" s="39">
        <f t="shared" si="12"/>
        <v>220.390267986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CED5-FC24-D742-803E-96E1BFD6D055}">
  <sheetPr>
    <tabColor theme="9"/>
  </sheetPr>
  <dimension ref="A4:V285"/>
  <sheetViews>
    <sheetView workbookViewId="0">
      <selection activeCell="V6" sqref="V6:V285"/>
    </sheetView>
  </sheetViews>
  <sheetFormatPr defaultColWidth="8.7109375" defaultRowHeight="15"/>
  <cols>
    <col min="15" max="15" width="12" bestFit="1" customWidth="1"/>
    <col min="20" max="20" width="20.42578125" bestFit="1" customWidth="1"/>
  </cols>
  <sheetData>
    <row r="4" spans="1:22">
      <c r="B4" t="s">
        <v>230</v>
      </c>
      <c r="O4" s="65" t="s">
        <v>231</v>
      </c>
      <c r="P4" t="s">
        <v>194</v>
      </c>
    </row>
    <row r="5" spans="1:22">
      <c r="B5" t="s">
        <v>183</v>
      </c>
      <c r="C5" t="s">
        <v>184</v>
      </c>
      <c r="D5" t="s">
        <v>185</v>
      </c>
      <c r="E5" t="s">
        <v>186</v>
      </c>
      <c r="F5" t="s">
        <v>187</v>
      </c>
      <c r="G5" t="s">
        <v>188</v>
      </c>
      <c r="H5" t="s">
        <v>189</v>
      </c>
      <c r="I5" t="s">
        <v>190</v>
      </c>
      <c r="J5" t="s">
        <v>191</v>
      </c>
      <c r="K5" t="s">
        <v>192</v>
      </c>
      <c r="L5" t="s">
        <v>193</v>
      </c>
      <c r="O5" s="65"/>
      <c r="P5">
        <f>0.004963421241^2</f>
        <v>2.4635550415609982E-5</v>
      </c>
      <c r="T5" t="s">
        <v>232</v>
      </c>
      <c r="U5" t="s">
        <v>196</v>
      </c>
      <c r="V5" t="s">
        <v>262</v>
      </c>
    </row>
    <row r="6" spans="1:22">
      <c r="A6">
        <v>1</v>
      </c>
      <c r="B6">
        <v>-104.702201142249</v>
      </c>
      <c r="C6">
        <v>32.229781207529598</v>
      </c>
      <c r="D6">
        <v>72.751429195406203</v>
      </c>
      <c r="E6">
        <v>25.937258729461998</v>
      </c>
      <c r="F6" s="39">
        <v>3.5442729679735199E-6</v>
      </c>
      <c r="G6" s="39">
        <v>1.2636002618072599E-6</v>
      </c>
      <c r="H6">
        <v>948</v>
      </c>
      <c r="I6" s="39">
        <v>2.2499848989762001E-12</v>
      </c>
      <c r="J6">
        <v>-3.1378055853769302</v>
      </c>
      <c r="K6">
        <v>1477.9668219999</v>
      </c>
      <c r="L6">
        <v>35.857829425614803</v>
      </c>
      <c r="O6">
        <f>$P$5*H6</f>
        <v>2.3354501793998263E-2</v>
      </c>
      <c r="T6">
        <f>U$6*E6</f>
        <v>128.73754091112437</v>
      </c>
      <c r="U6">
        <f>SQRT(P5)*1000</f>
        <v>4.9634212410000007</v>
      </c>
      <c r="V6">
        <f>D6*U$6</f>
        <v>361.09598898158674</v>
      </c>
    </row>
    <row r="7" spans="1:22">
      <c r="B7">
        <v>-104.70220133711901</v>
      </c>
      <c r="C7">
        <v>32.229778674215801</v>
      </c>
      <c r="D7">
        <v>33.002698408988103</v>
      </c>
      <c r="E7">
        <v>23.592505087836098</v>
      </c>
      <c r="F7" s="39">
        <v>1.60781132597386E-6</v>
      </c>
      <c r="G7" s="39">
        <v>1.1493695581567399E-6</v>
      </c>
      <c r="H7">
        <v>547</v>
      </c>
      <c r="I7" s="39">
        <v>1.2982507803164399E-12</v>
      </c>
      <c r="J7">
        <v>-0.262755009432733</v>
      </c>
      <c r="K7">
        <v>609.849383818825</v>
      </c>
      <c r="L7">
        <v>10.305722279371199</v>
      </c>
      <c r="O7">
        <f t="shared" ref="O7:O70" si="0">$P$5*H7</f>
        <v>1.3475646077338661E-2</v>
      </c>
      <c r="T7">
        <f t="shared" ref="T7:T70" si="1">U$6*E7</f>
        <v>117.09954088136628</v>
      </c>
      <c r="V7">
        <f t="shared" ref="V7:V70" si="2">D7*U$6</f>
        <v>163.80629429348846</v>
      </c>
    </row>
    <row r="8" spans="1:22">
      <c r="B8">
        <v>-104.702200216615</v>
      </c>
      <c r="C8">
        <v>32.229764740989602</v>
      </c>
      <c r="D8">
        <v>61.225790033224797</v>
      </c>
      <c r="E8">
        <v>39.666637690431898</v>
      </c>
      <c r="F8" s="39">
        <v>2.9827718157224001E-6</v>
      </c>
      <c r="G8" s="39">
        <v>1.93246226571003E-6</v>
      </c>
      <c r="H8">
        <v>1584</v>
      </c>
      <c r="I8" s="39">
        <v>3.7594684387956902E-12</v>
      </c>
      <c r="J8">
        <v>-0.96003096659797804</v>
      </c>
      <c r="K8">
        <v>1902.21178734455</v>
      </c>
      <c r="L8">
        <v>16.728515166482602</v>
      </c>
      <c r="O8">
        <f t="shared" si="0"/>
        <v>3.902271185832621E-2</v>
      </c>
      <c r="T8">
        <f t="shared" si="1"/>
        <v>196.8822320717409</v>
      </c>
      <c r="V8">
        <f t="shared" si="2"/>
        <v>303.8893867479141</v>
      </c>
    </row>
    <row r="9" spans="1:22">
      <c r="B9">
        <v>-104.70220055763799</v>
      </c>
      <c r="C9">
        <v>32.229762646133999</v>
      </c>
      <c r="D9">
        <v>116.59198777069</v>
      </c>
      <c r="E9">
        <v>67.247295573240194</v>
      </c>
      <c r="F9" s="39">
        <v>5.6800785236539596E-6</v>
      </c>
      <c r="G9" s="39">
        <v>3.2761249435991901E-6</v>
      </c>
      <c r="H9">
        <v>2715</v>
      </c>
      <c r="I9" s="39">
        <v>6.44378586573882E-12</v>
      </c>
      <c r="J9">
        <v>-0.57706236577583403</v>
      </c>
      <c r="K9">
        <v>6141.0496876705702</v>
      </c>
      <c r="L9">
        <v>55.7893171675369</v>
      </c>
      <c r="O9">
        <f t="shared" si="0"/>
        <v>6.6885519378381095E-2</v>
      </c>
      <c r="T9">
        <f t="shared" si="1"/>
        <v>333.77665524802569</v>
      </c>
      <c r="V9">
        <f t="shared" si="2"/>
        <v>578.69514863145503</v>
      </c>
    </row>
    <row r="10" spans="1:22">
      <c r="B10">
        <v>-104.70219670895</v>
      </c>
      <c r="C10">
        <v>32.229762597416403</v>
      </c>
      <c r="D10">
        <v>52.743445646090898</v>
      </c>
      <c r="E10">
        <v>21.232970194317101</v>
      </c>
      <c r="F10" s="39">
        <v>2.5695325948733998E-6</v>
      </c>
      <c r="G10" s="39">
        <v>1.0344187478073299E-6</v>
      </c>
      <c r="H10">
        <v>694</v>
      </c>
      <c r="I10" s="39">
        <v>1.6471408437652801E-12</v>
      </c>
      <c r="J10">
        <v>-1.29104350370815</v>
      </c>
      <c r="K10">
        <v>877.15901171678695</v>
      </c>
      <c r="L10">
        <v>20.880935984264202</v>
      </c>
      <c r="O10">
        <f t="shared" si="0"/>
        <v>1.7097071988433327E-2</v>
      </c>
      <c r="T10">
        <f t="shared" si="1"/>
        <v>105.38817527199342</v>
      </c>
      <c r="V10">
        <f t="shared" si="2"/>
        <v>261.78793844333654</v>
      </c>
    </row>
    <row r="11" spans="1:22">
      <c r="B11">
        <v>-104.702202944799</v>
      </c>
      <c r="C11">
        <v>32.229746325746703</v>
      </c>
      <c r="D11">
        <v>67.081742201526595</v>
      </c>
      <c r="E11">
        <v>32.5084617706163</v>
      </c>
      <c r="F11" s="39">
        <v>3.2680595853428598E-6</v>
      </c>
      <c r="G11" s="39">
        <v>1.5837333171081001E-6</v>
      </c>
      <c r="H11">
        <v>990</v>
      </c>
      <c r="I11" s="39">
        <v>2.3496677742472999E-12</v>
      </c>
      <c r="J11">
        <v>-0.12403341807873</v>
      </c>
      <c r="K11">
        <v>1708.0470699382499</v>
      </c>
      <c r="L11">
        <v>42.039068043025999</v>
      </c>
      <c r="O11">
        <f t="shared" si="0"/>
        <v>2.4389194911453881E-2</v>
      </c>
      <c r="T11">
        <f t="shared" si="1"/>
        <v>161.35318966451345</v>
      </c>
      <c r="V11">
        <f t="shared" si="2"/>
        <v>332.95494412634326</v>
      </c>
    </row>
    <row r="12" spans="1:22">
      <c r="B12">
        <v>-104.702210057564</v>
      </c>
      <c r="C12">
        <v>32.229738043759099</v>
      </c>
      <c r="D12">
        <v>340.89628488512199</v>
      </c>
      <c r="E12">
        <v>248.747162459169</v>
      </c>
      <c r="F12" s="39">
        <v>1.660763920054E-5</v>
      </c>
      <c r="G12" s="39">
        <v>1.21183577218277E-5</v>
      </c>
      <c r="H12">
        <v>38636</v>
      </c>
      <c r="I12" s="39">
        <v>9.1698751642241303E-11</v>
      </c>
      <c r="J12">
        <v>-2.8458652672236299E-3</v>
      </c>
      <c r="K12">
        <v>66417.0351579657</v>
      </c>
      <c r="L12">
        <v>41.828177201664502</v>
      </c>
      <c r="O12">
        <f t="shared" si="0"/>
        <v>0.95181912585750728</v>
      </c>
      <c r="T12">
        <f t="shared" si="1"/>
        <v>1234.6369497883175</v>
      </c>
      <c r="V12">
        <f t="shared" si="2"/>
        <v>1692.011861376802</v>
      </c>
    </row>
    <row r="13" spans="1:22">
      <c r="B13">
        <v>-104.702207231945</v>
      </c>
      <c r="C13">
        <v>32.229733707895001</v>
      </c>
      <c r="D13">
        <v>45.362855931796297</v>
      </c>
      <c r="E13">
        <v>29.560080441222901</v>
      </c>
      <c r="F13" s="39">
        <v>2.2099681862922802E-6</v>
      </c>
      <c r="G13" s="39">
        <v>1.4400953382997499E-6</v>
      </c>
      <c r="H13">
        <v>863</v>
      </c>
      <c r="I13" s="39">
        <v>2.04824574664184E-12</v>
      </c>
      <c r="J13">
        <v>-1.8418379204620401</v>
      </c>
      <c r="K13">
        <v>1050.2799666396299</v>
      </c>
      <c r="L13">
        <v>17.831432816797701</v>
      </c>
      <c r="O13">
        <f t="shared" si="0"/>
        <v>2.1260480008671413E-2</v>
      </c>
      <c r="T13">
        <f t="shared" si="1"/>
        <v>146.71913114763441</v>
      </c>
      <c r="V13">
        <f t="shared" si="2"/>
        <v>225.15496268430061</v>
      </c>
    </row>
    <row r="14" spans="1:22">
      <c r="B14">
        <v>-104.70220864475399</v>
      </c>
      <c r="C14">
        <v>32.2297334155896</v>
      </c>
      <c r="D14">
        <v>30.487294222583699</v>
      </c>
      <c r="E14">
        <v>24.9904517942099</v>
      </c>
      <c r="F14" s="39">
        <v>1.48526694217275E-6</v>
      </c>
      <c r="G14" s="39">
        <v>1.2174741270547601E-6</v>
      </c>
      <c r="H14">
        <v>405</v>
      </c>
      <c r="I14" s="39">
        <v>9.6122772582844303E-13</v>
      </c>
      <c r="J14">
        <v>-2.84661307917465</v>
      </c>
      <c r="K14">
        <v>596.74950986748695</v>
      </c>
      <c r="L14">
        <v>32.132328003095701</v>
      </c>
      <c r="O14">
        <f t="shared" si="0"/>
        <v>9.9773979183220424E-3</v>
      </c>
      <c r="T14">
        <f t="shared" si="1"/>
        <v>124.03813925756799</v>
      </c>
      <c r="V14">
        <f t="shared" si="2"/>
        <v>151.32128372498855</v>
      </c>
    </row>
    <row r="15" spans="1:22">
      <c r="B15">
        <v>-104.702203772997</v>
      </c>
      <c r="C15">
        <v>32.229721236196099</v>
      </c>
      <c r="D15">
        <v>61.614700508536501</v>
      </c>
      <c r="E15">
        <v>54.163242814041702</v>
      </c>
      <c r="F15" s="39">
        <v>3.0017185896875798E-6</v>
      </c>
      <c r="G15" s="39">
        <v>2.63870166519995E-6</v>
      </c>
      <c r="H15">
        <v>1951</v>
      </c>
      <c r="I15" s="39">
        <v>4.63050689652171E-12</v>
      </c>
      <c r="J15">
        <v>-2.0287419381084799</v>
      </c>
      <c r="K15">
        <v>2613.8946586192301</v>
      </c>
      <c r="L15">
        <v>25.360419802433899</v>
      </c>
      <c r="O15">
        <f t="shared" si="0"/>
        <v>4.8063958860855072E-2</v>
      </c>
      <c r="T15">
        <f t="shared" si="1"/>
        <v>268.83498986465526</v>
      </c>
      <c r="V15">
        <f t="shared" si="2"/>
        <v>305.8197132619236</v>
      </c>
    </row>
    <row r="16" spans="1:22">
      <c r="B16">
        <v>-104.702203578127</v>
      </c>
      <c r="C16">
        <v>32.229705354266997</v>
      </c>
      <c r="D16">
        <v>69.019215608448903</v>
      </c>
      <c r="E16">
        <v>34.838862386224697</v>
      </c>
      <c r="F16" s="39">
        <v>3.36244858495795E-6</v>
      </c>
      <c r="G16" s="39">
        <v>1.6972647761845301E-6</v>
      </c>
      <c r="H16">
        <v>1376</v>
      </c>
      <c r="I16" s="39">
        <v>3.2658008660245299E-12</v>
      </c>
      <c r="J16">
        <v>-2.7222224579221899</v>
      </c>
      <c r="K16">
        <v>1883.3588010906501</v>
      </c>
      <c r="L16">
        <v>26.939041078993899</v>
      </c>
      <c r="O16">
        <f t="shared" si="0"/>
        <v>3.3898517371879336E-2</v>
      </c>
      <c r="T16">
        <f t="shared" si="1"/>
        <v>172.91994958006364</v>
      </c>
      <c r="V16">
        <f t="shared" si="2"/>
        <v>342.57144078813405</v>
      </c>
    </row>
    <row r="17" spans="1:22">
      <c r="B17">
        <v>-104.70220752425</v>
      </c>
      <c r="C17">
        <v>32.2296999466163</v>
      </c>
      <c r="D17">
        <v>126.26123588268899</v>
      </c>
      <c r="E17">
        <v>47.601479850215703</v>
      </c>
      <c r="F17" s="39">
        <v>6.1511408118179096E-6</v>
      </c>
      <c r="G17" s="39">
        <v>2.31902850754317E-6</v>
      </c>
      <c r="H17">
        <v>2872</v>
      </c>
      <c r="I17" s="39">
        <v>6.8164099471093503E-12</v>
      </c>
      <c r="J17">
        <v>-2.16582966202887</v>
      </c>
      <c r="K17">
        <v>4707.4917950481404</v>
      </c>
      <c r="L17">
        <v>38.990865517363403</v>
      </c>
      <c r="O17">
        <f t="shared" si="0"/>
        <v>7.0753300793631874E-2</v>
      </c>
      <c r="T17">
        <f t="shared" si="1"/>
        <v>236.26619619159416</v>
      </c>
      <c r="V17">
        <f t="shared" si="2"/>
        <v>626.68770009504999</v>
      </c>
    </row>
    <row r="18" spans="1:22">
      <c r="T18">
        <f t="shared" si="1"/>
        <v>0</v>
      </c>
      <c r="V18">
        <f t="shared" si="2"/>
        <v>0</v>
      </c>
    </row>
    <row r="19" spans="1:22">
      <c r="A19">
        <v>2</v>
      </c>
      <c r="B19">
        <v>-104.702224234375</v>
      </c>
      <c r="C19">
        <v>32.229679633095401</v>
      </c>
      <c r="D19">
        <v>26.923842598704098</v>
      </c>
      <c r="E19">
        <v>21.541279325840801</v>
      </c>
      <c r="F19" s="39">
        <v>1.3116642321933401E-6</v>
      </c>
      <c r="G19" s="39">
        <v>1.0494388200275401E-6</v>
      </c>
      <c r="H19">
        <v>374</v>
      </c>
      <c r="I19" s="39">
        <v>8.8765227027120398E-13</v>
      </c>
      <c r="J19">
        <v>-2.0925524906301098</v>
      </c>
      <c r="K19">
        <v>454.26326336754499</v>
      </c>
      <c r="L19">
        <v>17.6688871498298</v>
      </c>
      <c r="O19">
        <f t="shared" si="0"/>
        <v>9.2136958554381327E-3</v>
      </c>
      <c r="T19">
        <f t="shared" si="1"/>
        <v>106.91844336419241</v>
      </c>
      <c r="V19">
        <f t="shared" si="2"/>
        <v>133.63437224374857</v>
      </c>
    </row>
    <row r="20" spans="1:22">
      <c r="B20">
        <v>-104.702213175488</v>
      </c>
      <c r="C20">
        <v>32.2296520102309</v>
      </c>
      <c r="D20">
        <v>48.745745636585703</v>
      </c>
      <c r="E20">
        <v>28.2839611241385</v>
      </c>
      <c r="F20" s="39">
        <v>2.3747743580324499E-6</v>
      </c>
      <c r="G20" s="39">
        <v>1.37792590397424E-6</v>
      </c>
      <c r="H20">
        <v>759</v>
      </c>
      <c r="I20" s="39">
        <v>1.8014119602562601E-12</v>
      </c>
      <c r="J20">
        <v>-0.65291146799552702</v>
      </c>
      <c r="K20">
        <v>1079.8813253521801</v>
      </c>
      <c r="L20">
        <v>29.714498974925299</v>
      </c>
      <c r="O20">
        <f t="shared" si="0"/>
        <v>1.8698382765447975E-2</v>
      </c>
      <c r="T20">
        <f t="shared" si="1"/>
        <v>140.3852134231673</v>
      </c>
      <c r="V20">
        <f t="shared" si="2"/>
        <v>241.94566930101257</v>
      </c>
    </row>
    <row r="21" spans="1:22">
      <c r="B21">
        <v>-104.7022309574</v>
      </c>
      <c r="C21">
        <v>32.229649769222497</v>
      </c>
      <c r="D21">
        <v>30.853010135380199</v>
      </c>
      <c r="E21">
        <v>24.466109452221801</v>
      </c>
      <c r="F21" s="39">
        <v>1.5030837333755901E-6</v>
      </c>
      <c r="G21" s="39">
        <v>1.1919294414145499E-6</v>
      </c>
      <c r="H21">
        <v>523</v>
      </c>
      <c r="I21" s="39">
        <v>1.24128913730438E-12</v>
      </c>
      <c r="J21">
        <v>-0.70198541837100903</v>
      </c>
      <c r="K21">
        <v>591.23690842859901</v>
      </c>
      <c r="L21">
        <v>11.5413817127826</v>
      </c>
      <c r="O21">
        <f t="shared" si="0"/>
        <v>1.2884392867364021E-2</v>
      </c>
      <c r="T21">
        <f t="shared" si="1"/>
        <v>121.43560733978858</v>
      </c>
      <c r="V21">
        <f t="shared" si="2"/>
        <v>153.13648585473439</v>
      </c>
    </row>
    <row r="22" spans="1:22">
      <c r="B22">
        <v>-104.702215757519</v>
      </c>
      <c r="C22">
        <v>32.2296457256639</v>
      </c>
      <c r="D22">
        <v>211.25154517673499</v>
      </c>
      <c r="E22">
        <v>98.8187227191776</v>
      </c>
      <c r="F22" s="39">
        <v>1.0291662298502499E-5</v>
      </c>
      <c r="G22" s="39">
        <v>4.8142082091958103E-6</v>
      </c>
      <c r="H22">
        <v>12267</v>
      </c>
      <c r="I22" s="39">
        <v>2.9114519784536998E-11</v>
      </c>
      <c r="J22">
        <v>-1.00457382403552</v>
      </c>
      <c r="K22">
        <v>16350.7700799902</v>
      </c>
      <c r="L22">
        <v>24.9760106711296</v>
      </c>
      <c r="O22">
        <f t="shared" si="0"/>
        <v>0.30220429694828765</v>
      </c>
      <c r="T22">
        <f t="shared" si="1"/>
        <v>490.47894735285547</v>
      </c>
      <c r="V22">
        <f t="shared" si="2"/>
        <v>1048.5304065242776</v>
      </c>
    </row>
    <row r="23" spans="1:22">
      <c r="B23">
        <v>-104.702230372789</v>
      </c>
      <c r="C23">
        <v>32.2296450436179</v>
      </c>
      <c r="D23">
        <v>79.304777382956402</v>
      </c>
      <c r="E23">
        <v>65.073254420354601</v>
      </c>
      <c r="F23" s="39">
        <v>3.8635361781637502E-6</v>
      </c>
      <c r="G23" s="39">
        <v>3.1702109378586601E-6</v>
      </c>
      <c r="H23">
        <v>3000</v>
      </c>
      <c r="I23" s="39">
        <v>7.1202053765069803E-12</v>
      </c>
      <c r="J23">
        <v>-0.96230341583618195</v>
      </c>
      <c r="K23">
        <v>4042.0432736201901</v>
      </c>
      <c r="L23">
        <v>25.780111767257299</v>
      </c>
      <c r="O23">
        <f t="shared" si="0"/>
        <v>7.3906651246829949E-2</v>
      </c>
      <c r="T23">
        <f t="shared" si="1"/>
        <v>322.98597321098521</v>
      </c>
      <c r="V23">
        <f t="shared" si="2"/>
        <v>393.62301657534226</v>
      </c>
    </row>
    <row r="24" spans="1:22">
      <c r="B24">
        <v>-104.70223188303299</v>
      </c>
      <c r="C24">
        <v>32.229642510303997</v>
      </c>
      <c r="D24">
        <v>61.717582037347697</v>
      </c>
      <c r="E24">
        <v>33.632358126584101</v>
      </c>
      <c r="F24" s="39">
        <v>3.00673072794386E-6</v>
      </c>
      <c r="G24" s="39">
        <v>1.63848681841131E-6</v>
      </c>
      <c r="H24">
        <v>1032</v>
      </c>
      <c r="I24" s="39">
        <v>2.4493506495184002E-12</v>
      </c>
      <c r="J24">
        <v>-2.9796986040742399</v>
      </c>
      <c r="K24">
        <v>1625.7932015106801</v>
      </c>
      <c r="L24">
        <v>36.5232921972447</v>
      </c>
      <c r="O24">
        <f t="shared" si="0"/>
        <v>2.5423888028909502E-2</v>
      </c>
      <c r="T24">
        <f t="shared" si="1"/>
        <v>166.93156071040653</v>
      </c>
      <c r="V24">
        <f t="shared" si="2"/>
        <v>306.33035762733164</v>
      </c>
    </row>
    <row r="25" spans="1:22">
      <c r="B25">
        <v>-104.702227790758</v>
      </c>
      <c r="C25">
        <v>32.229637346241198</v>
      </c>
      <c r="D25">
        <v>95.000610422002495</v>
      </c>
      <c r="E25">
        <v>50.903627414570799</v>
      </c>
      <c r="F25" s="39">
        <v>4.6281990496064199E-6</v>
      </c>
      <c r="G25" s="39">
        <v>2.4799011182676698E-6</v>
      </c>
      <c r="H25">
        <v>2218</v>
      </c>
      <c r="I25" s="39">
        <v>5.2642051750308301E-12</v>
      </c>
      <c r="J25">
        <v>-2.6831939487829199</v>
      </c>
      <c r="K25">
        <v>3787.6880920440499</v>
      </c>
      <c r="L25">
        <v>41.441851966141101</v>
      </c>
      <c r="O25">
        <f t="shared" si="0"/>
        <v>5.4641650821822943E-2</v>
      </c>
      <c r="T25">
        <f t="shared" si="1"/>
        <v>252.65614555343066</v>
      </c>
      <c r="V25">
        <f t="shared" si="2"/>
        <v>471.52804767653322</v>
      </c>
    </row>
    <row r="26" spans="1:22">
      <c r="B26">
        <v>-104.702223406177</v>
      </c>
      <c r="C26">
        <v>32.229629989887499</v>
      </c>
      <c r="D26">
        <v>173.529821930813</v>
      </c>
      <c r="E26">
        <v>62.247261582062002</v>
      </c>
      <c r="F26" s="39">
        <v>8.4539515416898094E-6</v>
      </c>
      <c r="G26" s="39">
        <v>3.0325354291405501E-6</v>
      </c>
      <c r="H26">
        <v>4947</v>
      </c>
      <c r="I26" s="39">
        <v>1.174121866586E-11</v>
      </c>
      <c r="J26">
        <v>-1.28556312352728</v>
      </c>
      <c r="K26">
        <v>8460.4497990030704</v>
      </c>
      <c r="L26">
        <v>41.5279315222351</v>
      </c>
      <c r="O26">
        <f t="shared" si="0"/>
        <v>0.12187206790602258</v>
      </c>
      <c r="T26">
        <f t="shared" si="1"/>
        <v>308.95938033048986</v>
      </c>
      <c r="V26">
        <f t="shared" si="2"/>
        <v>861.30160411834504</v>
      </c>
    </row>
    <row r="27" spans="1:22">
      <c r="B27">
        <v>-104.70222944715501</v>
      </c>
      <c r="C27">
        <v>32.229628820665702</v>
      </c>
      <c r="D27">
        <v>88.5326146369665</v>
      </c>
      <c r="E27">
        <v>46.641140409845399</v>
      </c>
      <c r="F27" s="39">
        <v>4.3130940012052903E-6</v>
      </c>
      <c r="G27" s="39">
        <v>2.2722431020023301E-6</v>
      </c>
      <c r="H27">
        <v>2596</v>
      </c>
      <c r="I27" s="39">
        <v>6.1613510524707101E-12</v>
      </c>
      <c r="J27">
        <v>-2.7041746944062601</v>
      </c>
      <c r="K27">
        <v>3234.23470078337</v>
      </c>
      <c r="L27">
        <v>19.733716314056799</v>
      </c>
      <c r="O27">
        <f t="shared" si="0"/>
        <v>6.3953888878923518E-2</v>
      </c>
      <c r="T27">
        <f t="shared" si="1"/>
        <v>231.49962701469013</v>
      </c>
      <c r="V27">
        <f t="shared" si="2"/>
        <v>439.42466001038707</v>
      </c>
    </row>
    <row r="28" spans="1:22">
      <c r="B28">
        <v>-104.702227790758</v>
      </c>
      <c r="C28">
        <v>32.229626920680303</v>
      </c>
      <c r="D28">
        <v>62.327866187970002</v>
      </c>
      <c r="E28">
        <v>47.170293593367802</v>
      </c>
      <c r="F28" s="39">
        <v>3.0364622898080698E-6</v>
      </c>
      <c r="G28" s="39">
        <v>2.2980221601599098E-6</v>
      </c>
      <c r="H28">
        <v>1848</v>
      </c>
      <c r="I28" s="39">
        <v>4.3860465119283001E-12</v>
      </c>
      <c r="J28">
        <v>-3.0637345166875001</v>
      </c>
      <c r="K28">
        <v>2302.7665889203499</v>
      </c>
      <c r="L28">
        <v>19.7487053663382</v>
      </c>
      <c r="O28">
        <f t="shared" si="0"/>
        <v>4.5526497168047249E-2</v>
      </c>
      <c r="T28">
        <f t="shared" si="1"/>
        <v>234.126037165528</v>
      </c>
      <c r="V28">
        <f t="shared" si="2"/>
        <v>309.35945494357605</v>
      </c>
    </row>
    <row r="29" spans="1:22">
      <c r="B29">
        <v>-104.702226231796</v>
      </c>
      <c r="C29">
        <v>32.229625069412499</v>
      </c>
      <c r="D29">
        <v>64.777236718892198</v>
      </c>
      <c r="E29">
        <v>26.6415452490773</v>
      </c>
      <c r="F29" s="39">
        <v>3.15578967426373E-6</v>
      </c>
      <c r="G29" s="39">
        <v>1.29791139082269E-6</v>
      </c>
      <c r="H29">
        <v>834</v>
      </c>
      <c r="I29" s="39">
        <v>1.9794170946689401E-12</v>
      </c>
      <c r="J29">
        <v>-0.25133584333632802</v>
      </c>
      <c r="K29">
        <v>1351.7018559293199</v>
      </c>
      <c r="L29">
        <v>38.300003337155601</v>
      </c>
      <c r="O29">
        <f t="shared" si="0"/>
        <v>2.0546049046618726E-2</v>
      </c>
      <c r="T29">
        <f t="shared" si="1"/>
        <v>132.23321158233293</v>
      </c>
      <c r="V29">
        <f t="shared" si="2"/>
        <v>321.51671266383471</v>
      </c>
    </row>
    <row r="30" spans="1:22">
      <c r="B30">
        <v>-104.702229934331</v>
      </c>
      <c r="C30">
        <v>32.229622925839301</v>
      </c>
      <c r="D30">
        <v>60.088105334262401</v>
      </c>
      <c r="E30">
        <v>29.993316572731899</v>
      </c>
      <c r="F30" s="39">
        <v>2.9273465798307602E-6</v>
      </c>
      <c r="G30" s="39">
        <v>1.46120155059879E-6</v>
      </c>
      <c r="H30">
        <v>721</v>
      </c>
      <c r="I30" s="39">
        <v>1.7112226921538401E-12</v>
      </c>
      <c r="J30">
        <v>-0.87734625134048605</v>
      </c>
      <c r="K30">
        <v>1411.60140844031</v>
      </c>
      <c r="L30">
        <v>48.923258669978402</v>
      </c>
      <c r="O30">
        <f t="shared" si="0"/>
        <v>1.7762231849654798E-2</v>
      </c>
      <c r="T30">
        <f t="shared" si="1"/>
        <v>148.86946456513485</v>
      </c>
      <c r="V30">
        <f t="shared" si="2"/>
        <v>298.24257834752348</v>
      </c>
    </row>
    <row r="31" spans="1:22">
      <c r="B31">
        <v>-104.70221507547301</v>
      </c>
      <c r="C31">
        <v>32.229617761776403</v>
      </c>
      <c r="D31">
        <v>313.06698302489502</v>
      </c>
      <c r="E31">
        <v>146.879190882514</v>
      </c>
      <c r="F31" s="39">
        <v>1.52518631918536E-5</v>
      </c>
      <c r="G31" s="39">
        <v>7.15559751279208E-6</v>
      </c>
      <c r="H31">
        <v>26484</v>
      </c>
      <c r="I31" s="39">
        <v>6.28571730638036E-11</v>
      </c>
      <c r="J31">
        <v>-8.9164788800110098E-2</v>
      </c>
      <c r="K31">
        <v>36016.094800661602</v>
      </c>
      <c r="L31">
        <v>26.466208658709199</v>
      </c>
      <c r="O31">
        <f t="shared" si="0"/>
        <v>0.65244791720701478</v>
      </c>
      <c r="T31">
        <f t="shared" si="1"/>
        <v>729.02329588716361</v>
      </c>
      <c r="V31">
        <f t="shared" si="2"/>
        <v>1553.8833134015506</v>
      </c>
    </row>
    <row r="32" spans="1:22">
      <c r="B32">
        <v>-104.702222626696</v>
      </c>
      <c r="C32">
        <v>32.2296125002784</v>
      </c>
      <c r="D32">
        <v>434.87314096809303</v>
      </c>
      <c r="E32">
        <v>191.47740857889801</v>
      </c>
      <c r="F32" s="39">
        <v>2.11859634247333E-5</v>
      </c>
      <c r="G32" s="39">
        <v>9.32831438102748E-6</v>
      </c>
      <c r="H32">
        <v>43391</v>
      </c>
      <c r="I32" s="39">
        <v>1.02984277164004E-10</v>
      </c>
      <c r="J32">
        <v>-0.232621491909412</v>
      </c>
      <c r="K32">
        <v>65219.761705803598</v>
      </c>
      <c r="L32">
        <v>33.4695514593718</v>
      </c>
      <c r="O32">
        <f t="shared" si="0"/>
        <v>1.0689611680837328</v>
      </c>
      <c r="T32">
        <f t="shared" si="1"/>
        <v>950.3830369121381</v>
      </c>
      <c r="V32">
        <f t="shared" si="2"/>
        <v>2158.4585850214207</v>
      </c>
    </row>
    <row r="33" spans="1:22">
      <c r="B33">
        <v>-104.702212103701</v>
      </c>
      <c r="C33">
        <v>32.229602854198802</v>
      </c>
      <c r="D33">
        <v>214.79044226788</v>
      </c>
      <c r="E33">
        <v>142.78903586578801</v>
      </c>
      <c r="F33" s="39">
        <v>1.04640687712729E-5</v>
      </c>
      <c r="G33" s="39">
        <v>6.9563350925080203E-6</v>
      </c>
      <c r="H33">
        <v>14289</v>
      </c>
      <c r="I33" s="39">
        <v>3.3913538208302699E-11</v>
      </c>
      <c r="J33">
        <v>-0.22592730577804801</v>
      </c>
      <c r="K33">
        <v>24021.985181394299</v>
      </c>
      <c r="L33">
        <v>40.516989365778102</v>
      </c>
      <c r="O33">
        <f t="shared" si="0"/>
        <v>0.35201737988865101</v>
      </c>
      <c r="T33">
        <f t="shared" si="1"/>
        <v>708.72213359816317</v>
      </c>
      <c r="V33">
        <f t="shared" si="2"/>
        <v>1066.09544351618</v>
      </c>
    </row>
    <row r="34" spans="1:22">
      <c r="B34">
        <v>-104.702224721551</v>
      </c>
      <c r="C34">
        <v>32.229603000351503</v>
      </c>
      <c r="D34">
        <v>45.550852202708199</v>
      </c>
      <c r="E34">
        <v>27.005211738262101</v>
      </c>
      <c r="F34" s="39">
        <v>2.2191269080994199E-6</v>
      </c>
      <c r="G34" s="39">
        <v>1.31562833908378E-6</v>
      </c>
      <c r="H34">
        <v>854</v>
      </c>
      <c r="I34" s="39">
        <v>2.02688513051232E-12</v>
      </c>
      <c r="J34">
        <v>-5.5692937609934198E-2</v>
      </c>
      <c r="K34">
        <v>963.48104410736698</v>
      </c>
      <c r="L34">
        <v>11.363071933480301</v>
      </c>
      <c r="O34">
        <f t="shared" si="0"/>
        <v>2.1038760054930924E-2</v>
      </c>
      <c r="T34">
        <f t="shared" si="1"/>
        <v>134.03824155939267</v>
      </c>
      <c r="V34">
        <f t="shared" si="2"/>
        <v>226.08806736857355</v>
      </c>
    </row>
    <row r="35" spans="1:22">
      <c r="B35">
        <v>-104.702227011277</v>
      </c>
      <c r="C35">
        <v>32.229600467037699</v>
      </c>
      <c r="D35">
        <v>162.51790755639701</v>
      </c>
      <c r="E35">
        <v>110.91151633368899</v>
      </c>
      <c r="F35" s="39">
        <v>7.91747781361979E-6</v>
      </c>
      <c r="G35" s="39">
        <v>5.40333974914228E-6</v>
      </c>
      <c r="H35">
        <v>10363</v>
      </c>
      <c r="I35" s="39">
        <v>2.4595562772247301E-11</v>
      </c>
      <c r="J35">
        <v>-2.94733846801654</v>
      </c>
      <c r="K35">
        <v>14118.1225110057</v>
      </c>
      <c r="L35">
        <v>26.597888692908299</v>
      </c>
      <c r="O35">
        <f t="shared" si="0"/>
        <v>0.25529820895696625</v>
      </c>
      <c r="T35">
        <f t="shared" si="1"/>
        <v>550.50057604215044</v>
      </c>
      <c r="V35">
        <f t="shared" si="2"/>
        <v>806.64483440829542</v>
      </c>
    </row>
    <row r="36" spans="1:22">
      <c r="B36">
        <v>-104.70221434470901</v>
      </c>
      <c r="C36">
        <v>32.229599054227997</v>
      </c>
      <c r="D36">
        <v>94.177810417579394</v>
      </c>
      <c r="E36">
        <v>46.044537567863998</v>
      </c>
      <c r="F36" s="39">
        <v>4.5881142313976496E-6</v>
      </c>
      <c r="G36" s="39">
        <v>2.2431780602727501E-6</v>
      </c>
      <c r="H36">
        <v>2685</v>
      </c>
      <c r="I36" s="39">
        <v>6.3725838119737496E-12</v>
      </c>
      <c r="J36">
        <v>-2.8492828489189401</v>
      </c>
      <c r="K36">
        <v>3396.4543830163302</v>
      </c>
      <c r="L36">
        <v>20.9469730132076</v>
      </c>
      <c r="O36">
        <f t="shared" si="0"/>
        <v>6.6146452865912794E-2</v>
      </c>
      <c r="T36">
        <f t="shared" si="1"/>
        <v>228.53843579635867</v>
      </c>
      <c r="V36">
        <f t="shared" si="2"/>
        <v>467.44414465748469</v>
      </c>
    </row>
    <row r="37" spans="1:22">
      <c r="B37">
        <v>-104.70222554975</v>
      </c>
      <c r="C37">
        <v>32.229595449127601</v>
      </c>
      <c r="D37">
        <v>32.288720185517597</v>
      </c>
      <c r="E37">
        <v>29.8707768672284</v>
      </c>
      <c r="F37" s="39">
        <v>1.5730280406809801E-6</v>
      </c>
      <c r="G37" s="39">
        <v>1.4552317137100499E-6</v>
      </c>
      <c r="H37">
        <v>564</v>
      </c>
      <c r="I37" s="39">
        <v>1.33859861078331E-12</v>
      </c>
      <c r="J37">
        <v>-1.21531261077235</v>
      </c>
      <c r="K37">
        <v>755.43383142883397</v>
      </c>
      <c r="L37">
        <v>25.340913189809701</v>
      </c>
      <c r="O37">
        <f t="shared" si="0"/>
        <v>1.3894450434404029E-2</v>
      </c>
      <c r="T37">
        <f t="shared" si="1"/>
        <v>148.2612483879729</v>
      </c>
      <c r="V37">
        <f t="shared" si="2"/>
        <v>160.26251961350351</v>
      </c>
    </row>
    <row r="38" spans="1:22">
      <c r="B38">
        <v>-104.702223211307</v>
      </c>
      <c r="C38">
        <v>32.229684992028503</v>
      </c>
      <c r="D38">
        <v>55.727562383389497</v>
      </c>
      <c r="E38">
        <v>38.573970295568401</v>
      </c>
      <c r="F38" s="39">
        <v>2.7149115159785399E-6</v>
      </c>
      <c r="G38" s="39">
        <v>1.8792301635584799E-6</v>
      </c>
      <c r="H38">
        <v>886</v>
      </c>
      <c r="I38" s="39">
        <v>2.1028339878617301E-12</v>
      </c>
      <c r="J38">
        <v>-1.4697328473529501</v>
      </c>
      <c r="K38">
        <v>1683.6951842459</v>
      </c>
      <c r="L38">
        <v>47.377648383735</v>
      </c>
      <c r="O38">
        <f t="shared" si="0"/>
        <v>2.1827097668230443E-2</v>
      </c>
      <c r="T38">
        <f t="shared" si="1"/>
        <v>191.45886351472728</v>
      </c>
      <c r="V38">
        <f t="shared" si="2"/>
        <v>276.59936684286805</v>
      </c>
    </row>
    <row r="39" spans="1:22">
      <c r="B39">
        <v>-104.70222053184</v>
      </c>
      <c r="C39">
        <v>32.229680948469898</v>
      </c>
      <c r="D39">
        <v>198.92700635826199</v>
      </c>
      <c r="E39">
        <v>66.439090124197406</v>
      </c>
      <c r="F39" s="39">
        <v>9.6912406949664003E-6</v>
      </c>
      <c r="G39" s="39">
        <v>3.23675113668858E-6</v>
      </c>
      <c r="H39">
        <v>7975</v>
      </c>
      <c r="I39" s="39">
        <v>1.89278792925477E-11</v>
      </c>
      <c r="J39">
        <v>-2.11508487432631</v>
      </c>
      <c r="K39">
        <v>10351.815059799001</v>
      </c>
      <c r="L39">
        <v>22.960370196617198</v>
      </c>
      <c r="O39">
        <f t="shared" si="0"/>
        <v>0.1964685145644896</v>
      </c>
      <c r="T39">
        <f t="shared" si="1"/>
        <v>329.76519115515481</v>
      </c>
      <c r="V39">
        <f t="shared" si="2"/>
        <v>987.35852876713977</v>
      </c>
    </row>
    <row r="40" spans="1:22">
      <c r="B40">
        <v>-104.702235877874</v>
      </c>
      <c r="C40">
        <v>32.229684212547298</v>
      </c>
      <c r="D40">
        <v>81.875984880655693</v>
      </c>
      <c r="E40">
        <v>35.549169359663402</v>
      </c>
      <c r="F40" s="39">
        <v>3.9887991637838598E-6</v>
      </c>
      <c r="G40" s="39">
        <v>1.7318692070907601E-6</v>
      </c>
      <c r="H40">
        <v>1376</v>
      </c>
      <c r="I40" s="39">
        <v>3.2658008660245299E-12</v>
      </c>
      <c r="J40">
        <v>-0.48246639693513299</v>
      </c>
      <c r="K40">
        <v>2279.7387220093501</v>
      </c>
      <c r="L40">
        <v>39.642206068807702</v>
      </c>
      <c r="O40">
        <f t="shared" si="0"/>
        <v>3.3898517371879336E-2</v>
      </c>
      <c r="T40">
        <f t="shared" si="1"/>
        <v>176.44550229965972</v>
      </c>
      <c r="V40">
        <f t="shared" si="2"/>
        <v>406.38500248444137</v>
      </c>
    </row>
    <row r="41" spans="1:22">
      <c r="B41">
        <v>-104.70223314969</v>
      </c>
      <c r="C41">
        <v>32.2296716921308</v>
      </c>
      <c r="D41">
        <v>87.969107287991704</v>
      </c>
      <c r="E41">
        <v>64.021912993090396</v>
      </c>
      <c r="F41" s="39">
        <v>4.2856412915291399E-6</v>
      </c>
      <c r="G41" s="39">
        <v>3.1189921364966302E-6</v>
      </c>
      <c r="H41">
        <v>3612</v>
      </c>
      <c r="I41" s="39">
        <v>8.5727272733144103E-12</v>
      </c>
      <c r="J41">
        <v>-0.324531333925551</v>
      </c>
      <c r="K41">
        <v>4411.2118244583899</v>
      </c>
      <c r="L41">
        <v>18.1177385322347</v>
      </c>
      <c r="O41">
        <f t="shared" si="0"/>
        <v>8.8983608101183248E-2</v>
      </c>
      <c r="T41">
        <f t="shared" si="1"/>
        <v>317.76772283935878</v>
      </c>
      <c r="V41">
        <f t="shared" si="2"/>
        <v>436.62773566502597</v>
      </c>
    </row>
    <row r="42" spans="1:22">
      <c r="B42">
        <v>-104.702230713812</v>
      </c>
      <c r="C42">
        <v>32.2296681357479</v>
      </c>
      <c r="D42">
        <v>60.097936373057998</v>
      </c>
      <c r="E42">
        <v>34.680289805770101</v>
      </c>
      <c r="F42" s="39">
        <v>2.92782552416815E-6</v>
      </c>
      <c r="G42" s="39">
        <v>1.68953950512686E-6</v>
      </c>
      <c r="H42">
        <v>1038</v>
      </c>
      <c r="I42" s="39">
        <v>2.46359106027141E-12</v>
      </c>
      <c r="J42">
        <v>-1.91218721580045</v>
      </c>
      <c r="K42">
        <v>1632.4555279390599</v>
      </c>
      <c r="L42">
        <v>36.414806882338198</v>
      </c>
      <c r="O42">
        <f t="shared" si="0"/>
        <v>2.5571701331403161E-2</v>
      </c>
      <c r="T42">
        <f t="shared" si="1"/>
        <v>172.13288706599511</v>
      </c>
      <c r="V42">
        <f t="shared" si="2"/>
        <v>298.29137393430261</v>
      </c>
    </row>
    <row r="43" spans="1:22">
      <c r="B43">
        <v>-104.7022345625</v>
      </c>
      <c r="C43">
        <v>32.229647187191098</v>
      </c>
      <c r="D43">
        <v>57.565494486503901</v>
      </c>
      <c r="E43">
        <v>20.420167909327201</v>
      </c>
      <c r="F43" s="39">
        <v>2.8044511049884299E-6</v>
      </c>
      <c r="G43" s="39">
        <v>9.9482099421187991E-7</v>
      </c>
      <c r="H43">
        <v>734</v>
      </c>
      <c r="I43" s="39">
        <v>1.74207691545204E-12</v>
      </c>
      <c r="J43">
        <v>-2.7087668198550201</v>
      </c>
      <c r="K43">
        <v>920.70527156257197</v>
      </c>
      <c r="L43">
        <v>20.2785057639244</v>
      </c>
      <c r="O43">
        <f t="shared" si="0"/>
        <v>1.8082494005057726E-2</v>
      </c>
      <c r="T43">
        <f t="shared" si="1"/>
        <v>101.35389514594121</v>
      </c>
      <c r="V43">
        <f t="shared" si="2"/>
        <v>285.72179808298188</v>
      </c>
    </row>
    <row r="44" spans="1:22">
      <c r="B44">
        <v>-104.702224818986</v>
      </c>
      <c r="C44">
        <v>32.229629112971203</v>
      </c>
      <c r="D44">
        <v>44.546825792834298</v>
      </c>
      <c r="E44">
        <v>32.344198729714698</v>
      </c>
      <c r="F44" s="39">
        <v>2.1702131794895101E-6</v>
      </c>
      <c r="G44" s="39">
        <v>1.5757308206356201E-6</v>
      </c>
      <c r="H44">
        <v>953</v>
      </c>
      <c r="I44" s="39">
        <v>2.26185190793705E-12</v>
      </c>
      <c r="J44">
        <v>-1.6231431565288399</v>
      </c>
      <c r="K44">
        <v>1128.5277473326701</v>
      </c>
      <c r="L44">
        <v>15.553693539883801</v>
      </c>
      <c r="O44">
        <f t="shared" si="0"/>
        <v>2.3477679546076314E-2</v>
      </c>
      <c r="T44">
        <f t="shared" si="1"/>
        <v>160.53788299819118</v>
      </c>
      <c r="V44">
        <f t="shared" si="2"/>
        <v>221.10466135928044</v>
      </c>
    </row>
    <row r="45" spans="1:22">
      <c r="B45">
        <v>-104.70221078832699</v>
      </c>
      <c r="C45">
        <v>32.229622243793202</v>
      </c>
      <c r="D45">
        <v>33.283526385053499</v>
      </c>
      <c r="E45">
        <v>20.401533590365101</v>
      </c>
      <c r="F45" s="39">
        <v>1.62149258303268E-6</v>
      </c>
      <c r="G45" s="39">
        <v>9.9391317544179308E-7</v>
      </c>
      <c r="H45">
        <v>439</v>
      </c>
      <c r="I45" s="39">
        <v>1.0419233867621799E-12</v>
      </c>
      <c r="J45">
        <v>-0.71031782113705599</v>
      </c>
      <c r="K45">
        <v>531.85253001664</v>
      </c>
      <c r="L45">
        <v>17.458322519164302</v>
      </c>
      <c r="O45">
        <f t="shared" si="0"/>
        <v>1.0815006632452781E-2</v>
      </c>
      <c r="T45">
        <f t="shared" si="1"/>
        <v>101.26140517139315</v>
      </c>
      <c r="V45">
        <f t="shared" si="2"/>
        <v>165.20016183495849</v>
      </c>
    </row>
    <row r="46" spans="1:22">
      <c r="B46">
        <v>-104.702220044665</v>
      </c>
      <c r="C46">
        <v>32.229596179891203</v>
      </c>
      <c r="D46">
        <v>52.170606587643597</v>
      </c>
      <c r="E46">
        <v>27.564125436020301</v>
      </c>
      <c r="F46" s="39">
        <v>2.5416252669719702E-6</v>
      </c>
      <c r="G46" s="39">
        <v>1.34285725722742E-6</v>
      </c>
      <c r="H46">
        <v>791</v>
      </c>
      <c r="I46" s="39">
        <v>1.8773608176056702E-12</v>
      </c>
      <c r="J46">
        <v>-0.113749931524218</v>
      </c>
      <c r="K46">
        <v>1126.33916381926</v>
      </c>
      <c r="L46">
        <v>29.772485463630499</v>
      </c>
      <c r="O46">
        <f t="shared" si="0"/>
        <v>1.9486720378747494E-2</v>
      </c>
      <c r="T46">
        <f t="shared" si="1"/>
        <v>136.81236567873157</v>
      </c>
      <c r="V46">
        <f t="shared" si="2"/>
        <v>258.94469689296477</v>
      </c>
    </row>
    <row r="47" spans="1:22">
      <c r="T47">
        <f t="shared" si="1"/>
        <v>0</v>
      </c>
      <c r="V47">
        <f t="shared" si="2"/>
        <v>0</v>
      </c>
    </row>
    <row r="48" spans="1:22">
      <c r="A48">
        <v>3</v>
      </c>
      <c r="B48">
        <v>-104.702230226636</v>
      </c>
      <c r="C48">
        <v>32.2295879483286</v>
      </c>
      <c r="D48">
        <v>27.802321033383102</v>
      </c>
      <c r="E48">
        <v>23.606174706043898</v>
      </c>
      <c r="F48" s="39">
        <v>1.35446156832014E-6</v>
      </c>
      <c r="G48" s="39">
        <v>1.15003550876186E-6</v>
      </c>
      <c r="H48">
        <v>268</v>
      </c>
      <c r="I48" s="39">
        <v>6.3607168030129098E-13</v>
      </c>
      <c r="J48">
        <v>-1.45151636882294</v>
      </c>
      <c r="K48">
        <v>514.05045995919295</v>
      </c>
      <c r="L48">
        <v>47.865040326726898</v>
      </c>
      <c r="O48">
        <f t="shared" si="0"/>
        <v>6.6023275113834753E-3</v>
      </c>
      <c r="T48">
        <f t="shared" si="1"/>
        <v>117.16738895473523</v>
      </c>
      <c r="V48">
        <f t="shared" si="2"/>
        <v>137.99463076619477</v>
      </c>
    </row>
    <row r="49" spans="2:22">
      <c r="B49">
        <v>-104.702232126621</v>
      </c>
      <c r="C49">
        <v>32.229587022694702</v>
      </c>
      <c r="D49">
        <v>43.357963206467197</v>
      </c>
      <c r="E49">
        <v>22.502553932266</v>
      </c>
      <c r="F49" s="39">
        <v>2.11229468119887E-6</v>
      </c>
      <c r="G49" s="39">
        <v>1.09626978458772E-6</v>
      </c>
      <c r="H49">
        <v>584</v>
      </c>
      <c r="I49" s="39">
        <v>1.3860666466266901E-12</v>
      </c>
      <c r="J49">
        <v>-3.0581844179864399</v>
      </c>
      <c r="K49">
        <v>764.18721054022603</v>
      </c>
      <c r="L49">
        <v>23.578935639716601</v>
      </c>
      <c r="O49">
        <f t="shared" si="0"/>
        <v>1.4387161442716229E-2</v>
      </c>
      <c r="T49">
        <f t="shared" si="1"/>
        <v>111.68965416415716</v>
      </c>
      <c r="V49">
        <f t="shared" si="2"/>
        <v>215.20383554547578</v>
      </c>
    </row>
    <row r="50" spans="2:22">
      <c r="B50">
        <v>-104.70223412404199</v>
      </c>
      <c r="C50">
        <v>32.2295864380838</v>
      </c>
      <c r="D50">
        <v>39.229861163478297</v>
      </c>
      <c r="E50">
        <v>25.994807317607599</v>
      </c>
      <c r="F50" s="39">
        <v>1.9111835739420798E-6</v>
      </c>
      <c r="G50" s="39">
        <v>1.26640388927637E-6</v>
      </c>
      <c r="H50">
        <v>698</v>
      </c>
      <c r="I50" s="39">
        <v>1.65663445093395E-12</v>
      </c>
      <c r="J50">
        <v>-0.14168319306660501</v>
      </c>
      <c r="K50">
        <v>798.73452137473998</v>
      </c>
      <c r="L50">
        <v>12.6117650707473</v>
      </c>
      <c r="O50">
        <f t="shared" si="0"/>
        <v>1.7195614190095767E-2</v>
      </c>
      <c r="T50">
        <f t="shared" si="1"/>
        <v>129.02317879591581</v>
      </c>
      <c r="V50">
        <f t="shared" si="2"/>
        <v>194.71432618028919</v>
      </c>
    </row>
    <row r="51" spans="2:22">
      <c r="B51">
        <v>-104.702232857385</v>
      </c>
      <c r="C51">
        <v>32.229583222724003</v>
      </c>
      <c r="D51">
        <v>181.499270495301</v>
      </c>
      <c r="E51">
        <v>51.524747611598301</v>
      </c>
      <c r="F51" s="39">
        <v>8.8422037235253399E-6</v>
      </c>
      <c r="G51" s="39">
        <v>2.5101605859995601E-6</v>
      </c>
      <c r="H51">
        <v>4977</v>
      </c>
      <c r="I51" s="39">
        <v>1.1812420719625E-11</v>
      </c>
      <c r="J51">
        <v>-2.34546291187287</v>
      </c>
      <c r="K51">
        <v>7324.69993858217</v>
      </c>
      <c r="L51">
        <v>32.051824078361001</v>
      </c>
      <c r="O51">
        <f t="shared" si="0"/>
        <v>0.12261113441849088</v>
      </c>
      <c r="T51">
        <f t="shared" si="1"/>
        <v>255.73902673257106</v>
      </c>
      <c r="V51">
        <f t="shared" si="2"/>
        <v>900.85733440238175</v>
      </c>
    </row>
    <row r="52" spans="2:22">
      <c r="B52">
        <v>-104.702224721551</v>
      </c>
      <c r="C52">
        <v>32.229585512449901</v>
      </c>
      <c r="D52">
        <v>54.5469074896181</v>
      </c>
      <c r="E52">
        <v>49.5001008850288</v>
      </c>
      <c r="F52" s="39">
        <v>2.6573928765404E-6</v>
      </c>
      <c r="G52" s="39">
        <v>2.4115247139343899E-6</v>
      </c>
      <c r="H52">
        <v>1768</v>
      </c>
      <c r="I52" s="39">
        <v>4.1961743685547799E-12</v>
      </c>
      <c r="J52">
        <v>-0.39975501282940201</v>
      </c>
      <c r="K52">
        <v>2114.8292032878098</v>
      </c>
      <c r="L52">
        <v>16.399868261163501</v>
      </c>
      <c r="O52">
        <f t="shared" si="0"/>
        <v>4.355565313479845E-2</v>
      </c>
      <c r="T52">
        <f t="shared" si="1"/>
        <v>245.68985216439489</v>
      </c>
      <c r="V52">
        <f t="shared" si="2"/>
        <v>270.73927926483248</v>
      </c>
    </row>
    <row r="53" spans="2:22">
      <c r="B53">
        <v>-104.70221765750399</v>
      </c>
      <c r="C53">
        <v>32.229582686830597</v>
      </c>
      <c r="D53">
        <v>24.552190930085601</v>
      </c>
      <c r="E53">
        <v>21.133953547663001</v>
      </c>
      <c r="F53" s="39">
        <v>1.1961231219842701E-6</v>
      </c>
      <c r="G53" s="39">
        <v>1.02959489722464E-6</v>
      </c>
      <c r="H53">
        <v>334</v>
      </c>
      <c r="I53" s="39">
        <v>7.9271619858444397E-13</v>
      </c>
      <c r="J53">
        <v>-2.8115356342915501</v>
      </c>
      <c r="K53">
        <v>406.415331263513</v>
      </c>
      <c r="L53">
        <v>17.8180609078846</v>
      </c>
      <c r="O53">
        <f t="shared" si="0"/>
        <v>8.2282738388137332E-3</v>
      </c>
      <c r="T53">
        <f t="shared" si="1"/>
        <v>104.89671394477786</v>
      </c>
      <c r="V53">
        <f t="shared" si="2"/>
        <v>121.86286597547443</v>
      </c>
    </row>
    <row r="54" spans="2:22">
      <c r="B54">
        <v>-104.702226572819</v>
      </c>
      <c r="C54">
        <v>32.2295809817156</v>
      </c>
      <c r="D54">
        <v>87.133180942618395</v>
      </c>
      <c r="E54">
        <v>42.431609812231699</v>
      </c>
      <c r="F54" s="39">
        <v>4.2449169898640104E-6</v>
      </c>
      <c r="G54" s="39">
        <v>2.06716499329733E-6</v>
      </c>
      <c r="H54">
        <v>1763</v>
      </c>
      <c r="I54" s="39">
        <v>4.1843073595939401E-12</v>
      </c>
      <c r="J54">
        <v>-2.47528284556582</v>
      </c>
      <c r="K54">
        <v>2895.8239726952502</v>
      </c>
      <c r="L54">
        <v>39.119227666345097</v>
      </c>
      <c r="O54">
        <f t="shared" si="0"/>
        <v>4.3432475382720395E-2</v>
      </c>
      <c r="T54">
        <f t="shared" si="1"/>
        <v>210.60595343185486</v>
      </c>
      <c r="V54">
        <f t="shared" si="2"/>
        <v>432.47868108648862</v>
      </c>
    </row>
    <row r="55" spans="2:22">
      <c r="B55">
        <v>-104.702219557489</v>
      </c>
      <c r="C55">
        <v>32.229579130447704</v>
      </c>
      <c r="D55">
        <v>51.741674180410598</v>
      </c>
      <c r="E55">
        <v>25.4735201857</v>
      </c>
      <c r="F55" s="39">
        <v>2.5207287216689199E-6</v>
      </c>
      <c r="G55" s="39">
        <v>1.24100804605231E-6</v>
      </c>
      <c r="H55">
        <v>871</v>
      </c>
      <c r="I55" s="39">
        <v>2.06723296097919E-12</v>
      </c>
      <c r="J55">
        <v>-2.7823083539607801E-2</v>
      </c>
      <c r="K55">
        <v>1032.35370898525</v>
      </c>
      <c r="L55">
        <v>15.629692379741901</v>
      </c>
      <c r="O55">
        <f t="shared" si="0"/>
        <v>2.1457564411996293E-2</v>
      </c>
      <c r="T55">
        <f t="shared" si="1"/>
        <v>126.43581117274566</v>
      </c>
      <c r="V55">
        <f t="shared" si="2"/>
        <v>256.81572467195127</v>
      </c>
    </row>
    <row r="56" spans="2:22">
      <c r="B56">
        <v>-104.70221488060299</v>
      </c>
      <c r="C56">
        <v>32.229575963805402</v>
      </c>
      <c r="D56">
        <v>73.370045366219699</v>
      </c>
      <c r="E56">
        <v>48.278389167457298</v>
      </c>
      <c r="F56" s="39">
        <v>3.5744104456287899E-6</v>
      </c>
      <c r="G56" s="39">
        <v>2.3520058857390699E-6</v>
      </c>
      <c r="H56">
        <v>1865</v>
      </c>
      <c r="I56" s="39">
        <v>4.4263943423951702E-12</v>
      </c>
      <c r="J56">
        <v>-0.76623487914690402</v>
      </c>
      <c r="K56">
        <v>2774.40999338969</v>
      </c>
      <c r="L56">
        <v>32.778500494031199</v>
      </c>
      <c r="O56">
        <f t="shared" si="0"/>
        <v>4.5945301525112614E-2</v>
      </c>
      <c r="T56">
        <f t="shared" si="1"/>
        <v>239.6259822750219</v>
      </c>
      <c r="V56">
        <f t="shared" si="2"/>
        <v>364.16644162382852</v>
      </c>
    </row>
    <row r="57" spans="2:22">
      <c r="B57">
        <v>-104.702230762529</v>
      </c>
      <c r="C57">
        <v>32.229568217711197</v>
      </c>
      <c r="D57">
        <v>51.2971670142976</v>
      </c>
      <c r="E57">
        <v>27.323538844868501</v>
      </c>
      <c r="F57" s="39">
        <v>2.4990734119334402E-6</v>
      </c>
      <c r="G57" s="39">
        <v>1.33113646272336E-6</v>
      </c>
      <c r="H57">
        <v>492</v>
      </c>
      <c r="I57" s="39">
        <v>1.16771368174714E-12</v>
      </c>
      <c r="J57">
        <v>-2.3017368387390502</v>
      </c>
      <c r="K57">
        <v>1097.81562874821</v>
      </c>
      <c r="L57">
        <v>55.183731483126699</v>
      </c>
      <c r="O57">
        <f t="shared" si="0"/>
        <v>1.2120690804480111E-2</v>
      </c>
      <c r="T57">
        <f t="shared" si="1"/>
        <v>135.61823308190895</v>
      </c>
      <c r="V57">
        <f t="shared" si="2"/>
        <v>254.60944836188929</v>
      </c>
    </row>
    <row r="58" spans="2:22">
      <c r="B58">
        <v>-104.70222252926099</v>
      </c>
      <c r="C58">
        <v>32.229567194642101</v>
      </c>
      <c r="D58">
        <v>49.690092551967503</v>
      </c>
      <c r="E58">
        <v>20.914213203640699</v>
      </c>
      <c r="F58" s="39">
        <v>2.42078064659054E-6</v>
      </c>
      <c r="G58" s="39">
        <v>1.0188896812597499E-6</v>
      </c>
      <c r="H58">
        <v>474</v>
      </c>
      <c r="I58" s="39">
        <v>1.1249924494881E-12</v>
      </c>
      <c r="J58">
        <v>-0.72888238576994202</v>
      </c>
      <c r="K58">
        <v>813.97378463267898</v>
      </c>
      <c r="L58">
        <v>41.767166345055998</v>
      </c>
      <c r="O58">
        <f t="shared" si="0"/>
        <v>1.1677250896999131E-2</v>
      </c>
      <c r="T58">
        <f t="shared" si="1"/>
        <v>103.80605005375291</v>
      </c>
      <c r="V58">
        <f t="shared" si="2"/>
        <v>246.63286083969143</v>
      </c>
    </row>
    <row r="59" spans="2:22">
      <c r="B59">
        <v>-104.70222803434601</v>
      </c>
      <c r="C59">
        <v>32.229565051068903</v>
      </c>
      <c r="D59">
        <v>82.413462924906</v>
      </c>
      <c r="E59">
        <v>45.715660372857698</v>
      </c>
      <c r="F59" s="39">
        <v>4.0149837889408297E-6</v>
      </c>
      <c r="G59" s="39">
        <v>2.2271559619451298E-6</v>
      </c>
      <c r="H59">
        <v>1149</v>
      </c>
      <c r="I59" s="39">
        <v>2.7270386592021699E-12</v>
      </c>
      <c r="J59">
        <v>-0.78987988512097695</v>
      </c>
      <c r="K59">
        <v>2950.9526569745999</v>
      </c>
      <c r="L59">
        <v>61.0634214247955</v>
      </c>
      <c r="O59">
        <f t="shared" si="0"/>
        <v>2.8306247427535867E-2</v>
      </c>
      <c r="T59">
        <f t="shared" si="1"/>
        <v>226.9060797409839</v>
      </c>
      <c r="V59">
        <f t="shared" si="2"/>
        <v>409.05273242584451</v>
      </c>
    </row>
    <row r="60" spans="2:22">
      <c r="B60">
        <v>-104.702218680573</v>
      </c>
      <c r="C60">
        <v>32.229563297236197</v>
      </c>
      <c r="D60">
        <v>81.777906697012696</v>
      </c>
      <c r="E60">
        <v>36.023525004654999</v>
      </c>
      <c r="F60" s="39">
        <v>3.9840210328402003E-6</v>
      </c>
      <c r="G60" s="39">
        <v>1.75497866223608E-6</v>
      </c>
      <c r="H60">
        <v>1640</v>
      </c>
      <c r="I60" s="39">
        <v>3.8923789391571499E-12</v>
      </c>
      <c r="J60">
        <v>-1.8387925300441099</v>
      </c>
      <c r="K60">
        <v>2307.3914464610798</v>
      </c>
      <c r="L60">
        <v>28.924066936482699</v>
      </c>
      <c r="O60">
        <f t="shared" si="0"/>
        <v>4.0402302681600367E-2</v>
      </c>
      <c r="T60">
        <f t="shared" si="1"/>
        <v>178.79992918379926</v>
      </c>
      <c r="V60">
        <f t="shared" si="2"/>
        <v>405.898199144469</v>
      </c>
    </row>
    <row r="61" spans="2:22">
      <c r="B61">
        <v>-104.70222413694</v>
      </c>
      <c r="C61">
        <v>32.229559545983001</v>
      </c>
      <c r="D61">
        <v>202.362966669244</v>
      </c>
      <c r="E61">
        <v>66.642909784713694</v>
      </c>
      <c r="F61" s="39">
        <v>9.8586323377688499E-6</v>
      </c>
      <c r="G61" s="39">
        <v>3.2466807356132801E-6</v>
      </c>
      <c r="H61">
        <v>5803</v>
      </c>
      <c r="I61" s="39">
        <v>1.3772850599956599E-11</v>
      </c>
      <c r="J61">
        <v>-1.5903923013640799</v>
      </c>
      <c r="K61">
        <v>10562.921931639001</v>
      </c>
      <c r="L61">
        <v>45.062549571456202</v>
      </c>
      <c r="O61">
        <f t="shared" si="0"/>
        <v>0.14296009906178472</v>
      </c>
      <c r="T61">
        <f t="shared" si="1"/>
        <v>330.77683398749474</v>
      </c>
      <c r="V61">
        <f t="shared" si="2"/>
        <v>1004.4126471579009</v>
      </c>
    </row>
    <row r="62" spans="2:22">
      <c r="B62">
        <v>-104.70222174977999</v>
      </c>
      <c r="C62">
        <v>32.2295593998303</v>
      </c>
      <c r="D62">
        <v>32.927542824544503</v>
      </c>
      <c r="E62">
        <v>20.3693610485217</v>
      </c>
      <c r="F62" s="39">
        <v>1.60414992840021E-6</v>
      </c>
      <c r="G62" s="39">
        <v>9.9234580732782404E-7</v>
      </c>
      <c r="H62">
        <v>355</v>
      </c>
      <c r="I62" s="39">
        <v>8.4255763621999298E-13</v>
      </c>
      <c r="J62">
        <v>-2.8609668956630601</v>
      </c>
      <c r="K62">
        <v>525.334364261622</v>
      </c>
      <c r="L62">
        <v>32.423990481002299</v>
      </c>
      <c r="O62">
        <f t="shared" si="0"/>
        <v>8.7456203975415439E-3</v>
      </c>
      <c r="T62">
        <f t="shared" si="1"/>
        <v>101.10171929383066</v>
      </c>
      <c r="V62">
        <f t="shared" si="2"/>
        <v>163.43326546928134</v>
      </c>
    </row>
    <row r="63" spans="2:22">
      <c r="B63">
        <v>-104.70222467283401</v>
      </c>
      <c r="C63">
        <v>32.229553115263201</v>
      </c>
      <c r="D63">
        <v>64.450670394693802</v>
      </c>
      <c r="E63">
        <v>28.6028577339079</v>
      </c>
      <c r="F63" s="39">
        <v>3.1398801559503802E-6</v>
      </c>
      <c r="G63" s="39">
        <v>1.39346177242499E-6</v>
      </c>
      <c r="H63">
        <v>828</v>
      </c>
      <c r="I63" s="39">
        <v>1.9651766839159201E-12</v>
      </c>
      <c r="J63">
        <v>-2.92838937124976</v>
      </c>
      <c r="K63">
        <v>1443.8961101094801</v>
      </c>
      <c r="L63">
        <v>42.6551540514076</v>
      </c>
      <c r="O63">
        <f t="shared" si="0"/>
        <v>2.0398235744125064E-2</v>
      </c>
      <c r="T63">
        <f t="shared" si="1"/>
        <v>141.96803162977963</v>
      </c>
      <c r="V63">
        <f t="shared" si="2"/>
        <v>319.89582643371313</v>
      </c>
    </row>
    <row r="64" spans="2:22">
      <c r="B64">
        <v>-104.702220190817</v>
      </c>
      <c r="C64">
        <v>32.229552871675402</v>
      </c>
      <c r="D64">
        <v>36.601930281866203</v>
      </c>
      <c r="E64">
        <v>23.051850733402301</v>
      </c>
      <c r="F64" s="39">
        <v>1.78315716279923E-6</v>
      </c>
      <c r="G64" s="39">
        <v>1.12303019088067E-6</v>
      </c>
      <c r="H64">
        <v>474</v>
      </c>
      <c r="I64" s="39">
        <v>1.1249924494881E-12</v>
      </c>
      <c r="J64">
        <v>-1.78958245888834</v>
      </c>
      <c r="K64">
        <v>660.85909226267802</v>
      </c>
      <c r="L64">
        <v>28.275179149446402</v>
      </c>
      <c r="O64">
        <f t="shared" si="0"/>
        <v>1.1677250896999131E-2</v>
      </c>
      <c r="T64">
        <f t="shared" si="1"/>
        <v>114.41604557453043</v>
      </c>
      <c r="V64">
        <f t="shared" si="2"/>
        <v>181.67079822261584</v>
      </c>
    </row>
    <row r="65" spans="2:22">
      <c r="B65">
        <v>-104.702226183078</v>
      </c>
      <c r="C65">
        <v>32.229551702453598</v>
      </c>
      <c r="D65">
        <v>68.530144159798994</v>
      </c>
      <c r="E65">
        <v>46.270991011280401</v>
      </c>
      <c r="F65" s="39">
        <v>3.3386222115928001E-6</v>
      </c>
      <c r="G65" s="39">
        <v>2.2542103221386901E-6</v>
      </c>
      <c r="H65">
        <v>1427</v>
      </c>
      <c r="I65" s="39">
        <v>3.3868443574251498E-12</v>
      </c>
      <c r="J65">
        <v>-0.78786731039406299</v>
      </c>
      <c r="K65">
        <v>2483.6450445948299</v>
      </c>
      <c r="L65">
        <v>42.544124688606999</v>
      </c>
      <c r="O65">
        <f t="shared" si="0"/>
        <v>3.5154930443075445E-2</v>
      </c>
      <c r="T65">
        <f t="shared" si="1"/>
        <v>229.66241962750925</v>
      </c>
      <c r="V65">
        <f t="shared" si="2"/>
        <v>340.14397317153845</v>
      </c>
    </row>
    <row r="66" spans="2:22">
      <c r="B66">
        <v>-104.702223454894</v>
      </c>
      <c r="C66">
        <v>32.229550143491203</v>
      </c>
      <c r="D66">
        <v>59.918072557410902</v>
      </c>
      <c r="E66">
        <v>44.339041616647499</v>
      </c>
      <c r="F66" s="39">
        <v>2.9190629958334502E-6</v>
      </c>
      <c r="G66" s="39">
        <v>2.16009043898838E-6</v>
      </c>
      <c r="H66">
        <v>1965</v>
      </c>
      <c r="I66" s="39">
        <v>4.6637345216120699E-12</v>
      </c>
      <c r="J66">
        <v>-0.95611418721230301</v>
      </c>
      <c r="K66">
        <v>2080.8617037225699</v>
      </c>
      <c r="L66">
        <v>5.5679675163085003</v>
      </c>
      <c r="O66">
        <f t="shared" si="0"/>
        <v>4.8408856566673611E-2</v>
      </c>
      <c r="T66">
        <f t="shared" si="1"/>
        <v>220.0733409656512</v>
      </c>
      <c r="V66">
        <f t="shared" si="2"/>
        <v>297.39863405123248</v>
      </c>
    </row>
    <row r="67" spans="2:22">
      <c r="B67">
        <v>-104.702224331811</v>
      </c>
      <c r="C67">
        <v>32.229543761488998</v>
      </c>
      <c r="D67">
        <v>264.36617327645598</v>
      </c>
      <c r="E67">
        <v>123.22209908772599</v>
      </c>
      <c r="F67" s="39">
        <v>1.28792780011738E-5</v>
      </c>
      <c r="G67" s="39">
        <v>6.0030814471086899E-6</v>
      </c>
      <c r="H67">
        <v>13998</v>
      </c>
      <c r="I67" s="39">
        <v>3.3222878286781602E-11</v>
      </c>
      <c r="J67">
        <v>-2.76362092884104</v>
      </c>
      <c r="K67">
        <v>25514.882263420699</v>
      </c>
      <c r="L67">
        <v>45.137900871021699</v>
      </c>
      <c r="O67">
        <f t="shared" si="0"/>
        <v>0.34484843471770854</v>
      </c>
      <c r="T67">
        <f t="shared" si="1"/>
        <v>611.60318397262597</v>
      </c>
      <c r="V67">
        <f t="shared" si="2"/>
        <v>1312.1606798422483</v>
      </c>
    </row>
    <row r="68" spans="2:22">
      <c r="B68">
        <v>-104.7022309574</v>
      </c>
      <c r="C68">
        <v>32.229543712771502</v>
      </c>
      <c r="D68">
        <v>76.682758866773995</v>
      </c>
      <c r="E68">
        <v>41.708768698445397</v>
      </c>
      <c r="F68" s="39">
        <v>3.7357978031076402E-6</v>
      </c>
      <c r="G68" s="39">
        <v>2.0319499295100402E-6</v>
      </c>
      <c r="H68">
        <v>1912</v>
      </c>
      <c r="I68" s="39">
        <v>4.5379442266271204E-12</v>
      </c>
      <c r="J68">
        <v>-2.8886761447345899</v>
      </c>
      <c r="K68">
        <v>2505.09488231973</v>
      </c>
      <c r="L68">
        <v>23.6755456452223</v>
      </c>
      <c r="O68">
        <f t="shared" si="0"/>
        <v>4.7103172394646287E-2</v>
      </c>
      <c r="T68">
        <f t="shared" si="1"/>
        <v>207.01818849381982</v>
      </c>
      <c r="V68">
        <f t="shared" si="2"/>
        <v>380.60883417782719</v>
      </c>
    </row>
    <row r="69" spans="2:22">
      <c r="B69">
        <v>-104.70224089578301</v>
      </c>
      <c r="C69">
        <v>32.229538499991101</v>
      </c>
      <c r="D69">
        <v>32.951568690439998</v>
      </c>
      <c r="E69">
        <v>24.0575845215245</v>
      </c>
      <c r="F69" s="39">
        <v>1.60532041024458E-6</v>
      </c>
      <c r="G69" s="39">
        <v>1.1720270988128101E-6</v>
      </c>
      <c r="H69">
        <v>495</v>
      </c>
      <c r="I69" s="39">
        <v>1.17483388712365E-12</v>
      </c>
      <c r="J69">
        <v>-2.5276996412882502</v>
      </c>
      <c r="K69">
        <v>620.90791494425196</v>
      </c>
      <c r="L69">
        <v>20.278033491577698</v>
      </c>
      <c r="O69">
        <f t="shared" si="0"/>
        <v>1.219459745572694E-2</v>
      </c>
      <c r="T69">
        <f t="shared" si="1"/>
        <v>119.40792602128754</v>
      </c>
      <c r="V69">
        <f t="shared" si="2"/>
        <v>163.55251596240046</v>
      </c>
    </row>
    <row r="70" spans="2:22">
      <c r="B70">
        <v>-104.702238216317</v>
      </c>
      <c r="C70">
        <v>32.229536746158402</v>
      </c>
      <c r="D70">
        <v>80.941798772527505</v>
      </c>
      <c r="E70">
        <v>51.607667474638298</v>
      </c>
      <c r="F70" s="39">
        <v>3.9432878850816599E-6</v>
      </c>
      <c r="G70" s="39">
        <v>2.5142002403724099E-6</v>
      </c>
      <c r="H70">
        <v>2302</v>
      </c>
      <c r="I70" s="39">
        <v>5.4635709255730298E-12</v>
      </c>
      <c r="J70">
        <v>-2.2880537493395599</v>
      </c>
      <c r="K70">
        <v>3271.7955952939201</v>
      </c>
      <c r="L70">
        <v>29.6410813893404</v>
      </c>
      <c r="O70">
        <f t="shared" si="0"/>
        <v>5.6711037056734179E-2</v>
      </c>
      <c r="T70">
        <f t="shared" si="1"/>
        <v>256.15059294208459</v>
      </c>
      <c r="V70">
        <f t="shared" si="2"/>
        <v>401.74824331231082</v>
      </c>
    </row>
    <row r="71" spans="2:22">
      <c r="B71">
        <v>-104.70224196757</v>
      </c>
      <c r="C71">
        <v>32.2295360153948</v>
      </c>
      <c r="D71">
        <v>40.2216761333816</v>
      </c>
      <c r="E71">
        <v>33.116342088753001</v>
      </c>
      <c r="F71" s="39">
        <v>1.9595023908496901E-6</v>
      </c>
      <c r="G71" s="39">
        <v>1.6133477700908499E-6</v>
      </c>
      <c r="H71">
        <v>897</v>
      </c>
      <c r="I71" s="39">
        <v>2.1289414075755802E-12</v>
      </c>
      <c r="J71">
        <v>-3.0964777744988301</v>
      </c>
      <c r="K71">
        <v>1043.28173991924</v>
      </c>
      <c r="L71">
        <v>14.021307411223701</v>
      </c>
      <c r="O71">
        <f t="shared" ref="O71:O134" si="3">$P$5*H71</f>
        <v>2.2098088722802153E-2</v>
      </c>
      <c r="T71">
        <f t="shared" ref="T71:T134" si="4">U$6*E71</f>
        <v>164.37035574753898</v>
      </c>
      <c r="V71">
        <f t="shared" ref="V71:V134" si="5">D71*U$6</f>
        <v>199.63712166904901</v>
      </c>
    </row>
    <row r="72" spans="2:22">
      <c r="B72">
        <v>-104.7022273523</v>
      </c>
      <c r="C72">
        <v>32.229535723089299</v>
      </c>
      <c r="D72">
        <v>43.5284677602275</v>
      </c>
      <c r="E72">
        <v>34.782632457696202</v>
      </c>
      <c r="F72" s="39">
        <v>2.1206012490215501E-6</v>
      </c>
      <c r="G72" s="39">
        <v>1.6945253906098599E-6</v>
      </c>
      <c r="H72">
        <v>965</v>
      </c>
      <c r="I72" s="39">
        <v>2.2903327294430798E-12</v>
      </c>
      <c r="J72">
        <v>-0.95419198352468304</v>
      </c>
      <c r="K72">
        <v>1185.8640647981699</v>
      </c>
      <c r="L72">
        <v>18.6247371308753</v>
      </c>
      <c r="O72">
        <f t="shared" si="3"/>
        <v>2.3773306151063631E-2</v>
      </c>
      <c r="T72">
        <f t="shared" si="4"/>
        <v>172.6408567584254</v>
      </c>
      <c r="V72">
        <f t="shared" si="5"/>
        <v>216.0501214692969</v>
      </c>
    </row>
    <row r="73" spans="2:22">
      <c r="B73">
        <v>-104.70222715742899</v>
      </c>
      <c r="C73">
        <v>32.2295317769658</v>
      </c>
      <c r="D73">
        <v>63.796114414009203</v>
      </c>
      <c r="E73">
        <v>24.587987833561002</v>
      </c>
      <c r="F73" s="39">
        <v>3.1079917780308902E-6</v>
      </c>
      <c r="G73" s="39">
        <v>1.19786706019591E-6</v>
      </c>
      <c r="H73">
        <v>737</v>
      </c>
      <c r="I73" s="39">
        <v>1.74919712082855E-12</v>
      </c>
      <c r="J73">
        <v>-3.0204065597212502</v>
      </c>
      <c r="K73">
        <v>1228.6163744517401</v>
      </c>
      <c r="L73">
        <v>40.013822432662899</v>
      </c>
      <c r="O73">
        <f t="shared" si="3"/>
        <v>1.8156400656304555E-2</v>
      </c>
      <c r="T73">
        <f t="shared" si="4"/>
        <v>122.04054108654627</v>
      </c>
      <c r="V73">
        <f t="shared" si="5"/>
        <v>316.64698937575957</v>
      </c>
    </row>
    <row r="74" spans="2:22">
      <c r="B74">
        <v>-104.702226767689</v>
      </c>
      <c r="C74">
        <v>32.229528269300502</v>
      </c>
      <c r="D74">
        <v>42.882881660811698</v>
      </c>
      <c r="E74">
        <v>20.954364442346701</v>
      </c>
      <c r="F74" s="39">
        <v>2.0891498619358998E-6</v>
      </c>
      <c r="G74" s="39">
        <v>1.0208457521101799E-6</v>
      </c>
      <c r="H74">
        <v>442</v>
      </c>
      <c r="I74" s="39">
        <v>1.0490435921386899E-12</v>
      </c>
      <c r="J74">
        <v>-0.97331928344335705</v>
      </c>
      <c r="K74">
        <v>703.81340755207805</v>
      </c>
      <c r="L74">
        <v>37.199264001333397</v>
      </c>
      <c r="O74">
        <f t="shared" si="3"/>
        <v>1.0888913283699612E-2</v>
      </c>
      <c r="T74">
        <f t="shared" si="4"/>
        <v>104.00533756479875</v>
      </c>
      <c r="V74">
        <f t="shared" si="5"/>
        <v>212.84580571056216</v>
      </c>
    </row>
    <row r="75" spans="2:22">
      <c r="B75">
        <v>-104.70222710871199</v>
      </c>
      <c r="C75">
        <v>32.2295261744448</v>
      </c>
      <c r="D75">
        <v>34.772117022177099</v>
      </c>
      <c r="E75">
        <v>24.753935741054399</v>
      </c>
      <c r="F75" s="39">
        <v>1.69401310412602E-6</v>
      </c>
      <c r="G75" s="39">
        <v>1.2059516392773899E-6</v>
      </c>
      <c r="H75">
        <v>543</v>
      </c>
      <c r="I75" s="39">
        <v>1.2887571731477601E-12</v>
      </c>
      <c r="J75">
        <v>-2.7646391472159499</v>
      </c>
      <c r="K75">
        <v>674.17783960197403</v>
      </c>
      <c r="L75">
        <v>19.457453493193999</v>
      </c>
      <c r="O75">
        <f t="shared" si="3"/>
        <v>1.337710387567622E-2</v>
      </c>
      <c r="T75">
        <f t="shared" si="4"/>
        <v>122.86421045549849</v>
      </c>
      <c r="V75">
        <f t="shared" si="5"/>
        <v>172.5886642224115</v>
      </c>
    </row>
    <row r="76" spans="2:22">
      <c r="B76">
        <v>-104.702226231796</v>
      </c>
      <c r="C76">
        <v>32.229523884718901</v>
      </c>
      <c r="D76">
        <v>51.987577508353397</v>
      </c>
      <c r="E76">
        <v>37.660611459546402</v>
      </c>
      <c r="F76" s="39">
        <v>2.5327085346787899E-6</v>
      </c>
      <c r="G76" s="39">
        <v>1.8347335389784E-6</v>
      </c>
      <c r="H76">
        <v>558</v>
      </c>
      <c r="I76" s="39">
        <v>1.3243582000302999E-12</v>
      </c>
      <c r="J76">
        <v>-0.75770977552914298</v>
      </c>
      <c r="K76">
        <v>1533.50794059651</v>
      </c>
      <c r="L76">
        <v>63.612839214712899</v>
      </c>
      <c r="O76">
        <f t="shared" si="3"/>
        <v>1.3746637131910371E-2</v>
      </c>
      <c r="T76">
        <f t="shared" si="4"/>
        <v>186.92547886736065</v>
      </c>
      <c r="V76">
        <f t="shared" si="5"/>
        <v>258.03624647309516</v>
      </c>
    </row>
    <row r="77" spans="2:22">
      <c r="B77">
        <v>-104.702234513782</v>
      </c>
      <c r="C77">
        <v>32.229523884718901</v>
      </c>
      <c r="D77">
        <v>46.950697891982799</v>
      </c>
      <c r="E77">
        <v>27.1142385627635</v>
      </c>
      <c r="F77" s="39">
        <v>2.2873239908330701E-6</v>
      </c>
      <c r="G77" s="39">
        <v>1.32093986122346E-6</v>
      </c>
      <c r="H77">
        <v>691</v>
      </c>
      <c r="I77" s="39">
        <v>1.6400206383887699E-12</v>
      </c>
      <c r="J77">
        <v>-0.41471571191091799</v>
      </c>
      <c r="K77">
        <v>997.09960979635002</v>
      </c>
      <c r="L77">
        <v>30.699000058667</v>
      </c>
      <c r="O77">
        <f t="shared" si="3"/>
        <v>1.7023165337186497E-2</v>
      </c>
      <c r="T77">
        <f t="shared" si="4"/>
        <v>134.57938761596168</v>
      </c>
      <c r="V77">
        <f t="shared" si="5"/>
        <v>233.03609119684137</v>
      </c>
    </row>
    <row r="78" spans="2:22">
      <c r="B78">
        <v>-104.702232418927</v>
      </c>
      <c r="C78">
        <v>32.229521789863199</v>
      </c>
      <c r="D78">
        <v>42.182397635725103</v>
      </c>
      <c r="E78">
        <v>36.620278879330797</v>
      </c>
      <c r="F78" s="39">
        <v>2.0550239812203E-6</v>
      </c>
      <c r="G78" s="39">
        <v>1.78405106191178E-6</v>
      </c>
      <c r="H78">
        <v>1005</v>
      </c>
      <c r="I78" s="39">
        <v>2.38526880112984E-12</v>
      </c>
      <c r="J78">
        <v>-2.3123821489758298</v>
      </c>
      <c r="K78">
        <v>1209.90700146462</v>
      </c>
      <c r="L78">
        <v>16.9357645849291</v>
      </c>
      <c r="O78">
        <f t="shared" si="3"/>
        <v>2.4758728167688031E-2</v>
      </c>
      <c r="T78">
        <f t="shared" si="4"/>
        <v>181.76187004101419</v>
      </c>
      <c r="V78">
        <f t="shared" si="5"/>
        <v>209.36900842146619</v>
      </c>
    </row>
    <row r="79" spans="2:22">
      <c r="B79">
        <v>-104.702232711232</v>
      </c>
      <c r="C79">
        <v>32.229518964243901</v>
      </c>
      <c r="D79">
        <v>29.8557318833452</v>
      </c>
      <c r="E79">
        <v>22.634198831411499</v>
      </c>
      <c r="F79" s="39">
        <v>1.45449875862902E-6</v>
      </c>
      <c r="G79" s="39">
        <v>1.10268320440054E-6</v>
      </c>
      <c r="H79">
        <v>394</v>
      </c>
      <c r="I79" s="39">
        <v>9.3512030611458404E-13</v>
      </c>
      <c r="J79">
        <v>-1.38114135069899</v>
      </c>
      <c r="K79">
        <v>529.28785631355902</v>
      </c>
      <c r="L79">
        <v>25.560355239552798</v>
      </c>
      <c r="O79">
        <f t="shared" si="3"/>
        <v>9.7064068637503324E-3</v>
      </c>
      <c r="T79">
        <f t="shared" si="4"/>
        <v>112.34306325284523</v>
      </c>
      <c r="V79">
        <f t="shared" si="5"/>
        <v>148.18657379539653</v>
      </c>
    </row>
    <row r="80" spans="2:22">
      <c r="B80">
        <v>-104.702233880454</v>
      </c>
      <c r="C80">
        <v>32.2295151155555</v>
      </c>
      <c r="D80">
        <v>61.3504994837513</v>
      </c>
      <c r="E80">
        <v>31.2695812908246</v>
      </c>
      <c r="F80" s="39">
        <v>2.9888473573198699E-6</v>
      </c>
      <c r="G80" s="39">
        <v>1.52337806850835E-6</v>
      </c>
      <c r="H80">
        <v>965</v>
      </c>
      <c r="I80" s="39">
        <v>2.2903327294430798E-12</v>
      </c>
      <c r="J80">
        <v>-0.31585254765114201</v>
      </c>
      <c r="K80">
        <v>1502.58569567003</v>
      </c>
      <c r="L80">
        <v>35.777373444934199</v>
      </c>
      <c r="O80">
        <f t="shared" si="3"/>
        <v>2.3773306151063631E-2</v>
      </c>
      <c r="T80">
        <f t="shared" si="4"/>
        <v>155.20410397605505</v>
      </c>
      <c r="V80">
        <f t="shared" si="5"/>
        <v>304.50837228361075</v>
      </c>
    </row>
    <row r="81" spans="2:22">
      <c r="B81">
        <v>-104.70223124970499</v>
      </c>
      <c r="C81">
        <v>32.2295137514635</v>
      </c>
      <c r="D81">
        <v>56.5154952364907</v>
      </c>
      <c r="E81">
        <v>26.6847662897144</v>
      </c>
      <c r="F81" s="39">
        <v>2.7532976912428602E-6</v>
      </c>
      <c r="G81" s="39">
        <v>1.3000170149688E-6</v>
      </c>
      <c r="H81">
        <v>644</v>
      </c>
      <c r="I81" s="39">
        <v>1.52847075415683E-12</v>
      </c>
      <c r="J81">
        <v>-1.6868542141512399</v>
      </c>
      <c r="K81">
        <v>1181.21790775968</v>
      </c>
      <c r="L81">
        <v>45.480000280268399</v>
      </c>
      <c r="O81">
        <f t="shared" si="3"/>
        <v>1.5865294467652828E-2</v>
      </c>
      <c r="T81">
        <f t="shared" si="4"/>
        <v>132.44773581348923</v>
      </c>
      <c r="V81">
        <f t="shared" si="5"/>
        <v>280.5102095024323</v>
      </c>
    </row>
    <row r="82" spans="2:22">
      <c r="B82">
        <v>-104.702226231796</v>
      </c>
      <c r="C82">
        <v>32.229513995051299</v>
      </c>
      <c r="D82">
        <v>65.628740300903502</v>
      </c>
      <c r="E82">
        <v>27.469104756106798</v>
      </c>
      <c r="F82" s="39">
        <v>3.1972728610716302E-6</v>
      </c>
      <c r="G82" s="39">
        <v>1.33822808044092E-6</v>
      </c>
      <c r="H82">
        <v>843</v>
      </c>
      <c r="I82" s="39">
        <v>2.0007777107984602E-12</v>
      </c>
      <c r="J82">
        <v>-0.31903203761711801</v>
      </c>
      <c r="K82">
        <v>1412.00961891875</v>
      </c>
      <c r="L82">
        <v>40.2978571317717</v>
      </c>
      <c r="O82">
        <f t="shared" si="3"/>
        <v>2.0767769000359215E-2</v>
      </c>
      <c r="T82">
        <f t="shared" si="4"/>
        <v>136.34073801771461</v>
      </c>
      <c r="V82">
        <f t="shared" si="5"/>
        <v>325.7430836295772</v>
      </c>
    </row>
    <row r="83" spans="2:22">
      <c r="B83">
        <v>-104.70223490352301</v>
      </c>
      <c r="C83">
        <v>32.229513166852598</v>
      </c>
      <c r="D83">
        <v>38.9462971659079</v>
      </c>
      <c r="E83">
        <v>23.065546626645901</v>
      </c>
      <c r="F83" s="39">
        <v>1.8973690245594099E-6</v>
      </c>
      <c r="G83" s="39">
        <v>1.1236974215417301E-6</v>
      </c>
      <c r="H83">
        <v>605</v>
      </c>
      <c r="I83" s="39">
        <v>1.43590808426224E-12</v>
      </c>
      <c r="J83">
        <v>-2.57455375523574</v>
      </c>
      <c r="K83">
        <v>703.60514401375599</v>
      </c>
      <c r="L83">
        <v>14.0142727569127</v>
      </c>
      <c r="O83">
        <f t="shared" si="3"/>
        <v>1.490450800144404E-2</v>
      </c>
      <c r="T83">
        <f t="shared" si="4"/>
        <v>114.48402406197017</v>
      </c>
      <c r="V83">
        <f t="shared" si="5"/>
        <v>193.30687861156539</v>
      </c>
    </row>
    <row r="84" spans="2:22">
      <c r="B84">
        <v>-104.70222881382701</v>
      </c>
      <c r="C84">
        <v>32.229513069417401</v>
      </c>
      <c r="D84">
        <v>38.504938597571098</v>
      </c>
      <c r="E84">
        <v>20.276741903138799</v>
      </c>
      <c r="F84" s="39">
        <v>1.8758671068618499E-6</v>
      </c>
      <c r="G84" s="39">
        <v>9.8783362747200699E-7</v>
      </c>
      <c r="H84">
        <v>356</v>
      </c>
      <c r="I84" s="39">
        <v>8.4493103801216203E-13</v>
      </c>
      <c r="J84">
        <v>-3.0595847960734699</v>
      </c>
      <c r="K84">
        <v>611.52425844184597</v>
      </c>
      <c r="L84">
        <v>41.784811463230902</v>
      </c>
      <c r="O84">
        <f t="shared" si="3"/>
        <v>8.7702559479571531E-3</v>
      </c>
      <c r="T84">
        <f t="shared" si="4"/>
        <v>100.6420114603139</v>
      </c>
      <c r="V84">
        <f t="shared" si="5"/>
        <v>191.11623011858515</v>
      </c>
    </row>
    <row r="85" spans="2:22">
      <c r="B85">
        <v>-104.702234659935</v>
      </c>
      <c r="C85">
        <v>32.2295093668818</v>
      </c>
      <c r="D85">
        <v>80.120482404080093</v>
      </c>
      <c r="E85">
        <v>63.089784072733501</v>
      </c>
      <c r="F85" s="39">
        <v>3.9032753460149303E-6</v>
      </c>
      <c r="G85" s="39">
        <v>3.0735810789871799E-6</v>
      </c>
      <c r="H85">
        <v>3016</v>
      </c>
      <c r="I85" s="39">
        <v>7.15817980518169E-12</v>
      </c>
      <c r="J85">
        <v>-0.56943017391461104</v>
      </c>
      <c r="K85">
        <v>3959.1474627812099</v>
      </c>
      <c r="L85">
        <v>23.8219836883436</v>
      </c>
      <c r="O85">
        <f t="shared" si="3"/>
        <v>7.430082005347971E-2</v>
      </c>
      <c r="T85">
        <f t="shared" si="4"/>
        <v>313.14117435670897</v>
      </c>
      <c r="V85">
        <f t="shared" si="5"/>
        <v>397.67170420357792</v>
      </c>
    </row>
    <row r="86" spans="2:22">
      <c r="B86">
        <v>-104.70224362396699</v>
      </c>
      <c r="C86">
        <v>32.229502790009299</v>
      </c>
      <c r="D86">
        <v>68.831865201870002</v>
      </c>
      <c r="E86">
        <v>38.215478098090898</v>
      </c>
      <c r="F86" s="39">
        <v>3.3533213280927501E-6</v>
      </c>
      <c r="G86" s="39">
        <v>1.86176529422463E-6</v>
      </c>
      <c r="H86">
        <v>994</v>
      </c>
      <c r="I86" s="39">
        <v>2.3591613814159802E-12</v>
      </c>
      <c r="J86">
        <v>-1.65097443374089</v>
      </c>
      <c r="K86">
        <v>2060.2879227170101</v>
      </c>
      <c r="L86">
        <v>51.754316033209697</v>
      </c>
      <c r="O86">
        <f t="shared" si="3"/>
        <v>2.4487737113116321E-2</v>
      </c>
      <c r="T86">
        <f t="shared" si="4"/>
        <v>189.67951572703467</v>
      </c>
      <c r="V86">
        <f t="shared" si="5"/>
        <v>341.64154180061036</v>
      </c>
    </row>
    <row r="87" spans="2:22">
      <c r="B87">
        <v>-104.702234075324</v>
      </c>
      <c r="C87">
        <v>32.229501279764499</v>
      </c>
      <c r="D87">
        <v>79.2974561477008</v>
      </c>
      <c r="E87">
        <v>41.575948981295298</v>
      </c>
      <c r="F87" s="39">
        <v>3.8631795053602696E-6</v>
      </c>
      <c r="G87" s="39">
        <v>2.0254792754168501E-6</v>
      </c>
      <c r="H87">
        <v>1359</v>
      </c>
      <c r="I87" s="39">
        <v>3.2254530355576599E-12</v>
      </c>
      <c r="J87">
        <v>-1.5701106308194199</v>
      </c>
      <c r="K87">
        <v>2582.2632088323098</v>
      </c>
      <c r="L87">
        <v>47.371747568113499</v>
      </c>
      <c r="O87">
        <f t="shared" si="3"/>
        <v>3.3479713014813964E-2</v>
      </c>
      <c r="T87">
        <f t="shared" si="4"/>
        <v>206.35894828849342</v>
      </c>
      <c r="V87">
        <f t="shared" si="5"/>
        <v>393.58667820076425</v>
      </c>
    </row>
    <row r="88" spans="2:22">
      <c r="B88">
        <v>-104.702245523952</v>
      </c>
      <c r="C88">
        <v>32.229501572069999</v>
      </c>
      <c r="D88">
        <v>73.002650531826404</v>
      </c>
      <c r="E88">
        <v>29.7750156625501</v>
      </c>
      <c r="F88" s="39">
        <v>3.5565118614426898E-6</v>
      </c>
      <c r="G88" s="39">
        <v>1.45056646035523E-6</v>
      </c>
      <c r="H88">
        <v>870</v>
      </c>
      <c r="I88" s="39">
        <v>2.06485955918702E-12</v>
      </c>
      <c r="J88">
        <v>-0.288822332010366</v>
      </c>
      <c r="K88">
        <v>1702.51014461214</v>
      </c>
      <c r="L88">
        <v>48.898982907488197</v>
      </c>
      <c r="O88">
        <f t="shared" si="3"/>
        <v>2.1432928861580686E-2</v>
      </c>
      <c r="T88">
        <f t="shared" si="4"/>
        <v>147.78594519060889</v>
      </c>
      <c r="V88">
        <f t="shared" si="5"/>
        <v>362.34290629896719</v>
      </c>
    </row>
    <row r="89" spans="2:22">
      <c r="B89">
        <v>-104.702244647036</v>
      </c>
      <c r="C89">
        <v>32.229498210557402</v>
      </c>
      <c r="D89">
        <v>47.591155667236798</v>
      </c>
      <c r="E89">
        <v>26.638808381327902</v>
      </c>
      <c r="F89" s="39">
        <v>2.3185255384186799E-6</v>
      </c>
      <c r="G89" s="39">
        <v>1.29777805727188E-6</v>
      </c>
      <c r="H89">
        <v>625</v>
      </c>
      <c r="I89" s="39">
        <v>1.48337612010562E-12</v>
      </c>
      <c r="J89">
        <v>-2.4314109156080699</v>
      </c>
      <c r="K89">
        <v>992.97914235877795</v>
      </c>
      <c r="L89">
        <v>37.058093837163597</v>
      </c>
      <c r="O89">
        <f t="shared" si="3"/>
        <v>1.5397219009756239E-2</v>
      </c>
      <c r="T89">
        <f t="shared" si="4"/>
        <v>132.21962735481176</v>
      </c>
      <c r="V89">
        <f t="shared" si="5"/>
        <v>236.21495292250069</v>
      </c>
    </row>
    <row r="90" spans="2:22">
      <c r="B90">
        <v>-104.70223412404199</v>
      </c>
      <c r="C90">
        <v>32.229497236205901</v>
      </c>
      <c r="D90">
        <v>46.100061502968799</v>
      </c>
      <c r="E90">
        <v>30.662639638326102</v>
      </c>
      <c r="F90" s="39">
        <v>2.24588305156218E-6</v>
      </c>
      <c r="G90" s="39">
        <v>1.4938093450361401E-6</v>
      </c>
      <c r="H90">
        <v>461</v>
      </c>
      <c r="I90" s="39">
        <v>1.0941382261898999E-12</v>
      </c>
      <c r="J90">
        <v>-2.3780307888416798</v>
      </c>
      <c r="K90">
        <v>1107.1593323187701</v>
      </c>
      <c r="L90">
        <v>58.36190993084</v>
      </c>
      <c r="O90">
        <f t="shared" si="3"/>
        <v>1.1356988741596201E-2</v>
      </c>
      <c r="T90">
        <f t="shared" si="4"/>
        <v>152.19159688599635</v>
      </c>
      <c r="V90">
        <f t="shared" si="5"/>
        <v>228.81402447524175</v>
      </c>
    </row>
    <row r="91" spans="2:22">
      <c r="B91">
        <v>-104.702234221477</v>
      </c>
      <c r="C91">
        <v>32.2295879483286</v>
      </c>
      <c r="D91">
        <v>34.388503191679703</v>
      </c>
      <c r="E91">
        <v>21.082982181689001</v>
      </c>
      <c r="F91" s="39">
        <v>1.67532436983434E-6</v>
      </c>
      <c r="G91" s="39">
        <v>1.0271116960482499E-6</v>
      </c>
      <c r="H91">
        <v>484</v>
      </c>
      <c r="I91" s="39">
        <v>1.14872646740979E-12</v>
      </c>
      <c r="J91">
        <v>-0.495061876631888</v>
      </c>
      <c r="K91">
        <v>567.86407676152305</v>
      </c>
      <c r="L91">
        <v>14.768336331432</v>
      </c>
      <c r="O91">
        <f t="shared" si="3"/>
        <v>1.192360640115523E-2</v>
      </c>
      <c r="T91">
        <f t="shared" si="4"/>
        <v>104.64372158421972</v>
      </c>
      <c r="V91">
        <f t="shared" si="5"/>
        <v>170.68462718777937</v>
      </c>
    </row>
    <row r="92" spans="2:22">
      <c r="B92">
        <v>-104.702224429246</v>
      </c>
      <c r="C92">
        <v>32.229582638113101</v>
      </c>
      <c r="D92">
        <v>43.529570292384001</v>
      </c>
      <c r="E92">
        <v>30.273200558017699</v>
      </c>
      <c r="F92" s="39">
        <v>2.1206549617109299E-6</v>
      </c>
      <c r="G92" s="39">
        <v>1.4748368187191299E-6</v>
      </c>
      <c r="H92">
        <v>576</v>
      </c>
      <c r="I92" s="39">
        <v>1.3670794322893401E-12</v>
      </c>
      <c r="J92">
        <v>-3.0438917314553602</v>
      </c>
      <c r="K92">
        <v>1032.1475817017599</v>
      </c>
      <c r="L92">
        <v>44.194027074082598</v>
      </c>
      <c r="O92">
        <f t="shared" si="3"/>
        <v>1.419007703939135E-2</v>
      </c>
      <c r="T92">
        <f t="shared" si="4"/>
        <v>150.25864668271811</v>
      </c>
      <c r="V92">
        <f t="shared" si="5"/>
        <v>216.05559380082136</v>
      </c>
    </row>
    <row r="93" spans="2:22">
      <c r="B93">
        <v>-104.70222910613199</v>
      </c>
      <c r="C93">
        <v>32.229568558734201</v>
      </c>
      <c r="D93">
        <v>36.841555523432</v>
      </c>
      <c r="E93">
        <v>22.732031814536601</v>
      </c>
      <c r="F93" s="39">
        <v>1.7948311226859099E-6</v>
      </c>
      <c r="G93" s="39">
        <v>1.1074493897703899E-6</v>
      </c>
      <c r="H93">
        <v>462</v>
      </c>
      <c r="I93" s="39">
        <v>1.09651162798207E-12</v>
      </c>
      <c r="J93">
        <v>-2.5260131388043301</v>
      </c>
      <c r="K93">
        <v>655.95688551730598</v>
      </c>
      <c r="L93">
        <v>29.568541744073102</v>
      </c>
      <c r="O93">
        <f t="shared" si="3"/>
        <v>1.1381624292011812E-2</v>
      </c>
      <c r="T93">
        <f t="shared" si="4"/>
        <v>112.82864955935875</v>
      </c>
      <c r="V93">
        <f t="shared" si="5"/>
        <v>182.8601592364833</v>
      </c>
    </row>
    <row r="94" spans="2:22">
      <c r="B94">
        <v>-104.702223698482</v>
      </c>
      <c r="C94">
        <v>32.229553602438997</v>
      </c>
      <c r="D94">
        <v>92.927457393276796</v>
      </c>
      <c r="E94">
        <v>37.274868671060801</v>
      </c>
      <c r="F94" s="39">
        <v>4.5272000682881397E-6</v>
      </c>
      <c r="G94" s="39">
        <v>1.8159410870232899E-6</v>
      </c>
      <c r="H94">
        <v>1467</v>
      </c>
      <c r="I94" s="39">
        <v>3.48178042911191E-12</v>
      </c>
      <c r="J94">
        <v>-1.82972029624352</v>
      </c>
      <c r="K94">
        <v>2713.0591216109201</v>
      </c>
      <c r="L94">
        <v>45.928196392235499</v>
      </c>
      <c r="O94">
        <f t="shared" si="3"/>
        <v>3.6140352459699841E-2</v>
      </c>
      <c r="T94">
        <f t="shared" si="4"/>
        <v>185.01087491742865</v>
      </c>
      <c r="V94">
        <f t="shared" si="5"/>
        <v>461.23811589791262</v>
      </c>
    </row>
    <row r="95" spans="2:22">
      <c r="B95">
        <v>-104.702239288104</v>
      </c>
      <c r="C95">
        <v>32.229540497411598</v>
      </c>
      <c r="D95">
        <v>39.018201400468598</v>
      </c>
      <c r="E95">
        <v>20.076078288088699</v>
      </c>
      <c r="F95" s="39">
        <v>1.9008720242620301E-6</v>
      </c>
      <c r="G95" s="39">
        <v>9.7805778341858808E-7</v>
      </c>
      <c r="H95">
        <v>422</v>
      </c>
      <c r="I95" s="39">
        <v>1.0015755562953101E-12</v>
      </c>
      <c r="J95">
        <v>-3.09089255239018</v>
      </c>
      <c r="K95">
        <v>613.543285976731</v>
      </c>
      <c r="L95">
        <v>31.219196812137501</v>
      </c>
      <c r="O95">
        <f t="shared" si="3"/>
        <v>1.0396202275387413E-2</v>
      </c>
      <c r="T95">
        <f t="shared" si="4"/>
        <v>99.646033411078378</v>
      </c>
      <c r="V95">
        <f t="shared" si="5"/>
        <v>193.66376961670181</v>
      </c>
    </row>
    <row r="96" spans="2:22">
      <c r="B96">
        <v>-104.702220921581</v>
      </c>
      <c r="C96">
        <v>32.2295339692567</v>
      </c>
      <c r="D96">
        <v>58.996120139996201</v>
      </c>
      <c r="E96">
        <v>25.912960301468399</v>
      </c>
      <c r="F96" s="39">
        <v>2.8741477128357301E-6</v>
      </c>
      <c r="G96" s="39">
        <v>1.2624165013993199E-6</v>
      </c>
      <c r="H96">
        <v>555</v>
      </c>
      <c r="I96" s="39">
        <v>1.3172379946537899E-12</v>
      </c>
      <c r="J96">
        <v>-1.5228233714992101</v>
      </c>
      <c r="K96">
        <v>1197.4008506904099</v>
      </c>
      <c r="L96">
        <v>53.649607006710397</v>
      </c>
      <c r="O96">
        <f t="shared" si="3"/>
        <v>1.3672730480663539E-2</v>
      </c>
      <c r="T96">
        <f t="shared" si="4"/>
        <v>128.61693757749802</v>
      </c>
      <c r="V96">
        <f t="shared" si="5"/>
        <v>292.82259583944506</v>
      </c>
    </row>
    <row r="97" spans="1:22">
      <c r="B97">
        <v>-104.70222243182501</v>
      </c>
      <c r="C97">
        <v>32.2295339692567</v>
      </c>
      <c r="D97">
        <v>39.693135608462597</v>
      </c>
      <c r="E97">
        <v>28.199049797083202</v>
      </c>
      <c r="F97" s="39">
        <v>1.9337531799315398E-6</v>
      </c>
      <c r="G97" s="39">
        <v>1.3737892303104299E-6</v>
      </c>
      <c r="H97">
        <v>438</v>
      </c>
      <c r="I97" s="39">
        <v>1.03954998497002E-12</v>
      </c>
      <c r="J97">
        <v>-0.690506280279507</v>
      </c>
      <c r="K97">
        <v>876.69587605182801</v>
      </c>
      <c r="L97">
        <v>50.03968742587</v>
      </c>
      <c r="O97">
        <f t="shared" si="3"/>
        <v>1.0790371082037172E-2</v>
      </c>
      <c r="T97">
        <f t="shared" si="4"/>
        <v>139.96376273885951</v>
      </c>
      <c r="V97">
        <f t="shared" si="5"/>
        <v>197.01375240093674</v>
      </c>
    </row>
    <row r="98" spans="1:22">
      <c r="B98">
        <v>-104.70223855734</v>
      </c>
      <c r="C98">
        <v>32.229531484660399</v>
      </c>
      <c r="D98">
        <v>29.144585149076899</v>
      </c>
      <c r="E98">
        <v>26.0047897284323</v>
      </c>
      <c r="F98" s="39">
        <v>1.4198534166143701E-6</v>
      </c>
      <c r="G98" s="39">
        <v>1.2668902080914399E-6</v>
      </c>
      <c r="H98">
        <v>378</v>
      </c>
      <c r="I98" s="39">
        <v>8.9714587743988E-13</v>
      </c>
      <c r="J98">
        <v>-0.72230330063235704</v>
      </c>
      <c r="K98">
        <v>593.62243442858096</v>
      </c>
      <c r="L98">
        <v>36.323161309787501</v>
      </c>
      <c r="O98">
        <f t="shared" si="3"/>
        <v>9.312238057100573E-3</v>
      </c>
      <c r="T98">
        <f t="shared" si="4"/>
        <v>129.07272570583953</v>
      </c>
      <c r="V98">
        <f t="shared" si="5"/>
        <v>144.65685298906146</v>
      </c>
    </row>
    <row r="99" spans="1:22">
      <c r="B99">
        <v>-104.7022381676</v>
      </c>
      <c r="C99">
        <v>32.2295291949344</v>
      </c>
      <c r="D99">
        <v>43.205638656042701</v>
      </c>
      <c r="E99">
        <v>36.860643120317398</v>
      </c>
      <c r="F99" s="39">
        <v>2.1048737989921602E-6</v>
      </c>
      <c r="G99" s="39">
        <v>1.79576102405572E-6</v>
      </c>
      <c r="H99">
        <v>843</v>
      </c>
      <c r="I99" s="39">
        <v>2.0007777107984602E-12</v>
      </c>
      <c r="J99">
        <v>-0.43497591695896598</v>
      </c>
      <c r="K99">
        <v>1247.3904612558999</v>
      </c>
      <c r="L99">
        <v>32.418915633582202</v>
      </c>
      <c r="O99">
        <f t="shared" si="3"/>
        <v>2.0767769000359215E-2</v>
      </c>
      <c r="T99">
        <f t="shared" si="4"/>
        <v>182.95489902030391</v>
      </c>
      <c r="V99">
        <f t="shared" si="5"/>
        <v>214.44778463637306</v>
      </c>
    </row>
    <row r="100" spans="1:22">
      <c r="B100">
        <v>-104.70223334456</v>
      </c>
      <c r="C100">
        <v>32.229525151375803</v>
      </c>
      <c r="D100">
        <v>100.32689794756899</v>
      </c>
      <c r="E100">
        <v>52.835544263673903</v>
      </c>
      <c r="F100" s="39">
        <v>4.8876828440184601E-6</v>
      </c>
      <c r="G100" s="39">
        <v>2.5740194158788099E-6</v>
      </c>
      <c r="H100">
        <v>2679</v>
      </c>
      <c r="I100" s="39">
        <v>6.3583434012207397E-12</v>
      </c>
      <c r="J100">
        <v>-0.59429527960155604</v>
      </c>
      <c r="K100">
        <v>4151.8595252791101</v>
      </c>
      <c r="L100">
        <v>35.474695526460501</v>
      </c>
      <c r="O100">
        <f t="shared" si="3"/>
        <v>6.5998639563419143E-2</v>
      </c>
      <c r="T100">
        <f t="shared" si="4"/>
        <v>262.24506267811478</v>
      </c>
      <c r="V100">
        <f t="shared" si="5"/>
        <v>497.96465631660334</v>
      </c>
    </row>
    <row r="101" spans="1:22">
      <c r="B101">
        <v>-104.70222554975</v>
      </c>
      <c r="C101">
        <v>32.229521887298297</v>
      </c>
      <c r="D101">
        <v>43.238571810138197</v>
      </c>
      <c r="E101">
        <v>27.3746289499311</v>
      </c>
      <c r="F101" s="39">
        <v>2.1064782222880599E-6</v>
      </c>
      <c r="G101" s="39">
        <v>1.33362544857981E-6</v>
      </c>
      <c r="H101">
        <v>700</v>
      </c>
      <c r="I101" s="39">
        <v>1.66138125451829E-12</v>
      </c>
      <c r="J101">
        <v>-2.21275144748319</v>
      </c>
      <c r="K101">
        <v>927.08309744808503</v>
      </c>
      <c r="L101">
        <v>24.4943628109671</v>
      </c>
      <c r="O101">
        <f t="shared" si="3"/>
        <v>1.7244885290926989E-2</v>
      </c>
      <c r="T101">
        <f t="shared" si="4"/>
        <v>135.87181479458158</v>
      </c>
      <c r="V101">
        <f t="shared" si="5"/>
        <v>214.61124575294377</v>
      </c>
    </row>
    <row r="102" spans="1:22">
      <c r="B102">
        <v>-104.702244306013</v>
      </c>
      <c r="C102">
        <v>32.229518136045101</v>
      </c>
      <c r="D102">
        <v>67.080924571460002</v>
      </c>
      <c r="E102">
        <v>26.8569146817137</v>
      </c>
      <c r="F102" s="39">
        <v>3.2680197523914702E-6</v>
      </c>
      <c r="G102" s="39">
        <v>1.30840366659875E-6</v>
      </c>
      <c r="H102">
        <v>925</v>
      </c>
      <c r="I102" s="39">
        <v>2.1953966577563201E-12</v>
      </c>
      <c r="J102">
        <v>-2.47814678120689</v>
      </c>
      <c r="K102">
        <v>1411.08846148815</v>
      </c>
      <c r="L102">
        <v>34.447766724385303</v>
      </c>
      <c r="O102">
        <f t="shared" si="3"/>
        <v>2.2787884134439232E-2</v>
      </c>
      <c r="T102">
        <f t="shared" si="4"/>
        <v>133.30218079894254</v>
      </c>
      <c r="V102">
        <f t="shared" si="5"/>
        <v>332.95088588390342</v>
      </c>
    </row>
    <row r="103" spans="1:22">
      <c r="B103">
        <v>-104.70223884964599</v>
      </c>
      <c r="C103">
        <v>32.229513556593197</v>
      </c>
      <c r="D103">
        <v>32.774813196063299</v>
      </c>
      <c r="E103">
        <v>25.705947000913</v>
      </c>
      <c r="F103" s="39">
        <v>1.5967093117742401E-6</v>
      </c>
      <c r="G103" s="39">
        <v>1.25233131608704E-6</v>
      </c>
      <c r="H103">
        <v>563</v>
      </c>
      <c r="I103" s="39">
        <v>1.3362252089911399E-12</v>
      </c>
      <c r="J103">
        <v>-0.31107649704564599</v>
      </c>
      <c r="K103">
        <v>659.89207718922705</v>
      </c>
      <c r="L103">
        <v>14.6830187145046</v>
      </c>
      <c r="O103">
        <f t="shared" si="3"/>
        <v>1.386981488398842E-2</v>
      </c>
      <c r="T103">
        <f t="shared" si="4"/>
        <v>127.58944336435185</v>
      </c>
      <c r="V103">
        <f t="shared" si="5"/>
        <v>162.67520398714771</v>
      </c>
    </row>
    <row r="104" spans="1:22">
      <c r="B104">
        <v>-104.702228375369</v>
      </c>
      <c r="C104">
        <v>32.229511851478101</v>
      </c>
      <c r="D104">
        <v>49.541659953061803</v>
      </c>
      <c r="E104">
        <v>22.191522604037502</v>
      </c>
      <c r="F104" s="39">
        <v>2.4135493708110002E-6</v>
      </c>
      <c r="G104" s="39">
        <v>1.08111709355436E-6</v>
      </c>
      <c r="H104">
        <v>611</v>
      </c>
      <c r="I104" s="39">
        <v>1.4501484950152501E-12</v>
      </c>
      <c r="J104">
        <v>-0.11433112743549199</v>
      </c>
      <c r="K104">
        <v>861.10624010343997</v>
      </c>
      <c r="L104">
        <v>29.044759921074998</v>
      </c>
      <c r="O104">
        <f t="shared" si="3"/>
        <v>1.5052321303937698E-2</v>
      </c>
      <c r="T104">
        <f t="shared" si="4"/>
        <v>110.14587466301138</v>
      </c>
      <c r="V104">
        <f t="shared" si="5"/>
        <v>245.89612732542605</v>
      </c>
    </row>
    <row r="105" spans="1:22">
      <c r="B105">
        <v>-104.702225842055</v>
      </c>
      <c r="C105">
        <v>32.229511071996903</v>
      </c>
      <c r="D105">
        <v>29.321526488636401</v>
      </c>
      <c r="E105">
        <v>20.755067505829601</v>
      </c>
      <c r="F105" s="39">
        <v>1.4284735690107299E-6</v>
      </c>
      <c r="G105" s="39">
        <v>1.0111364893161801E-6</v>
      </c>
      <c r="H105">
        <v>317</v>
      </c>
      <c r="I105" s="39">
        <v>7.5236836811757097E-13</v>
      </c>
      <c r="J105">
        <v>-3.0010587789649001</v>
      </c>
      <c r="K105">
        <v>476.66120618714098</v>
      </c>
      <c r="L105">
        <v>33.495741653550198</v>
      </c>
      <c r="O105">
        <f t="shared" si="3"/>
        <v>7.8094694817483646E-3</v>
      </c>
      <c r="T105">
        <f t="shared" si="4"/>
        <v>103.01614291682354</v>
      </c>
      <c r="V105">
        <f t="shared" si="5"/>
        <v>145.53508739224208</v>
      </c>
    </row>
    <row r="106" spans="1:22">
      <c r="B106">
        <v>-104.702233685583</v>
      </c>
      <c r="C106">
        <v>32.229504251536497</v>
      </c>
      <c r="D106">
        <v>124.310697033298</v>
      </c>
      <c r="E106">
        <v>67.991451691655797</v>
      </c>
      <c r="F106" s="39">
        <v>6.0561152955725803E-6</v>
      </c>
      <c r="G106" s="39">
        <v>3.3123784226527601E-6</v>
      </c>
      <c r="H106">
        <v>4926</v>
      </c>
      <c r="I106" s="39">
        <v>1.16913772282244E-11</v>
      </c>
      <c r="J106">
        <v>-2.9823608020323298</v>
      </c>
      <c r="K106">
        <v>6620.0595615887696</v>
      </c>
      <c r="L106">
        <v>25.5897933519832</v>
      </c>
      <c r="O106">
        <f t="shared" si="3"/>
        <v>0.12135472134729478</v>
      </c>
      <c r="T106">
        <f t="shared" si="4"/>
        <v>337.47021553278984</v>
      </c>
      <c r="V106">
        <f t="shared" si="5"/>
        <v>617.00635413858708</v>
      </c>
    </row>
    <row r="107" spans="1:22">
      <c r="B107">
        <v>-104.702242893204</v>
      </c>
      <c r="C107">
        <v>32.229499087473698</v>
      </c>
      <c r="D107">
        <v>40.856307956031102</v>
      </c>
      <c r="E107">
        <v>38.803581818307897</v>
      </c>
      <c r="F107" s="39">
        <v>1.9904201121715701E-6</v>
      </c>
      <c r="G107" s="39">
        <v>1.8904162793802799E-6</v>
      </c>
      <c r="H107">
        <v>939</v>
      </c>
      <c r="I107" s="39">
        <v>2.22862428284668E-12</v>
      </c>
      <c r="J107">
        <v>-2.80587076866109</v>
      </c>
      <c r="K107">
        <v>1241.7381245126601</v>
      </c>
      <c r="L107">
        <v>24.380190841887501</v>
      </c>
      <c r="O107">
        <f t="shared" si="3"/>
        <v>2.3132781840257771E-2</v>
      </c>
      <c r="T107">
        <f t="shared" si="4"/>
        <v>192.59852222387084</v>
      </c>
      <c r="V107">
        <f t="shared" si="5"/>
        <v>202.78706673780209</v>
      </c>
    </row>
    <row r="108" spans="1:22">
      <c r="B108">
        <v>-104.70223855734</v>
      </c>
      <c r="C108">
        <v>32.229497138770697</v>
      </c>
      <c r="D108">
        <v>67.023214509571801</v>
      </c>
      <c r="E108">
        <v>44.627484811219901</v>
      </c>
      <c r="F108" s="39">
        <v>3.26520825831372E-6</v>
      </c>
      <c r="G108" s="39">
        <v>2.1741426910008098E-6</v>
      </c>
      <c r="H108">
        <v>1568</v>
      </c>
      <c r="I108" s="39">
        <v>3.7214940101209797E-12</v>
      </c>
      <c r="J108">
        <v>-2.8121361859380198</v>
      </c>
      <c r="K108">
        <v>2342.7543093341501</v>
      </c>
      <c r="L108">
        <v>33.0702330264563</v>
      </c>
      <c r="O108">
        <f t="shared" si="3"/>
        <v>3.8628543051676449E-2</v>
      </c>
      <c r="T108">
        <f t="shared" si="4"/>
        <v>221.50500604441376</v>
      </c>
      <c r="V108">
        <f t="shared" si="5"/>
        <v>332.66444653690814</v>
      </c>
    </row>
    <row r="109" spans="1:22">
      <c r="T109">
        <f t="shared" si="4"/>
        <v>0</v>
      </c>
      <c r="V109">
        <f t="shared" si="5"/>
        <v>0</v>
      </c>
    </row>
    <row r="110" spans="1:22">
      <c r="A110">
        <v>4</v>
      </c>
      <c r="B110">
        <v>-104.70223490352301</v>
      </c>
      <c r="C110">
        <v>32.229476532944403</v>
      </c>
      <c r="D110">
        <v>38.103162011433</v>
      </c>
      <c r="E110">
        <v>24.000677659390899</v>
      </c>
      <c r="F110" s="39">
        <v>1.8562935272200101E-6</v>
      </c>
      <c r="G110" s="39">
        <v>1.1692547346767E-6</v>
      </c>
      <c r="H110">
        <v>537</v>
      </c>
      <c r="I110" s="39">
        <v>1.27451676239475E-12</v>
      </c>
      <c r="J110">
        <v>-0.83901799098598195</v>
      </c>
      <c r="K110">
        <v>716.28128296606303</v>
      </c>
      <c r="L110">
        <v>25.029452427358301</v>
      </c>
      <c r="O110">
        <f t="shared" si="3"/>
        <v>1.322929057318256E-2</v>
      </c>
      <c r="T110">
        <f t="shared" si="4"/>
        <v>119.12547329301496</v>
      </c>
      <c r="V110">
        <f t="shared" si="5"/>
        <v>189.12204367681088</v>
      </c>
    </row>
    <row r="111" spans="1:22">
      <c r="B111">
        <v>-104.70222808306301</v>
      </c>
      <c r="C111">
        <v>32.229476289356597</v>
      </c>
      <c r="D111">
        <v>79.776761673526494</v>
      </c>
      <c r="E111">
        <v>21.813292184621002</v>
      </c>
      <c r="F111" s="39">
        <v>3.8865301066800299E-6</v>
      </c>
      <c r="G111" s="39">
        <v>1.0626906259779999E-6</v>
      </c>
      <c r="H111">
        <v>1084</v>
      </c>
      <c r="I111" s="39">
        <v>2.5727675427111901E-12</v>
      </c>
      <c r="J111">
        <v>-3.09807767099475</v>
      </c>
      <c r="K111">
        <v>1363.0026533826599</v>
      </c>
      <c r="L111">
        <v>20.469707281218</v>
      </c>
      <c r="O111">
        <f t="shared" si="3"/>
        <v>2.6704936650521219E-2</v>
      </c>
      <c r="T111">
        <f t="shared" si="4"/>
        <v>108.26855776528718</v>
      </c>
      <c r="V111">
        <f t="shared" si="5"/>
        <v>395.96567342857617</v>
      </c>
    </row>
    <row r="112" spans="1:22">
      <c r="B112">
        <v>-104.70223275994999</v>
      </c>
      <c r="C112">
        <v>32.229472343233098</v>
      </c>
      <c r="D112">
        <v>61.079751234712198</v>
      </c>
      <c r="E112">
        <v>25.133401677426999</v>
      </c>
      <c r="F112" s="39">
        <v>2.9756571600851499E-6</v>
      </c>
      <c r="G112" s="39">
        <v>1.2244382982396399E-6</v>
      </c>
      <c r="H112">
        <v>825</v>
      </c>
      <c r="I112" s="39">
        <v>1.95805647853942E-12</v>
      </c>
      <c r="J112">
        <v>-0.14988457477744099</v>
      </c>
      <c r="K112">
        <v>1202.39624968971</v>
      </c>
      <c r="L112">
        <v>31.387011543582801</v>
      </c>
      <c r="O112">
        <f t="shared" si="3"/>
        <v>2.0324329092878235E-2</v>
      </c>
      <c r="T112">
        <f t="shared" si="4"/>
        <v>124.74765974432621</v>
      </c>
      <c r="V112">
        <f t="shared" si="5"/>
        <v>303.16453467336652</v>
      </c>
    </row>
    <row r="113" spans="2:22">
      <c r="B113">
        <v>-104.70222847280399</v>
      </c>
      <c r="C113">
        <v>32.229470491965301</v>
      </c>
      <c r="D113">
        <v>56.657814678945599</v>
      </c>
      <c r="E113">
        <v>36.787490068003599</v>
      </c>
      <c r="F113" s="39">
        <v>2.76023114888471E-6</v>
      </c>
      <c r="G113" s="39">
        <v>1.7921971849846899E-6</v>
      </c>
      <c r="H113">
        <v>1249</v>
      </c>
      <c r="I113" s="39">
        <v>2.96437883841907E-12</v>
      </c>
      <c r="J113">
        <v>-2.4303322246211199</v>
      </c>
      <c r="K113">
        <v>1632.5220606180401</v>
      </c>
      <c r="L113">
        <v>23.4926112099735</v>
      </c>
      <c r="O113">
        <f t="shared" si="3"/>
        <v>3.0769802469096868E-2</v>
      </c>
      <c r="T113">
        <f t="shared" si="4"/>
        <v>182.59180960660564</v>
      </c>
      <c r="V113">
        <f t="shared" si="5"/>
        <v>281.21660084612023</v>
      </c>
    </row>
    <row r="114" spans="2:22">
      <c r="B114">
        <v>-104.702246157281</v>
      </c>
      <c r="C114">
        <v>32.229468786850198</v>
      </c>
      <c r="D114">
        <v>89.211166031323501</v>
      </c>
      <c r="E114">
        <v>41.718936692291997</v>
      </c>
      <c r="F114" s="39">
        <v>4.3461513774107899E-6</v>
      </c>
      <c r="G114" s="39">
        <v>2.0324452894792899E-6</v>
      </c>
      <c r="H114">
        <v>2375</v>
      </c>
      <c r="I114" s="39">
        <v>5.6368292564013596E-12</v>
      </c>
      <c r="J114">
        <v>-2.4507158719270601</v>
      </c>
      <c r="K114">
        <v>2915.0870489786298</v>
      </c>
      <c r="L114">
        <v>18.527304327596902</v>
      </c>
      <c r="O114">
        <f t="shared" si="3"/>
        <v>5.8509432237073708E-2</v>
      </c>
      <c r="T114">
        <f t="shared" si="4"/>
        <v>207.06865653045642</v>
      </c>
      <c r="V114">
        <f t="shared" si="5"/>
        <v>442.79259641424881</v>
      </c>
    </row>
    <row r="115" spans="2:22">
      <c r="B115">
        <v>-104.70223597530899</v>
      </c>
      <c r="C115">
        <v>32.229464353550902</v>
      </c>
      <c r="D115">
        <v>52.162389821128897</v>
      </c>
      <c r="E115">
        <v>39.420276989685</v>
      </c>
      <c r="F115" s="39">
        <v>2.5412249660601601E-6</v>
      </c>
      <c r="G115" s="39">
        <v>1.9204601706077798E-6</v>
      </c>
      <c r="H115">
        <v>1136</v>
      </c>
      <c r="I115" s="39">
        <v>2.69618443590397E-12</v>
      </c>
      <c r="J115">
        <v>-1.9116980964960999</v>
      </c>
      <c r="K115">
        <v>1610.5574950626301</v>
      </c>
      <c r="L115">
        <v>29.465417814480499</v>
      </c>
      <c r="O115">
        <f t="shared" si="3"/>
        <v>2.7985985272132939E-2</v>
      </c>
      <c r="T115">
        <f t="shared" si="4"/>
        <v>195.65944013670608</v>
      </c>
      <c r="V115">
        <f t="shared" si="5"/>
        <v>258.90391361951339</v>
      </c>
    </row>
    <row r="116" spans="2:22">
      <c r="B116">
        <v>-104.702221408757</v>
      </c>
      <c r="C116">
        <v>32.229449981866601</v>
      </c>
      <c r="D116">
        <v>112.513342034972</v>
      </c>
      <c r="E116">
        <v>96.309276586716706</v>
      </c>
      <c r="F116" s="39">
        <v>5.4813768075925597E-6</v>
      </c>
      <c r="G116" s="39">
        <v>4.6919540873148897E-6</v>
      </c>
      <c r="H116">
        <v>6132</v>
      </c>
      <c r="I116" s="39">
        <v>1.45536997895802E-11</v>
      </c>
      <c r="J116">
        <v>-3.0677993859790802</v>
      </c>
      <c r="K116">
        <v>8487.3327054105703</v>
      </c>
      <c r="L116">
        <v>27.751153244046499</v>
      </c>
      <c r="O116">
        <f t="shared" si="3"/>
        <v>0.1510651951485204</v>
      </c>
      <c r="T116">
        <f t="shared" si="4"/>
        <v>478.02350911585376</v>
      </c>
      <c r="V116">
        <f t="shared" si="5"/>
        <v>558.45111175227828</v>
      </c>
    </row>
    <row r="117" spans="2:22">
      <c r="B117">
        <v>-104.70224425729501</v>
      </c>
      <c r="C117">
        <v>32.2294483254691</v>
      </c>
      <c r="D117">
        <v>64.456631814410201</v>
      </c>
      <c r="E117">
        <v>48.824348037179703</v>
      </c>
      <c r="F117" s="39">
        <v>3.1401705818428299E-6</v>
      </c>
      <c r="G117" s="39">
        <v>2.3786036761190401E-6</v>
      </c>
      <c r="H117">
        <v>1909</v>
      </c>
      <c r="I117" s="39">
        <v>4.5308240212506102E-12</v>
      </c>
      <c r="J117">
        <v>-2.7556123890769699</v>
      </c>
      <c r="K117">
        <v>2464.9217771179901</v>
      </c>
      <c r="L117">
        <v>22.553323285089402</v>
      </c>
      <c r="O117">
        <f t="shared" si="3"/>
        <v>4.7029265743399454E-2</v>
      </c>
      <c r="T117">
        <f t="shared" si="4"/>
        <v>242.33580612571444</v>
      </c>
      <c r="V117">
        <f t="shared" si="5"/>
        <v>319.92541547095999</v>
      </c>
    </row>
    <row r="118" spans="2:22">
      <c r="B118">
        <v>-104.702235293263</v>
      </c>
      <c r="C118">
        <v>32.229445256261997</v>
      </c>
      <c r="D118">
        <v>44.284226437378301</v>
      </c>
      <c r="E118">
        <v>31.696343169729001</v>
      </c>
      <c r="F118" s="39">
        <v>2.1574199765621799E-6</v>
      </c>
      <c r="G118" s="39">
        <v>1.5441688709419399E-6</v>
      </c>
      <c r="H118">
        <v>854</v>
      </c>
      <c r="I118" s="39">
        <v>2.02688513051232E-12</v>
      </c>
      <c r="J118">
        <v>-2.81372114672536</v>
      </c>
      <c r="K118">
        <v>1099.4039786380599</v>
      </c>
      <c r="L118">
        <v>22.321547257093599</v>
      </c>
      <c r="O118">
        <f t="shared" si="3"/>
        <v>2.1038760054930924E-2</v>
      </c>
      <c r="T118">
        <f t="shared" si="4"/>
        <v>157.32230295065821</v>
      </c>
      <c r="V118">
        <f t="shared" si="5"/>
        <v>219.80127014053724</v>
      </c>
    </row>
    <row r="119" spans="2:22">
      <c r="B119">
        <v>-104.70224820341799</v>
      </c>
      <c r="C119">
        <v>32.229437364014998</v>
      </c>
      <c r="D119">
        <v>216.91633584956099</v>
      </c>
      <c r="E119">
        <v>78.957495602172401</v>
      </c>
      <c r="F119" s="39">
        <v>1.05676371442612E-5</v>
      </c>
      <c r="G119" s="39">
        <v>3.8466174531089304E-6</v>
      </c>
      <c r="H119">
        <v>10688</v>
      </c>
      <c r="I119" s="39">
        <v>2.53669183547022E-11</v>
      </c>
      <c r="J119">
        <v>-3.0614307305260202</v>
      </c>
      <c r="K119">
        <v>13414.8155561249</v>
      </c>
      <c r="L119">
        <v>20.326895623100501</v>
      </c>
      <c r="O119">
        <f t="shared" si="3"/>
        <v>0.26330476284203946</v>
      </c>
      <c r="T119">
        <f t="shared" si="4"/>
        <v>391.89931080798664</v>
      </c>
      <c r="V119">
        <f t="shared" si="5"/>
        <v>1076.647148875601</v>
      </c>
    </row>
    <row r="120" spans="2:22">
      <c r="B120">
        <v>-104.702231054835</v>
      </c>
      <c r="C120">
        <v>32.229437510167699</v>
      </c>
      <c r="D120">
        <v>59.521384009621997</v>
      </c>
      <c r="E120">
        <v>26.416043970636899</v>
      </c>
      <c r="F120" s="39">
        <v>2.89973729306469E-6</v>
      </c>
      <c r="G120" s="39">
        <v>1.2869255161222399E-6</v>
      </c>
      <c r="H120">
        <v>866</v>
      </c>
      <c r="I120" s="39">
        <v>2.0553659520183498E-12</v>
      </c>
      <c r="J120">
        <v>-0.15123438512225501</v>
      </c>
      <c r="K120">
        <v>1231.5154966924799</v>
      </c>
      <c r="L120">
        <v>29.680137819959398</v>
      </c>
      <c r="O120">
        <f t="shared" si="3"/>
        <v>2.1334386659918245E-2</v>
      </c>
      <c r="T120">
        <f t="shared" si="4"/>
        <v>131.11395374704918</v>
      </c>
      <c r="V120">
        <f t="shared" si="5"/>
        <v>295.42970168707564</v>
      </c>
    </row>
    <row r="121" spans="2:22">
      <c r="B121">
        <v>-104.70224693676199</v>
      </c>
      <c r="C121">
        <v>32.229433271738799</v>
      </c>
      <c r="D121">
        <v>61.659761314864902</v>
      </c>
      <c r="E121">
        <v>54.901592021791103</v>
      </c>
      <c r="F121" s="39">
        <v>3.0039138427506598E-6</v>
      </c>
      <c r="G121" s="39">
        <v>2.6746722456667898E-6</v>
      </c>
      <c r="H121">
        <v>2366</v>
      </c>
      <c r="I121" s="39">
        <v>5.6154686402718404E-12</v>
      </c>
      <c r="J121">
        <v>-0.349204991551259</v>
      </c>
      <c r="K121">
        <v>2651.46475597066</v>
      </c>
      <c r="L121">
        <v>10.766303995851301</v>
      </c>
      <c r="O121">
        <f t="shared" si="3"/>
        <v>5.8287712283333216E-2</v>
      </c>
      <c r="T121">
        <f t="shared" si="4"/>
        <v>272.49972800567411</v>
      </c>
      <c r="V121">
        <f t="shared" si="5"/>
        <v>306.0433690251906</v>
      </c>
    </row>
    <row r="122" spans="2:22">
      <c r="B122">
        <v>-104.702233295843</v>
      </c>
      <c r="C122">
        <v>32.229432102517002</v>
      </c>
      <c r="D122">
        <v>62.577704903752696</v>
      </c>
      <c r="E122">
        <v>50.2219835664527</v>
      </c>
      <c r="F122" s="39">
        <v>3.0486338253571998E-6</v>
      </c>
      <c r="G122" s="39">
        <v>2.4466930852243401E-6</v>
      </c>
      <c r="H122">
        <v>1683</v>
      </c>
      <c r="I122" s="39">
        <v>3.9944352162204198E-12</v>
      </c>
      <c r="J122">
        <v>-2.4483295173103699</v>
      </c>
      <c r="K122">
        <v>2461.5721734910298</v>
      </c>
      <c r="L122">
        <v>31.629061372872499</v>
      </c>
      <c r="O122">
        <f t="shared" si="3"/>
        <v>4.1461631349471596E-2</v>
      </c>
      <c r="T122">
        <f t="shared" si="4"/>
        <v>249.27285999888429</v>
      </c>
      <c r="V122">
        <f t="shared" si="5"/>
        <v>310.59950973231605</v>
      </c>
    </row>
    <row r="123" spans="2:22">
      <c r="B123">
        <v>-104.702241723982</v>
      </c>
      <c r="C123">
        <v>32.229430299966701</v>
      </c>
      <c r="D123">
        <v>42.488146917338</v>
      </c>
      <c r="E123">
        <v>20.8701561358397</v>
      </c>
      <c r="F123" s="39">
        <v>2.0699193437689499E-6</v>
      </c>
      <c r="G123" s="39">
        <v>1.01674332790034E-6</v>
      </c>
      <c r="H123">
        <v>478</v>
      </c>
      <c r="I123" s="39">
        <v>1.1344860566567801E-12</v>
      </c>
      <c r="J123">
        <v>-1.44009338862947</v>
      </c>
      <c r="K123">
        <v>694.53249463382804</v>
      </c>
      <c r="L123">
        <v>31.176726259293101</v>
      </c>
      <c r="O123">
        <f t="shared" si="3"/>
        <v>1.1775793098661572E-2</v>
      </c>
      <c r="T123">
        <f t="shared" si="4"/>
        <v>103.58737626761327</v>
      </c>
      <c r="V123">
        <f t="shared" si="5"/>
        <v>210.88657090024412</v>
      </c>
    </row>
    <row r="124" spans="2:22">
      <c r="B124">
        <v>-104.702258093084</v>
      </c>
      <c r="C124">
        <v>32.229425671797202</v>
      </c>
      <c r="D124">
        <v>77.666896456799407</v>
      </c>
      <c r="E124">
        <v>45.319370874091902</v>
      </c>
      <c r="F124" s="39">
        <v>3.7837425967105901E-6</v>
      </c>
      <c r="G124" s="39">
        <v>2.2078496998757599E-6</v>
      </c>
      <c r="H124">
        <v>2046</v>
      </c>
      <c r="I124" s="39">
        <v>4.8559800667777602E-12</v>
      </c>
      <c r="J124">
        <v>-2.7557577853036301</v>
      </c>
      <c r="K124">
        <v>2756.88661516518</v>
      </c>
      <c r="L124">
        <v>25.785848835955299</v>
      </c>
      <c r="O124">
        <f t="shared" si="3"/>
        <v>5.0404336150338021E-2</v>
      </c>
      <c r="T124">
        <f t="shared" si="4"/>
        <v>224.93912802522451</v>
      </c>
      <c r="V124">
        <f t="shared" si="5"/>
        <v>385.49352359622588</v>
      </c>
    </row>
    <row r="125" spans="2:22">
      <c r="B125">
        <v>-104.702211762678</v>
      </c>
      <c r="C125">
        <v>32.229411738571102</v>
      </c>
      <c r="D125">
        <v>110.56320074357799</v>
      </c>
      <c r="E125">
        <v>69.741130348571801</v>
      </c>
      <c r="F125" s="39">
        <v>5.3863706594074798E-6</v>
      </c>
      <c r="G125" s="39">
        <v>3.39761851806987E-6</v>
      </c>
      <c r="H125">
        <v>4998</v>
      </c>
      <c r="I125" s="39">
        <v>1.1862262157260599E-11</v>
      </c>
      <c r="J125">
        <v>-1.2171339723460901</v>
      </c>
      <c r="K125">
        <v>6039.46774457222</v>
      </c>
      <c r="L125">
        <v>17.244363056797699</v>
      </c>
      <c r="O125">
        <f t="shared" si="3"/>
        <v>0.12312848097721869</v>
      </c>
      <c r="T125">
        <f t="shared" si="4"/>
        <v>346.15460774345104</v>
      </c>
      <c r="V125">
        <f t="shared" si="5"/>
        <v>548.77173904362212</v>
      </c>
    </row>
    <row r="126" spans="2:22">
      <c r="B126">
        <v>-104.70224576754001</v>
      </c>
      <c r="C126">
        <v>32.229413443686099</v>
      </c>
      <c r="D126">
        <v>49.080208871141203</v>
      </c>
      <c r="E126">
        <v>24.737737308920199</v>
      </c>
      <c r="F126" s="39">
        <v>2.39106859464232E-6</v>
      </c>
      <c r="G126" s="39">
        <v>1.2051624909984901E-6</v>
      </c>
      <c r="H126">
        <v>722</v>
      </c>
      <c r="I126" s="39">
        <v>1.71359609394601E-12</v>
      </c>
      <c r="J126">
        <v>-2.84488831344418</v>
      </c>
      <c r="K126">
        <v>950.96702296310605</v>
      </c>
      <c r="L126">
        <v>24.077283169049402</v>
      </c>
      <c r="O126">
        <f t="shared" si="3"/>
        <v>1.7786867400070405E-2</v>
      </c>
      <c r="T126">
        <f t="shared" si="4"/>
        <v>122.78381081337271</v>
      </c>
      <c r="V126">
        <f t="shared" si="5"/>
        <v>243.60575122373891</v>
      </c>
    </row>
    <row r="127" spans="2:22">
      <c r="B127">
        <v>-104.70225594951199</v>
      </c>
      <c r="C127">
        <v>32.229411300112901</v>
      </c>
      <c r="D127">
        <v>101.54210830731699</v>
      </c>
      <c r="E127">
        <v>35.031261791962301</v>
      </c>
      <c r="F127" s="39">
        <v>4.9468849418478498E-6</v>
      </c>
      <c r="G127" s="39">
        <v>1.70663800802824E-6</v>
      </c>
      <c r="H127">
        <v>1723</v>
      </c>
      <c r="I127" s="39">
        <v>4.0893712879071804E-12</v>
      </c>
      <c r="J127">
        <v>-3.0897808894711001</v>
      </c>
      <c r="K127">
        <v>2786.1278285498702</v>
      </c>
      <c r="L127">
        <v>38.157898487493703</v>
      </c>
      <c r="O127">
        <f t="shared" si="3"/>
        <v>4.2447053366095999E-2</v>
      </c>
      <c r="T127">
        <f t="shared" si="4"/>
        <v>173.87490887725744</v>
      </c>
      <c r="V127">
        <f t="shared" si="5"/>
        <v>503.9962572284598</v>
      </c>
    </row>
    <row r="128" spans="2:22">
      <c r="B128">
        <v>-104.702233831736</v>
      </c>
      <c r="C128">
        <v>32.2294777021662</v>
      </c>
      <c r="D128">
        <v>41.628321824063299</v>
      </c>
      <c r="E128">
        <v>30.143833907736902</v>
      </c>
      <c r="F128" s="39">
        <v>2.0280307531394301E-6</v>
      </c>
      <c r="G128" s="39">
        <v>1.4685343896587201E-6</v>
      </c>
      <c r="H128">
        <v>674</v>
      </c>
      <c r="I128" s="39">
        <v>1.5996728079219E-12</v>
      </c>
      <c r="J128">
        <v>-2.37560245593885</v>
      </c>
      <c r="K128">
        <v>982.84825933272805</v>
      </c>
      <c r="L128">
        <v>31.423798780740601</v>
      </c>
      <c r="O128">
        <f t="shared" si="3"/>
        <v>1.6604360980121129E-2</v>
      </c>
      <c r="T128">
        <f t="shared" si="4"/>
        <v>149.6165455028374</v>
      </c>
      <c r="V128">
        <f t="shared" si="5"/>
        <v>206.61889676873966</v>
      </c>
    </row>
    <row r="129" spans="1:22">
      <c r="B129">
        <v>-104.70221064217399</v>
      </c>
      <c r="C129">
        <v>32.229456558739102</v>
      </c>
      <c r="D129">
        <v>257.74493409766302</v>
      </c>
      <c r="E129">
        <v>185.621112690724</v>
      </c>
      <c r="F129" s="39">
        <v>1.2556707306750001E-5</v>
      </c>
      <c r="G129" s="39">
        <v>9.0430098662095505E-6</v>
      </c>
      <c r="H129">
        <v>20906</v>
      </c>
      <c r="I129" s="39">
        <v>4.9618337867085003E-11</v>
      </c>
      <c r="J129">
        <v>-1.4046056663772499</v>
      </c>
      <c r="K129">
        <v>37472.838476544603</v>
      </c>
      <c r="L129">
        <v>44.210257749527798</v>
      </c>
      <c r="O129">
        <f t="shared" si="3"/>
        <v>0.51503081698874231</v>
      </c>
      <c r="T129">
        <f t="shared" si="4"/>
        <v>921.31577350719431</v>
      </c>
      <c r="V129">
        <f t="shared" si="5"/>
        <v>1279.2966806604859</v>
      </c>
    </row>
    <row r="130" spans="1:22">
      <c r="B130">
        <v>-104.702202993516</v>
      </c>
      <c r="C130">
        <v>32.229457192067599</v>
      </c>
      <c r="D130">
        <v>25.965242440837098</v>
      </c>
      <c r="E130">
        <v>22.5007269641264</v>
      </c>
      <c r="F130" s="39">
        <v>1.2649635602725601E-6</v>
      </c>
      <c r="G130" s="39">
        <v>1.0961807791363899E-6</v>
      </c>
      <c r="H130">
        <v>402</v>
      </c>
      <c r="I130" s="39">
        <v>9.5410752045193607E-13</v>
      </c>
      <c r="J130">
        <v>-2.1819212564369899</v>
      </c>
      <c r="K130">
        <v>457.602104441074</v>
      </c>
      <c r="L130">
        <v>12.150753657260401</v>
      </c>
      <c r="O130">
        <f t="shared" si="3"/>
        <v>9.903491267075213E-3</v>
      </c>
      <c r="T130">
        <f t="shared" si="4"/>
        <v>111.68058615168644</v>
      </c>
      <c r="V130">
        <f t="shared" si="5"/>
        <v>128.87643585856557</v>
      </c>
    </row>
    <row r="131" spans="1:22">
      <c r="B131">
        <v>-104.702209765258</v>
      </c>
      <c r="C131">
        <v>32.229448617774601</v>
      </c>
      <c r="D131">
        <v>248.29598659045001</v>
      </c>
      <c r="E131">
        <v>132.836238956626</v>
      </c>
      <c r="F131" s="39">
        <v>1.2096377529094801E-5</v>
      </c>
      <c r="G131" s="39">
        <v>6.4714589954883401E-6</v>
      </c>
      <c r="H131">
        <v>21871</v>
      </c>
      <c r="I131" s="39">
        <v>5.1908670596528103E-11</v>
      </c>
      <c r="J131">
        <v>-2.86761344687033</v>
      </c>
      <c r="K131">
        <v>25833.625043221899</v>
      </c>
      <c r="L131">
        <v>15.3390205075445</v>
      </c>
      <c r="O131">
        <f t="shared" si="3"/>
        <v>0.53880412313980586</v>
      </c>
      <c r="T131">
        <f t="shared" si="4"/>
        <v>659.32221001186929</v>
      </c>
      <c r="V131">
        <f t="shared" si="5"/>
        <v>1232.397573898091</v>
      </c>
    </row>
    <row r="132" spans="1:22">
      <c r="B132">
        <v>-104.702244598318</v>
      </c>
      <c r="C132">
        <v>32.2294420409021</v>
      </c>
      <c r="D132">
        <v>45.215192924606797</v>
      </c>
      <c r="E132">
        <v>23.437540423622</v>
      </c>
      <c r="F132" s="39">
        <v>2.2027744031523498E-6</v>
      </c>
      <c r="G132" s="39">
        <v>1.1418200560172E-6</v>
      </c>
      <c r="H132">
        <v>608</v>
      </c>
      <c r="I132" s="39">
        <v>1.4430282896387401E-12</v>
      </c>
      <c r="J132">
        <v>-3.0354375628634198</v>
      </c>
      <c r="K132">
        <v>830.03327614458499</v>
      </c>
      <c r="L132">
        <v>26.7499246748161</v>
      </c>
      <c r="O132">
        <f t="shared" si="3"/>
        <v>1.4978414652690869E-2</v>
      </c>
      <c r="T132">
        <f t="shared" si="4"/>
        <v>116.33038597540158</v>
      </c>
      <c r="V132">
        <f t="shared" si="5"/>
        <v>224.42204897790631</v>
      </c>
    </row>
    <row r="133" spans="1:22">
      <c r="B133">
        <v>-104.702230518942</v>
      </c>
      <c r="C133">
        <v>32.229441797314202</v>
      </c>
      <c r="D133">
        <v>28.835918050204398</v>
      </c>
      <c r="E133">
        <v>22.5544264201387</v>
      </c>
      <c r="F133" s="39">
        <v>1.40481590509417E-6</v>
      </c>
      <c r="G133" s="39">
        <v>1.0987968862348201E-6</v>
      </c>
      <c r="H133">
        <v>398</v>
      </c>
      <c r="I133" s="39">
        <v>9.4461391328326006E-13</v>
      </c>
      <c r="J133">
        <v>-1.17702429719998</v>
      </c>
      <c r="K133">
        <v>509.40669792772297</v>
      </c>
      <c r="L133">
        <v>21.869892638029299</v>
      </c>
      <c r="O133">
        <f t="shared" si="3"/>
        <v>9.8049490654127727E-3</v>
      </c>
      <c r="T133">
        <f t="shared" si="4"/>
        <v>111.94711917228803</v>
      </c>
      <c r="V133">
        <f t="shared" si="5"/>
        <v>143.12480815411985</v>
      </c>
    </row>
    <row r="134" spans="1:22">
      <c r="B134">
        <v>-104.702223065154</v>
      </c>
      <c r="C134">
        <v>32.229437169144703</v>
      </c>
      <c r="D134">
        <v>81.513989929733796</v>
      </c>
      <c r="E134">
        <v>41.191091861294197</v>
      </c>
      <c r="F134" s="39">
        <v>3.9711636488079403E-6</v>
      </c>
      <c r="G134" s="39">
        <v>2.0067299710796302E-6</v>
      </c>
      <c r="H134">
        <v>1778</v>
      </c>
      <c r="I134" s="39">
        <v>4.21990838647647E-12</v>
      </c>
      <c r="J134">
        <v>-1.8627368445734001</v>
      </c>
      <c r="K134">
        <v>2629.8715491713601</v>
      </c>
      <c r="L134">
        <v>32.392135252376796</v>
      </c>
      <c r="O134">
        <f t="shared" si="3"/>
        <v>4.3802008638954545E-2</v>
      </c>
      <c r="T134">
        <f t="shared" si="4"/>
        <v>204.44874028432986</v>
      </c>
      <c r="V134">
        <f t="shared" si="5"/>
        <v>404.58826905590087</v>
      </c>
    </row>
    <row r="135" spans="1:22">
      <c r="B135">
        <v>-104.702225598467</v>
      </c>
      <c r="C135">
        <v>32.229435025571398</v>
      </c>
      <c r="D135">
        <v>46.284917878896103</v>
      </c>
      <c r="E135">
        <v>23.429040076158898</v>
      </c>
      <c r="F135" s="39">
        <v>2.2548888053103001E-6</v>
      </c>
      <c r="G135" s="39">
        <v>1.14140593973021E-6</v>
      </c>
      <c r="H135">
        <v>649</v>
      </c>
      <c r="I135" s="39">
        <v>1.5403377631176701E-12</v>
      </c>
      <c r="J135">
        <v>-2.6290823659962599</v>
      </c>
      <c r="K135">
        <v>849.36248321738105</v>
      </c>
      <c r="L135">
        <v>23.5897496270861</v>
      </c>
      <c r="O135">
        <f t="shared" ref="O135:O198" si="6">$P$5*H135</f>
        <v>1.5988472219730879E-2</v>
      </c>
      <c r="T135">
        <f t="shared" ref="T135:T198" si="7">U$6*E135</f>
        <v>116.28819517024735</v>
      </c>
      <c r="V135">
        <f t="shared" ref="V135:V198" si="8">D135*U$6</f>
        <v>229.73154453805361</v>
      </c>
    </row>
    <row r="136" spans="1:22">
      <c r="B136">
        <v>-104.702240944501</v>
      </c>
      <c r="C136">
        <v>32.229431907646699</v>
      </c>
      <c r="D136">
        <v>263.151714790391</v>
      </c>
      <c r="E136">
        <v>66.975259517545595</v>
      </c>
      <c r="F136" s="39">
        <v>1.2820112532804401E-5</v>
      </c>
      <c r="G136" s="39">
        <v>3.2628720075514002E-6</v>
      </c>
      <c r="H136">
        <v>8115</v>
      </c>
      <c r="I136" s="39">
        <v>1.9260155543451399E-11</v>
      </c>
      <c r="J136">
        <v>-2.6327157352735</v>
      </c>
      <c r="K136">
        <v>13804.468522213599</v>
      </c>
      <c r="L136">
        <v>41.214687208408897</v>
      </c>
      <c r="O136">
        <f t="shared" si="6"/>
        <v>0.199917491622675</v>
      </c>
      <c r="T136">
        <f t="shared" si="7"/>
        <v>332.42642571087327</v>
      </c>
      <c r="V136">
        <f t="shared" si="8"/>
        <v>1306.1328107962008</v>
      </c>
    </row>
    <row r="137" spans="1:22">
      <c r="B137">
        <v>-104.702249470075</v>
      </c>
      <c r="C137">
        <v>32.229423820529398</v>
      </c>
      <c r="D137">
        <v>50.605871858713002</v>
      </c>
      <c r="E137">
        <v>42.8166859297625</v>
      </c>
      <c r="F137" s="39">
        <v>2.4653951906266302E-6</v>
      </c>
      <c r="G137" s="39">
        <v>2.0859249666624E-6</v>
      </c>
      <c r="H137">
        <v>1117</v>
      </c>
      <c r="I137" s="39">
        <v>2.6510898018527598E-12</v>
      </c>
      <c r="J137">
        <v>-3.0513700974514499</v>
      </c>
      <c r="K137">
        <v>1697.12191685272</v>
      </c>
      <c r="L137">
        <v>34.182689593010899</v>
      </c>
      <c r="O137">
        <f t="shared" si="6"/>
        <v>2.7517909814236349E-2</v>
      </c>
      <c r="T137">
        <f t="shared" si="7"/>
        <v>212.51724841300904</v>
      </c>
      <c r="V137">
        <f t="shared" si="8"/>
        <v>251.17825930286031</v>
      </c>
    </row>
    <row r="138" spans="1:22">
      <c r="B138">
        <v>-104.702257264886</v>
      </c>
      <c r="C138">
        <v>32.229420800039797</v>
      </c>
      <c r="D138">
        <v>35.549856952946399</v>
      </c>
      <c r="E138">
        <v>21.359452549682501</v>
      </c>
      <c r="F138" s="39">
        <v>1.73190270496582E-6</v>
      </c>
      <c r="G138" s="39">
        <v>1.0405806610234E-6</v>
      </c>
      <c r="H138">
        <v>455</v>
      </c>
      <c r="I138" s="39">
        <v>1.07989781543689E-12</v>
      </c>
      <c r="J138">
        <v>-1.0787262712935499</v>
      </c>
      <c r="K138">
        <v>594.73987360165199</v>
      </c>
      <c r="L138">
        <v>23.4959651780886</v>
      </c>
      <c r="O138">
        <f t="shared" si="6"/>
        <v>1.1209175439102543E-2</v>
      </c>
      <c r="T138">
        <f t="shared" si="7"/>
        <v>106.01596048122575</v>
      </c>
      <c r="V138">
        <f t="shared" si="8"/>
        <v>176.44891511476573</v>
      </c>
    </row>
    <row r="139" spans="1:22">
      <c r="T139">
        <f t="shared" si="7"/>
        <v>0</v>
      </c>
      <c r="V139">
        <f t="shared" si="8"/>
        <v>0</v>
      </c>
    </row>
    <row r="140" spans="1:22">
      <c r="A140">
        <v>7</v>
      </c>
      <c r="B140">
        <v>-104.702064489454</v>
      </c>
      <c r="C140">
        <v>32.230044423459397</v>
      </c>
      <c r="D140">
        <v>48.494947998469897</v>
      </c>
      <c r="E140">
        <v>31.048759532677298</v>
      </c>
      <c r="F140" s="39">
        <v>2.36255610611581E-6</v>
      </c>
      <c r="G140" s="39">
        <v>1.51262016867329E-6</v>
      </c>
      <c r="H140">
        <v>755</v>
      </c>
      <c r="I140" s="39">
        <v>1.7919183530875899E-12</v>
      </c>
      <c r="J140">
        <v>-0.26474166834486001</v>
      </c>
      <c r="K140">
        <v>1179.34218388054</v>
      </c>
      <c r="L140">
        <v>35.981260543422302</v>
      </c>
      <c r="O140">
        <f t="shared" si="6"/>
        <v>1.8599840563785535E-2</v>
      </c>
      <c r="T140">
        <f t="shared" si="7"/>
        <v>154.10807257119177</v>
      </c>
      <c r="V140">
        <f t="shared" si="8"/>
        <v>240.70085497679597</v>
      </c>
    </row>
    <row r="141" spans="1:22">
      <c r="B141">
        <v>-104.702042517832</v>
      </c>
      <c r="C141">
        <v>32.230044179871498</v>
      </c>
      <c r="D141">
        <v>126.572848820609</v>
      </c>
      <c r="E141">
        <v>22.177900621615901</v>
      </c>
      <c r="F141" s="39">
        <v>6.1663218374631501E-6</v>
      </c>
      <c r="G141" s="39">
        <v>1.0804534636490601E-6</v>
      </c>
      <c r="H141">
        <v>1683</v>
      </c>
      <c r="I141" s="39">
        <v>3.9944352162204198E-12</v>
      </c>
      <c r="J141">
        <v>-0.25328929576494802</v>
      </c>
      <c r="K141">
        <v>2198.6700948933099</v>
      </c>
      <c r="L141">
        <v>23.453727600653799</v>
      </c>
      <c r="O141">
        <f t="shared" si="6"/>
        <v>4.1461631349471596E-2</v>
      </c>
      <c r="T141">
        <f t="shared" si="7"/>
        <v>110.07826302611548</v>
      </c>
      <c r="V141">
        <f t="shared" si="8"/>
        <v>628.23436637009263</v>
      </c>
    </row>
    <row r="142" spans="1:22">
      <c r="B142">
        <v>-104.702065756111</v>
      </c>
      <c r="C142">
        <v>32.2300410619468</v>
      </c>
      <c r="D142">
        <v>53.613284778170801</v>
      </c>
      <c r="E142">
        <v>28.452737499704401</v>
      </c>
      <c r="F142" s="39">
        <v>2.6119090451564E-6</v>
      </c>
      <c r="G142" s="39">
        <v>1.3861482791518301E-6</v>
      </c>
      <c r="H142">
        <v>932</v>
      </c>
      <c r="I142" s="39">
        <v>2.2120104703015001E-12</v>
      </c>
      <c r="J142">
        <v>-2.9763562252042401</v>
      </c>
      <c r="K142">
        <v>1194.8009378996201</v>
      </c>
      <c r="L142">
        <v>21.995374255531299</v>
      </c>
      <c r="O142">
        <f t="shared" si="6"/>
        <v>2.2960332987348502E-2</v>
      </c>
      <c r="T142">
        <f t="shared" si="7"/>
        <v>141.22292167063009</v>
      </c>
      <c r="V142">
        <f t="shared" si="8"/>
        <v>266.10531646775496</v>
      </c>
    </row>
    <row r="143" spans="1:22">
      <c r="B143">
        <v>-104.70206731507299</v>
      </c>
      <c r="C143">
        <v>32.230038090174801</v>
      </c>
      <c r="D143">
        <v>96.902042390195703</v>
      </c>
      <c r="E143">
        <v>39.205965624398502</v>
      </c>
      <c r="F143" s="39">
        <v>4.7208321978461101E-6</v>
      </c>
      <c r="G143" s="39">
        <v>1.9100194413036901E-6</v>
      </c>
      <c r="H143">
        <v>2630</v>
      </c>
      <c r="I143" s="39">
        <v>6.24204671340446E-12</v>
      </c>
      <c r="J143">
        <v>-2.20359745746911E-2</v>
      </c>
      <c r="K143">
        <v>2975.6658906760399</v>
      </c>
      <c r="L143">
        <v>11.6164214456722</v>
      </c>
      <c r="O143">
        <f t="shared" si="6"/>
        <v>6.4791497593054248E-2</v>
      </c>
      <c r="T143">
        <f t="shared" si="7"/>
        <v>194.59572255405538</v>
      </c>
      <c r="V143">
        <f t="shared" si="8"/>
        <v>480.96565549577986</v>
      </c>
    </row>
    <row r="144" spans="1:22">
      <c r="B144">
        <v>-104.702065707394</v>
      </c>
      <c r="C144">
        <v>32.230036482494803</v>
      </c>
      <c r="D144">
        <v>75.152120575875799</v>
      </c>
      <c r="E144">
        <v>34.767793147213901</v>
      </c>
      <c r="F144" s="39">
        <v>3.6612288224267999E-6</v>
      </c>
      <c r="G144" s="39">
        <v>1.6938024554374799E-6</v>
      </c>
      <c r="H144">
        <v>1554</v>
      </c>
      <c r="I144" s="39">
        <v>3.6882663850306198E-12</v>
      </c>
      <c r="J144">
        <v>-2.6025373421620102</v>
      </c>
      <c r="K144">
        <v>2046.5268461708799</v>
      </c>
      <c r="L144">
        <v>24.066473747579401</v>
      </c>
      <c r="O144">
        <f t="shared" si="6"/>
        <v>3.828364534585791E-2</v>
      </c>
      <c r="T144">
        <f t="shared" si="7"/>
        <v>172.56720300957573</v>
      </c>
      <c r="V144">
        <f t="shared" si="8"/>
        <v>373.01163157249516</v>
      </c>
    </row>
    <row r="145" spans="2:22">
      <c r="B145">
        <v>-104.702073404769</v>
      </c>
      <c r="C145">
        <v>32.230035995319099</v>
      </c>
      <c r="D145">
        <v>65.647949612581598</v>
      </c>
      <c r="E145">
        <v>41.409665228794601</v>
      </c>
      <c r="F145" s="39">
        <v>3.1982086920905901E-6</v>
      </c>
      <c r="G145" s="39">
        <v>2.0173783347821501E-6</v>
      </c>
      <c r="H145">
        <v>1115</v>
      </c>
      <c r="I145" s="39">
        <v>2.6463429982684302E-12</v>
      </c>
      <c r="J145">
        <v>-2.9440176456462002</v>
      </c>
      <c r="K145">
        <v>2129.2270118932902</v>
      </c>
      <c r="L145">
        <v>47.633578112060903</v>
      </c>
      <c r="O145">
        <f t="shared" si="6"/>
        <v>2.746863871340513E-2</v>
      </c>
      <c r="T145">
        <f t="shared" si="7"/>
        <v>205.53361197929829</v>
      </c>
      <c r="V145">
        <f t="shared" si="8"/>
        <v>325.83842753518525</v>
      </c>
    </row>
    <row r="146" spans="2:22">
      <c r="B146">
        <v>-104.70207238170001</v>
      </c>
      <c r="C146">
        <v>32.230032097913202</v>
      </c>
      <c r="D146">
        <v>155.22889705470101</v>
      </c>
      <c r="E146">
        <v>52.263223542364997</v>
      </c>
      <c r="F146" s="39">
        <v>7.5623749218944996E-6</v>
      </c>
      <c r="G146" s="39">
        <v>2.54613734010408E-6</v>
      </c>
      <c r="H146">
        <v>3704</v>
      </c>
      <c r="I146" s="39">
        <v>8.7910802381939608E-12</v>
      </c>
      <c r="J146">
        <v>-2.6931786431432001</v>
      </c>
      <c r="K146">
        <v>6354.3019185793</v>
      </c>
      <c r="L146">
        <v>41.708781744066997</v>
      </c>
      <c r="O146">
        <f t="shared" si="6"/>
        <v>9.1250078739419371E-2</v>
      </c>
      <c r="T146">
        <f t="shared" si="7"/>
        <v>259.40439385330575</v>
      </c>
      <c r="V146">
        <f t="shared" si="8"/>
        <v>770.4664048583054</v>
      </c>
    </row>
    <row r="147" spans="2:22">
      <c r="B147">
        <v>-104.702039594778</v>
      </c>
      <c r="C147">
        <v>32.230029077423602</v>
      </c>
      <c r="D147">
        <v>189.45512740039999</v>
      </c>
      <c r="E147">
        <v>152.95402053150499</v>
      </c>
      <c r="F147" s="39">
        <v>9.22979375272013E-6</v>
      </c>
      <c r="G147" s="39">
        <v>7.4515484617711397E-6</v>
      </c>
      <c r="H147">
        <v>18699</v>
      </c>
      <c r="I147" s="39">
        <v>4.4380240111768E-11</v>
      </c>
      <c r="J147">
        <v>-1.2840831024872901</v>
      </c>
      <c r="K147">
        <v>22696.8894360919</v>
      </c>
      <c r="L147">
        <v>17.614261405065498</v>
      </c>
      <c r="O147">
        <f t="shared" si="6"/>
        <v>0.46066015722149106</v>
      </c>
      <c r="T147">
        <f t="shared" si="7"/>
        <v>759.17523440242212</v>
      </c>
      <c r="V147">
        <f t="shared" si="8"/>
        <v>940.3456035555065</v>
      </c>
    </row>
    <row r="148" spans="2:22">
      <c r="B148">
        <v>-104.70206551252301</v>
      </c>
      <c r="C148">
        <v>32.230031074844099</v>
      </c>
      <c r="D148">
        <v>77.650146018433304</v>
      </c>
      <c r="E148">
        <v>60.3624553758223</v>
      </c>
      <c r="F148" s="39">
        <v>3.7829265560285099E-6</v>
      </c>
      <c r="G148" s="39">
        <v>2.9407122476508598E-6</v>
      </c>
      <c r="H148">
        <v>2183</v>
      </c>
      <c r="I148" s="39">
        <v>5.1811361123049102E-12</v>
      </c>
      <c r="J148">
        <v>-0.37672189619202601</v>
      </c>
      <c r="K148">
        <v>3671.2017811097198</v>
      </c>
      <c r="L148">
        <v>40.537182912890003</v>
      </c>
      <c r="O148">
        <f t="shared" si="6"/>
        <v>5.3779406557276588E-2</v>
      </c>
      <c r="T148">
        <f t="shared" si="7"/>
        <v>299.60429317127108</v>
      </c>
      <c r="V148">
        <f t="shared" si="8"/>
        <v>385.41038411464348</v>
      </c>
    </row>
    <row r="149" spans="2:22">
      <c r="B149">
        <v>-104.7020795919</v>
      </c>
      <c r="C149">
        <v>32.230031172279297</v>
      </c>
      <c r="D149">
        <v>42.681205553025698</v>
      </c>
      <c r="E149">
        <v>22.822265755636501</v>
      </c>
      <c r="F149" s="39">
        <v>2.07932469169503E-6</v>
      </c>
      <c r="G149" s="39">
        <v>1.1118453682655299E-6</v>
      </c>
      <c r="H149">
        <v>626</v>
      </c>
      <c r="I149" s="39">
        <v>1.4857495218977899E-12</v>
      </c>
      <c r="J149">
        <v>-2.9219430207002199</v>
      </c>
      <c r="K149">
        <v>762.94725942955995</v>
      </c>
      <c r="L149">
        <v>17.9497675280927</v>
      </c>
      <c r="O149">
        <f t="shared" si="6"/>
        <v>1.5421854560171849E-2</v>
      </c>
      <c r="T149">
        <f t="shared" si="7"/>
        <v>113.27651861927313</v>
      </c>
      <c r="V149">
        <f t="shared" si="8"/>
        <v>211.84480223337493</v>
      </c>
    </row>
    <row r="150" spans="2:22">
      <c r="B150">
        <v>-104.702073161181</v>
      </c>
      <c r="C150">
        <v>32.230028541530302</v>
      </c>
      <c r="D150">
        <v>177.13204866797099</v>
      </c>
      <c r="E150">
        <v>69.398752040129494</v>
      </c>
      <c r="F150" s="39">
        <v>8.6294432810304802E-6</v>
      </c>
      <c r="G150" s="39">
        <v>3.38093867828042E-6</v>
      </c>
      <c r="H150">
        <v>4793</v>
      </c>
      <c r="I150" s="39">
        <v>1.13757147898659E-11</v>
      </c>
      <c r="J150">
        <v>-2.8969478112795999</v>
      </c>
      <c r="K150">
        <v>9628.2617374819692</v>
      </c>
      <c r="L150">
        <v>50.219467119996601</v>
      </c>
      <c r="O150">
        <f t="shared" si="6"/>
        <v>0.11807819314201864</v>
      </c>
      <c r="T150">
        <f t="shared" si="7"/>
        <v>344.45523997487089</v>
      </c>
      <c r="V150">
        <f t="shared" si="8"/>
        <v>879.18097282045312</v>
      </c>
    </row>
    <row r="151" spans="2:22">
      <c r="B151">
        <v>-104.702081638038</v>
      </c>
      <c r="C151">
        <v>32.230029515881803</v>
      </c>
      <c r="D151">
        <v>43.046904255099903</v>
      </c>
      <c r="E151">
        <v>29.272743449363499</v>
      </c>
      <c r="F151" s="39">
        <v>2.0971406444332602E-6</v>
      </c>
      <c r="G151" s="39">
        <v>1.4260969777973E-6</v>
      </c>
      <c r="H151">
        <v>694</v>
      </c>
      <c r="I151" s="39">
        <v>1.6471408437652801E-12</v>
      </c>
      <c r="J151">
        <v>-2.72576904482395</v>
      </c>
      <c r="K151">
        <v>986.97109120725202</v>
      </c>
      <c r="L151">
        <v>29.683857391293301</v>
      </c>
      <c r="O151">
        <f t="shared" si="6"/>
        <v>1.7097071988433327E-2</v>
      </c>
      <c r="T151">
        <f t="shared" si="7"/>
        <v>145.29295661891442</v>
      </c>
      <c r="V151">
        <f t="shared" si="8"/>
        <v>213.65991893905618</v>
      </c>
    </row>
    <row r="152" spans="2:22">
      <c r="B152">
        <v>-104.702046902413</v>
      </c>
      <c r="C152">
        <v>32.230027713331502</v>
      </c>
      <c r="D152">
        <v>45.846945553367803</v>
      </c>
      <c r="E152">
        <v>38.893514330545798</v>
      </c>
      <c r="F152" s="39">
        <v>2.23355185713954E-6</v>
      </c>
      <c r="G152" s="39">
        <v>1.8947975729932299E-6</v>
      </c>
      <c r="H152">
        <v>1184</v>
      </c>
      <c r="I152" s="39">
        <v>2.8101077219280898E-12</v>
      </c>
      <c r="J152">
        <v>-1.6991042558959899</v>
      </c>
      <c r="K152">
        <v>1396.6470719020001</v>
      </c>
      <c r="L152">
        <v>15.225540953049499</v>
      </c>
      <c r="O152">
        <f t="shared" si="6"/>
        <v>2.9168491692082219E-2</v>
      </c>
      <c r="T152">
        <f t="shared" si="7"/>
        <v>193.04489516536893</v>
      </c>
      <c r="V152">
        <f t="shared" si="8"/>
        <v>227.55770339455628</v>
      </c>
    </row>
    <row r="153" spans="2:22">
      <c r="B153">
        <v>-104.702047876764</v>
      </c>
      <c r="C153">
        <v>32.230022500551101</v>
      </c>
      <c r="D153">
        <v>163.82692338034801</v>
      </c>
      <c r="E153">
        <v>73.818040781977601</v>
      </c>
      <c r="F153" s="39">
        <v>7.9812498858772105E-6</v>
      </c>
      <c r="G153" s="39">
        <v>3.59623569441644E-6</v>
      </c>
      <c r="H153">
        <v>4380</v>
      </c>
      <c r="I153" s="39">
        <v>1.03954998497002E-11</v>
      </c>
      <c r="J153">
        <v>-2.5215839711641901</v>
      </c>
      <c r="K153">
        <v>9472.1130130808797</v>
      </c>
      <c r="L153">
        <v>53.7589976602763</v>
      </c>
      <c r="O153">
        <f t="shared" si="6"/>
        <v>0.10790371082037171</v>
      </c>
      <c r="T153">
        <f t="shared" si="7"/>
        <v>366.3900315862719</v>
      </c>
      <c r="V153">
        <f t="shared" si="8"/>
        <v>813.14203135369894</v>
      </c>
    </row>
    <row r="154" spans="2:22">
      <c r="B154">
        <v>-104.702069507364</v>
      </c>
      <c r="C154">
        <v>32.230023133879598</v>
      </c>
      <c r="D154">
        <v>69.029683379165107</v>
      </c>
      <c r="E154">
        <v>27.893941159573298</v>
      </c>
      <c r="F154" s="39">
        <v>3.36295854932833E-6</v>
      </c>
      <c r="G154" s="39">
        <v>1.35892507838681E-6</v>
      </c>
      <c r="H154">
        <v>1142</v>
      </c>
      <c r="I154" s="39">
        <v>2.71042484665699E-12</v>
      </c>
      <c r="J154">
        <v>-2.75570004650239</v>
      </c>
      <c r="K154">
        <v>1508.15105815638</v>
      </c>
      <c r="L154">
        <v>24.278142177878401</v>
      </c>
      <c r="O154">
        <f t="shared" si="6"/>
        <v>2.8133798574626598E-2</v>
      </c>
      <c r="T154">
        <f t="shared" si="7"/>
        <v>138.4493800466303</v>
      </c>
      <c r="V154">
        <f t="shared" si="8"/>
        <v>342.62339674365279</v>
      </c>
    </row>
    <row r="155" spans="2:22">
      <c r="B155">
        <v>-104.702069409929</v>
      </c>
      <c r="C155">
        <v>32.230020892871202</v>
      </c>
      <c r="D155">
        <v>51.047431112670203</v>
      </c>
      <c r="E155">
        <v>36.408777107199697</v>
      </c>
      <c r="F155" s="39">
        <v>2.4869068852403E-6</v>
      </c>
      <c r="G155" s="39">
        <v>1.7737472091636799E-6</v>
      </c>
      <c r="H155">
        <v>874</v>
      </c>
      <c r="I155" s="39">
        <v>2.0743531663556998E-12</v>
      </c>
      <c r="J155">
        <v>-0.51064330620081899</v>
      </c>
      <c r="K155">
        <v>1455.7240773446899</v>
      </c>
      <c r="L155">
        <v>39.9611496710137</v>
      </c>
      <c r="O155">
        <f t="shared" si="6"/>
        <v>2.1531471063243122E-2</v>
      </c>
      <c r="T155">
        <f t="shared" si="7"/>
        <v>180.71209765270953</v>
      </c>
      <c r="V155">
        <f t="shared" si="8"/>
        <v>253.36990388311159</v>
      </c>
    </row>
    <row r="156" spans="2:22">
      <c r="B156">
        <v>-104.702081930343</v>
      </c>
      <c r="C156">
        <v>32.230020649283297</v>
      </c>
      <c r="D156">
        <v>27.361577976040898</v>
      </c>
      <c r="E156">
        <v>20.954173938476998</v>
      </c>
      <c r="F156" s="39">
        <v>1.3329896368235899E-6</v>
      </c>
      <c r="G156" s="39">
        <v>1.0208364712242499E-6</v>
      </c>
      <c r="H156">
        <v>407</v>
      </c>
      <c r="I156" s="39">
        <v>9.6597452941278093E-13</v>
      </c>
      <c r="J156">
        <v>-2.47812222337659</v>
      </c>
      <c r="K156">
        <v>449.06661140651602</v>
      </c>
      <c r="L156">
        <v>9.3675660443247004</v>
      </c>
      <c r="O156">
        <f t="shared" si="6"/>
        <v>1.0026669019153263E-2</v>
      </c>
      <c r="T156">
        <f t="shared" si="7"/>
        <v>104.00439201384538</v>
      </c>
      <c r="V156">
        <f t="shared" si="8"/>
        <v>135.80703731355919</v>
      </c>
    </row>
    <row r="157" spans="2:22">
      <c r="B157">
        <v>-104.702078812419</v>
      </c>
      <c r="C157">
        <v>32.2300164595719</v>
      </c>
      <c r="D157">
        <v>57.4714458659925</v>
      </c>
      <c r="E157">
        <v>46.3681149230164</v>
      </c>
      <c r="F157" s="39">
        <v>2.79986928457555E-6</v>
      </c>
      <c r="G157" s="39">
        <v>2.2589419632722999E-6</v>
      </c>
      <c r="H157">
        <v>1525</v>
      </c>
      <c r="I157" s="39">
        <v>3.6194377330577098E-12</v>
      </c>
      <c r="J157">
        <v>-0.92602482373150996</v>
      </c>
      <c r="K157">
        <v>2087.2316168994098</v>
      </c>
      <c r="L157">
        <v>26.936714274892399</v>
      </c>
      <c r="O157">
        <f t="shared" si="6"/>
        <v>3.756921438380522E-2</v>
      </c>
      <c r="T157">
        <f t="shared" si="7"/>
        <v>230.1444865140287</v>
      </c>
      <c r="V157">
        <f t="shared" si="8"/>
        <v>285.25499516224886</v>
      </c>
    </row>
    <row r="158" spans="2:22">
      <c r="B158">
        <v>-104.702065999699</v>
      </c>
      <c r="C158">
        <v>32.2300123672957</v>
      </c>
      <c r="D158">
        <v>162.29879819448399</v>
      </c>
      <c r="E158">
        <v>48.491837561078597</v>
      </c>
      <c r="F158" s="39">
        <v>7.9068033375710408E-6</v>
      </c>
      <c r="G158" s="39">
        <v>2.3624045731591799E-6</v>
      </c>
      <c r="H158">
        <v>3555</v>
      </c>
      <c r="I158" s="39">
        <v>8.4374433711607805E-12</v>
      </c>
      <c r="J158">
        <v>-1.1201864592842801</v>
      </c>
      <c r="K158">
        <v>6164.28950232224</v>
      </c>
      <c r="L158">
        <v>42.329120028176099</v>
      </c>
      <c r="O158">
        <f t="shared" si="6"/>
        <v>8.757938172749348E-2</v>
      </c>
      <c r="T158">
        <f t="shared" si="7"/>
        <v>240.68541656577918</v>
      </c>
      <c r="V158">
        <f t="shared" si="8"/>
        <v>805.55730234727446</v>
      </c>
    </row>
    <row r="159" spans="2:22">
      <c r="B159">
        <v>-104.702073453487</v>
      </c>
      <c r="C159">
        <v>32.230007690408598</v>
      </c>
      <c r="D159">
        <v>40.759925097588201</v>
      </c>
      <c r="E159">
        <v>23.6996498666402</v>
      </c>
      <c r="F159" s="39">
        <v>1.9857245733549E-6</v>
      </c>
      <c r="G159" s="39">
        <v>1.1545893916002199E-6</v>
      </c>
      <c r="H159">
        <v>503</v>
      </c>
      <c r="I159" s="39">
        <v>1.193821101461E-12</v>
      </c>
      <c r="J159">
        <v>-1.56860287135968</v>
      </c>
      <c r="K159">
        <v>756.61402690960597</v>
      </c>
      <c r="L159">
        <v>33.519604169313901</v>
      </c>
      <c r="O159">
        <f t="shared" si="6"/>
        <v>1.2391681859051821E-2</v>
      </c>
      <c r="T159">
        <f t="shared" si="7"/>
        <v>117.63134555234481</v>
      </c>
      <c r="V159">
        <f t="shared" si="8"/>
        <v>202.30867801093831</v>
      </c>
    </row>
    <row r="160" spans="2:22">
      <c r="B160">
        <v>-104.702070676585</v>
      </c>
      <c r="C160">
        <v>32.230007105797696</v>
      </c>
      <c r="D160">
        <v>35.088879275619199</v>
      </c>
      <c r="E160">
        <v>31.605275836140201</v>
      </c>
      <c r="F160" s="39">
        <v>1.70944499191936E-6</v>
      </c>
      <c r="G160" s="39">
        <v>1.53973229158846E-6</v>
      </c>
      <c r="H160">
        <v>694</v>
      </c>
      <c r="I160" s="39">
        <v>1.6471408437652801E-12</v>
      </c>
      <c r="J160">
        <v>-2.44594457228132</v>
      </c>
      <c r="K160">
        <v>868.61667741799204</v>
      </c>
      <c r="L160">
        <v>20.102846509584499</v>
      </c>
      <c r="O160">
        <f t="shared" si="6"/>
        <v>1.7097071988433327E-2</v>
      </c>
      <c r="T160">
        <f t="shared" si="7"/>
        <v>156.87029741276234</v>
      </c>
      <c r="V160">
        <f t="shared" si="8"/>
        <v>174.16088871949304</v>
      </c>
    </row>
    <row r="161" spans="1:22">
      <c r="B161">
        <v>-104.70207174837201</v>
      </c>
      <c r="C161">
        <v>32.230001941734898</v>
      </c>
      <c r="D161">
        <v>41.493095390377199</v>
      </c>
      <c r="E161">
        <v>24.484977481764201</v>
      </c>
      <c r="F161" s="39">
        <v>2.02144284966084E-6</v>
      </c>
      <c r="G161" s="39">
        <v>1.19284864599659E-6</v>
      </c>
      <c r="H161">
        <v>573</v>
      </c>
      <c r="I161" s="39">
        <v>1.3599592269128301E-12</v>
      </c>
      <c r="J161">
        <v>-0.76218163565300701</v>
      </c>
      <c r="K161">
        <v>795.746294059457</v>
      </c>
      <c r="L161">
        <v>27.9921245907573</v>
      </c>
      <c r="O161">
        <f t="shared" si="6"/>
        <v>1.4116170388144519E-2</v>
      </c>
      <c r="T161">
        <f t="shared" si="7"/>
        <v>121.52925731839514</v>
      </c>
      <c r="V161">
        <f t="shared" si="8"/>
        <v>205.94771101543742</v>
      </c>
    </row>
    <row r="162" spans="1:22">
      <c r="B162">
        <v>-104.702075158602</v>
      </c>
      <c r="C162">
        <v>32.230000528925203</v>
      </c>
      <c r="D162">
        <v>37.110268364327098</v>
      </c>
      <c r="E162">
        <v>28.6142297025348</v>
      </c>
      <c r="F162" s="39">
        <v>1.8079221597784501E-6</v>
      </c>
      <c r="G162" s="39">
        <v>1.3940157871219301E-6</v>
      </c>
      <c r="H162">
        <v>762</v>
      </c>
      <c r="I162" s="39">
        <v>1.8085321656327701E-12</v>
      </c>
      <c r="J162">
        <v>-2.8778953301723802</v>
      </c>
      <c r="K162">
        <v>831.71634318868598</v>
      </c>
      <c r="L162">
        <v>8.3822259547531903</v>
      </c>
      <c r="O162">
        <f t="shared" si="6"/>
        <v>1.8772289416694805E-2</v>
      </c>
      <c r="T162">
        <f t="shared" si="7"/>
        <v>142.02447550041435</v>
      </c>
      <c r="V162">
        <f t="shared" si="8"/>
        <v>184.19389425871148</v>
      </c>
    </row>
    <row r="163" spans="1:22">
      <c r="B163">
        <v>-104.702059471545</v>
      </c>
      <c r="C163">
        <v>32.230000382772502</v>
      </c>
      <c r="D163">
        <v>35.325525520579603</v>
      </c>
      <c r="E163">
        <v>26.312141936584599</v>
      </c>
      <c r="F163" s="39">
        <v>1.7209738223253299E-6</v>
      </c>
      <c r="G163" s="39">
        <v>1.2818636613287E-6</v>
      </c>
      <c r="H163">
        <v>526</v>
      </c>
      <c r="I163" s="39">
        <v>1.24840934268089E-12</v>
      </c>
      <c r="J163">
        <v>-0.40812882547323198</v>
      </c>
      <c r="K163">
        <v>728.02101510170496</v>
      </c>
      <c r="L163">
        <v>27.749338399727701</v>
      </c>
      <c r="O163">
        <f t="shared" si="6"/>
        <v>1.295829951861085E-2</v>
      </c>
      <c r="T163">
        <f t="shared" si="7"/>
        <v>130.59824418425089</v>
      </c>
      <c r="V163">
        <f t="shared" si="8"/>
        <v>175.33546371833242</v>
      </c>
    </row>
    <row r="164" spans="1:22">
      <c r="B164">
        <v>-104.702061615118</v>
      </c>
      <c r="C164">
        <v>32.2300418901455</v>
      </c>
      <c r="D164">
        <v>91.322950739756294</v>
      </c>
      <c r="E164">
        <v>61.704259042248601</v>
      </c>
      <c r="F164" s="39">
        <v>4.4490324003550202E-6</v>
      </c>
      <c r="G164" s="39">
        <v>3.0060816639748798E-6</v>
      </c>
      <c r="H164">
        <v>2996</v>
      </c>
      <c r="I164" s="39">
        <v>7.1107117693383097E-12</v>
      </c>
      <c r="J164">
        <v>-2.1205429604984398</v>
      </c>
      <c r="K164">
        <v>4413.6120680377398</v>
      </c>
      <c r="L164">
        <v>32.119090807815397</v>
      </c>
      <c r="O164">
        <f t="shared" si="6"/>
        <v>7.3808109045167505E-2</v>
      </c>
      <c r="T164">
        <f t="shared" si="7"/>
        <v>306.26422999046309</v>
      </c>
      <c r="V164">
        <f t="shared" si="8"/>
        <v>453.27427349250314</v>
      </c>
    </row>
    <row r="165" spans="1:22">
      <c r="B165">
        <v>-104.70207433040299</v>
      </c>
      <c r="C165">
        <v>32.230038723503199</v>
      </c>
      <c r="D165">
        <v>37.206055516748499</v>
      </c>
      <c r="E165">
        <v>32.384720397175698</v>
      </c>
      <c r="F165" s="39">
        <v>1.8125886772443001E-6</v>
      </c>
      <c r="G165" s="39">
        <v>1.5777049378754801E-6</v>
      </c>
      <c r="H165">
        <v>651</v>
      </c>
      <c r="I165" s="39">
        <v>1.54508456670201E-12</v>
      </c>
      <c r="J165">
        <v>-0.26648763291659899</v>
      </c>
      <c r="K165">
        <v>943.741086612549</v>
      </c>
      <c r="L165">
        <v>31.0192160503798</v>
      </c>
      <c r="O165">
        <f t="shared" si="6"/>
        <v>1.6037743320562098E-2</v>
      </c>
      <c r="T165">
        <f t="shared" si="7"/>
        <v>160.73900910318784</v>
      </c>
      <c r="V165">
        <f t="shared" si="8"/>
        <v>184.66932624565476</v>
      </c>
    </row>
    <row r="166" spans="1:22">
      <c r="B166">
        <v>-104.702061761271</v>
      </c>
      <c r="C166">
        <v>32.230037554281502</v>
      </c>
      <c r="D166">
        <v>53.887319531027998</v>
      </c>
      <c r="E166">
        <v>21.2562469613178</v>
      </c>
      <c r="F166" s="39">
        <v>2.6252593528765199E-6</v>
      </c>
      <c r="G166" s="39">
        <v>1.0355527353725899E-6</v>
      </c>
      <c r="H166">
        <v>609</v>
      </c>
      <c r="I166" s="39">
        <v>1.4454016914309099E-12</v>
      </c>
      <c r="J166">
        <v>-2.8083519101270702</v>
      </c>
      <c r="K166">
        <v>897.16484973060699</v>
      </c>
      <c r="L166">
        <v>32.119498419619802</v>
      </c>
      <c r="O166">
        <f t="shared" si="6"/>
        <v>1.5003050203106478E-2</v>
      </c>
      <c r="T166">
        <f t="shared" si="7"/>
        <v>105.50370767174648</v>
      </c>
      <c r="V166">
        <f t="shared" si="8"/>
        <v>267.46546638085857</v>
      </c>
    </row>
    <row r="167" spans="1:22">
      <c r="B167">
        <v>-104.702068679165</v>
      </c>
      <c r="C167">
        <v>32.230035410708197</v>
      </c>
      <c r="D167">
        <v>27.380326645814801</v>
      </c>
      <c r="E167">
        <v>24.977123756516999</v>
      </c>
      <c r="F167" s="39">
        <v>1.3339030264875399E-6</v>
      </c>
      <c r="G167" s="39">
        <v>1.2168248174228601E-6</v>
      </c>
      <c r="H167">
        <v>415</v>
      </c>
      <c r="I167" s="39">
        <v>9.8496174375013296E-13</v>
      </c>
      <c r="J167">
        <v>-0.73192528612795105</v>
      </c>
      <c r="K167">
        <v>535.64879459082704</v>
      </c>
      <c r="L167">
        <v>22.523861867922001</v>
      </c>
      <c r="O167">
        <f t="shared" si="6"/>
        <v>1.0223753422478143E-2</v>
      </c>
      <c r="T167">
        <f t="shared" si="7"/>
        <v>123.9719865921822</v>
      </c>
      <c r="V167">
        <f t="shared" si="8"/>
        <v>135.90009485935548</v>
      </c>
    </row>
    <row r="168" spans="1:22">
      <c r="B168">
        <v>-104.702072625288</v>
      </c>
      <c r="C168">
        <v>32.230023085162003</v>
      </c>
      <c r="D168">
        <v>79.238833594467394</v>
      </c>
      <c r="E168">
        <v>50.384235227311898</v>
      </c>
      <c r="F168" s="39">
        <v>3.86032355691999E-6</v>
      </c>
      <c r="G168" s="39">
        <v>2.4545975921453999E-6</v>
      </c>
      <c r="H168">
        <v>1592</v>
      </c>
      <c r="I168" s="39">
        <v>3.7784556531330402E-12</v>
      </c>
      <c r="J168">
        <v>-2.53951807229268</v>
      </c>
      <c r="K168">
        <v>3127.0284046730899</v>
      </c>
      <c r="L168">
        <v>49.089045765593802</v>
      </c>
      <c r="O168">
        <f t="shared" si="6"/>
        <v>3.9219796261651091E-2</v>
      </c>
      <c r="T168">
        <f t="shared" si="7"/>
        <v>250.07818333878038</v>
      </c>
      <c r="V168">
        <f t="shared" si="8"/>
        <v>393.29570977484389</v>
      </c>
    </row>
    <row r="169" spans="1:22">
      <c r="B169">
        <v>-104.702066486875</v>
      </c>
      <c r="C169">
        <v>32.2300222082457</v>
      </c>
      <c r="D169">
        <v>92.446693545458999</v>
      </c>
      <c r="E169">
        <v>25.699132404774499</v>
      </c>
      <c r="F169" s="39">
        <v>4.50377842106217E-6</v>
      </c>
      <c r="G169" s="39">
        <v>1.2519993255110701E-6</v>
      </c>
      <c r="H169">
        <v>1147</v>
      </c>
      <c r="I169" s="39">
        <v>2.7222918556178298E-12</v>
      </c>
      <c r="J169">
        <v>-0.78685387756913805</v>
      </c>
      <c r="K169">
        <v>1860.83954177039</v>
      </c>
      <c r="L169">
        <v>38.3611550457085</v>
      </c>
      <c r="O169">
        <f t="shared" si="6"/>
        <v>2.8256976326704649E-2</v>
      </c>
      <c r="T169">
        <f t="shared" si="7"/>
        <v>127.55561965312917</v>
      </c>
      <c r="V169">
        <f t="shared" si="8"/>
        <v>458.85188240374885</v>
      </c>
    </row>
    <row r="170" spans="1:22">
      <c r="B170">
        <v>-104.702081150862</v>
      </c>
      <c r="C170">
        <v>32.2300193339088</v>
      </c>
      <c r="D170">
        <v>96.478236773394897</v>
      </c>
      <c r="E170">
        <v>47.038166562884101</v>
      </c>
      <c r="F170" s="39">
        <v>4.7001854173235203E-6</v>
      </c>
      <c r="G170" s="39">
        <v>2.2915852520790499E-6</v>
      </c>
      <c r="H170">
        <v>2388</v>
      </c>
      <c r="I170" s="39">
        <v>5.6676834796995599E-12</v>
      </c>
      <c r="J170">
        <v>-1.78126118854501</v>
      </c>
      <c r="K170">
        <v>3554.5025052985502</v>
      </c>
      <c r="L170">
        <v>32.817602563500699</v>
      </c>
      <c r="O170">
        <f t="shared" si="6"/>
        <v>5.8829694392476636E-2</v>
      </c>
      <c r="T170">
        <f t="shared" si="7"/>
        <v>233.47023505591494</v>
      </c>
      <c r="V170">
        <f t="shared" si="8"/>
        <v>478.86212969529561</v>
      </c>
    </row>
    <row r="171" spans="1:22">
      <c r="T171">
        <f t="shared" si="7"/>
        <v>0</v>
      </c>
      <c r="V171">
        <f t="shared" si="8"/>
        <v>0</v>
      </c>
    </row>
    <row r="172" spans="1:22">
      <c r="A172">
        <v>8</v>
      </c>
      <c r="B172">
        <v>-104.70194630062799</v>
      </c>
      <c r="C172">
        <v>32.230151113238897</v>
      </c>
      <c r="D172">
        <v>46.716149123696802</v>
      </c>
      <c r="E172">
        <v>37.451354737066197</v>
      </c>
      <c r="F172" s="39">
        <v>2.27589734439737E-6</v>
      </c>
      <c r="G172" s="39">
        <v>1.82453905959764E-6</v>
      </c>
      <c r="H172">
        <v>1019</v>
      </c>
      <c r="I172" s="39">
        <v>2.4184964262201999E-12</v>
      </c>
      <c r="J172">
        <v>-1.8585142302711699</v>
      </c>
      <c r="K172">
        <v>1370.35676955595</v>
      </c>
      <c r="L172">
        <v>25.639802521631498</v>
      </c>
      <c r="O172">
        <f t="shared" si="6"/>
        <v>2.510362587350657E-2</v>
      </c>
      <c r="T172">
        <f t="shared" si="7"/>
        <v>185.88684960618036</v>
      </c>
      <c r="V172">
        <f t="shared" si="8"/>
        <v>231.87192685828029</v>
      </c>
    </row>
    <row r="173" spans="1:22">
      <c r="B173">
        <v>-104.701955021072</v>
      </c>
      <c r="C173">
        <v>32.230146631222098</v>
      </c>
      <c r="D173">
        <v>107.591812250594</v>
      </c>
      <c r="E173">
        <v>38.532487725758301</v>
      </c>
      <c r="F173" s="39">
        <v>5.2416118274573103E-6</v>
      </c>
      <c r="G173" s="39">
        <v>1.8772092334895299E-6</v>
      </c>
      <c r="H173">
        <v>1693</v>
      </c>
      <c r="I173" s="39">
        <v>4.01816923414211E-12</v>
      </c>
      <c r="J173">
        <v>-2.5187149450836599</v>
      </c>
      <c r="K173">
        <v>3247.1724434837301</v>
      </c>
      <c r="L173">
        <v>47.862331629555797</v>
      </c>
      <c r="O173">
        <f t="shared" si="6"/>
        <v>4.1707986853627699E-2</v>
      </c>
      <c r="T173">
        <f t="shared" si="7"/>
        <v>191.25296804660056</v>
      </c>
      <c r="V173">
        <f t="shared" si="8"/>
        <v>534.02348628228242</v>
      </c>
    </row>
    <row r="174" spans="1:22">
      <c r="B174">
        <v>-104.701957651821</v>
      </c>
      <c r="C174">
        <v>32.230144731236699</v>
      </c>
      <c r="D174">
        <v>40.574564569087499</v>
      </c>
      <c r="E174">
        <v>24.4874882442138</v>
      </c>
      <c r="F174" s="39">
        <v>1.97669425851765E-6</v>
      </c>
      <c r="G174" s="39">
        <v>1.19297096424625E-6</v>
      </c>
      <c r="H174">
        <v>536</v>
      </c>
      <c r="I174" s="39">
        <v>1.2721433606025799E-12</v>
      </c>
      <c r="J174">
        <v>-2.8841610508984901</v>
      </c>
      <c r="K174">
        <v>778.21068532671097</v>
      </c>
      <c r="L174">
        <v>31.1240503238561</v>
      </c>
      <c r="O174">
        <f t="shared" si="6"/>
        <v>1.3204655022766951E-2</v>
      </c>
      <c r="T174">
        <f t="shared" si="7"/>
        <v>121.54171929006858</v>
      </c>
      <c r="V174">
        <f t="shared" si="8"/>
        <v>201.38865562653493</v>
      </c>
    </row>
    <row r="175" spans="1:22">
      <c r="B175">
        <v>-104.701933731495</v>
      </c>
      <c r="C175">
        <v>32.2301444876489</v>
      </c>
      <c r="D175">
        <v>47.053573234903702</v>
      </c>
      <c r="E175">
        <v>21.6458367438983</v>
      </c>
      <c r="F175" s="39">
        <v>2.2923358277278E-6</v>
      </c>
      <c r="G175" s="39">
        <v>1.0545326035383401E-6</v>
      </c>
      <c r="H175">
        <v>680</v>
      </c>
      <c r="I175" s="39">
        <v>1.6139132186749099E-12</v>
      </c>
      <c r="J175">
        <v>-1.8502687301809</v>
      </c>
      <c r="K175">
        <v>797.74863383080799</v>
      </c>
      <c r="L175">
        <v>14.7601172646797</v>
      </c>
      <c r="O175">
        <f t="shared" si="6"/>
        <v>1.6752174282614787E-2</v>
      </c>
      <c r="T175">
        <f t="shared" si="7"/>
        <v>107.43740587388312</v>
      </c>
      <c r="V175">
        <f t="shared" si="8"/>
        <v>233.54670485907016</v>
      </c>
    </row>
    <row r="176" spans="1:22">
      <c r="B176">
        <v>-104.701935875068</v>
      </c>
      <c r="C176">
        <v>32.2301438056028</v>
      </c>
      <c r="D176">
        <v>53.263588876724803</v>
      </c>
      <c r="E176">
        <v>23.170213880238599</v>
      </c>
      <c r="F176" s="39">
        <v>2.59487271000514E-6</v>
      </c>
      <c r="G176" s="39">
        <v>1.1287965559730901E-6</v>
      </c>
      <c r="H176">
        <v>822</v>
      </c>
      <c r="I176" s="39">
        <v>1.9509362731629098E-12</v>
      </c>
      <c r="J176">
        <v>-1.7257955090741399</v>
      </c>
      <c r="K176">
        <v>966.62839753657897</v>
      </c>
      <c r="L176">
        <v>14.9621506987753</v>
      </c>
      <c r="O176">
        <f t="shared" si="6"/>
        <v>2.0250422441631406E-2</v>
      </c>
      <c r="T176">
        <f t="shared" si="7"/>
        <v>115.00353173168931</v>
      </c>
      <c r="V176">
        <f t="shared" si="8"/>
        <v>264.36962840262726</v>
      </c>
    </row>
    <row r="177" spans="1:22">
      <c r="B177">
        <v>-104.701959600523</v>
      </c>
      <c r="C177">
        <v>32.230142295358</v>
      </c>
      <c r="D177">
        <v>84.909954842141303</v>
      </c>
      <c r="E177">
        <v>63.038454967954003</v>
      </c>
      <c r="F177" s="39">
        <v>4.1366068129127103E-6</v>
      </c>
      <c r="G177" s="39">
        <v>3.0710804496448799E-6</v>
      </c>
      <c r="H177">
        <v>3861</v>
      </c>
      <c r="I177" s="39">
        <v>9.1637043195644903E-12</v>
      </c>
      <c r="J177">
        <v>-2.3480169663271302</v>
      </c>
      <c r="K177">
        <v>4192.4052053772102</v>
      </c>
      <c r="L177">
        <v>7.9048944255710598</v>
      </c>
      <c r="O177">
        <f t="shared" si="6"/>
        <v>9.5117860154670136E-2</v>
      </c>
      <c r="T177">
        <f t="shared" si="7"/>
        <v>312.88640638776491</v>
      </c>
      <c r="V177">
        <f t="shared" si="8"/>
        <v>421.44387343583503</v>
      </c>
    </row>
    <row r="178" spans="1:22">
      <c r="B178">
        <v>-104.70196203640199</v>
      </c>
      <c r="C178">
        <v>32.230135718485499</v>
      </c>
      <c r="D178">
        <v>32.965151382045399</v>
      </c>
      <c r="E178">
        <v>28.575517356215499</v>
      </c>
      <c r="F178" s="39">
        <v>1.60598212599672E-6</v>
      </c>
      <c r="G178" s="39">
        <v>1.3921298156145099E-6</v>
      </c>
      <c r="H178">
        <v>418</v>
      </c>
      <c r="I178" s="39">
        <v>9.9208194912663991E-13</v>
      </c>
      <c r="J178">
        <v>-2.0738875528068901</v>
      </c>
      <c r="K178">
        <v>737.81632073335004</v>
      </c>
      <c r="L178">
        <v>43.346333192449499</v>
      </c>
      <c r="O178">
        <f t="shared" si="6"/>
        <v>1.0297660073724972E-2</v>
      </c>
      <c r="T178">
        <f t="shared" si="7"/>
        <v>141.83232981840419</v>
      </c>
      <c r="V178">
        <f t="shared" si="8"/>
        <v>163.61993258242467</v>
      </c>
    </row>
    <row r="179" spans="1:22">
      <c r="B179">
        <v>-104.70196330305799</v>
      </c>
      <c r="C179">
        <v>32.230134549263802</v>
      </c>
      <c r="D179">
        <v>37.097780092183797</v>
      </c>
      <c r="E179">
        <v>30.463285130263198</v>
      </c>
      <c r="F179" s="39">
        <v>1.8073137614849201E-6</v>
      </c>
      <c r="G179" s="39">
        <v>1.4840972774962199E-6</v>
      </c>
      <c r="H179">
        <v>721</v>
      </c>
      <c r="I179" s="39">
        <v>1.7112226921538401E-12</v>
      </c>
      <c r="J179">
        <v>-0.112838924120284</v>
      </c>
      <c r="K179">
        <v>885.16399290866696</v>
      </c>
      <c r="L179">
        <v>18.546167063260299</v>
      </c>
      <c r="O179">
        <f t="shared" si="6"/>
        <v>1.7762231849654798E-2</v>
      </c>
      <c r="T179">
        <f t="shared" si="7"/>
        <v>151.20211648618783</v>
      </c>
      <c r="V179">
        <f t="shared" si="8"/>
        <v>184.13190970349203</v>
      </c>
    </row>
    <row r="180" spans="1:22">
      <c r="B180">
        <v>-104.701964326127</v>
      </c>
      <c r="C180">
        <v>32.230132892866301</v>
      </c>
      <c r="D180">
        <v>35.679906401429001</v>
      </c>
      <c r="E180">
        <v>24.908765792928602</v>
      </c>
      <c r="F180" s="39">
        <v>1.73823839829658E-6</v>
      </c>
      <c r="G180" s="39">
        <v>1.2134945834306E-6</v>
      </c>
      <c r="H180">
        <v>491</v>
      </c>
      <c r="I180" s="39">
        <v>1.1653402799549699E-12</v>
      </c>
      <c r="J180">
        <v>-2.7855933356227599E-2</v>
      </c>
      <c r="K180">
        <v>696.10539054789103</v>
      </c>
      <c r="L180">
        <v>29.464703668859201</v>
      </c>
      <c r="O180">
        <f t="shared" si="6"/>
        <v>1.2096055254064502E-2</v>
      </c>
      <c r="T180">
        <f t="shared" si="7"/>
        <v>123.63269722371605</v>
      </c>
      <c r="V180">
        <f t="shared" si="8"/>
        <v>177.09440530974462</v>
      </c>
    </row>
    <row r="181" spans="1:22">
      <c r="B181">
        <v>-104.701988587476</v>
      </c>
      <c r="C181">
        <v>32.230120080144303</v>
      </c>
      <c r="D181">
        <v>35.954617484305302</v>
      </c>
      <c r="E181">
        <v>30.491886450096199</v>
      </c>
      <c r="F181" s="39">
        <v>1.7516216551728999E-6</v>
      </c>
      <c r="G181" s="39">
        <v>1.4854906643458499E-6</v>
      </c>
      <c r="H181">
        <v>729</v>
      </c>
      <c r="I181" s="39">
        <v>1.7302099064911901E-12</v>
      </c>
      <c r="J181">
        <v>-0.63289942504739505</v>
      </c>
      <c r="K181">
        <v>858.69324766137197</v>
      </c>
      <c r="L181">
        <v>15.1035597420369</v>
      </c>
      <c r="O181">
        <f t="shared" si="6"/>
        <v>1.7959316252979678E-2</v>
      </c>
      <c r="T181">
        <f t="shared" si="7"/>
        <v>151.34407688456758</v>
      </c>
      <c r="V181">
        <f t="shared" si="8"/>
        <v>178.45791213363094</v>
      </c>
    </row>
    <row r="182" spans="1:22">
      <c r="B182">
        <v>-104.701990584896</v>
      </c>
      <c r="C182">
        <v>32.230119008357697</v>
      </c>
      <c r="D182">
        <v>71.361563967752801</v>
      </c>
      <c r="E182">
        <v>44.397848840154197</v>
      </c>
      <c r="F182" s="39">
        <v>3.4765621090944899E-6</v>
      </c>
      <c r="G182" s="39">
        <v>2.16295538411594E-6</v>
      </c>
      <c r="H182">
        <v>1752</v>
      </c>
      <c r="I182" s="39">
        <v>4.1581999398800799E-12</v>
      </c>
      <c r="J182">
        <v>-0.57478214364420699</v>
      </c>
      <c r="K182">
        <v>2481.56336481262</v>
      </c>
      <c r="L182">
        <v>29.399344588878101</v>
      </c>
      <c r="O182">
        <f t="shared" si="6"/>
        <v>4.3161484328148689E-2</v>
      </c>
      <c r="T182">
        <f t="shared" si="7"/>
        <v>220.3652259879286</v>
      </c>
      <c r="V182">
        <f t="shared" si="8"/>
        <v>354.19750238852453</v>
      </c>
    </row>
    <row r="183" spans="1:22">
      <c r="B183">
        <v>-104.701993410515</v>
      </c>
      <c r="C183">
        <v>32.230111700721601</v>
      </c>
      <c r="D183">
        <v>103.97790361344001</v>
      </c>
      <c r="E183">
        <v>29.245706786512201</v>
      </c>
      <c r="F183" s="39">
        <v>5.0655509743160099E-6</v>
      </c>
      <c r="G183" s="39">
        <v>1.4247798172363599E-6</v>
      </c>
      <c r="H183">
        <v>1538</v>
      </c>
      <c r="I183" s="39">
        <v>3.6502919563559101E-12</v>
      </c>
      <c r="J183">
        <v>-2.5252323313014902</v>
      </c>
      <c r="K183">
        <v>2381.7833765231399</v>
      </c>
      <c r="L183">
        <v>35.426537309823502</v>
      </c>
      <c r="O183">
        <f t="shared" si="6"/>
        <v>3.7889476539208149E-2</v>
      </c>
      <c r="T183">
        <f t="shared" si="7"/>
        <v>145.15876227223254</v>
      </c>
      <c r="V183">
        <f t="shared" si="8"/>
        <v>516.08613538959889</v>
      </c>
    </row>
    <row r="184" spans="1:22">
      <c r="B184">
        <v>-104.701990731048</v>
      </c>
      <c r="C184">
        <v>32.2301101904768</v>
      </c>
      <c r="D184">
        <v>44.023412591015301</v>
      </c>
      <c r="E184">
        <v>33.064231593548499</v>
      </c>
      <c r="F184" s="39">
        <v>2.14471375930211E-6</v>
      </c>
      <c r="G184" s="39">
        <v>1.6108090733045E-6</v>
      </c>
      <c r="H184">
        <v>856</v>
      </c>
      <c r="I184" s="39">
        <v>2.0316319340966601E-12</v>
      </c>
      <c r="J184">
        <v>-0.31160299590303597</v>
      </c>
      <c r="K184">
        <v>1140.0954712304399</v>
      </c>
      <c r="L184">
        <v>24.9185685233745</v>
      </c>
      <c r="O184">
        <f t="shared" si="6"/>
        <v>2.1088031155762143E-2</v>
      </c>
      <c r="T184">
        <f t="shared" si="7"/>
        <v>164.11170940876193</v>
      </c>
      <c r="V184">
        <f t="shared" si="8"/>
        <v>218.50674115555222</v>
      </c>
    </row>
    <row r="185" spans="1:22">
      <c r="B185">
        <v>-104.7019917054</v>
      </c>
      <c r="C185">
        <v>32.230108923819898</v>
      </c>
      <c r="D185">
        <v>24.430548434521299</v>
      </c>
      <c r="E185">
        <v>22.661074625632899</v>
      </c>
      <c r="F185" s="39">
        <v>1.19019699498507E-6</v>
      </c>
      <c r="G185" s="39">
        <v>1.1039925278324699E-6</v>
      </c>
      <c r="H185">
        <v>352</v>
      </c>
      <c r="I185" s="39">
        <v>8.3543743084348602E-13</v>
      </c>
      <c r="J185">
        <v>-2.0162836573720901</v>
      </c>
      <c r="K185">
        <v>433.62348820164402</v>
      </c>
      <c r="L185">
        <v>18.823585535036202</v>
      </c>
      <c r="O185">
        <f t="shared" si="6"/>
        <v>8.6717137462947128E-3</v>
      </c>
      <c r="T185">
        <f t="shared" si="7"/>
        <v>112.47645914075247</v>
      </c>
      <c r="V185">
        <f t="shared" si="8"/>
        <v>121.25910302918233</v>
      </c>
    </row>
    <row r="186" spans="1:22">
      <c r="B186">
        <v>-104.70199745407299</v>
      </c>
      <c r="C186">
        <v>32.230103516169102</v>
      </c>
      <c r="D186">
        <v>82.878913415324305</v>
      </c>
      <c r="E186">
        <v>24.300973584275901</v>
      </c>
      <c r="F186" s="39">
        <v>4.0376594065797498E-6</v>
      </c>
      <c r="G186" s="39">
        <v>1.18388442292796E-6</v>
      </c>
      <c r="H186">
        <v>1220</v>
      </c>
      <c r="I186" s="39">
        <v>2.8955501864461701E-12</v>
      </c>
      <c r="J186">
        <v>-0.19169197359543999</v>
      </c>
      <c r="K186">
        <v>1577.49068435398</v>
      </c>
      <c r="L186">
        <v>22.6619838646075</v>
      </c>
      <c r="O186">
        <f t="shared" si="6"/>
        <v>3.0055371507044178E-2</v>
      </c>
      <c r="T186">
        <f t="shared" si="7"/>
        <v>120.61596846517493</v>
      </c>
      <c r="V186">
        <f t="shared" si="8"/>
        <v>411.36295927662059</v>
      </c>
    </row>
    <row r="187" spans="1:22">
      <c r="T187">
        <f t="shared" si="7"/>
        <v>0</v>
      </c>
      <c r="V187">
        <f t="shared" si="8"/>
        <v>0</v>
      </c>
    </row>
    <row r="188" spans="1:22">
      <c r="A188">
        <v>9</v>
      </c>
      <c r="B188">
        <v>-104.701843652704</v>
      </c>
      <c r="C188">
        <v>32.230365856890003</v>
      </c>
      <c r="D188">
        <v>134.14711589102299</v>
      </c>
      <c r="E188">
        <v>81.651195129206201</v>
      </c>
      <c r="F188" s="39">
        <v>6.5353217365273E-6</v>
      </c>
      <c r="G188" s="39">
        <v>3.9778479529506002E-6</v>
      </c>
      <c r="H188">
        <v>6816</v>
      </c>
      <c r="I188" s="39">
        <v>1.61771066154238E-11</v>
      </c>
      <c r="J188">
        <v>-1.9560184722995499</v>
      </c>
      <c r="K188">
        <v>8579.1244368128191</v>
      </c>
      <c r="L188">
        <v>20.551333061999799</v>
      </c>
      <c r="O188">
        <f t="shared" si="6"/>
        <v>0.16791591163279765</v>
      </c>
      <c r="T188">
        <f t="shared" si="7"/>
        <v>405.26927625733788</v>
      </c>
      <c r="V188">
        <f t="shared" si="8"/>
        <v>665.82864443239225</v>
      </c>
    </row>
    <row r="189" spans="1:22">
      <c r="B189">
        <v>-104.701848378308</v>
      </c>
      <c r="C189">
        <v>32.230365954325201</v>
      </c>
      <c r="D189">
        <v>105.809454364465</v>
      </c>
      <c r="E189">
        <v>64.948231301217305</v>
      </c>
      <c r="F189" s="39">
        <v>5.1547796793479999E-6</v>
      </c>
      <c r="G189" s="39">
        <v>3.1641201150881602E-6</v>
      </c>
      <c r="H189">
        <v>3953</v>
      </c>
      <c r="I189" s="39">
        <v>9.3820572844440408E-12</v>
      </c>
      <c r="J189">
        <v>-2.0917706226647699</v>
      </c>
      <c r="K189">
        <v>5382.5848515295402</v>
      </c>
      <c r="L189">
        <v>26.5594484984906</v>
      </c>
      <c r="O189">
        <f t="shared" si="6"/>
        <v>9.738433079290626E-2</v>
      </c>
      <c r="T189">
        <f t="shared" si="7"/>
        <v>322.36543080584306</v>
      </c>
      <c r="V189">
        <f t="shared" si="8"/>
        <v>525.17689329120583</v>
      </c>
    </row>
    <row r="190" spans="1:22">
      <c r="B190">
        <v>-104.70186976532</v>
      </c>
      <c r="C190">
        <v>32.230364736385802</v>
      </c>
      <c r="D190">
        <v>168.89303759190099</v>
      </c>
      <c r="E190">
        <v>103.276853102575</v>
      </c>
      <c r="F190" s="39">
        <v>8.2280586682097792E-6</v>
      </c>
      <c r="G190" s="39">
        <v>5.0313974957889101E-6</v>
      </c>
      <c r="H190">
        <v>10549</v>
      </c>
      <c r="I190" s="39">
        <v>2.5037015505590701E-11</v>
      </c>
      <c r="J190">
        <v>-2.9488215587528499</v>
      </c>
      <c r="K190">
        <v>13661.9856323328</v>
      </c>
      <c r="L190">
        <v>22.785748105059799</v>
      </c>
      <c r="O190">
        <f t="shared" si="6"/>
        <v>0.2598804213342697</v>
      </c>
      <c r="T190">
        <f t="shared" si="7"/>
        <v>512.60652639295756</v>
      </c>
      <c r="V190">
        <f t="shared" si="8"/>
        <v>838.28729024065296</v>
      </c>
    </row>
    <row r="191" spans="1:22">
      <c r="B191">
        <v>-104.701860898723</v>
      </c>
      <c r="C191">
        <v>32.230361764613797</v>
      </c>
      <c r="D191">
        <v>271.17918327161198</v>
      </c>
      <c r="E191">
        <v>142.57041827072601</v>
      </c>
      <c r="F191" s="39">
        <v>1.32111913040933E-5</v>
      </c>
      <c r="G191" s="39">
        <v>6.9456845741461102E-6</v>
      </c>
      <c r="H191">
        <v>23914</v>
      </c>
      <c r="I191" s="39">
        <v>5.6757530457929302E-11</v>
      </c>
      <c r="J191">
        <v>-2.1158647943688802</v>
      </c>
      <c r="K191">
        <v>30282.020800823699</v>
      </c>
      <c r="L191">
        <v>21.029048367374699</v>
      </c>
      <c r="O191">
        <f t="shared" si="6"/>
        <v>0.58913455263889714</v>
      </c>
      <c r="T191">
        <f t="shared" si="7"/>
        <v>707.63704238317609</v>
      </c>
      <c r="V191">
        <f t="shared" si="8"/>
        <v>1345.976518367351</v>
      </c>
    </row>
    <row r="192" spans="1:22">
      <c r="B192">
        <v>-104.701830352809</v>
      </c>
      <c r="C192">
        <v>32.230356746703698</v>
      </c>
      <c r="D192">
        <v>344.88290238740302</v>
      </c>
      <c r="E192">
        <v>231.084441040896</v>
      </c>
      <c r="F192" s="39">
        <v>1.6801857524540601E-5</v>
      </c>
      <c r="G192" s="39">
        <v>1.12578728247477E-5</v>
      </c>
      <c r="H192">
        <v>43880</v>
      </c>
      <c r="I192" s="39">
        <v>1.04144870640375E-10</v>
      </c>
      <c r="J192">
        <v>-1.7912338737329301</v>
      </c>
      <c r="K192">
        <v>62422.542157891301</v>
      </c>
      <c r="L192">
        <v>29.704881468924899</v>
      </c>
      <c r="O192">
        <f t="shared" si="6"/>
        <v>1.081007952236966</v>
      </c>
      <c r="T192">
        <f t="shared" si="7"/>
        <v>1146.9694231269955</v>
      </c>
      <c r="V192">
        <f t="shared" si="8"/>
        <v>1711.7991233673661</v>
      </c>
    </row>
    <row r="193" spans="2:22">
      <c r="B193">
        <v>-104.701863724342</v>
      </c>
      <c r="C193">
        <v>32.230349926243399</v>
      </c>
      <c r="D193">
        <v>332.34206520007803</v>
      </c>
      <c r="E193">
        <v>218.74491120505999</v>
      </c>
      <c r="F193" s="39">
        <v>1.6190898389711699E-5</v>
      </c>
      <c r="G193" s="39">
        <v>1.0656720895248299E-5</v>
      </c>
      <c r="H193">
        <v>36940</v>
      </c>
      <c r="I193" s="39">
        <v>8.7673462202722698E-11</v>
      </c>
      <c r="J193">
        <v>-2.2362203327357402</v>
      </c>
      <c r="K193">
        <v>56940.6413012267</v>
      </c>
      <c r="L193">
        <v>35.125423325353097</v>
      </c>
      <c r="O193">
        <f t="shared" si="6"/>
        <v>0.91003723235263267</v>
      </c>
      <c r="T193">
        <f t="shared" si="7"/>
        <v>1085.7231386358537</v>
      </c>
      <c r="V193">
        <f t="shared" si="8"/>
        <v>1649.5536656918744</v>
      </c>
    </row>
    <row r="194" spans="2:22">
      <c r="B194">
        <v>-104.70186957045</v>
      </c>
      <c r="C194">
        <v>32.2303530928857</v>
      </c>
      <c r="D194">
        <v>262.64458171125699</v>
      </c>
      <c r="E194">
        <v>76.598971587216795</v>
      </c>
      <c r="F194" s="39">
        <v>1.2795406240661201E-5</v>
      </c>
      <c r="G194" s="39">
        <v>3.7317158903084098E-6</v>
      </c>
      <c r="H194">
        <v>8007</v>
      </c>
      <c r="I194" s="39">
        <v>1.90038281498971E-11</v>
      </c>
      <c r="J194">
        <v>-2.9870914389321799</v>
      </c>
      <c r="K194">
        <v>15757.614299590399</v>
      </c>
      <c r="L194">
        <v>49.186470440464497</v>
      </c>
      <c r="O194">
        <f t="shared" si="6"/>
        <v>0.19725685217778913</v>
      </c>
      <c r="T194">
        <f t="shared" si="7"/>
        <v>380.19296261474739</v>
      </c>
      <c r="V194">
        <f t="shared" si="8"/>
        <v>1303.6156956992133</v>
      </c>
    </row>
    <row r="195" spans="2:22">
      <c r="B195">
        <v>-104.701846186018</v>
      </c>
      <c r="C195">
        <v>32.230345785249597</v>
      </c>
      <c r="D195">
        <v>40.706229982554397</v>
      </c>
      <c r="E195">
        <v>26.142252842308</v>
      </c>
      <c r="F195" s="39">
        <v>1.9831086777383999E-6</v>
      </c>
      <c r="G195" s="39">
        <v>1.2735870771975399E-6</v>
      </c>
      <c r="H195">
        <v>701</v>
      </c>
      <c r="I195" s="39">
        <v>1.66375465631046E-12</v>
      </c>
      <c r="J195">
        <v>-0.19708988600614999</v>
      </c>
      <c r="K195">
        <v>833.49495218226502</v>
      </c>
      <c r="L195">
        <v>15.896311289632299</v>
      </c>
      <c r="O195">
        <f t="shared" si="6"/>
        <v>1.7269520841342596E-2</v>
      </c>
      <c r="T195">
        <f t="shared" si="7"/>
        <v>129.75501304510416</v>
      </c>
      <c r="V195">
        <f t="shared" si="8"/>
        <v>202.04216653644158</v>
      </c>
    </row>
    <row r="196" spans="2:22">
      <c r="B196">
        <v>-104.701851496233</v>
      </c>
      <c r="C196">
        <v>32.230343836546602</v>
      </c>
      <c r="D196">
        <v>34.419627854972099</v>
      </c>
      <c r="E196">
        <v>28.891049978602201</v>
      </c>
      <c r="F196" s="39">
        <v>1.67684068784987E-6</v>
      </c>
      <c r="G196" s="39">
        <v>1.40750179876875E-6</v>
      </c>
      <c r="H196">
        <v>626</v>
      </c>
      <c r="I196" s="39">
        <v>1.4857495218977899E-12</v>
      </c>
      <c r="J196">
        <v>-1.7165175615567101</v>
      </c>
      <c r="K196">
        <v>778.87645809927199</v>
      </c>
      <c r="L196">
        <v>19.627818572452799</v>
      </c>
      <c r="O196">
        <f t="shared" si="6"/>
        <v>1.5421854560171849E-2</v>
      </c>
      <c r="T196">
        <f t="shared" si="7"/>
        <v>143.39845113858678</v>
      </c>
      <c r="V196">
        <f t="shared" si="8"/>
        <v>170.83911200268381</v>
      </c>
    </row>
    <row r="197" spans="2:22">
      <c r="B197">
        <v>-104.701835565588</v>
      </c>
      <c r="C197">
        <v>32.230324690540002</v>
      </c>
      <c r="D197">
        <v>207.57810510800201</v>
      </c>
      <c r="E197">
        <v>91.038576489670305</v>
      </c>
      <c r="F197" s="39">
        <v>1.0112701218575E-5</v>
      </c>
      <c r="G197" s="39">
        <v>4.43517837743733E-6</v>
      </c>
      <c r="H197">
        <v>9983</v>
      </c>
      <c r="I197" s="39">
        <v>2.3693670091223E-11</v>
      </c>
      <c r="J197">
        <v>-3.0397305105143699</v>
      </c>
      <c r="K197">
        <v>14801.512040163299</v>
      </c>
      <c r="L197">
        <v>32.554187890321401</v>
      </c>
      <c r="O197">
        <f t="shared" si="6"/>
        <v>0.24593669979903446</v>
      </c>
      <c r="T197">
        <f t="shared" si="7"/>
        <v>451.86280429923289</v>
      </c>
      <c r="V197">
        <f t="shared" si="8"/>
        <v>1030.297576059588</v>
      </c>
    </row>
    <row r="198" spans="2:22">
      <c r="B198">
        <v>-104.70183941427599</v>
      </c>
      <c r="C198">
        <v>32.230317431621501</v>
      </c>
      <c r="D198">
        <v>270.04479847236797</v>
      </c>
      <c r="E198">
        <v>139.644602840842</v>
      </c>
      <c r="F198" s="39">
        <v>1.31559268313028E-5</v>
      </c>
      <c r="G198" s="39">
        <v>6.8031459511650203E-6</v>
      </c>
      <c r="H198">
        <v>19265</v>
      </c>
      <c r="I198" s="39">
        <v>4.5723585526135699E-11</v>
      </c>
      <c r="J198">
        <v>-2.4906363918808299</v>
      </c>
      <c r="K198">
        <v>29536.5014763574</v>
      </c>
      <c r="L198">
        <v>34.775619870143501</v>
      </c>
      <c r="O198">
        <f t="shared" si="6"/>
        <v>0.47460387875672627</v>
      </c>
      <c r="T198">
        <f t="shared" si="7"/>
        <v>693.11498793124417</v>
      </c>
      <c r="V198">
        <f t="shared" si="8"/>
        <v>1340.3460887593158</v>
      </c>
    </row>
    <row r="199" spans="2:22">
      <c r="B199">
        <v>-104.701832496382</v>
      </c>
      <c r="C199">
        <v>32.230314508567098</v>
      </c>
      <c r="D199">
        <v>152.73832373200801</v>
      </c>
      <c r="E199">
        <v>108.17669483473</v>
      </c>
      <c r="F199" s="39">
        <v>7.4410402374766099E-6</v>
      </c>
      <c r="G199" s="39">
        <v>5.2701058866849703E-6</v>
      </c>
      <c r="H199">
        <v>8435</v>
      </c>
      <c r="I199" s="39">
        <v>2.00196441169454E-11</v>
      </c>
      <c r="J199">
        <v>-1.7625547425444501</v>
      </c>
      <c r="K199">
        <v>12941.3865494324</v>
      </c>
      <c r="L199">
        <v>34.821512611645801</v>
      </c>
      <c r="O199">
        <f t="shared" ref="O199:O262" si="9">$P$5*H199</f>
        <v>0.20780086775567019</v>
      </c>
      <c r="T199">
        <f t="shared" ref="T199:T262" si="10">U$6*E199</f>
        <v>536.92650492387395</v>
      </c>
      <c r="V199">
        <f t="shared" ref="V199:V262" si="11">D199*U$6</f>
        <v>758.10464032618302</v>
      </c>
    </row>
    <row r="200" spans="2:22">
      <c r="B200">
        <v>-104.701860265395</v>
      </c>
      <c r="C200">
        <v>32.230295411278099</v>
      </c>
      <c r="D200">
        <v>76.437013226540898</v>
      </c>
      <c r="E200">
        <v>61.607569347834598</v>
      </c>
      <c r="F200" s="39">
        <v>3.7238256722600601E-6</v>
      </c>
      <c r="G200" s="39">
        <v>3.0013711768547899E-6</v>
      </c>
      <c r="H200">
        <v>2889</v>
      </c>
      <c r="I200" s="39">
        <v>6.8567577775762301E-12</v>
      </c>
      <c r="J200">
        <v>-2.3349446634594102</v>
      </c>
      <c r="K200">
        <v>3688.3902433374901</v>
      </c>
      <c r="L200">
        <v>21.673147107507599</v>
      </c>
      <c r="O200">
        <f t="shared" si="9"/>
        <v>7.1172105150697232E-2</v>
      </c>
      <c r="T200">
        <f t="shared" si="10"/>
        <v>305.78431830742278</v>
      </c>
      <c r="V200">
        <f t="shared" si="11"/>
        <v>379.38909504721107</v>
      </c>
    </row>
    <row r="201" spans="2:22">
      <c r="B201">
        <v>-104.701854370569</v>
      </c>
      <c r="C201">
        <v>32.230285765198403</v>
      </c>
      <c r="D201">
        <v>101.399722132281</v>
      </c>
      <c r="E201">
        <v>68.509202727030697</v>
      </c>
      <c r="F201" s="39">
        <v>4.9399482331566899E-6</v>
      </c>
      <c r="G201" s="39">
        <v>3.33760199584045E-6</v>
      </c>
      <c r="H201">
        <v>3831</v>
      </c>
      <c r="I201" s="39">
        <v>9.0925022657994207E-12</v>
      </c>
      <c r="J201">
        <v>-2.77401628459149</v>
      </c>
      <c r="K201">
        <v>5441.0755935642301</v>
      </c>
      <c r="L201">
        <v>29.591127082826201</v>
      </c>
      <c r="O201">
        <f t="shared" si="9"/>
        <v>9.4378793642201836E-2</v>
      </c>
      <c r="T201">
        <f t="shared" si="10"/>
        <v>340.04003201931931</v>
      </c>
      <c r="V201">
        <f t="shared" si="11"/>
        <v>503.2895346628614</v>
      </c>
    </row>
    <row r="202" spans="2:22">
      <c r="B202">
        <v>-104.70185154495</v>
      </c>
      <c r="C202">
        <v>32.230279919089597</v>
      </c>
      <c r="D202">
        <v>152.84168753654501</v>
      </c>
      <c r="E202">
        <v>82.772839276542797</v>
      </c>
      <c r="F202" s="39">
        <v>7.4460758710351197E-6</v>
      </c>
      <c r="G202" s="39">
        <v>4.0324917321183297E-6</v>
      </c>
      <c r="H202">
        <v>6191</v>
      </c>
      <c r="I202" s="39">
        <v>1.4693730495318201E-11</v>
      </c>
      <c r="J202">
        <v>-1.02336803845713</v>
      </c>
      <c r="K202">
        <v>9908.9755784990903</v>
      </c>
      <c r="L202">
        <v>37.521291167237401</v>
      </c>
      <c r="O202">
        <f t="shared" si="9"/>
        <v>0.15251869262304141</v>
      </c>
      <c r="T202">
        <f t="shared" si="10"/>
        <v>410.83646864307167</v>
      </c>
      <c r="V202">
        <f t="shared" si="11"/>
        <v>758.61767842917254</v>
      </c>
    </row>
    <row r="203" spans="2:22">
      <c r="B203">
        <v>-104.701865478174</v>
      </c>
      <c r="C203">
        <v>32.2303642979277</v>
      </c>
      <c r="D203">
        <v>42.0003986902111</v>
      </c>
      <c r="E203">
        <v>28.6951122875656</v>
      </c>
      <c r="F203" s="39">
        <v>2.0461574345432301E-6</v>
      </c>
      <c r="G203" s="39">
        <v>1.3979561902572999E-6</v>
      </c>
      <c r="H203">
        <v>726</v>
      </c>
      <c r="I203" s="39">
        <v>1.72308970111469E-12</v>
      </c>
      <c r="J203">
        <v>-2.6180714655676498</v>
      </c>
      <c r="K203">
        <v>943.97484807458204</v>
      </c>
      <c r="L203">
        <v>23.0911711810101</v>
      </c>
      <c r="O203">
        <f t="shared" si="9"/>
        <v>1.7885409601732846E-2</v>
      </c>
      <c r="T203">
        <f t="shared" si="10"/>
        <v>142.42592984098323</v>
      </c>
      <c r="V203">
        <f t="shared" si="11"/>
        <v>208.46567098946238</v>
      </c>
    </row>
    <row r="204" spans="2:22">
      <c r="B204">
        <v>-104.701848086003</v>
      </c>
      <c r="C204">
        <v>32.230341498103101</v>
      </c>
      <c r="D204">
        <v>99.060430282560404</v>
      </c>
      <c r="E204">
        <v>51.439335718889403</v>
      </c>
      <c r="F204" s="39">
        <v>4.8259836147449097E-6</v>
      </c>
      <c r="G204" s="39">
        <v>2.5059995259926401E-6</v>
      </c>
      <c r="H204">
        <v>2676</v>
      </c>
      <c r="I204" s="39">
        <v>6.3512231958442304E-12</v>
      </c>
      <c r="J204">
        <v>-2.2474446574204299</v>
      </c>
      <c r="K204">
        <v>3991.1186866921398</v>
      </c>
      <c r="L204">
        <v>32.951129493523503</v>
      </c>
      <c r="O204">
        <f t="shared" si="9"/>
        <v>6.592473291217231E-2</v>
      </c>
      <c r="T204">
        <f t="shared" si="10"/>
        <v>255.3150915300657</v>
      </c>
      <c r="V204">
        <f t="shared" si="11"/>
        <v>491.67864380705998</v>
      </c>
    </row>
    <row r="205" spans="2:22">
      <c r="B205">
        <v>-104.70184793985</v>
      </c>
      <c r="C205">
        <v>32.230337454544397</v>
      </c>
      <c r="D205">
        <v>50.5897669774116</v>
      </c>
      <c r="E205">
        <v>35.649106186162001</v>
      </c>
      <c r="F205" s="39">
        <v>2.4646105999171398E-6</v>
      </c>
      <c r="G205" s="39">
        <v>1.73673788660099E-6</v>
      </c>
      <c r="H205">
        <v>1071</v>
      </c>
      <c r="I205" s="39">
        <v>2.5419133194129898E-12</v>
      </c>
      <c r="J205">
        <v>-1.7348501256409099</v>
      </c>
      <c r="K205">
        <v>1412.57138962203</v>
      </c>
      <c r="L205">
        <v>24.180823152126301</v>
      </c>
      <c r="O205">
        <f t="shared" si="9"/>
        <v>2.638467449511829E-2</v>
      </c>
      <c r="T205">
        <f t="shared" si="10"/>
        <v>176.941530867061</v>
      </c>
      <c r="V205">
        <f t="shared" si="11"/>
        <v>251.09832399292515</v>
      </c>
    </row>
    <row r="206" spans="2:22">
      <c r="B206">
        <v>-104.701864455106</v>
      </c>
      <c r="C206">
        <v>32.230314021391301</v>
      </c>
      <c r="D206">
        <v>63.2749859922653</v>
      </c>
      <c r="E206">
        <v>43.618379122652399</v>
      </c>
      <c r="F206" s="39">
        <v>3.0826036667806102E-6</v>
      </c>
      <c r="G206" s="39">
        <v>2.1249815122669698E-6</v>
      </c>
      <c r="H206">
        <v>1472</v>
      </c>
      <c r="I206" s="39">
        <v>3.4936474380727599E-12</v>
      </c>
      <c r="J206">
        <v>-0.68274451075916898</v>
      </c>
      <c r="K206">
        <v>2161.7260792893298</v>
      </c>
      <c r="L206">
        <v>31.906266288653899</v>
      </c>
      <c r="O206">
        <f t="shared" si="9"/>
        <v>3.6263530211777896E-2</v>
      </c>
      <c r="T206">
        <f t="shared" si="10"/>
        <v>216.49638943536388</v>
      </c>
      <c r="V206">
        <f t="shared" si="11"/>
        <v>314.06040949798711</v>
      </c>
    </row>
    <row r="207" spans="2:22">
      <c r="B207">
        <v>-104.701836296352</v>
      </c>
      <c r="C207">
        <v>32.230311877818103</v>
      </c>
      <c r="D207">
        <v>44.359897162955598</v>
      </c>
      <c r="E207">
        <v>25.371183347352599</v>
      </c>
      <c r="F207" s="39">
        <v>2.16110647056095E-6</v>
      </c>
      <c r="G207" s="39">
        <v>1.23602244379276E-6</v>
      </c>
      <c r="H207">
        <v>743</v>
      </c>
      <c r="I207" s="39">
        <v>1.7634375315815601E-12</v>
      </c>
      <c r="J207">
        <v>-1.1473289295645499</v>
      </c>
      <c r="K207">
        <v>881.51627682063395</v>
      </c>
      <c r="L207">
        <v>15.7134111374802</v>
      </c>
      <c r="O207">
        <f t="shared" si="9"/>
        <v>1.8304213958798218E-2</v>
      </c>
      <c r="T207">
        <f t="shared" si="10"/>
        <v>125.92787033555538</v>
      </c>
      <c r="V207">
        <f t="shared" si="11"/>
        <v>220.17685582718948</v>
      </c>
    </row>
    <row r="208" spans="2:22">
      <c r="B208">
        <v>-104.701853542371</v>
      </c>
      <c r="C208">
        <v>32.230291075414002</v>
      </c>
      <c r="D208">
        <v>193.47926853337299</v>
      </c>
      <c r="E208">
        <v>78.836356233493902</v>
      </c>
      <c r="F208" s="39">
        <v>9.4258401368893892E-6</v>
      </c>
      <c r="G208" s="39">
        <v>3.8407158372298603E-6</v>
      </c>
      <c r="H208">
        <v>7914</v>
      </c>
      <c r="I208" s="39">
        <v>1.87831017832254E-11</v>
      </c>
      <c r="J208">
        <v>-2.3829690918063502</v>
      </c>
      <c r="K208">
        <v>11947.032947265699</v>
      </c>
      <c r="L208">
        <v>33.757611325485897</v>
      </c>
      <c r="O208">
        <f t="shared" si="9"/>
        <v>0.19496574598913741</v>
      </c>
      <c r="T208">
        <f t="shared" si="10"/>
        <v>391.29804509236646</v>
      </c>
      <c r="V208">
        <f t="shared" si="11"/>
        <v>960.31911113168655</v>
      </c>
    </row>
    <row r="209" spans="1:22">
      <c r="B209">
        <v>-104.701850960339</v>
      </c>
      <c r="C209">
        <v>32.230288883123201</v>
      </c>
      <c r="D209">
        <v>132.921686686763</v>
      </c>
      <c r="E209">
        <v>62.7351903867822</v>
      </c>
      <c r="F209" s="39">
        <v>6.4756218014077202E-6</v>
      </c>
      <c r="G209" s="39">
        <v>3.0563061356681199E-6</v>
      </c>
      <c r="H209">
        <v>5454</v>
      </c>
      <c r="I209" s="39">
        <v>1.2944533374489701E-11</v>
      </c>
      <c r="J209">
        <v>-2.2514725885781899</v>
      </c>
      <c r="K209">
        <v>6531.3979434870798</v>
      </c>
      <c r="L209">
        <v>16.495671413826901</v>
      </c>
      <c r="O209">
        <f t="shared" si="9"/>
        <v>0.13436229196673685</v>
      </c>
      <c r="T209">
        <f t="shared" si="10"/>
        <v>311.38117652393385</v>
      </c>
      <c r="V209">
        <f t="shared" si="11"/>
        <v>659.74632309062645</v>
      </c>
    </row>
    <row r="210" spans="1:22">
      <c r="T210">
        <f t="shared" si="10"/>
        <v>0</v>
      </c>
      <c r="V210">
        <f t="shared" si="11"/>
        <v>0</v>
      </c>
    </row>
    <row r="211" spans="1:22">
      <c r="A211">
        <v>10</v>
      </c>
      <c r="B211">
        <v>-104.701720056228</v>
      </c>
      <c r="C211">
        <v>32.230585519308697</v>
      </c>
      <c r="D211">
        <v>90.448666956401198</v>
      </c>
      <c r="E211">
        <v>30.981505759970702</v>
      </c>
      <c r="F211" s="39">
        <v>4.4064394174548398E-6</v>
      </c>
      <c r="G211" s="39">
        <v>1.50934372817948E-6</v>
      </c>
      <c r="H211">
        <v>1538</v>
      </c>
      <c r="I211" s="39">
        <v>3.6502919563559101E-12</v>
      </c>
      <c r="J211">
        <v>-1.32526771470424</v>
      </c>
      <c r="K211">
        <v>2194.8445833276201</v>
      </c>
      <c r="L211">
        <v>29.926701339908899</v>
      </c>
      <c r="O211">
        <f t="shared" si="9"/>
        <v>3.7889476539208149E-2</v>
      </c>
      <c r="T211">
        <f t="shared" si="10"/>
        <v>153.77426376720246</v>
      </c>
      <c r="V211">
        <f t="shared" si="11"/>
        <v>448.93483479153662</v>
      </c>
    </row>
    <row r="212" spans="1:22">
      <c r="B212">
        <v>-104.701721517755</v>
      </c>
      <c r="C212">
        <v>32.2305801116579</v>
      </c>
      <c r="D212">
        <v>156.156624333808</v>
      </c>
      <c r="E212">
        <v>85.464553131611694</v>
      </c>
      <c r="F212" s="39">
        <v>7.6075715421307702E-6</v>
      </c>
      <c r="G212" s="39">
        <v>4.1636254948436802E-6</v>
      </c>
      <c r="H212">
        <v>4922</v>
      </c>
      <c r="I212" s="39">
        <v>1.16818836210558E-11</v>
      </c>
      <c r="J212">
        <v>-0.64435930079681802</v>
      </c>
      <c r="K212">
        <v>10453.1099781921</v>
      </c>
      <c r="L212">
        <v>52.913534725372898</v>
      </c>
      <c r="O212">
        <f t="shared" si="9"/>
        <v>0.12125617914563233</v>
      </c>
      <c r="T212">
        <f t="shared" si="10"/>
        <v>424.19657836601459</v>
      </c>
      <c r="V212">
        <f t="shared" si="11"/>
        <v>775.07110614128021</v>
      </c>
    </row>
    <row r="213" spans="1:22">
      <c r="B213">
        <v>-104.701739932995</v>
      </c>
      <c r="C213">
        <v>32.230579624482203</v>
      </c>
      <c r="D213">
        <v>83.234820850969101</v>
      </c>
      <c r="E213">
        <v>54.6781699628919</v>
      </c>
      <c r="F213" s="39">
        <v>4.0549983525936897E-6</v>
      </c>
      <c r="G213" s="39">
        <v>2.6637876654933999E-6</v>
      </c>
      <c r="H213">
        <v>2075</v>
      </c>
      <c r="I213" s="39">
        <v>4.9248087187506597E-12</v>
      </c>
      <c r="J213">
        <v>-1.1828622970024001</v>
      </c>
      <c r="K213">
        <v>3564.65990339992</v>
      </c>
      <c r="L213">
        <v>41.789678223695503</v>
      </c>
      <c r="O213">
        <f t="shared" si="9"/>
        <v>5.111876711239071E-2</v>
      </c>
      <c r="T213">
        <f t="shared" si="10"/>
        <v>271.39079021282589</v>
      </c>
      <c r="V213">
        <f t="shared" si="11"/>
        <v>413.12947780252978</v>
      </c>
    </row>
    <row r="214" spans="1:22">
      <c r="B214">
        <v>-104.701724927984</v>
      </c>
      <c r="C214">
        <v>32.230572121975797</v>
      </c>
      <c r="D214">
        <v>109.18599051970899</v>
      </c>
      <c r="E214">
        <v>22.752256920151201</v>
      </c>
      <c r="F214" s="39">
        <v>5.3192763215826096E-6</v>
      </c>
      <c r="G214" s="39">
        <v>1.10843470780327E-6</v>
      </c>
      <c r="H214">
        <v>1390</v>
      </c>
      <c r="I214" s="39">
        <v>3.2990284911148999E-12</v>
      </c>
      <c r="J214">
        <v>-1.99584812161991</v>
      </c>
      <c r="K214">
        <v>1945.7654284989301</v>
      </c>
      <c r="L214">
        <v>28.5628175091835</v>
      </c>
      <c r="O214">
        <f t="shared" si="9"/>
        <v>3.4243415077697875E-2</v>
      </c>
      <c r="T214">
        <f t="shared" si="10"/>
        <v>112.92903527816773</v>
      </c>
      <c r="V214">
        <f t="shared" si="11"/>
        <v>541.93606456514829</v>
      </c>
    </row>
    <row r="215" spans="1:22">
      <c r="B215">
        <v>-104.701721322884</v>
      </c>
      <c r="C215">
        <v>32.230587273141303</v>
      </c>
      <c r="D215">
        <v>33.7777555368815</v>
      </c>
      <c r="E215">
        <v>25.260627604710301</v>
      </c>
      <c r="F215" s="39">
        <v>1.6455702271722E-6</v>
      </c>
      <c r="G215" s="39">
        <v>1.2306364364739299E-6</v>
      </c>
      <c r="H215">
        <v>473</v>
      </c>
      <c r="I215" s="39">
        <v>1.12261904769593E-12</v>
      </c>
      <c r="J215">
        <v>-1.8539355641589399</v>
      </c>
      <c r="K215">
        <v>668.30391608725995</v>
      </c>
      <c r="L215">
        <v>29.223817395940401</v>
      </c>
      <c r="O215">
        <f t="shared" si="9"/>
        <v>1.1652615346583522E-2</v>
      </c>
      <c r="T215">
        <f t="shared" si="10"/>
        <v>125.37913561421007</v>
      </c>
      <c r="V215">
        <f t="shared" si="11"/>
        <v>167.65322930506301</v>
      </c>
    </row>
    <row r="216" spans="1:22">
      <c r="B216">
        <v>-104.701729702306</v>
      </c>
      <c r="C216">
        <v>32.230575483488401</v>
      </c>
      <c r="D216">
        <v>315.82536521302001</v>
      </c>
      <c r="E216">
        <v>199.40155792001099</v>
      </c>
      <c r="F216" s="39">
        <v>1.53862448738746E-5</v>
      </c>
      <c r="G216" s="39">
        <v>9.7143596947004202E-6</v>
      </c>
      <c r="H216">
        <v>30220</v>
      </c>
      <c r="I216" s="39">
        <v>7.1724202159346995E-11</v>
      </c>
      <c r="J216">
        <v>-2.01482879306326</v>
      </c>
      <c r="K216">
        <v>49325.856535324201</v>
      </c>
      <c r="L216">
        <v>38.733957963085203</v>
      </c>
      <c r="O216">
        <f t="shared" si="9"/>
        <v>0.7444863335597337</v>
      </c>
      <c r="T216">
        <f t="shared" si="10"/>
        <v>989.71392806867448</v>
      </c>
      <c r="V216">
        <f t="shared" si="11"/>
        <v>1567.5743261448863</v>
      </c>
    </row>
    <row r="217" spans="1:22">
      <c r="B217">
        <v>-104.701726145924</v>
      </c>
      <c r="C217">
        <v>32.230572121975797</v>
      </c>
      <c r="D217">
        <v>41.606262513043497</v>
      </c>
      <c r="E217">
        <v>20.993060743912899</v>
      </c>
      <c r="F217" s="39">
        <v>2.02695607707321E-6</v>
      </c>
      <c r="G217" s="39">
        <v>1.02273094195618E-6</v>
      </c>
      <c r="H217">
        <v>588</v>
      </c>
      <c r="I217" s="39">
        <v>1.39556025379536E-12</v>
      </c>
      <c r="J217">
        <v>-1.84343238273877</v>
      </c>
      <c r="K217">
        <v>684.12198728972999</v>
      </c>
      <c r="L217">
        <v>14.050416311063801</v>
      </c>
      <c r="O217">
        <f t="shared" si="9"/>
        <v>1.4485703644378669E-2</v>
      </c>
      <c r="T217">
        <f t="shared" si="10"/>
        <v>104.19740360994057</v>
      </c>
      <c r="V217">
        <f t="shared" si="11"/>
        <v>206.50940711586216</v>
      </c>
    </row>
    <row r="218" spans="1:22">
      <c r="T218">
        <f t="shared" si="10"/>
        <v>0</v>
      </c>
      <c r="V218">
        <f t="shared" si="11"/>
        <v>0</v>
      </c>
    </row>
    <row r="219" spans="1:22">
      <c r="A219">
        <v>11</v>
      </c>
      <c r="B219">
        <v>-104.701740468888</v>
      </c>
      <c r="C219">
        <v>32.230559310961297</v>
      </c>
      <c r="D219">
        <v>56.937853544287101</v>
      </c>
      <c r="E219">
        <v>26.913949073059101</v>
      </c>
      <c r="F219" s="39">
        <v>2.7738739623852598E-6</v>
      </c>
      <c r="G219" s="39">
        <v>1.3111822436483901E-6</v>
      </c>
      <c r="H219">
        <v>863</v>
      </c>
      <c r="I219" s="39">
        <v>2.04824574664184E-12</v>
      </c>
      <c r="J219">
        <v>-2.1768272729718299</v>
      </c>
      <c r="K219">
        <v>1200.2662614373601</v>
      </c>
      <c r="L219">
        <v>28.099286989327901</v>
      </c>
      <c r="O219">
        <f t="shared" si="9"/>
        <v>2.1260480008671413E-2</v>
      </c>
      <c r="T219">
        <f t="shared" si="10"/>
        <v>133.58526650841381</v>
      </c>
      <c r="V219">
        <f t="shared" si="11"/>
        <v>282.60655169866175</v>
      </c>
    </row>
    <row r="220" spans="1:22">
      <c r="B220">
        <v>-104.70171021527899</v>
      </c>
      <c r="C220">
        <v>32.230558093021997</v>
      </c>
      <c r="D220">
        <v>62.8494036657588</v>
      </c>
      <c r="E220">
        <v>41.8789573682011</v>
      </c>
      <c r="F220" s="39">
        <v>3.0618703292755501E-6</v>
      </c>
      <c r="G220" s="39">
        <v>2.0402411082310799E-6</v>
      </c>
      <c r="H220">
        <v>1241</v>
      </c>
      <c r="I220" s="39">
        <v>2.94539162408172E-12</v>
      </c>
      <c r="J220">
        <v>-0.57526200110293801</v>
      </c>
      <c r="K220">
        <v>2061.5605901727899</v>
      </c>
      <c r="L220">
        <v>39.802884964153002</v>
      </c>
      <c r="O220">
        <f t="shared" si="9"/>
        <v>3.0572718065771987E-2</v>
      </c>
      <c r="T220">
        <f t="shared" si="10"/>
        <v>207.86290655226281</v>
      </c>
      <c r="V220">
        <f t="shared" si="11"/>
        <v>311.94806513881053</v>
      </c>
    </row>
    <row r="221" spans="1:22">
      <c r="B221">
        <v>-104.70174212528499</v>
      </c>
      <c r="C221">
        <v>32.2305574596935</v>
      </c>
      <c r="D221">
        <v>43.371519560572601</v>
      </c>
      <c r="E221">
        <v>27.8816220759396</v>
      </c>
      <c r="F221" s="39">
        <v>2.1129551138519602E-6</v>
      </c>
      <c r="G221" s="39">
        <v>1.3583249225466299E-6</v>
      </c>
      <c r="H221">
        <v>838</v>
      </c>
      <c r="I221" s="39">
        <v>1.9889107018376099E-12</v>
      </c>
      <c r="J221">
        <v>-1.8893915795896301</v>
      </c>
      <c r="K221">
        <v>947.15652576292598</v>
      </c>
      <c r="L221">
        <v>11.5246554074049</v>
      </c>
      <c r="O221">
        <f t="shared" si="9"/>
        <v>2.0644591248281163E-2</v>
      </c>
      <c r="T221">
        <f t="shared" si="10"/>
        <v>138.38823524525316</v>
      </c>
      <c r="V221">
        <f t="shared" si="11"/>
        <v>215.27112144139306</v>
      </c>
    </row>
    <row r="222" spans="1:22">
      <c r="B222">
        <v>-104.70174378168301</v>
      </c>
      <c r="C222">
        <v>32.230552977676702</v>
      </c>
      <c r="D222">
        <v>39.304371537713699</v>
      </c>
      <c r="E222">
        <v>30.863722155007999</v>
      </c>
      <c r="F222" s="39">
        <v>1.9148135384411501E-6</v>
      </c>
      <c r="G222" s="39">
        <v>1.50360559695984E-6</v>
      </c>
      <c r="H222">
        <v>854</v>
      </c>
      <c r="I222" s="39">
        <v>2.02688513051232E-12</v>
      </c>
      <c r="J222">
        <v>-0.667861469436693</v>
      </c>
      <c r="K222">
        <v>950.14139264130097</v>
      </c>
      <c r="L222">
        <v>10.118640592432</v>
      </c>
      <c r="O222">
        <f t="shared" si="9"/>
        <v>2.1038760054930924E-2</v>
      </c>
      <c r="T222">
        <f t="shared" si="10"/>
        <v>153.18965412048902</v>
      </c>
      <c r="V222">
        <f t="shared" si="11"/>
        <v>195.08415255444405</v>
      </c>
    </row>
    <row r="223" spans="1:22">
      <c r="B223">
        <v>-104.701735353544</v>
      </c>
      <c r="C223">
        <v>32.230542259810498</v>
      </c>
      <c r="D223">
        <v>75.791969886591502</v>
      </c>
      <c r="E223">
        <v>32.913649504955202</v>
      </c>
      <c r="F223" s="39">
        <v>3.6924007270976301E-6</v>
      </c>
      <c r="G223" s="39">
        <v>1.60347307960699E-6</v>
      </c>
      <c r="H223">
        <v>1478</v>
      </c>
      <c r="I223" s="39">
        <v>3.5078878488257701E-12</v>
      </c>
      <c r="J223">
        <v>-3.0138035541427799</v>
      </c>
      <c r="K223">
        <v>1953.88192884095</v>
      </c>
      <c r="L223">
        <v>24.355715758282798</v>
      </c>
      <c r="O223">
        <f t="shared" si="9"/>
        <v>3.6411343514271555E-2</v>
      </c>
      <c r="T223">
        <f t="shared" si="10"/>
        <v>163.3643070717238</v>
      </c>
      <c r="V223">
        <f t="shared" si="11"/>
        <v>376.18747323234066</v>
      </c>
    </row>
    <row r="224" spans="1:22">
      <c r="B224">
        <v>-104.701736474048</v>
      </c>
      <c r="C224">
        <v>32.230535293197399</v>
      </c>
      <c r="D224">
        <v>78.730996481289395</v>
      </c>
      <c r="E224">
        <v>47.741188812575302</v>
      </c>
      <c r="F224" s="39">
        <v>3.83558296594773E-6</v>
      </c>
      <c r="G224" s="39">
        <v>2.32583478893381E-6</v>
      </c>
      <c r="H224">
        <v>2282</v>
      </c>
      <c r="I224" s="39">
        <v>5.4161028897296399E-12</v>
      </c>
      <c r="J224">
        <v>-0.243611380602067</v>
      </c>
      <c r="K224">
        <v>2944.0017159785398</v>
      </c>
      <c r="L224">
        <v>22.486458224040302</v>
      </c>
      <c r="O224">
        <f t="shared" si="9"/>
        <v>5.6218326048421981E-2</v>
      </c>
      <c r="T224">
        <f t="shared" si="10"/>
        <v>236.95963062292785</v>
      </c>
      <c r="V224">
        <f t="shared" si="11"/>
        <v>390.77510026032809</v>
      </c>
    </row>
    <row r="225" spans="2:22">
      <c r="B225">
        <v>-104.70175678927301</v>
      </c>
      <c r="C225">
        <v>32.2305293009358</v>
      </c>
      <c r="D225">
        <v>64.825411848259705</v>
      </c>
      <c r="E225">
        <v>37.056834541801997</v>
      </c>
      <c r="F225" s="39">
        <v>3.1581366495827601E-6</v>
      </c>
      <c r="G225" s="39">
        <v>1.80531899369847E-6</v>
      </c>
      <c r="H225">
        <v>1704</v>
      </c>
      <c r="I225" s="39">
        <v>4.0442766538559597E-12</v>
      </c>
      <c r="J225">
        <v>-0.87601206520825703</v>
      </c>
      <c r="K225">
        <v>1881.5366588333</v>
      </c>
      <c r="L225">
        <v>9.4357268033987598</v>
      </c>
      <c r="O225">
        <f t="shared" si="9"/>
        <v>4.1978977908199412E-2</v>
      </c>
      <c r="T225">
        <f t="shared" si="10"/>
        <v>183.92867968900256</v>
      </c>
      <c r="V225">
        <f t="shared" si="11"/>
        <v>321.75582612422534</v>
      </c>
    </row>
    <row r="226" spans="2:22">
      <c r="B226">
        <v>-104.701755132876</v>
      </c>
      <c r="C226">
        <v>32.230525793270402</v>
      </c>
      <c r="D226">
        <v>41.995223589122098</v>
      </c>
      <c r="E226">
        <v>26.611554006727101</v>
      </c>
      <c r="F226" s="39">
        <v>2.0459053161848802E-6</v>
      </c>
      <c r="G226" s="39">
        <v>1.2964502903231701E-6</v>
      </c>
      <c r="H226">
        <v>610</v>
      </c>
      <c r="I226" s="39">
        <v>1.44777509322308E-12</v>
      </c>
      <c r="J226">
        <v>-0.66553722255773995</v>
      </c>
      <c r="K226">
        <v>875.324764242436</v>
      </c>
      <c r="L226">
        <v>30.311579779428001</v>
      </c>
      <c r="O226">
        <f t="shared" si="9"/>
        <v>1.5027685753522089E-2</v>
      </c>
      <c r="T226">
        <f t="shared" si="10"/>
        <v>132.08435241300796</v>
      </c>
      <c r="V226">
        <f t="shared" si="11"/>
        <v>208.43998478279292</v>
      </c>
    </row>
    <row r="227" spans="2:22">
      <c r="B227">
        <v>-104.701758494388</v>
      </c>
      <c r="C227">
        <v>32.230524624048698</v>
      </c>
      <c r="D227">
        <v>49.000580131328199</v>
      </c>
      <c r="E227">
        <v>45.757786779880099</v>
      </c>
      <c r="F227" s="39">
        <v>2.3871892758012402E-6</v>
      </c>
      <c r="G227" s="39">
        <v>2.2292082581996299E-6</v>
      </c>
      <c r="H227">
        <v>1397</v>
      </c>
      <c r="I227" s="39">
        <v>3.3156423036600798E-12</v>
      </c>
      <c r="J227">
        <v>-2.7403216507479899</v>
      </c>
      <c r="K227">
        <v>1756.1649832196999</v>
      </c>
      <c r="L227">
        <v>20.451665228014001</v>
      </c>
      <c r="O227">
        <f t="shared" si="9"/>
        <v>3.4415863930607145E-2</v>
      </c>
      <c r="T227">
        <f t="shared" si="10"/>
        <v>227.1151708444059</v>
      </c>
      <c r="V227">
        <f t="shared" si="11"/>
        <v>243.210520245157</v>
      </c>
    </row>
    <row r="228" spans="2:22">
      <c r="B228">
        <v>-104.70176268409899</v>
      </c>
      <c r="C228">
        <v>32.230510203646801</v>
      </c>
      <c r="D228">
        <v>99.138382764466002</v>
      </c>
      <c r="E228">
        <v>52.727787605310901</v>
      </c>
      <c r="F228" s="39">
        <v>4.8297812703712003E-6</v>
      </c>
      <c r="G228" s="39">
        <v>2.5687697731490501E-6</v>
      </c>
      <c r="H228">
        <v>2961</v>
      </c>
      <c r="I228" s="39">
        <v>7.0276427066123898E-12</v>
      </c>
      <c r="J228">
        <v>-2.1523682202873302</v>
      </c>
      <c r="K228">
        <v>4094.3075342557499</v>
      </c>
      <c r="L228">
        <v>27.680078371586202</v>
      </c>
      <c r="O228">
        <f t="shared" si="9"/>
        <v>7.294586478062115E-2</v>
      </c>
      <c r="T228">
        <f t="shared" si="10"/>
        <v>261.71022099113668</v>
      </c>
      <c r="V228">
        <f t="shared" si="11"/>
        <v>492.0655548115389</v>
      </c>
    </row>
    <row r="229" spans="2:22">
      <c r="B229">
        <v>-104.70176058924299</v>
      </c>
      <c r="C229">
        <v>32.230508644684399</v>
      </c>
      <c r="D229">
        <v>37.389383952587799</v>
      </c>
      <c r="E229">
        <v>28.184623195879499</v>
      </c>
      <c r="F229" s="39">
        <v>1.8215199934616201E-6</v>
      </c>
      <c r="G229" s="39">
        <v>1.3730864013319299E-6</v>
      </c>
      <c r="H229">
        <v>693</v>
      </c>
      <c r="I229" s="39">
        <v>1.64476744197311E-12</v>
      </c>
      <c r="J229">
        <v>-0.62874781541644198</v>
      </c>
      <c r="K229">
        <v>825.39080014655303</v>
      </c>
      <c r="L229">
        <v>16.039771720625701</v>
      </c>
      <c r="O229">
        <f t="shared" si="9"/>
        <v>1.7072436438017716E-2</v>
      </c>
      <c r="T229">
        <f t="shared" si="10"/>
        <v>139.89215744000964</v>
      </c>
      <c r="V229">
        <f t="shared" si="11"/>
        <v>185.57926249817885</v>
      </c>
    </row>
    <row r="230" spans="2:22">
      <c r="B230">
        <v>-104.701769163535</v>
      </c>
      <c r="C230">
        <v>32.230506647263901</v>
      </c>
      <c r="D230">
        <v>75.132631627863205</v>
      </c>
      <c r="E230">
        <v>57.200689853300901</v>
      </c>
      <c r="F230" s="39">
        <v>3.6602793682046699E-6</v>
      </c>
      <c r="G230" s="39">
        <v>2.78667870911453E-6</v>
      </c>
      <c r="H230">
        <v>2700</v>
      </c>
      <c r="I230" s="39">
        <v>6.4081848388562901E-12</v>
      </c>
      <c r="J230">
        <v>-1.31505216739104</v>
      </c>
      <c r="K230">
        <v>3366.1149966601802</v>
      </c>
      <c r="L230">
        <v>19.788836606030699</v>
      </c>
      <c r="O230">
        <f t="shared" si="9"/>
        <v>6.6515986122146945E-2</v>
      </c>
      <c r="T230">
        <f t="shared" si="10"/>
        <v>283.91111901772689</v>
      </c>
      <c r="V230">
        <f t="shared" si="11"/>
        <v>372.9148997139647</v>
      </c>
    </row>
    <row r="231" spans="2:22">
      <c r="B231">
        <v>-104.701763804603</v>
      </c>
      <c r="C231">
        <v>32.230506062652999</v>
      </c>
      <c r="D231">
        <v>60.739721161776998</v>
      </c>
      <c r="E231">
        <v>39.889923500159099</v>
      </c>
      <c r="F231" s="39">
        <v>2.9590917206273802E-6</v>
      </c>
      <c r="G231" s="39">
        <v>1.9433402081545999E-6</v>
      </c>
      <c r="H231">
        <v>1348</v>
      </c>
      <c r="I231" s="39">
        <v>3.1993456158438001E-12</v>
      </c>
      <c r="J231">
        <v>-0.82912030922518298</v>
      </c>
      <c r="K231">
        <v>1897.73286418573</v>
      </c>
      <c r="L231">
        <v>28.967873959521199</v>
      </c>
      <c r="O231">
        <f t="shared" si="9"/>
        <v>3.3208721960242257E-2</v>
      </c>
      <c r="T231">
        <f t="shared" si="10"/>
        <v>197.99049360255478</v>
      </c>
      <c r="V231">
        <f t="shared" si="11"/>
        <v>301.47682218678119</v>
      </c>
    </row>
    <row r="232" spans="2:22">
      <c r="B232">
        <v>-104.701765948176</v>
      </c>
      <c r="C232">
        <v>32.230498706299301</v>
      </c>
      <c r="D232">
        <v>81.571440826229207</v>
      </c>
      <c r="E232">
        <v>59.9132959989605</v>
      </c>
      <c r="F232" s="39">
        <v>3.97396251697708E-6</v>
      </c>
      <c r="G232" s="39">
        <v>2.9188302935046698E-6</v>
      </c>
      <c r="H232">
        <v>3104</v>
      </c>
      <c r="I232" s="39">
        <v>7.3670391628925594E-12</v>
      </c>
      <c r="J232">
        <v>-2.1927449043523799</v>
      </c>
      <c r="K232">
        <v>3827.8986164959201</v>
      </c>
      <c r="L232">
        <v>18.9111230212932</v>
      </c>
      <c r="O232">
        <f t="shared" si="9"/>
        <v>7.646874849005339E-2</v>
      </c>
      <c r="T232">
        <f t="shared" si="10"/>
        <v>297.37492597956089</v>
      </c>
      <c r="V232">
        <f t="shared" si="11"/>
        <v>404.87342205588067</v>
      </c>
    </row>
    <row r="233" spans="2:22">
      <c r="B233">
        <v>-104.70177325581101</v>
      </c>
      <c r="C233">
        <v>32.2304993883454</v>
      </c>
      <c r="D233">
        <v>47.730450112143302</v>
      </c>
      <c r="E233">
        <v>22.138814180035698</v>
      </c>
      <c r="F233" s="39">
        <v>2.3253116255255701E-6</v>
      </c>
      <c r="G233" s="39">
        <v>1.07854926712895E-6</v>
      </c>
      <c r="H233">
        <v>654</v>
      </c>
      <c r="I233" s="39">
        <v>1.55220477207852E-12</v>
      </c>
      <c r="J233">
        <v>-1.6113508404010599</v>
      </c>
      <c r="K233">
        <v>827.654281999928</v>
      </c>
      <c r="L233">
        <v>20.981499857683701</v>
      </c>
      <c r="O233">
        <f t="shared" si="9"/>
        <v>1.6111649971808927E-2</v>
      </c>
      <c r="T233">
        <f t="shared" si="10"/>
        <v>109.88426055174119</v>
      </c>
      <c r="V233">
        <f t="shared" si="11"/>
        <v>236.90632992910292</v>
      </c>
    </row>
    <row r="234" spans="2:22">
      <c r="B234">
        <v>-104.701754304677</v>
      </c>
      <c r="C234">
        <v>32.2304950037637</v>
      </c>
      <c r="D234">
        <v>34.982337048129097</v>
      </c>
      <c r="E234">
        <v>23.889451939116601</v>
      </c>
      <c r="F234" s="39">
        <v>1.7042545133127301E-6</v>
      </c>
      <c r="G234" s="39">
        <v>1.1638360876745501E-6</v>
      </c>
      <c r="H234">
        <v>553</v>
      </c>
      <c r="I234" s="39">
        <v>1.31249119106945E-12</v>
      </c>
      <c r="J234">
        <v>-2.54510384103332</v>
      </c>
      <c r="K234">
        <v>654.56697140440804</v>
      </c>
      <c r="L234">
        <v>15.516666107746101</v>
      </c>
      <c r="O234">
        <f t="shared" si="9"/>
        <v>1.3623459379832319E-2</v>
      </c>
      <c r="T234">
        <f t="shared" si="10"/>
        <v>118.57341319045999</v>
      </c>
      <c r="V234">
        <f t="shared" si="11"/>
        <v>173.63207476450523</v>
      </c>
    </row>
    <row r="235" spans="2:22">
      <c r="B235">
        <v>-104.70179634793701</v>
      </c>
      <c r="C235">
        <v>32.230494273000097</v>
      </c>
      <c r="D235">
        <v>63.132155610943698</v>
      </c>
      <c r="E235">
        <v>32.050979216097801</v>
      </c>
      <c r="F235" s="39">
        <v>3.07564531743789E-6</v>
      </c>
      <c r="G235" s="39">
        <v>1.5614458779576699E-6</v>
      </c>
      <c r="H235">
        <v>1059</v>
      </c>
      <c r="I235" s="39">
        <v>2.51343249790696E-12</v>
      </c>
      <c r="J235">
        <v>-0.204303937451804</v>
      </c>
      <c r="K235">
        <v>1584.86035653045</v>
      </c>
      <c r="L235">
        <v>33.1802328428263</v>
      </c>
      <c r="O235">
        <f t="shared" si="9"/>
        <v>2.608904789013097E-2</v>
      </c>
      <c r="T235">
        <f t="shared" si="10"/>
        <v>159.08251103602939</v>
      </c>
      <c r="V235">
        <f t="shared" si="11"/>
        <v>313.35148214947532</v>
      </c>
    </row>
    <row r="236" spans="2:22">
      <c r="B236">
        <v>-104.70177155069599</v>
      </c>
      <c r="C236">
        <v>32.230486039730103</v>
      </c>
      <c r="D236">
        <v>225.37755062947301</v>
      </c>
      <c r="E236">
        <v>173.208879895758</v>
      </c>
      <c r="F236" s="39">
        <v>1.0979846981955399E-5</v>
      </c>
      <c r="G236" s="39">
        <v>8.4383160250860401E-6</v>
      </c>
      <c r="H236">
        <v>26832</v>
      </c>
      <c r="I236" s="39">
        <v>6.3683116887478495E-11</v>
      </c>
      <c r="J236">
        <v>-0.80910666989413205</v>
      </c>
      <c r="K236">
        <v>30575.945052365601</v>
      </c>
      <c r="L236">
        <v>12.2447402556278</v>
      </c>
      <c r="O236">
        <f t="shared" si="9"/>
        <v>0.661021088751647</v>
      </c>
      <c r="T236">
        <f t="shared" si="10"/>
        <v>859.70863360442331</v>
      </c>
      <c r="V236">
        <f t="shared" si="11"/>
        <v>1118.6437220388793</v>
      </c>
    </row>
    <row r="237" spans="2:22">
      <c r="B237">
        <v>-104.70179264540199</v>
      </c>
      <c r="C237">
        <v>32.230489060219703</v>
      </c>
      <c r="D237">
        <v>115.34003911628299</v>
      </c>
      <c r="E237">
        <v>53.065322940372802</v>
      </c>
      <c r="F237" s="39">
        <v>5.6190866253203997E-6</v>
      </c>
      <c r="G237" s="39">
        <v>2.5852136750355999E-6</v>
      </c>
      <c r="H237">
        <v>3114</v>
      </c>
      <c r="I237" s="39">
        <v>7.3907731808142503E-12</v>
      </c>
      <c r="J237">
        <v>-0.58919612265829402</v>
      </c>
      <c r="K237">
        <v>4793.9112232491198</v>
      </c>
      <c r="L237">
        <v>35.042601855078701</v>
      </c>
      <c r="O237">
        <f t="shared" si="9"/>
        <v>7.6715103994209485E-2</v>
      </c>
      <c r="T237">
        <f t="shared" si="10"/>
        <v>263.385551042771</v>
      </c>
      <c r="V237">
        <f t="shared" si="11"/>
        <v>572.48120008752994</v>
      </c>
    </row>
    <row r="238" spans="2:22">
      <c r="B238">
        <v>-104.701795665891</v>
      </c>
      <c r="C238">
        <v>32.230489352525098</v>
      </c>
      <c r="D238">
        <v>50.519575181140297</v>
      </c>
      <c r="E238">
        <v>27.167045642540401</v>
      </c>
      <c r="F238" s="39">
        <v>2.4611910260496701E-6</v>
      </c>
      <c r="G238" s="39">
        <v>1.32351249391866E-6</v>
      </c>
      <c r="H238">
        <v>964</v>
      </c>
      <c r="I238" s="39">
        <v>2.2879593276509102E-12</v>
      </c>
      <c r="J238">
        <v>-2.8048285492295801</v>
      </c>
      <c r="K238">
        <v>1074.9819785507</v>
      </c>
      <c r="L238">
        <v>10.324078055739101</v>
      </c>
      <c r="O238">
        <f t="shared" si="9"/>
        <v>2.3748670600648024E-2</v>
      </c>
      <c r="T238">
        <f t="shared" si="10"/>
        <v>134.84149139740154</v>
      </c>
      <c r="V238">
        <f t="shared" si="11"/>
        <v>250.74993254036821</v>
      </c>
    </row>
    <row r="239" spans="2:22">
      <c r="B239">
        <v>-104.701798004335</v>
      </c>
      <c r="C239">
        <v>32.2304851628138</v>
      </c>
      <c r="D239">
        <v>61.077031976979598</v>
      </c>
      <c r="E239">
        <v>39.155489483230603</v>
      </c>
      <c r="F239" s="39">
        <v>2.97552468445159E-6</v>
      </c>
      <c r="G239" s="39">
        <v>1.90756036627729E-6</v>
      </c>
      <c r="H239">
        <v>1350</v>
      </c>
      <c r="I239" s="39">
        <v>3.2040924194281402E-12</v>
      </c>
      <c r="J239">
        <v>-3.0865856898728499</v>
      </c>
      <c r="K239">
        <v>1873.1375204784099</v>
      </c>
      <c r="L239">
        <v>27.9284096740958</v>
      </c>
      <c r="O239">
        <f t="shared" si="9"/>
        <v>3.3257993061073472E-2</v>
      </c>
      <c r="T239">
        <f t="shared" si="10"/>
        <v>194.34518820281892</v>
      </c>
      <c r="V239">
        <f t="shared" si="11"/>
        <v>303.15103785177678</v>
      </c>
    </row>
    <row r="240" spans="2:22">
      <c r="B240">
        <v>-104.701763073839</v>
      </c>
      <c r="C240">
        <v>32.2304810705375</v>
      </c>
      <c r="D240">
        <v>36.421625945498</v>
      </c>
      <c r="E240">
        <v>25.023478666741401</v>
      </c>
      <c r="F240" s="39">
        <v>1.77437317336472E-6</v>
      </c>
      <c r="G240" s="39">
        <v>1.21908311608528E-6</v>
      </c>
      <c r="H240">
        <v>565</v>
      </c>
      <c r="I240" s="39">
        <v>1.3409720125754801E-12</v>
      </c>
      <c r="J240">
        <v>-2.8497865208322999</v>
      </c>
      <c r="K240">
        <v>713.84857118211301</v>
      </c>
      <c r="L240">
        <v>20.851561128100901</v>
      </c>
      <c r="O240">
        <f t="shared" si="9"/>
        <v>1.391908598481964E-2</v>
      </c>
      <c r="T240">
        <f t="shared" si="10"/>
        <v>124.20206553821464</v>
      </c>
      <c r="V240">
        <f t="shared" si="11"/>
        <v>180.7758718496415</v>
      </c>
    </row>
    <row r="241" spans="2:22">
      <c r="B241">
        <v>-104.701791476181</v>
      </c>
      <c r="C241">
        <v>32.2304773680019</v>
      </c>
      <c r="D241">
        <v>127.21715195391801</v>
      </c>
      <c r="E241">
        <v>101.855505094615</v>
      </c>
      <c r="F241" s="39">
        <v>6.1977107215554802E-6</v>
      </c>
      <c r="G241" s="39">
        <v>4.9621528723030301E-6</v>
      </c>
      <c r="H241">
        <v>6600</v>
      </c>
      <c r="I241" s="39">
        <v>1.5664451828315299E-11</v>
      </c>
      <c r="J241">
        <v>-0.13925396682847099</v>
      </c>
      <c r="K241">
        <v>10149.140313257099</v>
      </c>
      <c r="L241">
        <v>34.969861522370898</v>
      </c>
      <c r="O241">
        <f t="shared" si="9"/>
        <v>0.16259463274302588</v>
      </c>
      <c r="T241">
        <f t="shared" si="10"/>
        <v>505.55177749939588</v>
      </c>
      <c r="V241">
        <f t="shared" si="11"/>
        <v>631.43231422760141</v>
      </c>
    </row>
    <row r="242" spans="2:22">
      <c r="B242">
        <v>-104.701795129998</v>
      </c>
      <c r="C242">
        <v>32.230478488506101</v>
      </c>
      <c r="D242">
        <v>40.9958176201512</v>
      </c>
      <c r="E242">
        <v>25.947919095383298</v>
      </c>
      <c r="F242" s="39">
        <v>1.9972166842359398E-6</v>
      </c>
      <c r="G242" s="39">
        <v>1.26411960894836E-6</v>
      </c>
      <c r="H242">
        <v>647</v>
      </c>
      <c r="I242" s="39">
        <v>1.53559095953334E-12</v>
      </c>
      <c r="J242">
        <v>-1.6699766278875702E-2</v>
      </c>
      <c r="K242">
        <v>833.18447470397803</v>
      </c>
      <c r="L242">
        <v>22.346128661378</v>
      </c>
      <c r="O242">
        <f t="shared" si="9"/>
        <v>1.5939201118899658E-2</v>
      </c>
      <c r="T242">
        <f t="shared" si="10"/>
        <v>128.79045279777498</v>
      </c>
      <c r="V242">
        <f t="shared" si="11"/>
        <v>203.47951196802057</v>
      </c>
    </row>
    <row r="243" spans="2:22">
      <c r="B243">
        <v>-104.701777737827</v>
      </c>
      <c r="C243">
        <v>32.230476539803199</v>
      </c>
      <c r="D243">
        <v>65.290842272611897</v>
      </c>
      <c r="E243">
        <v>41.179238057059102</v>
      </c>
      <c r="F243" s="39">
        <v>3.18081128965166E-6</v>
      </c>
      <c r="G243" s="39">
        <v>2.0061524825219101E-6</v>
      </c>
      <c r="H243">
        <v>1522</v>
      </c>
      <c r="I243" s="39">
        <v>3.6123175276812101E-12</v>
      </c>
      <c r="J243">
        <v>-1.26548580951706</v>
      </c>
      <c r="K243">
        <v>2105.8607934471102</v>
      </c>
      <c r="L243">
        <v>27.7255170552551</v>
      </c>
      <c r="O243">
        <f t="shared" si="9"/>
        <v>3.7495307732558394E-2</v>
      </c>
      <c r="T243">
        <f t="shared" si="10"/>
        <v>204.38990486060274</v>
      </c>
      <c r="V243">
        <f t="shared" si="11"/>
        <v>324.06595337866264</v>
      </c>
    </row>
    <row r="244" spans="2:22">
      <c r="B244">
        <v>-104.70178865056199</v>
      </c>
      <c r="C244">
        <v>32.230473324443302</v>
      </c>
      <c r="D244">
        <v>145.448429907639</v>
      </c>
      <c r="E244">
        <v>83.613678891678603</v>
      </c>
      <c r="F244" s="39">
        <v>7.0858943124156703E-6</v>
      </c>
      <c r="G244" s="39">
        <v>4.0734553963554002E-6</v>
      </c>
      <c r="H244">
        <v>4854</v>
      </c>
      <c r="I244" s="39">
        <v>1.1520492299188301E-11</v>
      </c>
      <c r="J244">
        <v>-1.61341413137546</v>
      </c>
      <c r="K244">
        <v>9525.4488878609409</v>
      </c>
      <c r="L244">
        <v>49.041771604214297</v>
      </c>
      <c r="O244">
        <f t="shared" si="9"/>
        <v>0.11958096171737086</v>
      </c>
      <c r="T244">
        <f t="shared" si="10"/>
        <v>415.00990984911095</v>
      </c>
      <c r="V244">
        <f t="shared" si="11"/>
        <v>721.9218264736752</v>
      </c>
    </row>
    <row r="245" spans="2:22">
      <c r="B245">
        <v>-104.70176638663401</v>
      </c>
      <c r="C245">
        <v>32.2304760039098</v>
      </c>
      <c r="D245">
        <v>43.3160468657927</v>
      </c>
      <c r="E245">
        <v>26.752272253933999</v>
      </c>
      <c r="F245" s="39">
        <v>2.1102526188667301E-6</v>
      </c>
      <c r="G245" s="39">
        <v>1.30330574162072E-6</v>
      </c>
      <c r="H245">
        <v>703</v>
      </c>
      <c r="I245" s="39">
        <v>1.6685014598948E-12</v>
      </c>
      <c r="J245">
        <v>-1.2308725815235799</v>
      </c>
      <c r="K245">
        <v>907.62943472940401</v>
      </c>
      <c r="L245">
        <v>22.545482429226301</v>
      </c>
      <c r="O245">
        <f t="shared" si="9"/>
        <v>1.7318791942173818E-2</v>
      </c>
      <c r="T245">
        <f t="shared" si="10"/>
        <v>132.78279635019098</v>
      </c>
      <c r="V245">
        <f t="shared" si="11"/>
        <v>214.99578708982699</v>
      </c>
    </row>
    <row r="246" spans="2:22">
      <c r="B246">
        <v>-104.701746266279</v>
      </c>
      <c r="C246">
        <v>32.230473324443302</v>
      </c>
      <c r="D246">
        <v>33.842181065667504</v>
      </c>
      <c r="E246">
        <v>24.153280579456901</v>
      </c>
      <c r="F246" s="39">
        <v>1.64870888249003E-6</v>
      </c>
      <c r="G246" s="39">
        <v>1.1766891783763601E-6</v>
      </c>
      <c r="H246">
        <v>414</v>
      </c>
      <c r="I246" s="39">
        <v>9.825883419579639E-13</v>
      </c>
      <c r="J246">
        <v>-2.54069585117167</v>
      </c>
      <c r="K246">
        <v>640.22636163499203</v>
      </c>
      <c r="L246">
        <v>35.335371236082999</v>
      </c>
      <c r="O246">
        <f t="shared" si="9"/>
        <v>1.0199117872062532E-2</v>
      </c>
      <c r="T246">
        <f t="shared" si="10"/>
        <v>119.88290586790919</v>
      </c>
      <c r="V246">
        <f t="shared" si="11"/>
        <v>167.97300034310211</v>
      </c>
    </row>
    <row r="247" spans="2:22">
      <c r="B247">
        <v>-104.70179707870101</v>
      </c>
      <c r="C247">
        <v>32.230470888564597</v>
      </c>
      <c r="D247">
        <v>56.806748054804203</v>
      </c>
      <c r="E247">
        <v>44.818200394867503</v>
      </c>
      <c r="F247" s="39">
        <v>2.7674868213013499E-6</v>
      </c>
      <c r="G247" s="39">
        <v>2.1834338911211299E-6</v>
      </c>
      <c r="H247">
        <v>1578</v>
      </c>
      <c r="I247" s="39">
        <v>3.7452280280426698E-12</v>
      </c>
      <c r="J247">
        <v>-2.5356796625882501</v>
      </c>
      <c r="K247">
        <v>1994.1298014828999</v>
      </c>
      <c r="L247">
        <v>20.8677389592922</v>
      </c>
      <c r="O247">
        <f t="shared" si="9"/>
        <v>3.8874898555832552E-2</v>
      </c>
      <c r="T247">
        <f t="shared" si="10"/>
        <v>222.45160782327997</v>
      </c>
      <c r="V247">
        <f t="shared" si="11"/>
        <v>281.95581992735066</v>
      </c>
    </row>
    <row r="248" spans="2:22">
      <c r="B248">
        <v>-104.70177125839</v>
      </c>
      <c r="C248">
        <v>32.230561844275201</v>
      </c>
      <c r="D248">
        <v>69.857644519399003</v>
      </c>
      <c r="E248">
        <v>36.903855785085803</v>
      </c>
      <c r="F248" s="39">
        <v>3.4032948055410001E-6</v>
      </c>
      <c r="G248" s="39">
        <v>1.79786624014985E-6</v>
      </c>
      <c r="H248">
        <v>1476</v>
      </c>
      <c r="I248" s="39">
        <v>3.50314104524143E-12</v>
      </c>
      <c r="J248">
        <v>-0.51529834430551402</v>
      </c>
      <c r="K248">
        <v>2019.2252279629199</v>
      </c>
      <c r="L248">
        <v>26.902656545696601</v>
      </c>
      <c r="O248">
        <f t="shared" si="9"/>
        <v>3.6362072413440333E-2</v>
      </c>
      <c r="T248">
        <f t="shared" si="10"/>
        <v>183.16938167849563</v>
      </c>
      <c r="V248">
        <f t="shared" si="11"/>
        <v>346.73291665381231</v>
      </c>
    </row>
    <row r="249" spans="2:22">
      <c r="B249">
        <v>-104.701767945596</v>
      </c>
      <c r="C249">
        <v>32.2305593596789</v>
      </c>
      <c r="D249">
        <v>42.638618610089303</v>
      </c>
      <c r="E249">
        <v>25.165971705243201</v>
      </c>
      <c r="F249" s="39">
        <v>2.0772499592491101E-6</v>
      </c>
      <c r="G249" s="39">
        <v>1.2260250309049901E-6</v>
      </c>
      <c r="H249">
        <v>464</v>
      </c>
      <c r="I249" s="39">
        <v>1.1012584315664099E-12</v>
      </c>
      <c r="J249">
        <v>-1.88027635753594</v>
      </c>
      <c r="K249">
        <v>840.45779871472496</v>
      </c>
      <c r="L249">
        <v>44.791993041224103</v>
      </c>
      <c r="O249">
        <f t="shared" si="9"/>
        <v>1.1430895392843032E-2</v>
      </c>
      <c r="T249">
        <f t="shared" si="10"/>
        <v>124.90931851220911</v>
      </c>
      <c r="V249">
        <f t="shared" si="11"/>
        <v>211.63342529621517</v>
      </c>
    </row>
    <row r="250" spans="2:22">
      <c r="B250">
        <v>-104.70171313833301</v>
      </c>
      <c r="C250">
        <v>32.230558190457103</v>
      </c>
      <c r="D250">
        <v>47.145584821067899</v>
      </c>
      <c r="E250">
        <v>22.320355092046398</v>
      </c>
      <c r="F250" s="39">
        <v>2.29681840877381E-6</v>
      </c>
      <c r="G250" s="39">
        <v>1.0873934995259901E-6</v>
      </c>
      <c r="H250">
        <v>664</v>
      </c>
      <c r="I250" s="39">
        <v>1.5759387900002099E-12</v>
      </c>
      <c r="J250">
        <v>-0.17487370867184099</v>
      </c>
      <c r="K250">
        <v>824.21631721335802</v>
      </c>
      <c r="L250">
        <v>19.438624772079599</v>
      </c>
      <c r="O250">
        <f t="shared" si="9"/>
        <v>1.6358005475965026E-2</v>
      </c>
      <c r="T250">
        <f t="shared" si="10"/>
        <v>110.78532457052562</v>
      </c>
      <c r="V250">
        <f t="shared" si="11"/>
        <v>234.00339712025564</v>
      </c>
    </row>
    <row r="251" spans="2:22">
      <c r="B251">
        <v>-104.701731748444</v>
      </c>
      <c r="C251">
        <v>32.230544987994598</v>
      </c>
      <c r="D251">
        <v>28.315021958369599</v>
      </c>
      <c r="E251">
        <v>24.178051696814599</v>
      </c>
      <c r="F251" s="39">
        <v>1.3794391123928999E-6</v>
      </c>
      <c r="G251" s="39">
        <v>1.1778959670622801E-6</v>
      </c>
      <c r="H251">
        <v>436</v>
      </c>
      <c r="I251" s="39">
        <v>1.03480318138568E-12</v>
      </c>
      <c r="J251">
        <v>-1.5841952630199401</v>
      </c>
      <c r="K251">
        <v>536.21293462240305</v>
      </c>
      <c r="L251">
        <v>18.689018513321098</v>
      </c>
      <c r="O251">
        <f t="shared" si="9"/>
        <v>1.0741099981205952E-2</v>
      </c>
      <c r="T251">
        <f t="shared" si="10"/>
        <v>120.00585535796569</v>
      </c>
      <c r="V251">
        <f t="shared" si="11"/>
        <v>140.53938142755311</v>
      </c>
    </row>
    <row r="252" spans="2:22">
      <c r="B252">
        <v>-104.701746120126</v>
      </c>
      <c r="C252">
        <v>32.230543623902498</v>
      </c>
      <c r="D252">
        <v>60.984693281013797</v>
      </c>
      <c r="E252">
        <v>34.757200765560199</v>
      </c>
      <c r="F252" s="39">
        <v>2.9710261674103601E-6</v>
      </c>
      <c r="G252" s="39">
        <v>1.69328642032482E-6</v>
      </c>
      <c r="H252">
        <v>1345</v>
      </c>
      <c r="I252" s="39">
        <v>3.1922254104673E-12</v>
      </c>
      <c r="J252">
        <v>-0.63456591383939798</v>
      </c>
      <c r="K252">
        <v>1660.21646911725</v>
      </c>
      <c r="L252">
        <v>18.986468028766101</v>
      </c>
      <c r="O252">
        <f t="shared" si="9"/>
        <v>3.3134815308995424E-2</v>
      </c>
      <c r="T252">
        <f t="shared" si="10"/>
        <v>172.51462855748298</v>
      </c>
      <c r="V252">
        <f t="shared" si="11"/>
        <v>302.6927220068539</v>
      </c>
    </row>
    <row r="253" spans="2:22">
      <c r="B253">
        <v>-104.701758543105</v>
      </c>
      <c r="C253">
        <v>32.230533636799898</v>
      </c>
      <c r="D253">
        <v>60.6624146584073</v>
      </c>
      <c r="E253">
        <v>24.145477966669201</v>
      </c>
      <c r="F253" s="39">
        <v>2.9553255355067301E-6</v>
      </c>
      <c r="G253" s="39">
        <v>1.17630905402845E-6</v>
      </c>
      <c r="H253">
        <v>967</v>
      </c>
      <c r="I253" s="39">
        <v>2.2950795330274099E-12</v>
      </c>
      <c r="J253">
        <v>-2.3291253317595002</v>
      </c>
      <c r="K253">
        <v>1147.2407941404299</v>
      </c>
      <c r="L253">
        <v>15.7108076230394</v>
      </c>
      <c r="O253">
        <f t="shared" si="9"/>
        <v>2.3822577251894853E-2</v>
      </c>
      <c r="T253">
        <f t="shared" si="10"/>
        <v>119.84417821386342</v>
      </c>
      <c r="V253">
        <f t="shared" si="11"/>
        <v>301.09311744588859</v>
      </c>
    </row>
    <row r="254" spans="2:22">
      <c r="B254">
        <v>-104.701752307257</v>
      </c>
      <c r="C254">
        <v>32.230494662740703</v>
      </c>
      <c r="D254">
        <v>77.355321096228707</v>
      </c>
      <c r="E254">
        <v>37.5219911302326</v>
      </c>
      <c r="F254" s="39">
        <v>3.7685634017425899E-6</v>
      </c>
      <c r="G254" s="39">
        <v>1.82798029314623E-6</v>
      </c>
      <c r="H254">
        <v>1720</v>
      </c>
      <c r="I254" s="39">
        <v>4.0822510825306702E-12</v>
      </c>
      <c r="J254">
        <v>-2.16311366118904</v>
      </c>
      <c r="K254">
        <v>2273.3963110304799</v>
      </c>
      <c r="L254">
        <v>24.342271883939201</v>
      </c>
      <c r="O254">
        <f t="shared" si="9"/>
        <v>4.2373146714849166E-2</v>
      </c>
      <c r="T254">
        <f t="shared" si="10"/>
        <v>186.23744778041012</v>
      </c>
      <c r="V254">
        <f t="shared" si="11"/>
        <v>383.947043833397</v>
      </c>
    </row>
    <row r="255" spans="2:22">
      <c r="B255">
        <v>-104.70174972522599</v>
      </c>
      <c r="C255">
        <v>32.230485065378602</v>
      </c>
      <c r="D255">
        <v>160.46599869172601</v>
      </c>
      <c r="E255">
        <v>77.279509415243396</v>
      </c>
      <c r="F255" s="39">
        <v>7.8175137963870108E-6</v>
      </c>
      <c r="G255" s="39">
        <v>3.76487004073863E-6</v>
      </c>
      <c r="H255">
        <v>6936</v>
      </c>
      <c r="I255" s="39">
        <v>1.6461914830484101E-11</v>
      </c>
      <c r="J255">
        <v>-1.8521140829702101</v>
      </c>
      <c r="K255">
        <v>9712.8450648175294</v>
      </c>
      <c r="L255">
        <v>28.589409655838001</v>
      </c>
      <c r="O255">
        <f t="shared" si="9"/>
        <v>0.17087217768267082</v>
      </c>
      <c r="T255">
        <f t="shared" si="10"/>
        <v>383.57075852567863</v>
      </c>
      <c r="V255">
        <f t="shared" si="11"/>
        <v>796.46034636479123</v>
      </c>
    </row>
    <row r="256" spans="2:22">
      <c r="B256">
        <v>-104.701786312119</v>
      </c>
      <c r="C256">
        <v>32.230473519313598</v>
      </c>
      <c r="D256">
        <v>32.046820694477503</v>
      </c>
      <c r="E256">
        <v>22.030569857545601</v>
      </c>
      <c r="F256" s="39">
        <v>1.5612432848824801E-6</v>
      </c>
      <c r="G256" s="39">
        <v>1.0732758665871199E-6</v>
      </c>
      <c r="H256">
        <v>500</v>
      </c>
      <c r="I256" s="39">
        <v>1.18670089608449E-12</v>
      </c>
      <c r="J256">
        <v>-1.9412657238512401</v>
      </c>
      <c r="K256">
        <v>552.98043116471695</v>
      </c>
      <c r="L256">
        <v>9.5808871668617694</v>
      </c>
      <c r="O256">
        <f t="shared" si="9"/>
        <v>1.2317775207804992E-2</v>
      </c>
      <c r="T256">
        <f t="shared" si="10"/>
        <v>109.3469983822762</v>
      </c>
      <c r="V256">
        <f t="shared" si="11"/>
        <v>159.06187054148805</v>
      </c>
    </row>
    <row r="257" spans="1:22">
      <c r="B257">
        <v>-104.701758884128</v>
      </c>
      <c r="C257">
        <v>32.230471814198502</v>
      </c>
      <c r="D257">
        <v>84.555519345878594</v>
      </c>
      <c r="E257">
        <v>27.021899140910001</v>
      </c>
      <c r="F257" s="39">
        <v>4.1193395762111502E-6</v>
      </c>
      <c r="G257" s="39">
        <v>1.3164413088187401E-6</v>
      </c>
      <c r="H257">
        <v>1486</v>
      </c>
      <c r="I257" s="39">
        <v>3.5268750631631202E-12</v>
      </c>
      <c r="J257">
        <v>-2.51549364244367</v>
      </c>
      <c r="K257">
        <v>1789.6038743281599</v>
      </c>
      <c r="L257">
        <v>16.964864609613301</v>
      </c>
      <c r="O257">
        <f t="shared" si="9"/>
        <v>3.6608427917596435E-2</v>
      </c>
      <c r="T257">
        <f t="shared" si="10"/>
        <v>134.12106816815236</v>
      </c>
      <c r="V257">
        <f t="shared" si="11"/>
        <v>419.68466076512027</v>
      </c>
    </row>
    <row r="258" spans="1:22">
      <c r="T258">
        <f t="shared" si="10"/>
        <v>0</v>
      </c>
      <c r="V258">
        <f t="shared" si="11"/>
        <v>0</v>
      </c>
    </row>
    <row r="259" spans="1:22">
      <c r="A259">
        <v>12</v>
      </c>
      <c r="B259">
        <v>-104.70176424306101</v>
      </c>
      <c r="C259">
        <v>32.230454033991499</v>
      </c>
      <c r="D259">
        <v>49.004020398860497</v>
      </c>
      <c r="E259">
        <v>28.524607184134702</v>
      </c>
      <c r="F259" s="39">
        <v>2.3873568772814101E-6</v>
      </c>
      <c r="G259" s="39">
        <v>1.38964959565599E-6</v>
      </c>
      <c r="H259">
        <v>591</v>
      </c>
      <c r="I259" s="39">
        <v>1.40268045917187E-12</v>
      </c>
      <c r="J259">
        <v>-1.29598660196521</v>
      </c>
      <c r="K259">
        <v>1094.83952025749</v>
      </c>
      <c r="L259">
        <v>46.019486046594103</v>
      </c>
      <c r="O259">
        <f t="shared" si="9"/>
        <v>1.4559610295625499E-2</v>
      </c>
      <c r="T259">
        <f t="shared" si="10"/>
        <v>141.57964118891539</v>
      </c>
      <c r="V259">
        <f t="shared" si="11"/>
        <v>243.22759574210153</v>
      </c>
    </row>
    <row r="260" spans="1:22">
      <c r="B260">
        <v>-104.70176468151899</v>
      </c>
      <c r="C260">
        <v>32.230453449380597</v>
      </c>
      <c r="D260">
        <v>24.3389571715873</v>
      </c>
      <c r="E260">
        <v>23.852780811404799</v>
      </c>
      <c r="F260" s="39">
        <v>1.18573489106616E-6</v>
      </c>
      <c r="G260" s="39">
        <v>1.162049559381E-6</v>
      </c>
      <c r="H260">
        <v>403</v>
      </c>
      <c r="I260" s="39">
        <v>9.5648092224410492E-13</v>
      </c>
      <c r="J260">
        <v>-0.428869327541887</v>
      </c>
      <c r="K260">
        <v>454.71582121453099</v>
      </c>
      <c r="L260">
        <v>11.373217909242699</v>
      </c>
      <c r="O260">
        <f t="shared" si="9"/>
        <v>9.9281268174908222E-3</v>
      </c>
      <c r="T260">
        <f t="shared" si="10"/>
        <v>118.3913989362438</v>
      </c>
      <c r="V260">
        <f t="shared" si="11"/>
        <v>120.80449700924571</v>
      </c>
    </row>
    <row r="261" spans="1:22">
      <c r="B261">
        <v>-104.70175966361001</v>
      </c>
      <c r="C261">
        <v>32.230451500677603</v>
      </c>
      <c r="D261">
        <v>59.075357623219197</v>
      </c>
      <c r="E261">
        <v>32.979859280384801</v>
      </c>
      <c r="F261" s="39">
        <v>2.8780079706058201E-6</v>
      </c>
      <c r="G261" s="39">
        <v>1.6066986590886E-6</v>
      </c>
      <c r="H261">
        <v>1246</v>
      </c>
      <c r="I261" s="39">
        <v>2.9572586330425598E-12</v>
      </c>
      <c r="J261">
        <v>-0.17618292889095999</v>
      </c>
      <c r="K261">
        <v>1525.99896457457</v>
      </c>
      <c r="L261">
        <v>18.348568450872499</v>
      </c>
      <c r="O261">
        <f t="shared" si="9"/>
        <v>3.0695895817850039E-2</v>
      </c>
      <c r="T261">
        <f t="shared" si="10"/>
        <v>163.69293407745292</v>
      </c>
      <c r="V261">
        <f t="shared" si="11"/>
        <v>293.21588484675749</v>
      </c>
    </row>
    <row r="262" spans="1:22">
      <c r="B262">
        <v>-104.70176887123</v>
      </c>
      <c r="C262">
        <v>32.2304506237613</v>
      </c>
      <c r="D262">
        <v>43.164619621303103</v>
      </c>
      <c r="E262">
        <v>27.0068681306618</v>
      </c>
      <c r="F262" s="39">
        <v>2.1028754512262499E-6</v>
      </c>
      <c r="G262" s="39">
        <v>1.3157090344992699E-6</v>
      </c>
      <c r="H262">
        <v>769</v>
      </c>
      <c r="I262" s="39">
        <v>1.8251459781779498E-12</v>
      </c>
      <c r="J262">
        <v>-1.7426759400182099</v>
      </c>
      <c r="K262">
        <v>913.06400716278904</v>
      </c>
      <c r="L262">
        <v>15.7780841247314</v>
      </c>
      <c r="O262">
        <f t="shared" si="9"/>
        <v>1.8944738269604074E-2</v>
      </c>
      <c r="T262">
        <f t="shared" si="10"/>
        <v>134.04646293261277</v>
      </c>
      <c r="V262">
        <f t="shared" si="11"/>
        <v>214.24418988806124</v>
      </c>
    </row>
    <row r="263" spans="1:22">
      <c r="B263">
        <v>-104.70178684801201</v>
      </c>
      <c r="C263">
        <v>32.230447116096002</v>
      </c>
      <c r="D263">
        <v>92.007023087843905</v>
      </c>
      <c r="E263">
        <v>36.108483324443498</v>
      </c>
      <c r="F263" s="39">
        <v>4.4823587440197298E-6</v>
      </c>
      <c r="G263" s="39">
        <v>1.7591176252717399E-6</v>
      </c>
      <c r="H263">
        <v>1876</v>
      </c>
      <c r="I263" s="39">
        <v>4.4525017621090296E-12</v>
      </c>
      <c r="J263">
        <v>-2.15984938055042</v>
      </c>
      <c r="K263">
        <v>2602.1319041596298</v>
      </c>
      <c r="L263">
        <v>27.905268868149101</v>
      </c>
      <c r="O263">
        <f t="shared" ref="O263:O285" si="12">$P$5*H263</f>
        <v>4.6216292579684327E-2</v>
      </c>
      <c r="T263">
        <f t="shared" ref="T263:T285" si="13">U$6*E263</f>
        <v>179.22161311283716</v>
      </c>
      <c r="V263">
        <f t="shared" ref="V263:V285" si="14">D263*U$6</f>
        <v>456.6696127153819</v>
      </c>
    </row>
    <row r="264" spans="1:22">
      <c r="B264">
        <v>-104.70177924807101</v>
      </c>
      <c r="C264">
        <v>32.230445264828099</v>
      </c>
      <c r="D264">
        <v>168.26376723860801</v>
      </c>
      <c r="E264">
        <v>85.708616173474297</v>
      </c>
      <c r="F264" s="39">
        <v>8.1974021446556795E-6</v>
      </c>
      <c r="G264" s="39">
        <v>4.1755156535845002E-6</v>
      </c>
      <c r="H264">
        <v>8676</v>
      </c>
      <c r="I264" s="39">
        <v>2.0591633948858201E-11</v>
      </c>
      <c r="J264">
        <v>-2.3503279170153899</v>
      </c>
      <c r="K264">
        <v>11295.7266074032</v>
      </c>
      <c r="L264">
        <v>23.192192042663699</v>
      </c>
      <c r="O264">
        <f t="shared" si="12"/>
        <v>0.21373803540583219</v>
      </c>
      <c r="T264">
        <f t="shared" si="13"/>
        <v>425.40796605213853</v>
      </c>
      <c r="V264">
        <f t="shared" si="14"/>
        <v>835.16395640278699</v>
      </c>
    </row>
    <row r="265" spans="1:22">
      <c r="B265">
        <v>-104.701757471319</v>
      </c>
      <c r="C265">
        <v>32.2304465314851</v>
      </c>
      <c r="D265">
        <v>30.745123618940799</v>
      </c>
      <c r="E265">
        <v>27.2330296576514</v>
      </c>
      <c r="F265" s="39">
        <v>1.49782776427569E-6</v>
      </c>
      <c r="G265" s="39">
        <v>1.32672707490576E-6</v>
      </c>
      <c r="H265">
        <v>555</v>
      </c>
      <c r="I265" s="39">
        <v>1.3172379946537899E-12</v>
      </c>
      <c r="J265">
        <v>-3.1263776518005999</v>
      </c>
      <c r="K265">
        <v>655.79980605952096</v>
      </c>
      <c r="L265">
        <v>15.370514771145301</v>
      </c>
      <c r="O265">
        <f t="shared" si="12"/>
        <v>1.3672730480663539E-2</v>
      </c>
      <c r="T265">
        <f t="shared" si="13"/>
        <v>135.16899785956994</v>
      </c>
      <c r="V265">
        <f t="shared" si="14"/>
        <v>152.60099962742157</v>
      </c>
    </row>
    <row r="266" spans="1:22">
      <c r="B266">
        <v>-104.70176838405401</v>
      </c>
      <c r="C266">
        <v>32.230437421298703</v>
      </c>
      <c r="D266">
        <v>42.334841840223497</v>
      </c>
      <c r="E266">
        <v>34.713239160087802</v>
      </c>
      <c r="F266" s="39">
        <v>2.0624506926829301E-6</v>
      </c>
      <c r="G266" s="39">
        <v>1.6911447176582499E-6</v>
      </c>
      <c r="H266">
        <v>961</v>
      </c>
      <c r="I266" s="39">
        <v>2.2808391222744E-12</v>
      </c>
      <c r="J266">
        <v>-2.30840331534871</v>
      </c>
      <c r="K266">
        <v>1151.0446307521199</v>
      </c>
      <c r="L266">
        <v>16.510622236076401</v>
      </c>
      <c r="O266">
        <f t="shared" si="12"/>
        <v>2.3674763949401191E-2</v>
      </c>
      <c r="T266">
        <f t="shared" si="13"/>
        <v>172.29642859109282</v>
      </c>
      <c r="V266">
        <f t="shared" si="14"/>
        <v>210.12565322414088</v>
      </c>
    </row>
    <row r="267" spans="1:22">
      <c r="B267">
        <v>-104.70178027114</v>
      </c>
      <c r="C267">
        <v>32.230428116242102</v>
      </c>
      <c r="D267">
        <v>113.378397535475</v>
      </c>
      <c r="E267">
        <v>87.702005491553095</v>
      </c>
      <c r="F267" s="39">
        <v>5.5235202109612299E-6</v>
      </c>
      <c r="G267" s="39">
        <v>4.2726287406104296E-6</v>
      </c>
      <c r="H267">
        <v>5891</v>
      </c>
      <c r="I267" s="39">
        <v>1.39817099576675E-11</v>
      </c>
      <c r="J267">
        <v>-2.5505548563057001</v>
      </c>
      <c r="K267">
        <v>7788.2327223787697</v>
      </c>
      <c r="L267">
        <v>24.3602469264593</v>
      </c>
      <c r="O267">
        <f t="shared" si="12"/>
        <v>0.1451280274983584</v>
      </c>
      <c r="T267">
        <f t="shared" si="13"/>
        <v>435.30199693507336</v>
      </c>
      <c r="V267">
        <f t="shared" si="14"/>
        <v>562.74474659811881</v>
      </c>
    </row>
    <row r="268" spans="1:22">
      <c r="B268">
        <v>-104.701800683801</v>
      </c>
      <c r="C268">
        <v>32.230424023965902</v>
      </c>
      <c r="D268">
        <v>111.21539075688401</v>
      </c>
      <c r="E268">
        <v>67.191773125205103</v>
      </c>
      <c r="F268" s="39">
        <v>5.4181437731415503E-6</v>
      </c>
      <c r="G268" s="39">
        <v>3.2734200247561798E-6</v>
      </c>
      <c r="H268">
        <v>5022</v>
      </c>
      <c r="I268" s="39">
        <v>1.19192238002726E-11</v>
      </c>
      <c r="J268">
        <v>-1.0211323835785899</v>
      </c>
      <c r="K268">
        <v>5853.0209045183901</v>
      </c>
      <c r="L268">
        <v>14.1981537068637</v>
      </c>
      <c r="O268">
        <f t="shared" si="12"/>
        <v>0.12371973418719333</v>
      </c>
      <c r="T268">
        <f t="shared" si="13"/>
        <v>333.50107395009599</v>
      </c>
      <c r="V268">
        <f t="shared" si="14"/>
        <v>552.00883280883318</v>
      </c>
    </row>
    <row r="269" spans="1:22">
      <c r="B269">
        <v>-104.70179615306699</v>
      </c>
      <c r="C269">
        <v>32.230392893436097</v>
      </c>
      <c r="D269">
        <v>230.512842236122</v>
      </c>
      <c r="E269">
        <v>118.65118313026601</v>
      </c>
      <c r="F269" s="39">
        <v>1.12300259189935E-5</v>
      </c>
      <c r="G269" s="39">
        <v>5.7803975212246801E-6</v>
      </c>
      <c r="H269">
        <v>18736</v>
      </c>
      <c r="I269" s="39">
        <v>4.4468055978078297E-11</v>
      </c>
      <c r="J269">
        <v>-1.76127986913273</v>
      </c>
      <c r="K269">
        <v>21422.309034461199</v>
      </c>
      <c r="L269">
        <v>12.5397735143299</v>
      </c>
      <c r="O269">
        <f t="shared" si="12"/>
        <v>0.4615716725868686</v>
      </c>
      <c r="T269">
        <f t="shared" si="13"/>
        <v>588.91580261854324</v>
      </c>
      <c r="V269">
        <f t="shared" si="14"/>
        <v>1144.13233747805</v>
      </c>
    </row>
    <row r="270" spans="1:22">
      <c r="B270">
        <v>-104.70178947876001</v>
      </c>
      <c r="C270">
        <v>32.230397911346202</v>
      </c>
      <c r="D270">
        <v>40.496902859203601</v>
      </c>
      <c r="E270">
        <v>22.067637923954301</v>
      </c>
      <c r="F270" s="39">
        <v>1.97291076859818E-6</v>
      </c>
      <c r="G270" s="39">
        <v>1.0750817327701E-6</v>
      </c>
      <c r="H270">
        <v>578</v>
      </c>
      <c r="I270" s="39">
        <v>1.3718262358736701E-12</v>
      </c>
      <c r="J270">
        <v>-2.3911719963383198</v>
      </c>
      <c r="K270">
        <v>699.96567127786602</v>
      </c>
      <c r="L270">
        <v>17.424521841935999</v>
      </c>
      <c r="O270">
        <f t="shared" si="12"/>
        <v>1.423934814022257E-2</v>
      </c>
      <c r="T270">
        <f t="shared" si="13"/>
        <v>109.53098281045193</v>
      </c>
      <c r="V270">
        <f t="shared" si="14"/>
        <v>201.00318784608481</v>
      </c>
    </row>
    <row r="271" spans="1:22">
      <c r="B271">
        <v>-104.701780807034</v>
      </c>
      <c r="C271">
        <v>32.230383344791598</v>
      </c>
      <c r="D271">
        <v>43.000062904158</v>
      </c>
      <c r="E271">
        <v>29.502599976203498</v>
      </c>
      <c r="F271" s="39">
        <v>2.0948586475603098E-6</v>
      </c>
      <c r="G271" s="39">
        <v>1.43729502962393E-6</v>
      </c>
      <c r="H271">
        <v>874</v>
      </c>
      <c r="I271" s="39">
        <v>2.0743531663556998E-12</v>
      </c>
      <c r="J271">
        <v>-2.40952393890701</v>
      </c>
      <c r="K271">
        <v>993.63861989159705</v>
      </c>
      <c r="L271">
        <v>12.0404559058553</v>
      </c>
      <c r="O271">
        <f t="shared" si="12"/>
        <v>2.1531471063243122E-2</v>
      </c>
      <c r="T271">
        <f t="shared" si="13"/>
        <v>146.43383138661457</v>
      </c>
      <c r="V271">
        <f t="shared" si="14"/>
        <v>213.42742558283399</v>
      </c>
    </row>
    <row r="272" spans="1:22">
      <c r="B272">
        <v>-104.701771355826</v>
      </c>
      <c r="C272">
        <v>32.230463582635998</v>
      </c>
      <c r="D272">
        <v>129.68364645562701</v>
      </c>
      <c r="E272">
        <v>70.519292334301099</v>
      </c>
      <c r="F272" s="39">
        <v>6.3178723442856904E-6</v>
      </c>
      <c r="G272" s="39">
        <v>3.4355286804024502E-6</v>
      </c>
      <c r="H272">
        <v>3398</v>
      </c>
      <c r="I272" s="39">
        <v>8.0648192897902494E-12</v>
      </c>
      <c r="J272">
        <v>-0.59100292806587096</v>
      </c>
      <c r="K272">
        <v>7162.9552890733203</v>
      </c>
      <c r="L272">
        <v>52.561479684461297</v>
      </c>
      <c r="O272">
        <f t="shared" si="12"/>
        <v>8.3711600312242715E-2</v>
      </c>
      <c r="T272">
        <f t="shared" si="13"/>
        <v>350.01695347235858</v>
      </c>
      <c r="V272">
        <f t="shared" si="14"/>
        <v>643.67456542819355</v>
      </c>
    </row>
    <row r="273" spans="2:22">
      <c r="B273">
        <v>-104.70179157361601</v>
      </c>
      <c r="C273">
        <v>32.230463923659002</v>
      </c>
      <c r="D273">
        <v>33.848014203451797</v>
      </c>
      <c r="E273">
        <v>24.897856872322102</v>
      </c>
      <c r="F273" s="39">
        <v>1.64899305879826E-6</v>
      </c>
      <c r="G273" s="39">
        <v>1.21296312730881E-6</v>
      </c>
      <c r="H273">
        <v>554</v>
      </c>
      <c r="I273" s="39">
        <v>1.3148645928616201E-12</v>
      </c>
      <c r="J273">
        <v>-1.6782228800074299</v>
      </c>
      <c r="K273">
        <v>660.07645529688</v>
      </c>
      <c r="L273">
        <v>16.070328587795199</v>
      </c>
      <c r="O273">
        <f t="shared" si="12"/>
        <v>1.364809493024793E-2</v>
      </c>
      <c r="T273">
        <f t="shared" si="13"/>
        <v>123.57855165546137</v>
      </c>
      <c r="V273">
        <f t="shared" si="14"/>
        <v>168.00195266308236</v>
      </c>
    </row>
    <row r="274" spans="2:22">
      <c r="B274">
        <v>-104.70177666604</v>
      </c>
      <c r="C274">
        <v>32.230462413414202</v>
      </c>
      <c r="D274">
        <v>111.02699412006601</v>
      </c>
      <c r="E274">
        <v>43.332511358600797</v>
      </c>
      <c r="F274" s="39">
        <v>5.4089655464796599E-6</v>
      </c>
      <c r="G274" s="39">
        <v>2.11105472897558E-6</v>
      </c>
      <c r="H274">
        <v>2681</v>
      </c>
      <c r="I274" s="39">
        <v>6.3630902048050702E-12</v>
      </c>
      <c r="J274">
        <v>-2.3984367690188302</v>
      </c>
      <c r="K274">
        <v>3768.2657495571102</v>
      </c>
      <c r="L274">
        <v>28.853213170671399</v>
      </c>
      <c r="O274">
        <f t="shared" si="12"/>
        <v>6.6047910664250364E-2</v>
      </c>
      <c r="T274">
        <f t="shared" si="13"/>
        <v>215.077507303153</v>
      </c>
      <c r="V274">
        <f t="shared" si="14"/>
        <v>551.0737409399178</v>
      </c>
    </row>
    <row r="275" spans="2:22">
      <c r="B275">
        <v>-104.701758202083</v>
      </c>
      <c r="C275">
        <v>32.230462364696599</v>
      </c>
      <c r="D275">
        <v>32.677245368363302</v>
      </c>
      <c r="E275">
        <v>20.383759186598901</v>
      </c>
      <c r="F275" s="39">
        <v>1.59195604413282E-6</v>
      </c>
      <c r="G275" s="39">
        <v>9.9304724965192001E-7</v>
      </c>
      <c r="H275">
        <v>408</v>
      </c>
      <c r="I275" s="39">
        <v>9.6834793120494998E-13</v>
      </c>
      <c r="J275">
        <v>-1.98756170235757</v>
      </c>
      <c r="K275">
        <v>521.709566541806</v>
      </c>
      <c r="L275">
        <v>21.795568614073801</v>
      </c>
      <c r="O275">
        <f t="shared" si="12"/>
        <v>1.0051304569568872E-2</v>
      </c>
      <c r="T275">
        <f t="shared" si="13"/>
        <v>101.17318331819388</v>
      </c>
      <c r="V275">
        <f t="shared" si="14"/>
        <v>162.1909337587033</v>
      </c>
    </row>
    <row r="276" spans="2:22">
      <c r="B276">
        <v>-104.701775204513</v>
      </c>
      <c r="C276">
        <v>32.230460805734197</v>
      </c>
      <c r="D276">
        <v>37.496116940763201</v>
      </c>
      <c r="E276">
        <v>22.9633597710862</v>
      </c>
      <c r="F276" s="39">
        <v>1.82671976546562E-6</v>
      </c>
      <c r="G276" s="39">
        <v>1.11871912607939E-6</v>
      </c>
      <c r="H276">
        <v>408</v>
      </c>
      <c r="I276" s="39">
        <v>9.6834793120494998E-13</v>
      </c>
      <c r="J276">
        <v>-0.16317267393507301</v>
      </c>
      <c r="K276">
        <v>674.40503857344697</v>
      </c>
      <c r="L276">
        <v>39.502231350015897</v>
      </c>
      <c r="O276">
        <f t="shared" si="12"/>
        <v>1.0051304569568872E-2</v>
      </c>
      <c r="T276">
        <f t="shared" si="13"/>
        <v>113.97682765253415</v>
      </c>
      <c r="V276">
        <f t="shared" si="14"/>
        <v>186.10902327880405</v>
      </c>
    </row>
    <row r="277" spans="2:22">
      <c r="B277">
        <v>-104.701783827523</v>
      </c>
      <c r="C277">
        <v>32.230455008342901</v>
      </c>
      <c r="D277">
        <v>254.27938834052199</v>
      </c>
      <c r="E277">
        <v>228.13295544981699</v>
      </c>
      <c r="F277" s="39">
        <v>1.23878743328531E-5</v>
      </c>
      <c r="G277" s="39">
        <v>1.11140836138481E-5</v>
      </c>
      <c r="H277">
        <v>31796</v>
      </c>
      <c r="I277" s="39">
        <v>7.5464683383805406E-11</v>
      </c>
      <c r="J277">
        <v>-2.8964360083206002</v>
      </c>
      <c r="K277">
        <v>45435.8090981899</v>
      </c>
      <c r="L277">
        <v>30.019954236345502</v>
      </c>
      <c r="O277">
        <f t="shared" si="12"/>
        <v>0.78331196101473499</v>
      </c>
      <c r="T277">
        <f t="shared" si="13"/>
        <v>1132.3199568517284</v>
      </c>
      <c r="V277">
        <f t="shared" si="14"/>
        <v>1262.0957172378348</v>
      </c>
    </row>
    <row r="278" spans="2:22">
      <c r="B278">
        <v>-104.70177247633001</v>
      </c>
      <c r="C278">
        <v>32.230451500677603</v>
      </c>
      <c r="D278">
        <v>173.53341460857601</v>
      </c>
      <c r="E278">
        <v>90.457013534362304</v>
      </c>
      <c r="F278" s="39">
        <v>8.4541265682263102E-6</v>
      </c>
      <c r="G278" s="39">
        <v>4.4068460424650997E-6</v>
      </c>
      <c r="H278">
        <v>7805</v>
      </c>
      <c r="I278" s="39">
        <v>1.8524400987879001E-11</v>
      </c>
      <c r="J278">
        <v>-1.2403434739810899</v>
      </c>
      <c r="K278">
        <v>12294.884097252099</v>
      </c>
      <c r="L278">
        <v>36.518311695639497</v>
      </c>
      <c r="O278">
        <f t="shared" si="12"/>
        <v>0.19228047099383591</v>
      </c>
      <c r="T278">
        <f t="shared" si="13"/>
        <v>448.9762623738784</v>
      </c>
      <c r="V278">
        <f t="shared" si="14"/>
        <v>861.31943609146595</v>
      </c>
    </row>
    <row r="279" spans="2:22">
      <c r="B279">
        <v>-104.701788309539</v>
      </c>
      <c r="C279">
        <v>32.230448821210999</v>
      </c>
      <c r="D279">
        <v>39.516629492592202</v>
      </c>
      <c r="E279">
        <v>33.407663645220303</v>
      </c>
      <c r="F279" s="39">
        <v>1.9251542305764601E-6</v>
      </c>
      <c r="G279" s="39">
        <v>1.62754024890528E-6</v>
      </c>
      <c r="H279">
        <v>713</v>
      </c>
      <c r="I279" s="39">
        <v>1.6922354778164901E-12</v>
      </c>
      <c r="J279">
        <v>-2.6045263271959298</v>
      </c>
      <c r="K279">
        <v>1034.0108140632999</v>
      </c>
      <c r="L279">
        <v>31.045208589438602</v>
      </c>
      <c r="O279">
        <f t="shared" si="12"/>
        <v>1.7565147446329917E-2</v>
      </c>
      <c r="T279">
        <f t="shared" si="13"/>
        <v>165.81630734886997</v>
      </c>
      <c r="V279">
        <f t="shared" si="14"/>
        <v>196.1376781962592</v>
      </c>
    </row>
    <row r="280" spans="2:22">
      <c r="B280">
        <v>-104.701761807182</v>
      </c>
      <c r="C280">
        <v>32.230444582782098</v>
      </c>
      <c r="D280">
        <v>95.175783368376898</v>
      </c>
      <c r="E280">
        <v>34.156270569495099</v>
      </c>
      <c r="F280" s="39">
        <v>4.6367330501810002E-6</v>
      </c>
      <c r="G280" s="39">
        <v>1.6640105604124001E-6</v>
      </c>
      <c r="H280">
        <v>1975</v>
      </c>
      <c r="I280" s="39">
        <v>4.68746853953376E-12</v>
      </c>
      <c r="J280">
        <v>-2.5210186326747301</v>
      </c>
      <c r="K280">
        <v>2546.2203601802298</v>
      </c>
      <c r="L280">
        <v>22.4340504503623</v>
      </c>
      <c r="O280">
        <f t="shared" si="12"/>
        <v>4.8655212070829713E-2</v>
      </c>
      <c r="T280">
        <f t="shared" si="13"/>
        <v>169.53195885797516</v>
      </c>
      <c r="V280">
        <f t="shared" si="14"/>
        <v>472.39750479941648</v>
      </c>
    </row>
    <row r="281" spans="2:22">
      <c r="B281">
        <v>-104.701775350666</v>
      </c>
      <c r="C281">
        <v>32.230443267407601</v>
      </c>
      <c r="D281">
        <v>98.815216090496506</v>
      </c>
      <c r="E281">
        <v>48.081407676576703</v>
      </c>
      <c r="F281" s="39">
        <v>4.8140373747616201E-6</v>
      </c>
      <c r="G281" s="39">
        <v>2.3424094258338798E-6</v>
      </c>
      <c r="H281">
        <v>2805</v>
      </c>
      <c r="I281" s="39">
        <v>6.6573920270340304E-12</v>
      </c>
      <c r="J281">
        <v>-2.66289799024098</v>
      </c>
      <c r="K281">
        <v>3721.3462455052199</v>
      </c>
      <c r="L281">
        <v>24.624052293226399</v>
      </c>
      <c r="O281">
        <f t="shared" si="12"/>
        <v>6.9102718915785996E-2</v>
      </c>
      <c r="T281">
        <f t="shared" si="13"/>
        <v>238.64828015910129</v>
      </c>
      <c r="V281">
        <f t="shared" si="14"/>
        <v>490.46154247757539</v>
      </c>
    </row>
    <row r="282" spans="2:22">
      <c r="B282">
        <v>-104.701765558435</v>
      </c>
      <c r="C282">
        <v>32.230442195621002</v>
      </c>
      <c r="D282">
        <v>109.496275891699</v>
      </c>
      <c r="E282">
        <v>60.297568100668599</v>
      </c>
      <c r="F282" s="39">
        <v>5.33439267143948E-6</v>
      </c>
      <c r="G282" s="39">
        <v>2.9375510971712599E-6</v>
      </c>
      <c r="H282">
        <v>3840</v>
      </c>
      <c r="I282" s="39">
        <v>9.1138628819289407E-12</v>
      </c>
      <c r="J282">
        <v>-2.5130376875842302</v>
      </c>
      <c r="K282">
        <v>5171.2820615479704</v>
      </c>
      <c r="L282">
        <v>25.7437526265869</v>
      </c>
      <c r="O282">
        <f t="shared" si="12"/>
        <v>9.4600513595942334E-2</v>
      </c>
      <c r="T282">
        <f t="shared" si="13"/>
        <v>299.28223029150257</v>
      </c>
      <c r="V282">
        <f t="shared" si="14"/>
        <v>543.47614157125508</v>
      </c>
    </row>
    <row r="283" spans="2:22">
      <c r="B283">
        <v>-104.70177919935399</v>
      </c>
      <c r="C283">
        <v>32.2304385905205</v>
      </c>
      <c r="D283">
        <v>141.468523613071</v>
      </c>
      <c r="E283">
        <v>32.869929490320402</v>
      </c>
      <c r="F283" s="39">
        <v>6.8920029421579303E-6</v>
      </c>
      <c r="G283" s="39">
        <v>1.6013431466593701E-6</v>
      </c>
      <c r="H283">
        <v>2567</v>
      </c>
      <c r="I283" s="39">
        <v>6.0925224004978098E-12</v>
      </c>
      <c r="J283">
        <v>-2.5741970491050501</v>
      </c>
      <c r="K283">
        <v>3642.1487164545501</v>
      </c>
      <c r="L283">
        <v>29.519627015701701</v>
      </c>
      <c r="O283">
        <f t="shared" si="12"/>
        <v>6.3239457916870828E-2</v>
      </c>
      <c r="T283">
        <f t="shared" si="13"/>
        <v>163.1473062224286</v>
      </c>
      <c r="V283">
        <f t="shared" si="14"/>
        <v>702.16787503402679</v>
      </c>
    </row>
    <row r="284" spans="2:22">
      <c r="B284">
        <v>-104.70179293770801</v>
      </c>
      <c r="C284">
        <v>32.230434157221303</v>
      </c>
      <c r="D284">
        <v>44.279399019338399</v>
      </c>
      <c r="E284">
        <v>30.390399157784501</v>
      </c>
      <c r="F284" s="39">
        <v>2.1571847964777001E-6</v>
      </c>
      <c r="G284" s="39">
        <v>1.4805464499062E-6</v>
      </c>
      <c r="H284">
        <v>827</v>
      </c>
      <c r="I284" s="39">
        <v>1.9628032821237501E-12</v>
      </c>
      <c r="J284">
        <v>-0.93051312481297599</v>
      </c>
      <c r="K284">
        <v>1053.99173031072</v>
      </c>
      <c r="L284">
        <v>21.5363862716268</v>
      </c>
      <c r="O284">
        <f t="shared" si="12"/>
        <v>2.0373600193709453E-2</v>
      </c>
      <c r="T284">
        <f t="shared" si="13"/>
        <v>150.84035270221611</v>
      </c>
      <c r="V284">
        <f t="shared" si="14"/>
        <v>219.77730963129881</v>
      </c>
    </row>
    <row r="285" spans="2:22">
      <c r="B285">
        <v>-104.70175386621899</v>
      </c>
      <c r="C285">
        <v>32.230424218836198</v>
      </c>
      <c r="D285">
        <v>85.479770180617805</v>
      </c>
      <c r="E285">
        <v>32.230010594641001</v>
      </c>
      <c r="F285" s="39">
        <v>4.1643668325196804E-6</v>
      </c>
      <c r="G285" s="39">
        <v>1.5701678519780799E-6</v>
      </c>
      <c r="H285">
        <v>1772</v>
      </c>
      <c r="I285" s="39">
        <v>4.2056679757234602E-12</v>
      </c>
      <c r="J285">
        <v>-1.9797893395539601</v>
      </c>
      <c r="K285">
        <v>2157.85806620518</v>
      </c>
      <c r="L285">
        <v>17.881531331843199</v>
      </c>
      <c r="O285">
        <f t="shared" si="12"/>
        <v>4.3654195336460887E-2</v>
      </c>
      <c r="T285">
        <f t="shared" si="13"/>
        <v>159.97111918309622</v>
      </c>
      <c r="V285">
        <f t="shared" si="14"/>
        <v>424.27210699027688</v>
      </c>
    </row>
  </sheetData>
  <mergeCells count="1">
    <mergeCell ref="O4:O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1E19-1D40-7E42-8479-0563F7B1BE41}">
  <sheetPr>
    <tabColor rgb="FFC00000"/>
  </sheetPr>
  <dimension ref="A3:Z56"/>
  <sheetViews>
    <sheetView workbookViewId="0">
      <selection activeCell="W5" sqref="W5"/>
    </sheetView>
  </sheetViews>
  <sheetFormatPr defaultColWidth="8.7109375" defaultRowHeight="15"/>
  <cols>
    <col min="15" max="15" width="13.140625" customWidth="1"/>
    <col min="16" max="16" width="10.7109375" bestFit="1" customWidth="1"/>
    <col min="21" max="21" width="21.7109375" bestFit="1" customWidth="1"/>
  </cols>
  <sheetData>
    <row r="3" spans="1:26">
      <c r="C3" t="s">
        <v>230</v>
      </c>
    </row>
    <row r="4" spans="1:26" ht="25.15" customHeight="1">
      <c r="A4" t="s">
        <v>233</v>
      </c>
      <c r="C4" t="s">
        <v>183</v>
      </c>
      <c r="D4" t="s">
        <v>184</v>
      </c>
      <c r="E4" t="s">
        <v>185</v>
      </c>
      <c r="F4" t="s">
        <v>186</v>
      </c>
      <c r="G4" t="s">
        <v>187</v>
      </c>
      <c r="H4" t="s">
        <v>188</v>
      </c>
      <c r="I4" t="s">
        <v>189</v>
      </c>
      <c r="J4" t="s">
        <v>190</v>
      </c>
      <c r="K4" t="s">
        <v>191</v>
      </c>
      <c r="L4" t="s">
        <v>192</v>
      </c>
      <c r="M4" t="s">
        <v>193</v>
      </c>
      <c r="O4" s="44" t="s">
        <v>234</v>
      </c>
      <c r="P4" t="s">
        <v>235</v>
      </c>
      <c r="U4" t="s">
        <v>195</v>
      </c>
      <c r="V4" t="s">
        <v>236</v>
      </c>
      <c r="W4" t="s">
        <v>263</v>
      </c>
    </row>
    <row r="5" spans="1:26">
      <c r="C5">
        <v>-104.709295120752</v>
      </c>
      <c r="D5">
        <v>32.244063514052101</v>
      </c>
      <c r="E5">
        <v>52.340135390498602</v>
      </c>
      <c r="F5">
        <v>41.206321361658802</v>
      </c>
      <c r="G5" s="39">
        <v>6.4055199811183003E-6</v>
      </c>
      <c r="H5" s="39">
        <v>5.0429352706336796E-6</v>
      </c>
      <c r="I5">
        <v>1548</v>
      </c>
      <c r="J5" s="39">
        <v>2.3185157657743701E-11</v>
      </c>
      <c r="K5">
        <v>-1.3219973752721501</v>
      </c>
      <c r="L5">
        <v>1689.26493870691</v>
      </c>
      <c r="M5">
        <v>8.3625093654668099</v>
      </c>
      <c r="O5" s="39">
        <f>I5*$P$5</f>
        <v>0.20575981419360631</v>
      </c>
      <c r="P5" s="39">
        <f>0.011529083945^2</f>
        <v>1.3291977661085679E-4</v>
      </c>
      <c r="U5" s="39">
        <f>F5*$V$5</f>
        <v>475.07113804321102</v>
      </c>
      <c r="V5" s="39">
        <f>SQRT(P5)*1000</f>
        <v>11.529083945</v>
      </c>
      <c r="W5" s="39">
        <f>E5*V5</f>
        <v>603.43381460972375</v>
      </c>
    </row>
    <row r="6" spans="1:26">
      <c r="C6">
        <v>-104.709331590754</v>
      </c>
      <c r="D6">
        <v>32.244029491698697</v>
      </c>
      <c r="E6">
        <v>67.622364781042606</v>
      </c>
      <c r="F6">
        <v>35.869292461612901</v>
      </c>
      <c r="G6" s="39">
        <v>8.2757984010501893E-6</v>
      </c>
      <c r="H6" s="39">
        <v>4.3897759884882997E-6</v>
      </c>
      <c r="I6">
        <v>1610</v>
      </c>
      <c r="J6" s="39">
        <v>2.41137621634156E-11</v>
      </c>
      <c r="K6">
        <v>-2.9283676904869802</v>
      </c>
      <c r="L6">
        <v>1899.8190823633199</v>
      </c>
      <c r="M6">
        <v>15.2550885004691</v>
      </c>
      <c r="O6" s="39">
        <f>I6*$P$5</f>
        <v>0.21400084034347944</v>
      </c>
      <c r="U6" s="39">
        <f t="shared" ref="U6:U56" si="0">F6*$V$5</f>
        <v>413.54008383769082</v>
      </c>
      <c r="W6" s="39">
        <f>E6*V5</f>
        <v>779.62392012005171</v>
      </c>
    </row>
    <row r="7" spans="1:26">
      <c r="C7">
        <v>-104.709305890417</v>
      </c>
      <c r="D7">
        <v>32.244024841161199</v>
      </c>
      <c r="E7">
        <v>55.523094527627897</v>
      </c>
      <c r="F7">
        <v>31.0875936911767</v>
      </c>
      <c r="G7" s="39">
        <v>6.7950586821524204E-6</v>
      </c>
      <c r="H7" s="39">
        <v>3.8045794315975E-6</v>
      </c>
      <c r="I7">
        <v>1123</v>
      </c>
      <c r="J7" s="39">
        <v>1.6819723546282999E-11</v>
      </c>
      <c r="K7">
        <v>-0.51251918438238098</v>
      </c>
      <c r="L7">
        <v>1351.94757636739</v>
      </c>
      <c r="M7">
        <v>16.934648973783599</v>
      </c>
      <c r="O7">
        <f t="shared" ref="O7:O56" si="1">I7*$P$5</f>
        <v>0.14926890913399218</v>
      </c>
      <c r="U7" s="39">
        <f t="shared" si="0"/>
        <v>358.41147731362855</v>
      </c>
      <c r="W7" s="39">
        <f>E7*V5</f>
        <v>640.13041769519214</v>
      </c>
    </row>
    <row r="8" spans="1:26">
      <c r="C8">
        <v>-104.709289858302</v>
      </c>
      <c r="D8">
        <v>32.244069388415298</v>
      </c>
      <c r="E8">
        <v>40.0533851817274</v>
      </c>
      <c r="F8">
        <v>22.776956141244099</v>
      </c>
      <c r="G8" s="39">
        <v>4.9018359845426901E-6</v>
      </c>
      <c r="H8" s="39">
        <v>2.7875022978691E-6</v>
      </c>
      <c r="I8">
        <v>502</v>
      </c>
      <c r="J8" s="39">
        <v>7.5187009975370504E-12</v>
      </c>
      <c r="K8">
        <v>-3.1376957691958398</v>
      </c>
      <c r="L8">
        <v>714.55225473246003</v>
      </c>
      <c r="M8">
        <v>29.746215665087099</v>
      </c>
      <c r="O8">
        <f t="shared" si="1"/>
        <v>6.6725727858650108E-2</v>
      </c>
      <c r="U8" s="39">
        <f t="shared" si="0"/>
        <v>262.5974393639865</v>
      </c>
      <c r="W8" s="39">
        <f>E8*V5</f>
        <v>461.77884004155425</v>
      </c>
    </row>
    <row r="9" spans="1:26">
      <c r="C9">
        <v>-104.709315069109</v>
      </c>
      <c r="D9">
        <v>32.244040016599399</v>
      </c>
      <c r="E9">
        <v>29.891653726756001</v>
      </c>
      <c r="F9">
        <v>22.7433238637662</v>
      </c>
      <c r="G9" s="39">
        <v>3.6582172320892199E-6</v>
      </c>
      <c r="H9" s="39">
        <v>2.7833862935105301E-6</v>
      </c>
      <c r="I9">
        <v>373</v>
      </c>
      <c r="J9" s="39">
        <v>5.5866045260584E-12</v>
      </c>
      <c r="K9">
        <v>-1.09758768994149</v>
      </c>
      <c r="L9">
        <v>532.47958237738703</v>
      </c>
      <c r="M9">
        <v>29.950365733339702</v>
      </c>
      <c r="O9">
        <f t="shared" si="1"/>
        <v>4.9579076675849584E-2</v>
      </c>
      <c r="R9" t="s">
        <v>209</v>
      </c>
      <c r="U9" s="39">
        <f t="shared" si="0"/>
        <v>262.20969001368229</v>
      </c>
      <c r="W9" s="39">
        <f>E9*V5</f>
        <v>344.62338507064203</v>
      </c>
      <c r="Y9" t="s">
        <v>237</v>
      </c>
    </row>
    <row r="10" spans="1:26">
      <c r="C10">
        <v>-104.709324492566</v>
      </c>
      <c r="D10">
        <v>32.244036467504998</v>
      </c>
      <c r="E10">
        <v>37.528261953953901</v>
      </c>
      <c r="F10">
        <v>24.571413445998299</v>
      </c>
      <c r="G10" s="39">
        <v>4.5928049289366401E-6</v>
      </c>
      <c r="H10" s="39">
        <v>3.00711258422218E-6</v>
      </c>
      <c r="I10">
        <v>530</v>
      </c>
      <c r="J10" s="39">
        <v>7.9380707742921006E-12</v>
      </c>
      <c r="K10">
        <v>-2.6999617804925098</v>
      </c>
      <c r="L10">
        <v>722.25020245873804</v>
      </c>
      <c r="M10">
        <v>26.6182275621752</v>
      </c>
      <c r="O10">
        <f t="shared" si="1"/>
        <v>7.0447481603754095E-2</v>
      </c>
      <c r="R10" t="s">
        <v>212</v>
      </c>
      <c r="S10">
        <f>AVERAGE(O:O)</f>
        <v>0.1347557310252942</v>
      </c>
      <c r="U10" s="39">
        <f t="shared" si="0"/>
        <v>283.28588826621609</v>
      </c>
      <c r="W10" s="39">
        <f>E10*V5</f>
        <v>432.66648237708426</v>
      </c>
      <c r="Y10" t="s">
        <v>212</v>
      </c>
      <c r="Z10">
        <f>AVERAGE(U:U)</f>
        <v>352.64304428008251</v>
      </c>
    </row>
    <row r="11" spans="1:26">
      <c r="C11">
        <v>-104.709342238037</v>
      </c>
      <c r="D11">
        <v>32.2440292469336</v>
      </c>
      <c r="E11">
        <v>22.3132209789811</v>
      </c>
      <c r="F11">
        <v>20.3470131870071</v>
      </c>
      <c r="G11" s="39">
        <v>2.7307491995887601E-6</v>
      </c>
      <c r="H11" s="39">
        <v>2.49011964820235E-6</v>
      </c>
      <c r="I11">
        <v>229</v>
      </c>
      <c r="J11" s="39">
        <v>3.42984567417526E-12</v>
      </c>
      <c r="K11">
        <v>-1.5931541533382101</v>
      </c>
      <c r="L11">
        <v>355.60021456449601</v>
      </c>
      <c r="M11">
        <v>35.601838632055802</v>
      </c>
      <c r="O11">
        <f t="shared" si="1"/>
        <v>3.0438628843886206E-2</v>
      </c>
      <c r="R11" t="s">
        <v>213</v>
      </c>
      <c r="S11">
        <f>MEDIAN(O:O)</f>
        <v>0.10593706195885286</v>
      </c>
      <c r="U11" s="39">
        <f t="shared" si="0"/>
        <v>234.58242306302685</v>
      </c>
      <c r="W11" s="39">
        <f>E11*V5</f>
        <v>257.2509977500082</v>
      </c>
      <c r="Y11" t="s">
        <v>213</v>
      </c>
      <c r="Z11">
        <f>MEDIAN(U:U)</f>
        <v>333.93839480989425</v>
      </c>
    </row>
    <row r="12" spans="1:26">
      <c r="C12">
        <v>-104.70934909146</v>
      </c>
      <c r="D12">
        <v>32.244023862100697</v>
      </c>
      <c r="E12">
        <v>36.591388776840702</v>
      </c>
      <c r="F12">
        <v>20.570538567419501</v>
      </c>
      <c r="G12" s="39">
        <v>4.4781479871653104E-6</v>
      </c>
      <c r="H12" s="39">
        <v>2.5174752574272099E-6</v>
      </c>
      <c r="I12">
        <v>517</v>
      </c>
      <c r="J12" s="39">
        <v>7.7433633779415392E-12</v>
      </c>
      <c r="K12">
        <v>-0.58624675161728201</v>
      </c>
      <c r="L12">
        <v>589.554062678543</v>
      </c>
      <c r="M12">
        <v>12.3066004072477</v>
      </c>
      <c r="O12">
        <f t="shared" si="1"/>
        <v>6.8719524507812962E-2</v>
      </c>
      <c r="R12" t="s">
        <v>214</v>
      </c>
      <c r="S12">
        <f>STDEV(O:O)</f>
        <v>9.3434509213185593E-2</v>
      </c>
      <c r="U12" s="39">
        <f t="shared" si="0"/>
        <v>237.15946593763945</v>
      </c>
      <c r="W12" s="39">
        <f>E12*V5</f>
        <v>421.86519287232733</v>
      </c>
      <c r="Y12" t="s">
        <v>214</v>
      </c>
      <c r="Z12">
        <f>STDEV(U:U)</f>
        <v>131.09853434636233</v>
      </c>
    </row>
    <row r="13" spans="1:26">
      <c r="C13">
        <v>-104.709306135182</v>
      </c>
      <c r="D13">
        <v>32.244019823476002</v>
      </c>
      <c r="E13">
        <v>53.201772324387001</v>
      </c>
      <c r="F13">
        <v>22.877407717290801</v>
      </c>
      <c r="G13" s="39">
        <v>6.5109693185209302E-6</v>
      </c>
      <c r="H13" s="39">
        <v>2.7997958193264101E-6</v>
      </c>
      <c r="I13">
        <v>729</v>
      </c>
      <c r="J13" s="39">
        <v>1.09185916876583E-11</v>
      </c>
      <c r="K13">
        <v>-3.1394924661628898</v>
      </c>
      <c r="L13">
        <v>953.30526979107299</v>
      </c>
      <c r="M13">
        <v>23.5292174394706</v>
      </c>
      <c r="O13">
        <f t="shared" si="1"/>
        <v>9.6898517149314606E-2</v>
      </c>
      <c r="R13" t="s">
        <v>215</v>
      </c>
      <c r="S13">
        <f>VAR(O:O)</f>
        <v>8.730007511908864E-3</v>
      </c>
      <c r="U13" s="39">
        <f t="shared" si="0"/>
        <v>263.75555401663649</v>
      </c>
      <c r="W13" s="39">
        <f>E13*V5</f>
        <v>613.36769915063553</v>
      </c>
      <c r="Y13" t="s">
        <v>215</v>
      </c>
      <c r="Z13">
        <f>VAR(U:U)</f>
        <v>17186.825707764347</v>
      </c>
    </row>
    <row r="14" spans="1:26">
      <c r="C14">
        <v>-104.709353619615</v>
      </c>
      <c r="D14">
        <v>32.243945904405898</v>
      </c>
      <c r="E14">
        <v>36.752018717358197</v>
      </c>
      <c r="F14">
        <v>31.5460854643113</v>
      </c>
      <c r="G14" s="39">
        <v>4.4978062911776004E-6</v>
      </c>
      <c r="H14" s="39">
        <v>3.8606908304710597E-6</v>
      </c>
      <c r="I14">
        <v>779</v>
      </c>
      <c r="J14" s="39">
        <v>1.16674662890067E-11</v>
      </c>
      <c r="K14">
        <v>-0.46083818001090099</v>
      </c>
      <c r="L14">
        <v>908.083440078698</v>
      </c>
      <c r="M14">
        <v>14.2149316220888</v>
      </c>
      <c r="O14">
        <f t="shared" si="1"/>
        <v>0.10354450597985744</v>
      </c>
      <c r="R14" t="s">
        <v>12</v>
      </c>
      <c r="S14">
        <f>COUNT(O:O)</f>
        <v>48</v>
      </c>
      <c r="U14" s="39">
        <f t="shared" si="0"/>
        <v>363.69746745418928</v>
      </c>
      <c r="W14" s="39">
        <f>E14*V5</f>
        <v>423.71710894063386</v>
      </c>
      <c r="Y14" t="s">
        <v>12</v>
      </c>
      <c r="Z14">
        <f>COUNT(U:U)</f>
        <v>48</v>
      </c>
    </row>
    <row r="15" spans="1:26">
      <c r="C15">
        <v>-104.70946963828101</v>
      </c>
      <c r="D15">
        <v>32.243892912754703</v>
      </c>
      <c r="E15">
        <v>27.1794239363592</v>
      </c>
      <c r="F15">
        <v>23.952531153749401</v>
      </c>
      <c r="G15" s="39">
        <v>3.32628759556549E-6</v>
      </c>
      <c r="H15" s="39">
        <v>2.9313721823415899E-6</v>
      </c>
      <c r="I15">
        <v>375</v>
      </c>
      <c r="J15" s="39">
        <v>5.6165595101123397E-12</v>
      </c>
      <c r="K15">
        <v>-2.2328741514627501</v>
      </c>
      <c r="L15">
        <v>509.906728418733</v>
      </c>
      <c r="M15">
        <v>26.4571383156858</v>
      </c>
      <c r="O15">
        <f t="shared" si="1"/>
        <v>4.98449162290713E-2</v>
      </c>
      <c r="U15" s="39">
        <f t="shared" si="0"/>
        <v>276.15074236680454</v>
      </c>
      <c r="W15" s="39">
        <f>E15*V5</f>
        <v>313.35386013902757</v>
      </c>
    </row>
    <row r="16" spans="1:26">
      <c r="C16">
        <v>-104.70948420180601</v>
      </c>
      <c r="D16">
        <v>32.243880674498101</v>
      </c>
      <c r="E16">
        <v>34.648843006484697</v>
      </c>
      <c r="F16">
        <v>30.174631533771102</v>
      </c>
      <c r="G16" s="39">
        <v>4.2404142546593198E-6</v>
      </c>
      <c r="H16" s="39">
        <v>3.6928487817312798E-6</v>
      </c>
      <c r="I16">
        <v>724</v>
      </c>
      <c r="J16" s="39">
        <v>1.08437042275235E-11</v>
      </c>
      <c r="K16">
        <v>-0.99686100072642503</v>
      </c>
      <c r="L16">
        <v>818.89796922418498</v>
      </c>
      <c r="M16">
        <v>11.588497320867701</v>
      </c>
      <c r="O16">
        <f t="shared" si="1"/>
        <v>9.6233918266260321E-2</v>
      </c>
      <c r="U16" s="39">
        <f t="shared" si="0"/>
        <v>347.88585996229114</v>
      </c>
      <c r="W16" s="39">
        <f>E16*V5</f>
        <v>399.46941961888825</v>
      </c>
    </row>
    <row r="17" spans="1:23">
      <c r="C17">
        <v>-104.709484446571</v>
      </c>
      <c r="D17">
        <v>32.243874922517499</v>
      </c>
      <c r="E17">
        <v>58.410499429013498</v>
      </c>
      <c r="F17">
        <v>29.115509423194801</v>
      </c>
      <c r="G17" s="39">
        <v>7.14842669794785E-6</v>
      </c>
      <c r="H17" s="39">
        <v>3.5632307020086201E-6</v>
      </c>
      <c r="I17">
        <v>1166</v>
      </c>
      <c r="J17" s="39">
        <v>1.74637557034426E-11</v>
      </c>
      <c r="K17">
        <v>-0.46283744285744199</v>
      </c>
      <c r="L17">
        <v>1332.0311899880701</v>
      </c>
      <c r="M17">
        <v>12.4645121853008</v>
      </c>
      <c r="O17">
        <f t="shared" si="1"/>
        <v>0.15498445952825901</v>
      </c>
      <c r="U17" s="39">
        <f t="shared" si="0"/>
        <v>335.67515224145137</v>
      </c>
      <c r="W17" s="39">
        <f>E17*V5</f>
        <v>673.41955118647115</v>
      </c>
    </row>
    <row r="18" spans="1:23">
      <c r="U18" s="39"/>
      <c r="W18" s="39"/>
    </row>
    <row r="19" spans="1:23">
      <c r="A19" t="s">
        <v>238</v>
      </c>
      <c r="C19">
        <v>-104.709500356303</v>
      </c>
      <c r="D19">
        <v>32.243851429373798</v>
      </c>
      <c r="E19">
        <v>58.461523031870698</v>
      </c>
      <c r="F19">
        <v>32.129943413277402</v>
      </c>
      <c r="G19" s="39">
        <v>7.1546710973016504E-6</v>
      </c>
      <c r="H19" s="39">
        <v>3.9321448634103E-6</v>
      </c>
      <c r="I19">
        <v>1339</v>
      </c>
      <c r="J19" s="39">
        <v>2.0054861824107701E-11</v>
      </c>
      <c r="K19">
        <v>-1.1592146960455001</v>
      </c>
      <c r="L19">
        <v>1471.2252412893999</v>
      </c>
      <c r="M19">
        <v>8.9874233787289199</v>
      </c>
      <c r="O19">
        <f t="shared" si="1"/>
        <v>0.17797958088193724</v>
      </c>
      <c r="U19" s="39">
        <f>F19*$V$5</f>
        <v>370.42881475977498</v>
      </c>
      <c r="W19" s="39">
        <f>E19*V5</f>
        <v>674.00780658698818</v>
      </c>
    </row>
    <row r="20" spans="1:23">
      <c r="C20">
        <v>-104.709479428886</v>
      </c>
      <c r="D20">
        <v>32.243839803029999</v>
      </c>
      <c r="E20">
        <v>53.352565789160401</v>
      </c>
      <c r="F20">
        <v>31.8027784312481</v>
      </c>
      <c r="G20" s="39">
        <v>6.5294238094086798E-6</v>
      </c>
      <c r="H20" s="39">
        <v>3.8921055739840297E-6</v>
      </c>
      <c r="I20">
        <v>1181</v>
      </c>
      <c r="J20" s="39">
        <v>1.7688418083847098E-11</v>
      </c>
      <c r="K20">
        <v>-1.74867236785889</v>
      </c>
      <c r="L20">
        <v>1328.9830894638001</v>
      </c>
      <c r="M20">
        <v>11.1350618858148</v>
      </c>
      <c r="O20">
        <f t="shared" si="1"/>
        <v>0.15697825617742187</v>
      </c>
      <c r="U20" s="39">
        <f t="shared" si="0"/>
        <v>366.65690221809479</v>
      </c>
      <c r="W20" s="39">
        <f>E20*V5</f>
        <v>615.10620966436545</v>
      </c>
    </row>
    <row r="21" spans="1:23">
      <c r="C21">
        <v>-104.70948407942301</v>
      </c>
      <c r="D21">
        <v>32.243833683901698</v>
      </c>
      <c r="E21">
        <v>86.310245820318698</v>
      </c>
      <c r="F21">
        <v>72.981677926177596</v>
      </c>
      <c r="G21" s="39">
        <v>1.05628692026204E-5</v>
      </c>
      <c r="H21" s="39">
        <v>8.9316848862514392E-6</v>
      </c>
      <c r="I21">
        <v>3029</v>
      </c>
      <c r="J21" s="39">
        <v>4.5366823349680699E-11</v>
      </c>
      <c r="K21">
        <v>-1.9322349159613501</v>
      </c>
      <c r="L21">
        <v>4933.72886356036</v>
      </c>
      <c r="M21">
        <v>38.606273596191002</v>
      </c>
      <c r="O21">
        <f t="shared" si="1"/>
        <v>0.40261400335428521</v>
      </c>
      <c r="U21" s="39">
        <f t="shared" si="0"/>
        <v>841.41189125785502</v>
      </c>
      <c r="W21" s="39">
        <f>E21*V5</f>
        <v>995.07806937603971</v>
      </c>
    </row>
    <row r="22" spans="1:23">
      <c r="C22">
        <v>-104.7094877509</v>
      </c>
      <c r="D22">
        <v>32.243818753228602</v>
      </c>
      <c r="E22">
        <v>70.502414544619498</v>
      </c>
      <c r="F22">
        <v>43.493693793797398</v>
      </c>
      <c r="G22" s="39">
        <v>8.6282662762203396E-6</v>
      </c>
      <c r="H22" s="39">
        <v>5.3228697742227198E-6</v>
      </c>
      <c r="I22">
        <v>1962</v>
      </c>
      <c r="J22" s="39">
        <v>2.93858393569077E-11</v>
      </c>
      <c r="K22">
        <v>-1.82801180479532</v>
      </c>
      <c r="L22">
        <v>2401.7586568253701</v>
      </c>
      <c r="M22">
        <v>18.3098603840007</v>
      </c>
      <c r="O22">
        <f t="shared" si="1"/>
        <v>0.260788601710501</v>
      </c>
      <c r="U22" s="39">
        <f t="shared" si="0"/>
        <v>501.44244682681574</v>
      </c>
      <c r="W22" s="39">
        <f>E22*V5</f>
        <v>812.82825561010713</v>
      </c>
    </row>
    <row r="23" spans="1:23">
      <c r="C23">
        <v>-104.70947918412099</v>
      </c>
      <c r="D23">
        <v>32.243828543833899</v>
      </c>
      <c r="E23">
        <v>91.423159263555505</v>
      </c>
      <c r="F23">
        <v>24.127140674512699</v>
      </c>
      <c r="G23" s="39">
        <v>1.1188600660478399E-5</v>
      </c>
      <c r="H23" s="39">
        <v>2.9527413432311899E-6</v>
      </c>
      <c r="I23">
        <v>1430</v>
      </c>
      <c r="J23" s="39">
        <v>2.1417813598561701E-11</v>
      </c>
      <c r="K23">
        <v>-2.2897515831240298</v>
      </c>
      <c r="L23">
        <v>1727.6714741250701</v>
      </c>
      <c r="M23">
        <v>17.229634139547102</v>
      </c>
      <c r="O23">
        <f t="shared" si="1"/>
        <v>0.19007528055352521</v>
      </c>
      <c r="U23" s="39">
        <f t="shared" si="0"/>
        <v>278.16383018928082</v>
      </c>
      <c r="W23" s="39">
        <f>E23*V5</f>
        <v>1054.0252776666357</v>
      </c>
    </row>
    <row r="24" spans="1:23">
      <c r="C24">
        <v>-104.70949852056501</v>
      </c>
      <c r="D24">
        <v>32.243811165509499</v>
      </c>
      <c r="E24">
        <v>47.7686335290961</v>
      </c>
      <c r="F24">
        <v>28.8142266083862</v>
      </c>
      <c r="G24" s="39">
        <v>5.8460478609478104E-6</v>
      </c>
      <c r="H24" s="39">
        <v>3.5263589385745799E-6</v>
      </c>
      <c r="I24">
        <v>937</v>
      </c>
      <c r="J24" s="39">
        <v>1.40339100292673E-11</v>
      </c>
      <c r="K24">
        <v>-2.9837440686167498</v>
      </c>
      <c r="L24">
        <v>1078.07473083476</v>
      </c>
      <c r="M24">
        <v>13.085802570061601</v>
      </c>
      <c r="O24">
        <f t="shared" si="1"/>
        <v>0.12454583068437282</v>
      </c>
      <c r="U24" s="39">
        <f t="shared" si="0"/>
        <v>332.20163737833713</v>
      </c>
      <c r="W24" s="39">
        <f>E24*V5</f>
        <v>550.72858589489056</v>
      </c>
    </row>
    <row r="25" spans="1:23">
      <c r="C25">
        <v>-104.70951051405601</v>
      </c>
      <c r="D25">
        <v>32.243807494032502</v>
      </c>
      <c r="E25">
        <v>37.556387747814199</v>
      </c>
      <c r="F25">
        <v>25.156835167505999</v>
      </c>
      <c r="G25" s="39">
        <v>4.5962470357102098E-6</v>
      </c>
      <c r="H25" s="39">
        <v>3.0787579956549401E-6</v>
      </c>
      <c r="I25">
        <v>677</v>
      </c>
      <c r="J25" s="39">
        <v>1.01397621022561E-11</v>
      </c>
      <c r="K25">
        <v>-3.12430011434442</v>
      </c>
      <c r="L25">
        <v>740.01223421039401</v>
      </c>
      <c r="M25">
        <v>8.5150260086752798</v>
      </c>
      <c r="O25">
        <f t="shared" si="1"/>
        <v>8.9986688765550049E-2</v>
      </c>
      <c r="U25" s="39">
        <f t="shared" si="0"/>
        <v>290.03526443670478</v>
      </c>
      <c r="W25" s="39">
        <f>E25*V5</f>
        <v>432.99074701551939</v>
      </c>
    </row>
    <row r="26" spans="1:23">
      <c r="C26">
        <v>-104.709505618753</v>
      </c>
      <c r="D26">
        <v>32.243807004502301</v>
      </c>
      <c r="E26">
        <v>29.603139488217199</v>
      </c>
      <c r="F26">
        <v>23.293118543978601</v>
      </c>
      <c r="G26" s="39">
        <v>3.6229081197606199E-6</v>
      </c>
      <c r="H26" s="39">
        <v>2.8506715762737101E-6</v>
      </c>
      <c r="I26">
        <v>417</v>
      </c>
      <c r="J26" s="39">
        <v>6.2456141752449198E-12</v>
      </c>
      <c r="K26">
        <v>-3.0929943743670099</v>
      </c>
      <c r="L26">
        <v>540.08795246597799</v>
      </c>
      <c r="M26">
        <v>22.7903532941205</v>
      </c>
      <c r="O26">
        <f t="shared" si="1"/>
        <v>5.542754684672728E-2</v>
      </c>
      <c r="U26" s="39">
        <f t="shared" si="0"/>
        <v>268.54831903436548</v>
      </c>
      <c r="W26" s="39">
        <f>E26*V5</f>
        <v>341.29708019520041</v>
      </c>
    </row>
    <row r="27" spans="1:23">
      <c r="U27" s="39"/>
      <c r="W27" s="39"/>
    </row>
    <row r="28" spans="1:23">
      <c r="A28" t="s">
        <v>239</v>
      </c>
      <c r="C28">
        <v>-104.709104203949</v>
      </c>
      <c r="D28">
        <v>32.244330058972402</v>
      </c>
      <c r="E28">
        <v>53.836355647548899</v>
      </c>
      <c r="F28">
        <v>38.726457391721802</v>
      </c>
      <c r="G28" s="39">
        <v>6.5886312528256701E-6</v>
      </c>
      <c r="H28" s="39">
        <v>4.73944315905671E-6</v>
      </c>
      <c r="I28">
        <v>1227</v>
      </c>
      <c r="J28" s="39">
        <v>1.83773827170875E-11</v>
      </c>
      <c r="K28">
        <v>-1.91678370728081</v>
      </c>
      <c r="L28">
        <v>1632.98616485504</v>
      </c>
      <c r="M28">
        <v>24.861580189264998</v>
      </c>
      <c r="O28">
        <f t="shared" si="1"/>
        <v>0.1630925659015213</v>
      </c>
      <c r="U28" s="39">
        <f t="shared" si="0"/>
        <v>446.4805781616264</v>
      </c>
      <c r="W28" s="39">
        <f>E28*V5</f>
        <v>620.68386355346604</v>
      </c>
    </row>
    <row r="29" spans="1:23">
      <c r="C29">
        <v>-104.70908376606199</v>
      </c>
      <c r="D29">
        <v>32.2443490282702</v>
      </c>
      <c r="E29">
        <v>77.476311636440897</v>
      </c>
      <c r="F29">
        <v>36.576867816271502</v>
      </c>
      <c r="G29" s="39">
        <v>9.4817496849780804E-6</v>
      </c>
      <c r="H29" s="39">
        <v>4.4763708747758001E-6</v>
      </c>
      <c r="I29">
        <v>1240</v>
      </c>
      <c r="J29" s="39">
        <v>1.85720901134381E-11</v>
      </c>
      <c r="K29">
        <v>-2.4233233795681599</v>
      </c>
      <c r="L29">
        <v>2219.5990563232699</v>
      </c>
      <c r="M29">
        <v>44.134054460536802</v>
      </c>
      <c r="O29">
        <f t="shared" si="1"/>
        <v>0.16482052299746242</v>
      </c>
      <c r="U29" s="39">
        <f t="shared" si="0"/>
        <v>421.69777949896297</v>
      </c>
      <c r="W29" s="39">
        <f>E29*V5</f>
        <v>893.23090060550737</v>
      </c>
    </row>
    <row r="30" spans="1:23">
      <c r="C30">
        <v>-104.70912097036</v>
      </c>
      <c r="D30">
        <v>32.244349517800501</v>
      </c>
      <c r="E30">
        <v>34.767447089349297</v>
      </c>
      <c r="F30">
        <v>20.753543476077599</v>
      </c>
      <c r="G30" s="39">
        <v>4.2549293264481698E-6</v>
      </c>
      <c r="H30" s="39">
        <v>2.5398718674150598E-6</v>
      </c>
      <c r="I30">
        <v>396</v>
      </c>
      <c r="J30" s="39">
        <v>5.9310868426786298E-12</v>
      </c>
      <c r="K30">
        <v>-2.4939620185524598</v>
      </c>
      <c r="L30">
        <v>565.15053472559703</v>
      </c>
      <c r="M30">
        <v>29.9301733488983</v>
      </c>
      <c r="O30">
        <f t="shared" si="1"/>
        <v>5.2636231537899286E-2</v>
      </c>
      <c r="U30" s="39">
        <f t="shared" si="0"/>
        <v>239.26934489190575</v>
      </c>
      <c r="W30" s="39">
        <f>E30*V5</f>
        <v>400.83681604645398</v>
      </c>
    </row>
    <row r="31" spans="1:23">
      <c r="C31">
        <v>-104.709222915032</v>
      </c>
      <c r="D31">
        <v>32.244166555863899</v>
      </c>
      <c r="E31">
        <v>47.069486576067703</v>
      </c>
      <c r="F31">
        <v>34.039373576277399</v>
      </c>
      <c r="G31" s="39">
        <v>5.7604844640641497E-6</v>
      </c>
      <c r="H31" s="39">
        <v>4.1658258229720998E-6</v>
      </c>
      <c r="I31">
        <v>877</v>
      </c>
      <c r="J31" s="39">
        <v>1.31352605076493E-11</v>
      </c>
      <c r="K31">
        <v>-2.7191499427765602</v>
      </c>
      <c r="L31">
        <v>1254.93173402926</v>
      </c>
      <c r="M31">
        <v>30.115720543285601</v>
      </c>
      <c r="O31">
        <f t="shared" si="1"/>
        <v>0.1165706440877214</v>
      </c>
      <c r="U31" s="39">
        <f t="shared" si="0"/>
        <v>392.44279539611699</v>
      </c>
      <c r="W31" s="39">
        <f>E31*V5</f>
        <v>542.66806198353515</v>
      </c>
    </row>
    <row r="32" spans="1:23">
      <c r="C32">
        <v>-104.709252042081</v>
      </c>
      <c r="D32">
        <v>32.2441414674378</v>
      </c>
      <c r="E32">
        <v>68.583011509186804</v>
      </c>
      <c r="F32">
        <v>37.267520522866803</v>
      </c>
      <c r="G32" s="39">
        <v>8.3933648109575005E-6</v>
      </c>
      <c r="H32" s="39">
        <v>4.5608947239997897E-6</v>
      </c>
      <c r="I32">
        <v>1420</v>
      </c>
      <c r="J32" s="39">
        <v>2.1268038678291999E-11</v>
      </c>
      <c r="K32">
        <v>-0.54691162409437899</v>
      </c>
      <c r="L32">
        <v>2001.91729638163</v>
      </c>
      <c r="M32">
        <v>29.067998834588099</v>
      </c>
      <c r="O32">
        <f t="shared" si="1"/>
        <v>0.18874608278741664</v>
      </c>
      <c r="U32" s="39">
        <f t="shared" si="0"/>
        <v>429.66037253014167</v>
      </c>
      <c r="W32" s="39">
        <f>E32*V5</f>
        <v>790.69929689031585</v>
      </c>
    </row>
    <row r="33" spans="1:23">
      <c r="C33">
        <v>-104.70920786197701</v>
      </c>
      <c r="D33">
        <v>32.244124456260998</v>
      </c>
      <c r="E33">
        <v>74.567460141939904</v>
      </c>
      <c r="F33">
        <v>47.038346037544201</v>
      </c>
      <c r="G33" s="39">
        <v>9.1257569801232494E-6</v>
      </c>
      <c r="H33" s="39">
        <v>5.7566734051082096E-6</v>
      </c>
      <c r="I33">
        <v>2343</v>
      </c>
      <c r="J33" s="39">
        <v>3.5092263819181898E-11</v>
      </c>
      <c r="K33">
        <v>-3.00939861264124</v>
      </c>
      <c r="L33">
        <v>2747.26450290511</v>
      </c>
      <c r="M33">
        <v>14.715164938709799</v>
      </c>
      <c r="O33">
        <f t="shared" si="1"/>
        <v>0.31143103659923749</v>
      </c>
      <c r="U33" s="39">
        <f t="shared" si="0"/>
        <v>542.30904010080519</v>
      </c>
      <c r="W33" s="39">
        <f>E33*V5</f>
        <v>859.69450754186676</v>
      </c>
    </row>
    <row r="34" spans="1:23">
      <c r="C34">
        <v>-104.709252042081</v>
      </c>
      <c r="D34">
        <v>32.244117358072202</v>
      </c>
      <c r="E34">
        <v>38.656274388848701</v>
      </c>
      <c r="F34">
        <v>31.777693402450701</v>
      </c>
      <c r="G34" s="39">
        <v>4.73085398319989E-6</v>
      </c>
      <c r="H34" s="39">
        <v>3.8890356038360698E-6</v>
      </c>
      <c r="I34">
        <v>808</v>
      </c>
      <c r="J34" s="39">
        <v>1.2101813557788699E-11</v>
      </c>
      <c r="K34">
        <v>-2.21252995394177</v>
      </c>
      <c r="L34">
        <v>962.14703793029605</v>
      </c>
      <c r="M34">
        <v>16.021151846175901</v>
      </c>
      <c r="O34">
        <f t="shared" si="1"/>
        <v>0.10739917950157229</v>
      </c>
      <c r="U34" s="39">
        <f t="shared" si="0"/>
        <v>366.36769481532679</v>
      </c>
      <c r="W34" s="39">
        <f>E34*V5</f>
        <v>445.67143242999026</v>
      </c>
    </row>
    <row r="35" spans="1:23">
      <c r="C35">
        <v>-104.709204068118</v>
      </c>
      <c r="D35">
        <v>32.2441172356896</v>
      </c>
      <c r="E35">
        <v>44.976687436965101</v>
      </c>
      <c r="F35">
        <v>33.7906835485838</v>
      </c>
      <c r="G35" s="39">
        <v>5.5043623390070804E-6</v>
      </c>
      <c r="H35" s="39">
        <v>4.1353904996850902E-6</v>
      </c>
      <c r="I35">
        <v>964</v>
      </c>
      <c r="J35" s="39">
        <v>1.44383023139954E-11</v>
      </c>
      <c r="K35">
        <v>-0.82326130575610001</v>
      </c>
      <c r="L35">
        <v>1190.3742526180699</v>
      </c>
      <c r="M35">
        <v>19.017065609424399</v>
      </c>
      <c r="O35">
        <f t="shared" si="1"/>
        <v>0.12813466465286594</v>
      </c>
      <c r="U35" s="39">
        <f t="shared" si="0"/>
        <v>389.57562719055312</v>
      </c>
      <c r="W35" s="39">
        <f>E35*V5</f>
        <v>518.54000502879751</v>
      </c>
    </row>
    <row r="36" spans="1:23">
      <c r="U36" s="39"/>
      <c r="W36" s="39"/>
    </row>
    <row r="37" spans="1:23">
      <c r="A37" t="s">
        <v>240</v>
      </c>
      <c r="C37">
        <v>-104.70880008328</v>
      </c>
      <c r="D37">
        <v>32.244500900725903</v>
      </c>
      <c r="E37">
        <v>52.526884656380197</v>
      </c>
      <c r="F37">
        <v>32.921060027174903</v>
      </c>
      <c r="G37" s="39">
        <v>6.4283748351445398E-6</v>
      </c>
      <c r="H37" s="39">
        <v>4.0289637432222701E-6</v>
      </c>
      <c r="I37">
        <v>1154</v>
      </c>
      <c r="J37" s="39">
        <v>1.7284025799118999E-11</v>
      </c>
      <c r="K37">
        <v>-2.88236485993392</v>
      </c>
      <c r="L37">
        <v>1354.4236724535001</v>
      </c>
      <c r="M37">
        <v>14.7977089096829</v>
      </c>
      <c r="O37">
        <f t="shared" si="1"/>
        <v>0.15338942220892873</v>
      </c>
      <c r="U37" s="39">
        <f t="shared" si="0"/>
        <v>379.54966461168345</v>
      </c>
      <c r="W37" s="39">
        <f>E37*V5</f>
        <v>605.58686257273973</v>
      </c>
    </row>
    <row r="38" spans="1:23">
      <c r="C38">
        <v>-104.709010458899</v>
      </c>
      <c r="D38">
        <v>32.244406299002101</v>
      </c>
      <c r="E38">
        <v>48.579825789061402</v>
      </c>
      <c r="F38">
        <v>33.350545372149</v>
      </c>
      <c r="G38" s="39">
        <v>5.9453236498040801E-6</v>
      </c>
      <c r="H38" s="39">
        <v>4.0815252610384501E-6</v>
      </c>
      <c r="I38">
        <v>1064</v>
      </c>
      <c r="J38" s="39">
        <v>1.5936051516692001E-11</v>
      </c>
      <c r="K38">
        <v>-2.61861876221404</v>
      </c>
      <c r="L38">
        <v>1268.98934203402</v>
      </c>
      <c r="M38">
        <v>16.1537481241139</v>
      </c>
      <c r="O38">
        <f t="shared" si="1"/>
        <v>0.14142664231395163</v>
      </c>
      <c r="U38" s="39">
        <f t="shared" si="0"/>
        <v>384.50123720703709</v>
      </c>
      <c r="W38" s="39">
        <f>E38*V5</f>
        <v>560.0808895555648</v>
      </c>
    </row>
    <row r="39" spans="1:23">
      <c r="C39">
        <v>-104.70882162261</v>
      </c>
      <c r="D39">
        <v>32.244493313006799</v>
      </c>
      <c r="E39">
        <v>94.653606414652899</v>
      </c>
      <c r="F39">
        <v>24.3112915592625</v>
      </c>
      <c r="G39" s="39">
        <v>1.15839510664321E-5</v>
      </c>
      <c r="H39" s="39">
        <v>2.9752782007116799E-6</v>
      </c>
      <c r="I39">
        <v>1314</v>
      </c>
      <c r="J39" s="39">
        <v>1.96804245234336E-11</v>
      </c>
      <c r="K39">
        <v>-2.68729940946089</v>
      </c>
      <c r="L39">
        <v>1802.3713643006199</v>
      </c>
      <c r="M39">
        <v>27.096045463978299</v>
      </c>
      <c r="O39">
        <f t="shared" si="1"/>
        <v>0.17465658646666582</v>
      </c>
      <c r="U39" s="39">
        <f t="shared" si="0"/>
        <v>280.28692119810728</v>
      </c>
      <c r="W39" s="39">
        <f>E39*V5</f>
        <v>1091.2693740515238</v>
      </c>
    </row>
    <row r="40" spans="1:23">
      <c r="C40">
        <v>-104.708933602652</v>
      </c>
      <c r="D40">
        <v>32.244444727127899</v>
      </c>
      <c r="E40">
        <v>30.3253736717935</v>
      </c>
      <c r="F40">
        <v>23.251862668650499</v>
      </c>
      <c r="G40" s="39">
        <v>3.7112969911196402E-6</v>
      </c>
      <c r="H40" s="39">
        <v>2.8456225764615898E-6</v>
      </c>
      <c r="I40">
        <v>469</v>
      </c>
      <c r="J40" s="39">
        <v>7.0244437606471603E-12</v>
      </c>
      <c r="K40">
        <v>-2.98209958353354</v>
      </c>
      <c r="L40">
        <v>552.28467385112299</v>
      </c>
      <c r="M40">
        <v>15.0800262608001</v>
      </c>
      <c r="O40">
        <f t="shared" si="1"/>
        <v>6.2339375230491836E-2</v>
      </c>
      <c r="U40" s="39">
        <f t="shared" si="0"/>
        <v>268.0726765844833</v>
      </c>
      <c r="W40" s="39">
        <f>E40*V5</f>
        <v>349.62377872560012</v>
      </c>
    </row>
    <row r="41" spans="1:23">
      <c r="C41">
        <v>-104.70894278134401</v>
      </c>
      <c r="D41">
        <v>32.244435426052902</v>
      </c>
      <c r="E41">
        <v>36.012607553983898</v>
      </c>
      <c r="F41">
        <v>24.226177332133101</v>
      </c>
      <c r="G41" s="39">
        <v>4.4073152569851997E-6</v>
      </c>
      <c r="H41" s="39">
        <v>2.9648617033433201E-6</v>
      </c>
      <c r="I41">
        <v>568</v>
      </c>
      <c r="J41" s="39">
        <v>8.5072154713168208E-12</v>
      </c>
      <c r="K41">
        <v>-2.5716380176455198</v>
      </c>
      <c r="L41">
        <v>683.34267199398801</v>
      </c>
      <c r="M41">
        <v>16.8791847372006</v>
      </c>
      <c r="O41">
        <f t="shared" si="1"/>
        <v>7.5498433114966651E-2</v>
      </c>
      <c r="U41" s="39">
        <f t="shared" si="0"/>
        <v>279.3056321286187</v>
      </c>
      <c r="W41" s="39">
        <f>E41*V5</f>
        <v>415.19237556822145</v>
      </c>
    </row>
    <row r="42" spans="1:23">
      <c r="C42">
        <v>-104.708938130806</v>
      </c>
      <c r="D42">
        <v>32.244435303670301</v>
      </c>
      <c r="E42">
        <v>26.1447612844802</v>
      </c>
      <c r="F42">
        <v>24.684997931579499</v>
      </c>
      <c r="G42" s="39">
        <v>3.1996629271178298E-6</v>
      </c>
      <c r="H42" s="39">
        <v>3.0210133448240899E-6</v>
      </c>
      <c r="I42">
        <v>319</v>
      </c>
      <c r="J42" s="39">
        <v>4.7778199566022296E-12</v>
      </c>
      <c r="K42">
        <v>-1.2001129174599099</v>
      </c>
      <c r="L42">
        <v>505.494991963507</v>
      </c>
      <c r="M42">
        <v>36.893538992166903</v>
      </c>
      <c r="O42">
        <f t="shared" si="1"/>
        <v>4.2401408738863319E-2</v>
      </c>
      <c r="U42" s="39">
        <f t="shared" si="0"/>
        <v>284.59541333533139</v>
      </c>
      <c r="W42" s="39">
        <f>E42*V5</f>
        <v>301.42514757075827</v>
      </c>
    </row>
    <row r="43" spans="1:23">
      <c r="C43">
        <v>-104.709026123866</v>
      </c>
      <c r="D43">
        <v>32.244368605171701</v>
      </c>
      <c r="E43">
        <v>53.118822520008202</v>
      </c>
      <c r="F43">
        <v>20.056426317582002</v>
      </c>
      <c r="G43" s="39">
        <v>6.50081770875885E-6</v>
      </c>
      <c r="H43" s="39">
        <v>2.4545568819911898E-6</v>
      </c>
      <c r="I43">
        <v>550</v>
      </c>
      <c r="J43" s="39">
        <v>8.2376206148314293E-12</v>
      </c>
      <c r="K43">
        <v>-2.2019861928759301</v>
      </c>
      <c r="L43">
        <v>834.45144906972996</v>
      </c>
      <c r="M43">
        <v>34.088436108157602</v>
      </c>
      <c r="O43">
        <f t="shared" si="1"/>
        <v>7.3105877135971234E-2</v>
      </c>
      <c r="U43" s="39">
        <f t="shared" si="0"/>
        <v>231.23222265211012</v>
      </c>
      <c r="W43" s="39">
        <f>E43*V5</f>
        <v>612.41136389273095</v>
      </c>
    </row>
    <row r="44" spans="1:23">
      <c r="C44">
        <v>-104.70900984698601</v>
      </c>
      <c r="D44">
        <v>32.244365667990103</v>
      </c>
      <c r="E44">
        <v>26.180342555257798</v>
      </c>
      <c r="F44">
        <v>22.7745863315942</v>
      </c>
      <c r="G44" s="39">
        <v>3.2040174542740801E-6</v>
      </c>
      <c r="H44" s="39">
        <v>2.7872122744874099E-6</v>
      </c>
      <c r="I44">
        <v>323</v>
      </c>
      <c r="J44" s="39">
        <v>4.8377299247100903E-12</v>
      </c>
      <c r="K44">
        <v>-1.4251501541029801</v>
      </c>
      <c r="L44">
        <v>467.008627112645</v>
      </c>
      <c r="M44">
        <v>30.836395465111899</v>
      </c>
      <c r="O44">
        <f t="shared" si="1"/>
        <v>4.2933087845306743E-2</v>
      </c>
      <c r="U44" s="39">
        <f t="shared" si="0"/>
        <v>262.57011762959917</v>
      </c>
      <c r="W44" s="39">
        <f>E44*V5</f>
        <v>301.83536702842298</v>
      </c>
    </row>
    <row r="45" spans="1:23">
      <c r="U45" s="39"/>
      <c r="W45" s="39"/>
    </row>
    <row r="46" spans="1:23">
      <c r="A46" t="s">
        <v>241</v>
      </c>
      <c r="C46">
        <v>-104.708556541977</v>
      </c>
      <c r="D46">
        <v>32.244588404260803</v>
      </c>
      <c r="E46">
        <v>100.8362667202</v>
      </c>
      <c r="F46">
        <v>29.902979152314401</v>
      </c>
      <c r="G46" s="39">
        <v>1.23406008883743E-5</v>
      </c>
      <c r="H46" s="39">
        <v>3.6596032667100299E-6</v>
      </c>
      <c r="I46">
        <v>1776</v>
      </c>
      <c r="J46" s="39">
        <v>2.6600025839891999E-11</v>
      </c>
      <c r="K46">
        <v>-2.7054446217252601</v>
      </c>
      <c r="L46">
        <v>2361.7302795902001</v>
      </c>
      <c r="M46">
        <v>24.800896387365501</v>
      </c>
      <c r="O46">
        <f t="shared" si="1"/>
        <v>0.23606552326088165</v>
      </c>
      <c r="U46" s="39">
        <f t="shared" si="0"/>
        <v>344.75395685261765</v>
      </c>
      <c r="W46" s="39">
        <f>E46*V5</f>
        <v>1162.5497837175956</v>
      </c>
    </row>
    <row r="47" spans="1:23">
      <c r="C47">
        <v>-104.708575633656</v>
      </c>
      <c r="D47">
        <v>32.244583753723298</v>
      </c>
      <c r="E47">
        <v>97.914278795849597</v>
      </c>
      <c r="F47">
        <v>22.132738660628402</v>
      </c>
      <c r="G47" s="39">
        <v>1.19830005135496E-5</v>
      </c>
      <c r="H47" s="39">
        <v>2.7086613106709802E-6</v>
      </c>
      <c r="I47">
        <v>1124</v>
      </c>
      <c r="J47" s="39">
        <v>1.6834701038309999E-11</v>
      </c>
      <c r="K47">
        <v>-2.9765532683548899</v>
      </c>
      <c r="L47">
        <v>1697.3846354566399</v>
      </c>
      <c r="M47">
        <v>33.780477534626897</v>
      </c>
      <c r="O47">
        <f t="shared" si="1"/>
        <v>0.14940182891060302</v>
      </c>
      <c r="U47" s="39">
        <f t="shared" si="0"/>
        <v>255.1702019511317</v>
      </c>
      <c r="W47" s="39">
        <f>E47*V5</f>
        <v>1128.8619396514835</v>
      </c>
    </row>
    <row r="48" spans="1:23">
      <c r="C48">
        <v>-104.708546261842</v>
      </c>
      <c r="D48">
        <v>32.244594768154201</v>
      </c>
      <c r="E48">
        <v>28.793582880851002</v>
      </c>
      <c r="F48">
        <v>20.081161919752901</v>
      </c>
      <c r="G48" s="39">
        <v>3.5238325062636E-6</v>
      </c>
      <c r="H48" s="39">
        <v>2.4575840884125701E-6</v>
      </c>
      <c r="I48">
        <v>340</v>
      </c>
      <c r="J48" s="39">
        <v>5.0923472891685197E-12</v>
      </c>
      <c r="K48">
        <v>-0.41944883308609798</v>
      </c>
      <c r="L48">
        <v>452.880507168939</v>
      </c>
      <c r="M48">
        <v>24.925008999521999</v>
      </c>
      <c r="O48">
        <f t="shared" si="1"/>
        <v>4.5192724047691313E-2</v>
      </c>
      <c r="U48" s="39">
        <f t="shared" si="0"/>
        <v>231.51740148596855</v>
      </c>
      <c r="W48" s="39">
        <f>E48*V5</f>
        <v>331.96363411064613</v>
      </c>
    </row>
    <row r="49" spans="3:23">
      <c r="C49">
        <v>-104.708545894694</v>
      </c>
      <c r="D49">
        <v>32.244569312580403</v>
      </c>
      <c r="E49">
        <v>28.6935124769197</v>
      </c>
      <c r="F49">
        <v>23.053761876152301</v>
      </c>
      <c r="G49" s="39">
        <v>3.5115856336271799E-6</v>
      </c>
      <c r="H49" s="39">
        <v>2.8213784935001099E-6</v>
      </c>
      <c r="I49">
        <v>368</v>
      </c>
      <c r="J49" s="39">
        <v>5.5117170659235699E-12</v>
      </c>
      <c r="K49">
        <v>-0.60150056163016796</v>
      </c>
      <c r="L49">
        <v>518.11313125741401</v>
      </c>
      <c r="M49">
        <v>28.973041253191798</v>
      </c>
      <c r="O49">
        <f t="shared" si="1"/>
        <v>4.89144777927953E-2</v>
      </c>
      <c r="U49" s="39">
        <f t="shared" si="0"/>
        <v>265.78875591820059</v>
      </c>
      <c r="W49" s="39">
        <f>E49*V5</f>
        <v>330.8099140233121</v>
      </c>
    </row>
    <row r="50" spans="3:23">
      <c r="C50">
        <v>-104.708686389872</v>
      </c>
      <c r="D50">
        <v>32.244537737878296</v>
      </c>
      <c r="E50">
        <v>55.542917872609102</v>
      </c>
      <c r="F50">
        <v>21.568361209045101</v>
      </c>
      <c r="G50" s="39">
        <v>6.7974847139427897E-6</v>
      </c>
      <c r="H50" s="39">
        <v>2.6395913509538801E-6</v>
      </c>
      <c r="I50">
        <v>628</v>
      </c>
      <c r="J50" s="39">
        <v>9.4058649929347892E-12</v>
      </c>
      <c r="K50">
        <v>-7.0832470717587803E-2</v>
      </c>
      <c r="L50">
        <v>938.30692271636099</v>
      </c>
      <c r="M50">
        <v>33.0709403505235</v>
      </c>
      <c r="O50">
        <f t="shared" si="1"/>
        <v>8.3473619711618069E-2</v>
      </c>
      <c r="U50" s="39">
        <f t="shared" si="0"/>
        <v>248.66344693516265</v>
      </c>
      <c r="W50" s="39">
        <f>E50*V5</f>
        <v>640.35896270355113</v>
      </c>
    </row>
    <row r="51" spans="3:23">
      <c r="C51">
        <v>-104.708661546212</v>
      </c>
      <c r="D51">
        <v>32.244535657374698</v>
      </c>
      <c r="E51">
        <v>45.386382783434698</v>
      </c>
      <c r="F51">
        <v>33.633073234435301</v>
      </c>
      <c r="G51" s="39">
        <v>5.5545019060602197E-6</v>
      </c>
      <c r="H51" s="39">
        <v>4.1161017452908501E-6</v>
      </c>
      <c r="I51">
        <v>741</v>
      </c>
      <c r="J51" s="39">
        <v>1.10983215919819E-11</v>
      </c>
      <c r="K51">
        <v>-2.9452434747915599</v>
      </c>
      <c r="L51">
        <v>1195.61458939465</v>
      </c>
      <c r="M51">
        <v>38.0235063562439</v>
      </c>
      <c r="O51">
        <f t="shared" si="1"/>
        <v>9.8493554468644884E-2</v>
      </c>
      <c r="U51" s="39">
        <f t="shared" si="0"/>
        <v>387.75852464813727</v>
      </c>
      <c r="W51" s="39">
        <f>E51*V5</f>
        <v>523.26341707012136</v>
      </c>
    </row>
    <row r="52" spans="3:23">
      <c r="C52">
        <v>-104.708744276822</v>
      </c>
      <c r="D52">
        <v>32.244518401432899</v>
      </c>
      <c r="E52">
        <v>86.872394122370395</v>
      </c>
      <c r="F52">
        <v>74.2637281891448</v>
      </c>
      <c r="G52" s="39">
        <v>1.06316663533018E-5</v>
      </c>
      <c r="H52" s="39">
        <v>9.0885854849022696E-6</v>
      </c>
      <c r="I52">
        <v>3608</v>
      </c>
      <c r="J52" s="39">
        <v>5.4038791233294099E-11</v>
      </c>
      <c r="K52">
        <v>-1.8470197204691801</v>
      </c>
      <c r="L52">
        <v>5053.0968199672197</v>
      </c>
      <c r="M52">
        <v>28.598241265770799</v>
      </c>
      <c r="O52">
        <f t="shared" si="1"/>
        <v>0.4795745540119713</v>
      </c>
      <c r="U52" s="39">
        <f t="shared" si="0"/>
        <v>856.19275636131329</v>
      </c>
      <c r="W52" s="39">
        <f>E52*V5</f>
        <v>1001.5591243399329</v>
      </c>
    </row>
    <row r="53" spans="3:23">
      <c r="C53">
        <v>-104.708753822662</v>
      </c>
      <c r="D53">
        <v>32.244520971466798</v>
      </c>
      <c r="E53">
        <v>34.484658998264102</v>
      </c>
      <c r="F53">
        <v>20.236827419400001</v>
      </c>
      <c r="G53" s="39">
        <v>4.2203209947280797E-6</v>
      </c>
      <c r="H53" s="39">
        <v>2.4766348314211901E-6</v>
      </c>
      <c r="I53">
        <v>370</v>
      </c>
      <c r="J53" s="39">
        <v>5.5416720499774998E-12</v>
      </c>
      <c r="K53">
        <v>-2.4559355142018</v>
      </c>
      <c r="L53">
        <v>546.59725348329505</v>
      </c>
      <c r="M53">
        <v>32.308478017021699</v>
      </c>
      <c r="O53">
        <f t="shared" si="1"/>
        <v>4.9180317346017015E-2</v>
      </c>
      <c r="U53" s="39">
        <f t="shared" si="0"/>
        <v>233.31208209874032</v>
      </c>
      <c r="W53" s="39">
        <f>E53*V5</f>
        <v>397.57652840568642</v>
      </c>
    </row>
    <row r="54" spans="3:23">
      <c r="C54">
        <v>-104.708752354071</v>
      </c>
      <c r="D54">
        <v>32.244511425626598</v>
      </c>
      <c r="E54">
        <v>38.218477371319302</v>
      </c>
      <c r="F54">
        <v>31.878696841026098</v>
      </c>
      <c r="G54" s="39">
        <v>4.6772752615833703E-6</v>
      </c>
      <c r="H54" s="39">
        <v>3.9013966636447402E-6</v>
      </c>
      <c r="I54">
        <v>786</v>
      </c>
      <c r="J54" s="39">
        <v>1.1772308733195399E-11</v>
      </c>
      <c r="K54">
        <v>-1.8879027775544399</v>
      </c>
      <c r="L54">
        <v>954.27384718447297</v>
      </c>
      <c r="M54">
        <v>17.633706265864301</v>
      </c>
      <c r="O54">
        <f t="shared" si="1"/>
        <v>0.10447494441613343</v>
      </c>
      <c r="U54" s="39">
        <f t="shared" si="0"/>
        <v>367.53217193739619</v>
      </c>
      <c r="W54" s="39">
        <f>E54*V5</f>
        <v>440.62403386402315</v>
      </c>
    </row>
    <row r="55" spans="3:23">
      <c r="C55">
        <v>-104.708763490884</v>
      </c>
      <c r="D55">
        <v>32.2445115480091</v>
      </c>
      <c r="E55">
        <v>36.578384068012397</v>
      </c>
      <c r="F55">
        <v>26.056938877793101</v>
      </c>
      <c r="G55" s="39">
        <v>4.4765564375518596E-6</v>
      </c>
      <c r="H55" s="39">
        <v>3.1889149957908098E-6</v>
      </c>
      <c r="I55">
        <v>635</v>
      </c>
      <c r="J55" s="39">
        <v>9.5107074371235598E-12</v>
      </c>
      <c r="K55">
        <v>-2.5389657454119798</v>
      </c>
      <c r="L55">
        <v>746.52952941174397</v>
      </c>
      <c r="M55">
        <v>14.9397344669845</v>
      </c>
      <c r="O55">
        <f t="shared" si="1"/>
        <v>8.4404058147894062E-2</v>
      </c>
      <c r="U55" s="39">
        <f t="shared" si="0"/>
        <v>300.41263567181073</v>
      </c>
      <c r="W55" s="39">
        <f>E55*V5</f>
        <v>421.71526049256551</v>
      </c>
    </row>
    <row r="56" spans="3:23">
      <c r="C56">
        <v>-104.70874415444</v>
      </c>
      <c r="D56">
        <v>32.244509345122999</v>
      </c>
      <c r="E56">
        <v>72.076757169172296</v>
      </c>
      <c r="F56">
        <v>41.194563933708302</v>
      </c>
      <c r="G56" s="39">
        <v>8.82093836358619E-6</v>
      </c>
      <c r="H56" s="39">
        <v>5.0414963664523703E-6</v>
      </c>
      <c r="I56">
        <v>2074</v>
      </c>
      <c r="J56" s="39">
        <v>3.1063318463927901E-11</v>
      </c>
      <c r="K56">
        <v>-2.85540662871718</v>
      </c>
      <c r="L56">
        <v>2325.5957773055902</v>
      </c>
      <c r="M56">
        <v>10.8185515196064</v>
      </c>
      <c r="O56">
        <f t="shared" si="1"/>
        <v>0.275675616690917</v>
      </c>
      <c r="U56" s="39">
        <f t="shared" si="0"/>
        <v>474.93558566939242</v>
      </c>
      <c r="W56" s="39">
        <f>E56*V5</f>
        <v>830.97898388676799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9866-C6A5-974F-89AE-4B5F16CFEB90}">
  <sheetPr>
    <tabColor theme="5"/>
  </sheetPr>
  <dimension ref="B4:V526"/>
  <sheetViews>
    <sheetView topLeftCell="B1" workbookViewId="0">
      <selection activeCell="V6" sqref="V6"/>
    </sheetView>
  </sheetViews>
  <sheetFormatPr defaultColWidth="8.7109375" defaultRowHeight="15"/>
  <cols>
    <col min="14" max="14" width="16.42578125" customWidth="1"/>
    <col min="15" max="15" width="12" bestFit="1" customWidth="1"/>
    <col min="20" max="20" width="21.7109375" bestFit="1" customWidth="1"/>
  </cols>
  <sheetData>
    <row r="4" spans="2:22">
      <c r="B4" t="s">
        <v>230</v>
      </c>
    </row>
    <row r="5" spans="2:22">
      <c r="B5" t="s">
        <v>183</v>
      </c>
      <c r="C5" t="s">
        <v>184</v>
      </c>
      <c r="D5" t="s">
        <v>185</v>
      </c>
      <c r="E5" t="s">
        <v>186</v>
      </c>
      <c r="F5" t="s">
        <v>187</v>
      </c>
      <c r="G5" t="s">
        <v>188</v>
      </c>
      <c r="H5" t="s">
        <v>189</v>
      </c>
      <c r="I5" t="s">
        <v>190</v>
      </c>
      <c r="J5" t="s">
        <v>191</v>
      </c>
      <c r="K5" t="s">
        <v>192</v>
      </c>
      <c r="L5" t="s">
        <v>193</v>
      </c>
      <c r="N5" t="s">
        <v>242</v>
      </c>
      <c r="O5" t="s">
        <v>235</v>
      </c>
      <c r="T5" t="s">
        <v>195</v>
      </c>
      <c r="U5" t="s">
        <v>236</v>
      </c>
      <c r="V5" t="s">
        <v>262</v>
      </c>
    </row>
    <row r="6" spans="2:22">
      <c r="B6">
        <v>-104.712585731232</v>
      </c>
      <c r="C6">
        <v>32.241573261914802</v>
      </c>
      <c r="D6">
        <v>75.975999770804194</v>
      </c>
      <c r="E6">
        <v>33.956735248507101</v>
      </c>
      <c r="F6" s="39">
        <v>4.1630844007459202E-6</v>
      </c>
      <c r="G6" s="39">
        <v>1.8606501426736301E-6</v>
      </c>
      <c r="H6">
        <v>1471</v>
      </c>
      <c r="I6" s="39">
        <v>4.4166222575024703E-12</v>
      </c>
      <c r="J6">
        <v>-0.292577969814657</v>
      </c>
      <c r="K6">
        <v>2020.69810209809</v>
      </c>
      <c r="L6">
        <v>27.2033759782</v>
      </c>
      <c r="N6">
        <f>H6*$O$6</f>
        <v>4.5949510791000008E-2</v>
      </c>
      <c r="O6">
        <f>0.005589^2</f>
        <v>3.1236921000000003E-5</v>
      </c>
      <c r="T6">
        <f>E6*$U$6</f>
        <v>189.78419330390619</v>
      </c>
      <c r="U6">
        <f>SQRT(O6)*1000</f>
        <v>5.5890000000000004</v>
      </c>
      <c r="V6">
        <f>D6*U$6</f>
        <v>424.62986271902469</v>
      </c>
    </row>
    <row r="7" spans="2:22">
      <c r="B7">
        <v>-104.71258995042599</v>
      </c>
      <c r="C7">
        <v>32.241567179699501</v>
      </c>
      <c r="D7">
        <v>46.895367969836997</v>
      </c>
      <c r="E7">
        <v>20.288232501338602</v>
      </c>
      <c r="F7" s="39">
        <v>2.5696190303703001E-6</v>
      </c>
      <c r="G7" s="39">
        <v>1.1116882239104899E-6</v>
      </c>
      <c r="H7">
        <v>440</v>
      </c>
      <c r="I7" s="39">
        <v>1.3210834760714401E-12</v>
      </c>
      <c r="J7">
        <v>-1.20657536546077</v>
      </c>
      <c r="K7">
        <v>745.20067988774895</v>
      </c>
      <c r="L7">
        <v>40.955502071431503</v>
      </c>
      <c r="N7">
        <f t="shared" ref="N7:N69" si="0">H7*$O$6</f>
        <v>1.3744245240000001E-2</v>
      </c>
      <c r="T7">
        <f t="shared" ref="T7:T69" si="1">E7*$U$6</f>
        <v>113.39093144998145</v>
      </c>
      <c r="V7">
        <f t="shared" ref="V7:V70" si="2">D7*U$6</f>
        <v>262.09821158341902</v>
      </c>
    </row>
    <row r="8" spans="2:22">
      <c r="B8">
        <v>-104.712610772422</v>
      </c>
      <c r="C8">
        <v>32.241552220737603</v>
      </c>
      <c r="D8">
        <v>73.736546424443006</v>
      </c>
      <c r="E8">
        <v>28.715344180905401</v>
      </c>
      <c r="F8" s="39">
        <v>4.0403741590832899E-6</v>
      </c>
      <c r="G8" s="39">
        <v>1.5734495338291699E-6</v>
      </c>
      <c r="H8">
        <v>1321</v>
      </c>
      <c r="I8" s="39">
        <v>3.9662528906599301E-12</v>
      </c>
      <c r="J8">
        <v>-0.71004764351842498</v>
      </c>
      <c r="K8">
        <v>1658.4252454950399</v>
      </c>
      <c r="L8">
        <v>20.3461233125599</v>
      </c>
      <c r="N8">
        <f t="shared" si="0"/>
        <v>4.1263972641000006E-2</v>
      </c>
      <c r="T8">
        <f t="shared" si="1"/>
        <v>160.49005862708029</v>
      </c>
      <c r="V8">
        <f t="shared" si="2"/>
        <v>412.113557966212</v>
      </c>
    </row>
    <row r="9" spans="2:22">
      <c r="B9">
        <v>-104.712601895676</v>
      </c>
      <c r="C9">
        <v>32.241550960458802</v>
      </c>
      <c r="D9">
        <v>76.105085334669099</v>
      </c>
      <c r="E9">
        <v>55.558087089684797</v>
      </c>
      <c r="F9" s="39">
        <v>4.1701576093763801E-6</v>
      </c>
      <c r="G9" s="39">
        <v>3.0442903863863401E-6</v>
      </c>
      <c r="H9">
        <v>2423</v>
      </c>
      <c r="I9" s="39">
        <v>7.2749665057297699E-12</v>
      </c>
      <c r="J9">
        <v>-2.6586529415143199</v>
      </c>
      <c r="K9">
        <v>3311.76904708963</v>
      </c>
      <c r="L9">
        <v>26.8366856037463</v>
      </c>
      <c r="N9">
        <f t="shared" si="0"/>
        <v>7.568705958300001E-2</v>
      </c>
      <c r="P9" t="s">
        <v>209</v>
      </c>
      <c r="Q9" t="s">
        <v>221</v>
      </c>
      <c r="T9">
        <f t="shared" si="1"/>
        <v>310.51414874424836</v>
      </c>
      <c r="V9">
        <f t="shared" si="2"/>
        <v>425.35132193546565</v>
      </c>
    </row>
    <row r="10" spans="2:22">
      <c r="B10">
        <v>-104.712611375164</v>
      </c>
      <c r="C10">
        <v>32.241549590590502</v>
      </c>
      <c r="D10">
        <v>86.733103886505305</v>
      </c>
      <c r="E10">
        <v>55.783138700295602</v>
      </c>
      <c r="F10" s="39">
        <v>4.7525170173139096E-6</v>
      </c>
      <c r="G10" s="39">
        <v>3.05662202864604E-6</v>
      </c>
      <c r="H10">
        <v>2858</v>
      </c>
      <c r="I10" s="39">
        <v>8.5810376695731199E-12</v>
      </c>
      <c r="J10">
        <v>-2.65379934239912</v>
      </c>
      <c r="K10">
        <v>3789.5436737321902</v>
      </c>
      <c r="L10">
        <v>24.581948486022998</v>
      </c>
      <c r="N10">
        <f t="shared" si="0"/>
        <v>8.9275120218000006E-2</v>
      </c>
      <c r="P10" t="s">
        <v>212</v>
      </c>
      <c r="Q10">
        <f>AVERAGE(N:N)</f>
        <v>0.10143526929958925</v>
      </c>
      <c r="T10">
        <f t="shared" si="1"/>
        <v>311.77196219595214</v>
      </c>
      <c r="V10">
        <f t="shared" si="2"/>
        <v>484.7513176216782</v>
      </c>
    </row>
    <row r="11" spans="2:22">
      <c r="B11">
        <v>-104.712616306689</v>
      </c>
      <c r="C11">
        <v>32.241548987848397</v>
      </c>
      <c r="D11">
        <v>76.0002550415835</v>
      </c>
      <c r="E11">
        <v>62.368901588840203</v>
      </c>
      <c r="F11" s="39">
        <v>4.1644134617615198E-6</v>
      </c>
      <c r="G11" s="39">
        <v>3.4174871285594299E-6</v>
      </c>
      <c r="H11">
        <v>3319</v>
      </c>
      <c r="I11" s="39">
        <v>9.9651728570025194E-12</v>
      </c>
      <c r="J11">
        <v>-2.69844183140316</v>
      </c>
      <c r="K11">
        <v>3712.6347602534202</v>
      </c>
      <c r="L11">
        <v>10.602571641777899</v>
      </c>
      <c r="N11">
        <f t="shared" si="0"/>
        <v>0.10367534079900001</v>
      </c>
      <c r="P11" t="s">
        <v>213</v>
      </c>
      <c r="Q11">
        <f>MEDIAN(N:N)</f>
        <v>3.5110299204000009E-2</v>
      </c>
      <c r="T11">
        <f t="shared" si="1"/>
        <v>348.57979098002789</v>
      </c>
      <c r="V11">
        <f t="shared" si="2"/>
        <v>424.76542542741021</v>
      </c>
    </row>
    <row r="12" spans="2:22">
      <c r="B12">
        <v>-104.712575703797</v>
      </c>
      <c r="C12">
        <v>32.241629152541798</v>
      </c>
      <c r="D12">
        <v>28.8222726109781</v>
      </c>
      <c r="E12">
        <v>21.213611262890002</v>
      </c>
      <c r="F12" s="39">
        <v>1.57930864829394E-6</v>
      </c>
      <c r="G12" s="39">
        <v>1.1623941033805501E-6</v>
      </c>
      <c r="H12">
        <v>355</v>
      </c>
      <c r="I12" s="39">
        <v>1.0658741681940001E-12</v>
      </c>
      <c r="J12">
        <v>-1.9996716910013701</v>
      </c>
      <c r="K12">
        <v>478.89677129737498</v>
      </c>
      <c r="L12">
        <v>25.871289748253599</v>
      </c>
      <c r="N12">
        <f t="shared" si="0"/>
        <v>1.1089106955000001E-2</v>
      </c>
      <c r="P12" t="s">
        <v>214</v>
      </c>
      <c r="Q12">
        <f>STDEV(N:N)</f>
        <v>0.22130651212746277</v>
      </c>
      <c r="T12">
        <f t="shared" si="1"/>
        <v>118.56287334829223</v>
      </c>
      <c r="V12">
        <f t="shared" si="2"/>
        <v>161.08768162275661</v>
      </c>
    </row>
    <row r="13" spans="2:22">
      <c r="B13">
        <v>-104.71262293685101</v>
      </c>
      <c r="C13">
        <v>32.241613042890499</v>
      </c>
      <c r="D13">
        <v>109.20879822193</v>
      </c>
      <c r="E13">
        <v>73.826994113900497</v>
      </c>
      <c r="F13" s="39">
        <v>5.9840666220049597E-6</v>
      </c>
      <c r="G13" s="39">
        <v>4.0453302158143604E-6</v>
      </c>
      <c r="H13">
        <v>4353</v>
      </c>
      <c r="I13" s="39">
        <v>1.3069719025770399E-11</v>
      </c>
      <c r="J13">
        <v>-1.69445312949949</v>
      </c>
      <c r="K13">
        <v>6314.9787813408702</v>
      </c>
      <c r="L13">
        <v>31.0686519982935</v>
      </c>
      <c r="N13">
        <f t="shared" si="0"/>
        <v>0.13597431711300001</v>
      </c>
      <c r="P13" t="s">
        <v>215</v>
      </c>
      <c r="Q13">
        <f>VAR(N:N)</f>
        <v>4.897657231002283E-2</v>
      </c>
      <c r="T13">
        <f t="shared" si="1"/>
        <v>412.61907010258989</v>
      </c>
      <c r="V13">
        <f t="shared" si="2"/>
        <v>610.36797326236683</v>
      </c>
    </row>
    <row r="14" spans="2:22">
      <c r="B14">
        <v>-104.712618005325</v>
      </c>
      <c r="C14">
        <v>32.2415786865933</v>
      </c>
      <c r="D14">
        <v>40.127898793411497</v>
      </c>
      <c r="E14">
        <v>21.043653942448898</v>
      </c>
      <c r="F14" s="39">
        <v>2.1987973834568501E-6</v>
      </c>
      <c r="G14" s="39">
        <v>1.15308133788019E-6</v>
      </c>
      <c r="H14">
        <v>388</v>
      </c>
      <c r="I14" s="39">
        <v>1.16495542889936E-12</v>
      </c>
      <c r="J14">
        <v>-3.1098415342826602</v>
      </c>
      <c r="K14">
        <v>661.40374873934104</v>
      </c>
      <c r="L14">
        <v>41.336891310407303</v>
      </c>
      <c r="N14">
        <f t="shared" si="0"/>
        <v>1.2119925348E-2</v>
      </c>
      <c r="P14" t="s">
        <v>12</v>
      </c>
      <c r="Q14">
        <f>COUNT(N:N)</f>
        <v>504</v>
      </c>
      <c r="T14">
        <f t="shared" si="1"/>
        <v>117.61298188434691</v>
      </c>
      <c r="V14">
        <f t="shared" si="2"/>
        <v>224.27482635637688</v>
      </c>
    </row>
    <row r="15" spans="2:22">
      <c r="B15">
        <v>-104.71258556684801</v>
      </c>
      <c r="C15">
        <v>32.2415763852146</v>
      </c>
      <c r="D15">
        <v>43.7416456273249</v>
      </c>
      <c r="E15">
        <v>35.9676060798758</v>
      </c>
      <c r="F15" s="39">
        <v>2.3968116658341E-6</v>
      </c>
      <c r="G15" s="39">
        <v>1.9708352671239802E-6</v>
      </c>
      <c r="H15">
        <v>908</v>
      </c>
      <c r="I15" s="39">
        <v>2.7262359006201499E-12</v>
      </c>
      <c r="J15">
        <v>-1.5114650975649999</v>
      </c>
      <c r="K15">
        <v>1232.2695934119999</v>
      </c>
      <c r="L15">
        <v>26.314825517534501</v>
      </c>
      <c r="N15">
        <f t="shared" si="0"/>
        <v>2.8363124268000004E-2</v>
      </c>
      <c r="T15">
        <f t="shared" si="1"/>
        <v>201.02295038042587</v>
      </c>
      <c r="V15">
        <f t="shared" si="2"/>
        <v>244.47205741111887</v>
      </c>
    </row>
    <row r="16" spans="2:22">
      <c r="B16">
        <v>-104.7126390465</v>
      </c>
      <c r="C16">
        <v>32.241574248219997</v>
      </c>
      <c r="D16">
        <v>50.636398084315097</v>
      </c>
      <c r="E16">
        <v>38.1858164570951</v>
      </c>
      <c r="F16" s="39">
        <v>2.7746077657510402E-6</v>
      </c>
      <c r="G16" s="39">
        <v>2.09238150602617E-6</v>
      </c>
      <c r="H16">
        <v>1025</v>
      </c>
      <c r="I16" s="39">
        <v>3.07752400675733E-12</v>
      </c>
      <c r="J16">
        <v>-0.67334770804086397</v>
      </c>
      <c r="K16">
        <v>1514.4814822283399</v>
      </c>
      <c r="L16">
        <v>32.320070464522203</v>
      </c>
      <c r="N16">
        <f t="shared" si="0"/>
        <v>3.2017844025000006E-2</v>
      </c>
      <c r="T16">
        <f t="shared" si="1"/>
        <v>213.42052817870453</v>
      </c>
      <c r="V16">
        <f t="shared" si="2"/>
        <v>283.00682889323707</v>
      </c>
    </row>
    <row r="17" spans="2:22">
      <c r="B17">
        <v>-104.712630060165</v>
      </c>
      <c r="C17">
        <v>32.2415632892735</v>
      </c>
      <c r="D17">
        <v>40.633201217715502</v>
      </c>
      <c r="E17">
        <v>23.9165325121831</v>
      </c>
      <c r="F17" s="39">
        <v>2.2264852934103198E-6</v>
      </c>
      <c r="G17" s="39">
        <v>1.31049994368963E-6</v>
      </c>
      <c r="H17">
        <v>496</v>
      </c>
      <c r="I17" s="39">
        <v>1.4892213730259801E-12</v>
      </c>
      <c r="J17">
        <v>-2.09977623721027</v>
      </c>
      <c r="K17">
        <v>761.16416654465797</v>
      </c>
      <c r="L17">
        <v>34.836659185939297</v>
      </c>
      <c r="N17">
        <f t="shared" si="0"/>
        <v>1.5493512816000001E-2</v>
      </c>
      <c r="T17">
        <f t="shared" si="1"/>
        <v>133.66950021059137</v>
      </c>
      <c r="V17">
        <f t="shared" si="2"/>
        <v>227.09896160581195</v>
      </c>
    </row>
    <row r="18" spans="2:22">
      <c r="B18">
        <v>-104.71263877252601</v>
      </c>
      <c r="C18">
        <v>32.241562248173601</v>
      </c>
      <c r="D18">
        <v>48.907988334297499</v>
      </c>
      <c r="E18">
        <v>26.122634417163301</v>
      </c>
      <c r="F18" s="39">
        <v>2.6799000200142001E-6</v>
      </c>
      <c r="G18" s="39">
        <v>1.4313827021236599E-6</v>
      </c>
      <c r="H18">
        <v>677</v>
      </c>
      <c r="I18" s="39">
        <v>2.0326670756826401E-12</v>
      </c>
      <c r="J18">
        <v>-2.8531982963522702</v>
      </c>
      <c r="K18">
        <v>1000.68146067137</v>
      </c>
      <c r="L18">
        <v>32.346103469750403</v>
      </c>
      <c r="N18">
        <f t="shared" si="0"/>
        <v>2.1147395517000001E-2</v>
      </c>
      <c r="T18">
        <f t="shared" si="1"/>
        <v>145.9994037575257</v>
      </c>
      <c r="V18">
        <f t="shared" si="2"/>
        <v>273.34674680038876</v>
      </c>
    </row>
    <row r="19" spans="2:22">
      <c r="B19">
        <v>-104.712628854681</v>
      </c>
      <c r="C19">
        <v>32.241560823510603</v>
      </c>
      <c r="D19">
        <v>41.096811871409102</v>
      </c>
      <c r="E19">
        <v>26.183191455658299</v>
      </c>
      <c r="F19" s="39">
        <v>2.25188871404622E-6</v>
      </c>
      <c r="G19" s="39">
        <v>1.43470090870304E-6</v>
      </c>
      <c r="H19">
        <v>552</v>
      </c>
      <c r="I19" s="39">
        <v>1.65735926998053E-12</v>
      </c>
      <c r="J19">
        <v>-2.0357963514747999</v>
      </c>
      <c r="K19">
        <v>842.81022336456897</v>
      </c>
      <c r="L19">
        <v>34.504828643823302</v>
      </c>
      <c r="N19">
        <f t="shared" si="0"/>
        <v>1.7242780392000001E-2</v>
      </c>
      <c r="T19">
        <f t="shared" si="1"/>
        <v>146.33785704567424</v>
      </c>
      <c r="V19">
        <f t="shared" si="2"/>
        <v>229.69008154930549</v>
      </c>
    </row>
    <row r="20" spans="2:22">
      <c r="B20">
        <v>-104.712629128655</v>
      </c>
      <c r="C20">
        <v>32.241548768669503</v>
      </c>
      <c r="D20">
        <v>55.336521797050601</v>
      </c>
      <c r="E20">
        <v>34.478531519775601</v>
      </c>
      <c r="F20" s="39">
        <v>3.0321497759791701E-6</v>
      </c>
      <c r="G20" s="39">
        <v>1.8892418285196699E-6</v>
      </c>
      <c r="H20">
        <v>1040</v>
      </c>
      <c r="I20" s="39">
        <v>3.1225609434415799E-12</v>
      </c>
      <c r="J20">
        <v>-2.6781772731654701</v>
      </c>
      <c r="K20">
        <v>1494.3753653076201</v>
      </c>
      <c r="L20">
        <v>30.405705009336199</v>
      </c>
      <c r="N20">
        <f t="shared" si="0"/>
        <v>3.248639784E-2</v>
      </c>
      <c r="T20">
        <f t="shared" si="1"/>
        <v>192.70051266402584</v>
      </c>
      <c r="V20">
        <f t="shared" si="2"/>
        <v>309.27582032371583</v>
      </c>
    </row>
    <row r="21" spans="2:22">
      <c r="B21">
        <v>-104.712623265619</v>
      </c>
      <c r="C21">
        <v>32.241545480985501</v>
      </c>
      <c r="D21">
        <v>27.494115044074999</v>
      </c>
      <c r="E21">
        <v>22.025842578941699</v>
      </c>
      <c r="F21" s="39">
        <v>1.50653261289872E-6</v>
      </c>
      <c r="G21" s="39">
        <v>1.20690009911411E-6</v>
      </c>
      <c r="H21">
        <v>407</v>
      </c>
      <c r="I21" s="39">
        <v>1.22200221536608E-12</v>
      </c>
      <c r="J21">
        <v>-0.94676820173012499</v>
      </c>
      <c r="K21">
        <v>474.31991314372999</v>
      </c>
      <c r="L21">
        <v>14.192934194464399</v>
      </c>
      <c r="N21">
        <f t="shared" si="0"/>
        <v>1.2713426847000001E-2</v>
      </c>
      <c r="T21">
        <f t="shared" si="1"/>
        <v>123.10243417370516</v>
      </c>
      <c r="V21">
        <f t="shared" si="2"/>
        <v>153.66460898133519</v>
      </c>
    </row>
    <row r="22" spans="2:22">
      <c r="V22">
        <f t="shared" si="2"/>
        <v>0</v>
      </c>
    </row>
    <row r="23" spans="2:22">
      <c r="B23">
        <v>-104.712460908838</v>
      </c>
      <c r="C23">
        <v>32.241743618537697</v>
      </c>
      <c r="D23">
        <v>50.527924802787297</v>
      </c>
      <c r="E23">
        <v>32.836217935635297</v>
      </c>
      <c r="F23" s="39">
        <v>2.7686640015677599E-6</v>
      </c>
      <c r="G23" s="39">
        <v>1.79925169895384E-6</v>
      </c>
      <c r="H23">
        <v>763</v>
      </c>
      <c r="I23" s="39">
        <v>2.2908788460057001E-12</v>
      </c>
      <c r="J23">
        <v>-1.73219298643403</v>
      </c>
      <c r="K23">
        <v>1299.5221093180701</v>
      </c>
      <c r="L23">
        <v>41.286108598769097</v>
      </c>
      <c r="N23">
        <f t="shared" si="0"/>
        <v>2.3833770723000001E-2</v>
      </c>
      <c r="T23">
        <f t="shared" si="1"/>
        <v>183.52162204226568</v>
      </c>
      <c r="V23">
        <f t="shared" si="2"/>
        <v>282.40057172277824</v>
      </c>
    </row>
    <row r="24" spans="2:22">
      <c r="B24">
        <v>-104.712462881448</v>
      </c>
      <c r="C24">
        <v>32.241733207538502</v>
      </c>
      <c r="D24">
        <v>37.661279445530099</v>
      </c>
      <c r="E24">
        <v>23.366972919156598</v>
      </c>
      <c r="F24" s="39">
        <v>2.0636396420553401E-6</v>
      </c>
      <c r="G24" s="39">
        <v>1.2803869741214601E-6</v>
      </c>
      <c r="H24">
        <v>406</v>
      </c>
      <c r="I24" s="39">
        <v>1.2189997529204599E-12</v>
      </c>
      <c r="J24">
        <v>-2.7699757946932699</v>
      </c>
      <c r="K24">
        <v>689.28147480816006</v>
      </c>
      <c r="L24">
        <v>41.0980833174143</v>
      </c>
      <c r="N24">
        <f t="shared" si="0"/>
        <v>1.2682189926000001E-2</v>
      </c>
      <c r="T24">
        <f t="shared" si="1"/>
        <v>130.59801164516625</v>
      </c>
      <c r="V24">
        <f t="shared" si="2"/>
        <v>210.48889082106774</v>
      </c>
    </row>
    <row r="25" spans="2:22">
      <c r="B25">
        <v>-104.712481840423</v>
      </c>
      <c r="C25">
        <v>32.241695234788999</v>
      </c>
      <c r="D25">
        <v>32.9973386310172</v>
      </c>
      <c r="E25">
        <v>29.948220690074798</v>
      </c>
      <c r="F25" s="39">
        <v>1.8080802639691799E-6</v>
      </c>
      <c r="G25" s="39">
        <v>1.6410046693832E-6</v>
      </c>
      <c r="H25">
        <v>479</v>
      </c>
      <c r="I25" s="39">
        <v>1.4381795114504899E-12</v>
      </c>
      <c r="J25">
        <v>-1.91237631928673</v>
      </c>
      <c r="K25">
        <v>774.01436307796598</v>
      </c>
      <c r="L25">
        <v>38.114843490087701</v>
      </c>
      <c r="N25">
        <f t="shared" si="0"/>
        <v>1.4962485159000002E-2</v>
      </c>
      <c r="T25">
        <f t="shared" si="1"/>
        <v>167.38060543682806</v>
      </c>
      <c r="V25">
        <f t="shared" si="2"/>
        <v>184.42212560875515</v>
      </c>
    </row>
    <row r="26" spans="2:22">
      <c r="B26">
        <v>-104.712489237711</v>
      </c>
      <c r="C26">
        <v>32.2416836183058</v>
      </c>
      <c r="D26">
        <v>36.265007469448904</v>
      </c>
      <c r="E26">
        <v>26.1299055125668</v>
      </c>
      <c r="F26" s="39">
        <v>1.9871312959939802E-6</v>
      </c>
      <c r="G26" s="39">
        <v>1.43178111983376E-6</v>
      </c>
      <c r="H26">
        <v>593</v>
      </c>
      <c r="I26" s="39">
        <v>1.7804602302508199E-12</v>
      </c>
      <c r="J26">
        <v>-1.8829602480677601</v>
      </c>
      <c r="K26">
        <v>742.20639473206199</v>
      </c>
      <c r="L26">
        <v>20.103086660406099</v>
      </c>
      <c r="N26">
        <f t="shared" si="0"/>
        <v>1.8523494153000003E-2</v>
      </c>
      <c r="T26">
        <f t="shared" si="1"/>
        <v>146.04004190973586</v>
      </c>
      <c r="V26">
        <f t="shared" si="2"/>
        <v>202.68512674674994</v>
      </c>
    </row>
    <row r="27" spans="2:22">
      <c r="B27">
        <v>-104.712509730939</v>
      </c>
      <c r="C27">
        <v>32.241672440180402</v>
      </c>
      <c r="D27">
        <v>33.422930401229401</v>
      </c>
      <c r="E27">
        <v>26.1340806817893</v>
      </c>
      <c r="F27" s="39">
        <v>1.83140045014641E-6</v>
      </c>
      <c r="G27" s="39">
        <v>1.4320098971043901E-6</v>
      </c>
      <c r="H27">
        <v>592</v>
      </c>
      <c r="I27" s="39">
        <v>1.77745776780521E-12</v>
      </c>
      <c r="J27">
        <v>-2.9703805229227398</v>
      </c>
      <c r="K27">
        <v>684.14921569004605</v>
      </c>
      <c r="L27">
        <v>13.4691692362904</v>
      </c>
      <c r="N27">
        <f t="shared" si="0"/>
        <v>1.8492257232000001E-2</v>
      </c>
      <c r="T27">
        <f t="shared" si="1"/>
        <v>146.06337693052041</v>
      </c>
      <c r="V27">
        <f t="shared" si="2"/>
        <v>186.80075801247114</v>
      </c>
    </row>
    <row r="28" spans="2:22">
      <c r="B28">
        <v>-104.71249510074701</v>
      </c>
      <c r="C28">
        <v>32.2416708511332</v>
      </c>
      <c r="D28">
        <v>49.067952211309198</v>
      </c>
      <c r="E28">
        <v>24.732714125558601</v>
      </c>
      <c r="F28" s="39">
        <v>2.6886651974791801E-6</v>
      </c>
      <c r="G28" s="39">
        <v>1.35522239489881E-6</v>
      </c>
      <c r="H28">
        <v>786</v>
      </c>
      <c r="I28" s="39">
        <v>2.3599354822548901E-12</v>
      </c>
      <c r="J28">
        <v>-0.77550812769885602</v>
      </c>
      <c r="K28">
        <v>950.53648792119498</v>
      </c>
      <c r="L28">
        <v>17.309855014722601</v>
      </c>
      <c r="N28">
        <f t="shared" si="0"/>
        <v>2.4552219906000001E-2</v>
      </c>
      <c r="T28">
        <f t="shared" si="1"/>
        <v>138.23113924774702</v>
      </c>
      <c r="V28">
        <f t="shared" si="2"/>
        <v>274.24078490900712</v>
      </c>
    </row>
    <row r="29" spans="2:22">
      <c r="B29">
        <v>-104.712497402125</v>
      </c>
      <c r="C29">
        <v>32.241680221032397</v>
      </c>
      <c r="D29">
        <v>214.33623359555199</v>
      </c>
      <c r="E29">
        <v>51.188648303105403</v>
      </c>
      <c r="F29" s="39">
        <v>1.17444960683382E-5</v>
      </c>
      <c r="G29" s="39">
        <v>2.8048681674316999E-6</v>
      </c>
      <c r="H29">
        <v>7054</v>
      </c>
      <c r="I29" s="39">
        <v>2.1179370091381598E-11</v>
      </c>
      <c r="J29">
        <v>-2.37475433211775</v>
      </c>
      <c r="K29">
        <v>8593.4655005270506</v>
      </c>
      <c r="L29">
        <v>17.914373432146</v>
      </c>
      <c r="N29">
        <f t="shared" si="0"/>
        <v>0.22034524073400003</v>
      </c>
      <c r="T29">
        <f t="shared" si="1"/>
        <v>286.09335536605613</v>
      </c>
      <c r="V29">
        <f t="shared" si="2"/>
        <v>1197.9252095655402</v>
      </c>
    </row>
    <row r="30" spans="2:22">
      <c r="B30">
        <v>-104.712496087052</v>
      </c>
      <c r="C30">
        <v>32.241677919653597</v>
      </c>
      <c r="D30">
        <v>111.218534858366</v>
      </c>
      <c r="E30">
        <v>32.021486814544197</v>
      </c>
      <c r="F30" s="39">
        <v>6.0941895985501299E-6</v>
      </c>
      <c r="G30" s="39">
        <v>1.7546087270778799E-6</v>
      </c>
      <c r="H30">
        <v>1767</v>
      </c>
      <c r="I30" s="39">
        <v>5.3053511414050696E-12</v>
      </c>
      <c r="J30">
        <v>-2.3146377519441601</v>
      </c>
      <c r="K30">
        <v>2789.44462253747</v>
      </c>
      <c r="L30">
        <v>36.654057021837701</v>
      </c>
      <c r="N30">
        <f t="shared" si="0"/>
        <v>5.5195639407000008E-2</v>
      </c>
      <c r="T30">
        <f t="shared" si="1"/>
        <v>178.96808980648754</v>
      </c>
      <c r="V30">
        <f t="shared" si="2"/>
        <v>621.60039132340762</v>
      </c>
    </row>
    <row r="31" spans="2:22">
      <c r="B31">
        <v>-104.712486881538</v>
      </c>
      <c r="C31">
        <v>32.241671453875199</v>
      </c>
      <c r="D31">
        <v>31.537008540379698</v>
      </c>
      <c r="E31">
        <v>20.104931159568899</v>
      </c>
      <c r="F31" s="39">
        <v>1.7280618708106499E-6</v>
      </c>
      <c r="G31" s="39">
        <v>1.10164427636311E-6</v>
      </c>
      <c r="H31">
        <v>432</v>
      </c>
      <c r="I31" s="39">
        <v>1.2970637765065E-12</v>
      </c>
      <c r="J31">
        <v>-2.7087638537893399</v>
      </c>
      <c r="K31">
        <v>496.617669329855</v>
      </c>
      <c r="L31">
        <v>13.0115526129087</v>
      </c>
      <c r="N31">
        <f t="shared" si="0"/>
        <v>1.3494349872000001E-2</v>
      </c>
      <c r="T31">
        <f t="shared" si="1"/>
        <v>112.36646025083058</v>
      </c>
      <c r="V31">
        <f t="shared" si="2"/>
        <v>176.26034073218216</v>
      </c>
    </row>
    <row r="32" spans="2:22">
      <c r="B32">
        <v>-104.712481621244</v>
      </c>
      <c r="C32">
        <v>32.241656878476398</v>
      </c>
      <c r="D32">
        <v>108.741082762592</v>
      </c>
      <c r="E32">
        <v>56.728147310260198</v>
      </c>
      <c r="F32" s="39">
        <v>5.9584382796517301E-6</v>
      </c>
      <c r="G32" s="39">
        <v>3.10840352036161E-6</v>
      </c>
      <c r="H32">
        <v>3728</v>
      </c>
      <c r="I32" s="39">
        <v>1.11931799972598E-11</v>
      </c>
      <c r="J32">
        <v>-2.7849672887250598</v>
      </c>
      <c r="K32">
        <v>4831.6040262564702</v>
      </c>
      <c r="L32">
        <v>22.841359106812899</v>
      </c>
      <c r="N32">
        <f t="shared" si="0"/>
        <v>0.11645124148800001</v>
      </c>
      <c r="T32">
        <f t="shared" si="1"/>
        <v>317.05361531704426</v>
      </c>
      <c r="V32">
        <f t="shared" si="2"/>
        <v>607.75391156012677</v>
      </c>
    </row>
    <row r="33" spans="2:22">
      <c r="V33">
        <f t="shared" si="2"/>
        <v>0</v>
      </c>
    </row>
    <row r="34" spans="2:22">
      <c r="B34">
        <v>-104.712491374706</v>
      </c>
      <c r="C34">
        <v>32.241650303308397</v>
      </c>
      <c r="D34">
        <v>34.543503741336501</v>
      </c>
      <c r="E34">
        <v>20.256205396782399</v>
      </c>
      <c r="F34" s="39">
        <v>1.89280196386343E-6</v>
      </c>
      <c r="G34" s="39">
        <v>1.1099333073607699E-6</v>
      </c>
      <c r="H34">
        <v>448</v>
      </c>
      <c r="I34" s="39">
        <v>1.3451031756363701E-12</v>
      </c>
      <c r="J34">
        <v>-4.9546476127202199E-2</v>
      </c>
      <c r="K34">
        <v>548.0542617758</v>
      </c>
      <c r="L34">
        <v>18.256269270054599</v>
      </c>
      <c r="N34">
        <f t="shared" si="0"/>
        <v>1.3994140608000001E-2</v>
      </c>
      <c r="T34">
        <f t="shared" si="1"/>
        <v>113.21193196261683</v>
      </c>
      <c r="V34">
        <f t="shared" si="2"/>
        <v>193.06364241032972</v>
      </c>
    </row>
    <row r="35" spans="2:22">
      <c r="B35">
        <v>-104.71248973086399</v>
      </c>
      <c r="C35">
        <v>32.241648714261203</v>
      </c>
      <c r="D35">
        <v>46.959094268400499</v>
      </c>
      <c r="E35">
        <v>21.312061658077901</v>
      </c>
      <c r="F35" s="39">
        <v>2.57311089569971E-6</v>
      </c>
      <c r="G35" s="39">
        <v>1.16778866621211E-6</v>
      </c>
      <c r="H35">
        <v>482</v>
      </c>
      <c r="I35" s="39">
        <v>1.44718689878735E-12</v>
      </c>
      <c r="J35">
        <v>-2.2828726515195599</v>
      </c>
      <c r="K35">
        <v>783.87038525238995</v>
      </c>
      <c r="L35">
        <v>38.5102423731946</v>
      </c>
      <c r="N35">
        <f t="shared" si="0"/>
        <v>1.5056195922000002E-2</v>
      </c>
      <c r="T35">
        <f t="shared" si="1"/>
        <v>119.1131126069974</v>
      </c>
      <c r="V35">
        <f t="shared" si="2"/>
        <v>262.4543778660904</v>
      </c>
    </row>
    <row r="36" spans="2:22">
      <c r="B36">
        <v>-104.712497347331</v>
      </c>
      <c r="C36">
        <v>32.241644933424702</v>
      </c>
      <c r="D36">
        <v>35.435365732589297</v>
      </c>
      <c r="E36">
        <v>21.068715419959101</v>
      </c>
      <c r="F36" s="39">
        <v>1.9416713009515001E-6</v>
      </c>
      <c r="G36" s="39">
        <v>1.1544545747760199E-6</v>
      </c>
      <c r="H36">
        <v>491</v>
      </c>
      <c r="I36" s="39">
        <v>1.4742090607979001E-12</v>
      </c>
      <c r="J36">
        <v>-1.1574891024835099</v>
      </c>
      <c r="K36">
        <v>584.75515337705497</v>
      </c>
      <c r="L36">
        <v>16.033232513746</v>
      </c>
      <c r="N36">
        <f t="shared" si="0"/>
        <v>1.5337328211000001E-2</v>
      </c>
      <c r="T36">
        <f t="shared" si="1"/>
        <v>117.75305048215142</v>
      </c>
      <c r="V36">
        <f t="shared" si="2"/>
        <v>198.04825907944161</v>
      </c>
    </row>
    <row r="37" spans="2:22">
      <c r="B37">
        <v>-104.712527703608</v>
      </c>
      <c r="C37">
        <v>32.241643234788</v>
      </c>
      <c r="D37">
        <v>50.485809804600699</v>
      </c>
      <c r="E37">
        <v>31.1417746023516</v>
      </c>
      <c r="F37" s="39">
        <v>2.7663563216094001E-6</v>
      </c>
      <c r="G37" s="39">
        <v>1.7064051338540599E-6</v>
      </c>
      <c r="H37">
        <v>961</v>
      </c>
      <c r="I37" s="39">
        <v>2.8853664102378498E-12</v>
      </c>
      <c r="J37">
        <v>-2.2372586031102202</v>
      </c>
      <c r="K37">
        <v>1231.4357717667499</v>
      </c>
      <c r="L37">
        <v>21.961013149614701</v>
      </c>
      <c r="N37">
        <f t="shared" si="0"/>
        <v>3.0018681081000004E-2</v>
      </c>
      <c r="T37">
        <f t="shared" si="1"/>
        <v>174.05137825254312</v>
      </c>
      <c r="V37">
        <f t="shared" si="2"/>
        <v>282.16519099791333</v>
      </c>
    </row>
    <row r="38" spans="2:22">
      <c r="B38">
        <v>-104.712461949938</v>
      </c>
      <c r="C38">
        <v>32.241640878614497</v>
      </c>
      <c r="D38">
        <v>44.242758761065701</v>
      </c>
      <c r="E38">
        <v>28.885313113215201</v>
      </c>
      <c r="F38" s="39">
        <v>2.4242700247418898E-6</v>
      </c>
      <c r="G38" s="39">
        <v>1.5827629355987401E-6</v>
      </c>
      <c r="H38">
        <v>688</v>
      </c>
      <c r="I38" s="39">
        <v>2.06569416258443E-12</v>
      </c>
      <c r="J38">
        <v>-2.33227550043746</v>
      </c>
      <c r="K38">
        <v>1000.96377481003</v>
      </c>
      <c r="L38">
        <v>31.266243862763901</v>
      </c>
      <c r="N38">
        <f t="shared" si="0"/>
        <v>2.1491001648000004E-2</v>
      </c>
      <c r="T38">
        <f t="shared" si="1"/>
        <v>161.44001498975976</v>
      </c>
      <c r="V38">
        <f t="shared" si="2"/>
        <v>247.27277871559622</v>
      </c>
    </row>
    <row r="39" spans="2:22">
      <c r="B39">
        <v>-104.712497073357</v>
      </c>
      <c r="C39">
        <v>32.241633755299297</v>
      </c>
      <c r="D39">
        <v>29.104682786094799</v>
      </c>
      <c r="E39">
        <v>22.009306714872899</v>
      </c>
      <c r="F39" s="39">
        <v>1.5947832376140699E-6</v>
      </c>
      <c r="G39" s="39">
        <v>1.20599402090566E-6</v>
      </c>
      <c r="H39">
        <v>399</v>
      </c>
      <c r="I39" s="39">
        <v>1.19798251580114E-12</v>
      </c>
      <c r="J39">
        <v>-2.28251060944172</v>
      </c>
      <c r="K39">
        <v>501.72797199515202</v>
      </c>
      <c r="L39">
        <v>20.4748345177264</v>
      </c>
      <c r="N39">
        <f t="shared" si="0"/>
        <v>1.2463531479000001E-2</v>
      </c>
      <c r="T39">
        <f t="shared" si="1"/>
        <v>123.01001522942464</v>
      </c>
      <c r="V39">
        <f t="shared" si="2"/>
        <v>162.66607209148384</v>
      </c>
    </row>
    <row r="40" spans="2:22">
      <c r="B40">
        <v>-104.712504799413</v>
      </c>
      <c r="C40">
        <v>32.241623618273799</v>
      </c>
      <c r="D40">
        <v>90.8978604982767</v>
      </c>
      <c r="E40">
        <v>59.871340501807701</v>
      </c>
      <c r="F40" s="39">
        <v>4.9807237317457501E-6</v>
      </c>
      <c r="G40" s="39">
        <v>3.28063394291264E-6</v>
      </c>
      <c r="H40">
        <v>3456</v>
      </c>
      <c r="I40" s="39">
        <v>1.0376510212052E-11</v>
      </c>
      <c r="J40">
        <v>-2.8037070263922002</v>
      </c>
      <c r="K40">
        <v>4262.5719668833499</v>
      </c>
      <c r="L40">
        <v>18.9221900099223</v>
      </c>
      <c r="N40">
        <f t="shared" si="0"/>
        <v>0.10795479897600001</v>
      </c>
      <c r="T40">
        <f t="shared" si="1"/>
        <v>334.62092206460329</v>
      </c>
      <c r="V40">
        <f t="shared" si="2"/>
        <v>508.0281423248685</v>
      </c>
    </row>
    <row r="41" spans="2:22">
      <c r="B41">
        <v>-104.712502169266</v>
      </c>
      <c r="C41">
        <v>32.241618741542602</v>
      </c>
      <c r="D41">
        <v>107.255359554938</v>
      </c>
      <c r="E41">
        <v>59.627451667774402</v>
      </c>
      <c r="F41" s="39">
        <v>5.8770284775000896E-6</v>
      </c>
      <c r="G41" s="39">
        <v>3.2672701200798499E-6</v>
      </c>
      <c r="H41">
        <v>4010</v>
      </c>
      <c r="I41" s="39">
        <v>1.20398744069238E-11</v>
      </c>
      <c r="J41">
        <v>-2.6833412513131401</v>
      </c>
      <c r="K41">
        <v>5009.1534203524998</v>
      </c>
      <c r="L41">
        <v>19.946552570997</v>
      </c>
      <c r="N41">
        <f t="shared" si="0"/>
        <v>0.12526005321</v>
      </c>
      <c r="T41">
        <f t="shared" si="1"/>
        <v>333.25782737119118</v>
      </c>
      <c r="V41">
        <f t="shared" si="2"/>
        <v>599.45020455254848</v>
      </c>
    </row>
    <row r="42" spans="2:22">
      <c r="B42">
        <v>-104.712496854178</v>
      </c>
      <c r="C42">
        <v>32.241614796321898</v>
      </c>
      <c r="D42">
        <v>74.666339992123497</v>
      </c>
      <c r="E42">
        <v>42.592934861484402</v>
      </c>
      <c r="F42" s="39">
        <v>4.0913219466636002E-6</v>
      </c>
      <c r="G42" s="39">
        <v>2.3338683694685902E-6</v>
      </c>
      <c r="H42">
        <v>1974</v>
      </c>
      <c r="I42" s="39">
        <v>5.9268608676477697E-12</v>
      </c>
      <c r="J42">
        <v>-2.22442601327834</v>
      </c>
      <c r="K42">
        <v>2490.92992979057</v>
      </c>
      <c r="L42">
        <v>20.752487800169899</v>
      </c>
      <c r="N42">
        <f t="shared" si="0"/>
        <v>6.1661682054000008E-2</v>
      </c>
      <c r="T42">
        <f t="shared" si="1"/>
        <v>238.05191294083633</v>
      </c>
      <c r="V42">
        <f t="shared" si="2"/>
        <v>417.31017421597824</v>
      </c>
    </row>
    <row r="43" spans="2:22">
      <c r="B43">
        <v>-104.71249970350399</v>
      </c>
      <c r="C43">
        <v>32.241612330559001</v>
      </c>
      <c r="D43">
        <v>39.654608450903297</v>
      </c>
      <c r="E43">
        <v>35.804181329228697</v>
      </c>
      <c r="F43" s="39">
        <v>2.1728635668849899E-6</v>
      </c>
      <c r="G43" s="39">
        <v>1.96188045202228E-6</v>
      </c>
      <c r="H43">
        <v>808</v>
      </c>
      <c r="I43" s="39">
        <v>2.4259896560584599E-12</v>
      </c>
      <c r="J43">
        <v>-2.3650881863353899</v>
      </c>
      <c r="K43">
        <v>1112.05558418072</v>
      </c>
      <c r="L43">
        <v>27.341761374700098</v>
      </c>
      <c r="N43">
        <f t="shared" si="0"/>
        <v>2.5239432168000002E-2</v>
      </c>
      <c r="T43">
        <f t="shared" si="1"/>
        <v>200.10956944905919</v>
      </c>
      <c r="V43">
        <f t="shared" si="2"/>
        <v>221.62960663209853</v>
      </c>
    </row>
    <row r="44" spans="2:22">
      <c r="B44">
        <v>-104.712522717288</v>
      </c>
      <c r="C44">
        <v>32.241611673022199</v>
      </c>
      <c r="D44">
        <v>39.113484825876</v>
      </c>
      <c r="E44">
        <v>29.917985771948</v>
      </c>
      <c r="F44" s="39">
        <v>2.1432128439063898E-6</v>
      </c>
      <c r="G44" s="39">
        <v>1.63934795520515E-6</v>
      </c>
      <c r="H44">
        <v>808</v>
      </c>
      <c r="I44" s="39">
        <v>2.4259896560584599E-12</v>
      </c>
      <c r="J44">
        <v>-3.0695100099961601</v>
      </c>
      <c r="K44">
        <v>916.55376102998605</v>
      </c>
      <c r="L44">
        <v>11.8436872604175</v>
      </c>
      <c r="N44">
        <f t="shared" si="0"/>
        <v>2.5239432168000002E-2</v>
      </c>
      <c r="T44">
        <f t="shared" si="1"/>
        <v>167.2116224794174</v>
      </c>
      <c r="V44">
        <f t="shared" si="2"/>
        <v>218.60526669182099</v>
      </c>
    </row>
    <row r="45" spans="2:22">
      <c r="B45">
        <v>-104.712501292551</v>
      </c>
      <c r="C45">
        <v>32.241610467538102</v>
      </c>
      <c r="D45">
        <v>46.314530006555799</v>
      </c>
      <c r="E45">
        <v>21.184201451716699</v>
      </c>
      <c r="F45" s="39">
        <v>2.53779217094638E-6</v>
      </c>
      <c r="G45" s="39">
        <v>1.1607826007153199E-6</v>
      </c>
      <c r="H45">
        <v>583</v>
      </c>
      <c r="I45" s="39">
        <v>1.75043560579465E-12</v>
      </c>
      <c r="J45">
        <v>-2.1075381709403298</v>
      </c>
      <c r="K45">
        <v>768.47269375066401</v>
      </c>
      <c r="L45">
        <v>24.1352354168151</v>
      </c>
      <c r="N45">
        <f t="shared" si="0"/>
        <v>1.8211124943000003E-2</v>
      </c>
      <c r="T45">
        <f t="shared" si="1"/>
        <v>118.39850191364464</v>
      </c>
      <c r="V45">
        <f t="shared" si="2"/>
        <v>258.85190820664036</v>
      </c>
    </row>
    <row r="46" spans="2:22">
      <c r="B46">
        <v>-104.712515210411</v>
      </c>
      <c r="C46">
        <v>32.241610905895897</v>
      </c>
      <c r="D46">
        <v>34.615164913123799</v>
      </c>
      <c r="E46">
        <v>27.639794732328301</v>
      </c>
      <c r="F46" s="39">
        <v>1.89672861842944E-6</v>
      </c>
      <c r="G46" s="39">
        <v>1.51451509209613E-6</v>
      </c>
      <c r="H46">
        <v>638</v>
      </c>
      <c r="I46" s="39">
        <v>1.9155710403035799E-12</v>
      </c>
      <c r="J46">
        <v>-2.8033802279371001</v>
      </c>
      <c r="K46">
        <v>749.37689681541997</v>
      </c>
      <c r="L46">
        <v>14.862600820592601</v>
      </c>
      <c r="N46">
        <f t="shared" si="0"/>
        <v>1.9929155598000001E-2</v>
      </c>
      <c r="T46">
        <f t="shared" si="1"/>
        <v>154.47881275898288</v>
      </c>
      <c r="V46">
        <f t="shared" si="2"/>
        <v>193.46415669944892</v>
      </c>
    </row>
    <row r="47" spans="2:22">
      <c r="B47">
        <v>-104.712529676218</v>
      </c>
      <c r="C47">
        <v>32.241608988080301</v>
      </c>
      <c r="D47">
        <v>68.440577081474004</v>
      </c>
      <c r="E47">
        <v>43.4890156658522</v>
      </c>
      <c r="F47" s="39">
        <v>3.7501829483713101E-6</v>
      </c>
      <c r="G47" s="39">
        <v>2.3829688752825898E-6</v>
      </c>
      <c r="H47">
        <v>1939</v>
      </c>
      <c r="I47" s="39">
        <v>5.82177468205118E-12</v>
      </c>
      <c r="J47">
        <v>-0.45941861041450699</v>
      </c>
      <c r="K47">
        <v>2331.2686420417899</v>
      </c>
      <c r="L47">
        <v>16.826402370266202</v>
      </c>
      <c r="N47">
        <f t="shared" si="0"/>
        <v>6.0568389819000007E-2</v>
      </c>
      <c r="T47">
        <f t="shared" si="1"/>
        <v>243.06010855644797</v>
      </c>
      <c r="V47">
        <f t="shared" si="2"/>
        <v>382.51438530835821</v>
      </c>
    </row>
    <row r="48" spans="2:22">
      <c r="B48">
        <v>-104.71251652548401</v>
      </c>
      <c r="C48">
        <v>32.241608056569802</v>
      </c>
      <c r="D48">
        <v>34.126615273099098</v>
      </c>
      <c r="E48">
        <v>30.188024774431302</v>
      </c>
      <c r="F48" s="39">
        <v>1.8699586727688E-6</v>
      </c>
      <c r="G48" s="39">
        <v>1.65414466945995E-6</v>
      </c>
      <c r="H48">
        <v>654</v>
      </c>
      <c r="I48" s="39">
        <v>1.9636104394334501E-12</v>
      </c>
      <c r="J48">
        <v>-1.22320837396209</v>
      </c>
      <c r="K48">
        <v>806.91352608180205</v>
      </c>
      <c r="L48">
        <v>18.9504229560158</v>
      </c>
      <c r="N48">
        <f t="shared" si="0"/>
        <v>2.0428946334000001E-2</v>
      </c>
      <c r="T48">
        <f t="shared" si="1"/>
        <v>168.72087046429655</v>
      </c>
      <c r="V48">
        <f t="shared" si="2"/>
        <v>190.73365276135087</v>
      </c>
    </row>
    <row r="49" spans="2:22">
      <c r="B49">
        <v>-104.712517676174</v>
      </c>
      <c r="C49">
        <v>32.241604220938598</v>
      </c>
      <c r="D49">
        <v>95.364482389866595</v>
      </c>
      <c r="E49">
        <v>54.175816435380597</v>
      </c>
      <c r="F49" s="39">
        <v>5.2254710727087204E-6</v>
      </c>
      <c r="G49" s="39">
        <v>2.9685492389726502E-6</v>
      </c>
      <c r="H49">
        <v>3087</v>
      </c>
      <c r="I49" s="39">
        <v>9.2686015696194006E-12</v>
      </c>
      <c r="J49">
        <v>-0.78294637320301497</v>
      </c>
      <c r="K49">
        <v>4046.6086179896902</v>
      </c>
      <c r="L49">
        <v>23.713897452885199</v>
      </c>
      <c r="N49">
        <f t="shared" si="0"/>
        <v>9.6428375127000004E-2</v>
      </c>
      <c r="T49">
        <f t="shared" si="1"/>
        <v>302.78863805734215</v>
      </c>
      <c r="V49">
        <f t="shared" si="2"/>
        <v>532.99209207696447</v>
      </c>
    </row>
    <row r="50" spans="2:22">
      <c r="B50">
        <v>-104.712516087127</v>
      </c>
      <c r="C50">
        <v>32.241601097638799</v>
      </c>
      <c r="D50">
        <v>193.864738162522</v>
      </c>
      <c r="E50">
        <v>116.745323199269</v>
      </c>
      <c r="F50" s="39">
        <v>1.06227660015502E-5</v>
      </c>
      <c r="G50" s="39">
        <v>6.3970284739535102E-6</v>
      </c>
      <c r="H50">
        <v>11886</v>
      </c>
      <c r="I50" s="39">
        <v>3.5687268628602498E-11</v>
      </c>
      <c r="J50">
        <v>-2.30741483698253</v>
      </c>
      <c r="K50">
        <v>17727.087813581998</v>
      </c>
      <c r="L50">
        <v>32.950069831022802</v>
      </c>
      <c r="N50">
        <f t="shared" si="0"/>
        <v>0.37128204300600004</v>
      </c>
      <c r="T50">
        <f t="shared" si="1"/>
        <v>652.48961136071443</v>
      </c>
      <c r="V50">
        <f t="shared" si="2"/>
        <v>1083.5100215903356</v>
      </c>
    </row>
    <row r="51" spans="2:22">
      <c r="B51">
        <v>-104.71250277200799</v>
      </c>
      <c r="C51">
        <v>32.241603015454501</v>
      </c>
      <c r="D51">
        <v>39.9406083492919</v>
      </c>
      <c r="E51">
        <v>30.079754265060298</v>
      </c>
      <c r="F51" s="39">
        <v>2.1885348541229099E-6</v>
      </c>
      <c r="G51" s="39">
        <v>1.6482120161222799E-6</v>
      </c>
      <c r="H51">
        <v>718</v>
      </c>
      <c r="I51" s="39">
        <v>2.1557680359529399E-12</v>
      </c>
      <c r="J51">
        <v>-2.4497298303550399</v>
      </c>
      <c r="K51">
        <v>940.99657079599797</v>
      </c>
      <c r="L51">
        <v>23.6979153502507</v>
      </c>
      <c r="N51">
        <f t="shared" si="0"/>
        <v>2.2428109278000003E-2</v>
      </c>
      <c r="T51">
        <f t="shared" si="1"/>
        <v>168.11574658742202</v>
      </c>
      <c r="V51">
        <f t="shared" si="2"/>
        <v>223.22806006419245</v>
      </c>
    </row>
    <row r="52" spans="2:22">
      <c r="B52">
        <v>-104.71255110095601</v>
      </c>
      <c r="C52">
        <v>32.2416025770966</v>
      </c>
      <c r="D52">
        <v>46.450436696169703</v>
      </c>
      <c r="E52">
        <v>31.885624856691599</v>
      </c>
      <c r="F52" s="39">
        <v>2.5452391413211799E-6</v>
      </c>
      <c r="G52" s="39">
        <v>1.7471642077678699E-6</v>
      </c>
      <c r="H52">
        <v>887</v>
      </c>
      <c r="I52" s="39">
        <v>2.6631841892621899E-12</v>
      </c>
      <c r="J52">
        <v>-2.4614370757491399</v>
      </c>
      <c r="K52">
        <v>1160.06898210092</v>
      </c>
      <c r="L52">
        <v>23.5390296882507</v>
      </c>
      <c r="N52">
        <f t="shared" si="0"/>
        <v>2.7707148927000002E-2</v>
      </c>
      <c r="T52">
        <f t="shared" si="1"/>
        <v>178.20875732404937</v>
      </c>
      <c r="V52">
        <f t="shared" si="2"/>
        <v>259.6114906948925</v>
      </c>
    </row>
    <row r="53" spans="2:22">
      <c r="B53">
        <v>-104.712531813213</v>
      </c>
      <c r="C53">
        <v>32.241599946949499</v>
      </c>
      <c r="D53">
        <v>48.055276972418604</v>
      </c>
      <c r="E53">
        <v>22.608883988821699</v>
      </c>
      <c r="F53" s="39">
        <v>2.63317593109552E-6</v>
      </c>
      <c r="G53" s="39">
        <v>1.23884769579968E-6</v>
      </c>
      <c r="H53">
        <v>576</v>
      </c>
      <c r="I53" s="39">
        <v>1.72941836867533E-12</v>
      </c>
      <c r="J53">
        <v>-2.6330080483810998</v>
      </c>
      <c r="K53">
        <v>850.97987874494697</v>
      </c>
      <c r="L53">
        <v>32.313323218698898</v>
      </c>
      <c r="N53">
        <f t="shared" si="0"/>
        <v>1.7992466496000004E-2</v>
      </c>
      <c r="T53">
        <f t="shared" si="1"/>
        <v>126.36105261352448</v>
      </c>
      <c r="V53">
        <f t="shared" si="2"/>
        <v>268.5809429988476</v>
      </c>
    </row>
    <row r="54" spans="2:22">
      <c r="B54">
        <v>-104.71252386797801</v>
      </c>
      <c r="C54">
        <v>32.2415991250285</v>
      </c>
      <c r="D54">
        <v>51.304925034005997</v>
      </c>
      <c r="E54">
        <v>33.1007335025852</v>
      </c>
      <c r="F54" s="39">
        <v>2.8112395195171299E-6</v>
      </c>
      <c r="G54" s="39">
        <v>1.81374575804942E-6</v>
      </c>
      <c r="H54">
        <v>1067</v>
      </c>
      <c r="I54" s="39">
        <v>3.20362742947324E-12</v>
      </c>
      <c r="J54">
        <v>-1.8226129209619299</v>
      </c>
      <c r="K54">
        <v>1330.1351075929299</v>
      </c>
      <c r="L54">
        <v>19.782584948765901</v>
      </c>
      <c r="N54">
        <f t="shared" si="0"/>
        <v>3.3329794707000003E-2</v>
      </c>
      <c r="T54">
        <f t="shared" si="1"/>
        <v>184.9999995459487</v>
      </c>
      <c r="V54">
        <f t="shared" si="2"/>
        <v>286.74322601505952</v>
      </c>
    </row>
    <row r="55" spans="2:22">
      <c r="B55">
        <v>-104.712521621394</v>
      </c>
      <c r="C55">
        <v>32.241598193518001</v>
      </c>
      <c r="D55">
        <v>34.960302825570601</v>
      </c>
      <c r="E55">
        <v>27.6745937398255</v>
      </c>
      <c r="F55" s="39">
        <v>1.9156403571857299E-6</v>
      </c>
      <c r="G55" s="39">
        <v>1.5164218943193299E-6</v>
      </c>
      <c r="H55">
        <v>553</v>
      </c>
      <c r="I55" s="39">
        <v>1.6603617324261501E-12</v>
      </c>
      <c r="J55">
        <v>-2.4714261819935999</v>
      </c>
      <c r="K55">
        <v>757.80160598910197</v>
      </c>
      <c r="L55">
        <v>27.0257550750093</v>
      </c>
      <c r="N55">
        <f t="shared" si="0"/>
        <v>1.7274017313E-2</v>
      </c>
      <c r="T55">
        <f t="shared" si="1"/>
        <v>154.67330441188474</v>
      </c>
      <c r="V55">
        <f t="shared" si="2"/>
        <v>195.39313249211409</v>
      </c>
    </row>
    <row r="56" spans="2:22">
      <c r="B56">
        <v>-104.71251088162801</v>
      </c>
      <c r="C56">
        <v>32.241596111318202</v>
      </c>
      <c r="D56">
        <v>56.310982438611902</v>
      </c>
      <c r="E56">
        <v>44.020553493039898</v>
      </c>
      <c r="F56" s="39">
        <v>3.08554508381668E-6</v>
      </c>
      <c r="G56" s="39">
        <v>2.41209434705587E-6</v>
      </c>
      <c r="H56">
        <v>1710</v>
      </c>
      <c r="I56" s="39">
        <v>5.1342107820049098E-12</v>
      </c>
      <c r="J56">
        <v>-0.21143791694224401</v>
      </c>
      <c r="K56">
        <v>1941.54600020408</v>
      </c>
      <c r="L56">
        <v>11.925857032475299</v>
      </c>
      <c r="N56">
        <f t="shared" si="0"/>
        <v>5.3415134910000009E-2</v>
      </c>
      <c r="T56">
        <f t="shared" si="1"/>
        <v>246.03087347260001</v>
      </c>
      <c r="V56">
        <f t="shared" si="2"/>
        <v>314.72208084940195</v>
      </c>
    </row>
    <row r="57" spans="2:22">
      <c r="B57">
        <v>-104.71253553925401</v>
      </c>
      <c r="C57">
        <v>32.241593590760502</v>
      </c>
      <c r="D57">
        <v>301.40468188608997</v>
      </c>
      <c r="E57">
        <v>126.049371762135</v>
      </c>
      <c r="F57" s="39">
        <v>1.6515388191758202E-5</v>
      </c>
      <c r="G57" s="39">
        <v>6.9068413036983601E-6</v>
      </c>
      <c r="H57">
        <v>17840</v>
      </c>
      <c r="I57" s="39">
        <v>5.3563930029805599E-11</v>
      </c>
      <c r="J57">
        <v>-2.95284241649424</v>
      </c>
      <c r="K57">
        <v>29757.0422039156</v>
      </c>
      <c r="L57">
        <v>40.047804893550598</v>
      </c>
      <c r="N57">
        <f t="shared" si="0"/>
        <v>0.55726667064000002</v>
      </c>
      <c r="T57">
        <f t="shared" si="1"/>
        <v>704.48993877857254</v>
      </c>
      <c r="V57">
        <f t="shared" si="2"/>
        <v>1684.550767061357</v>
      </c>
    </row>
    <row r="58" spans="2:22">
      <c r="B58">
        <v>-104.712520251526</v>
      </c>
      <c r="C58">
        <v>32.241594577065698</v>
      </c>
      <c r="D58">
        <v>221.109209044778</v>
      </c>
      <c r="E58">
        <v>79.452129765140896</v>
      </c>
      <c r="F58" s="39">
        <v>1.2115619429983501E-5</v>
      </c>
      <c r="G58" s="39">
        <v>4.3535580055427399E-6</v>
      </c>
      <c r="H58">
        <v>7905</v>
      </c>
      <c r="I58" s="39">
        <v>2.3734465632601599E-11</v>
      </c>
      <c r="J58">
        <v>-7.3256745484569993E-2</v>
      </c>
      <c r="K58">
        <v>13759.7789030083</v>
      </c>
      <c r="L58">
        <v>42.549948980126899</v>
      </c>
      <c r="N58">
        <f t="shared" si="0"/>
        <v>0.24692786050500001</v>
      </c>
      <c r="T58">
        <f t="shared" si="1"/>
        <v>444.0579532573725</v>
      </c>
      <c r="V58">
        <f t="shared" si="2"/>
        <v>1235.7793693512642</v>
      </c>
    </row>
    <row r="59" spans="2:22">
      <c r="B59">
        <v>-104.71251526520599</v>
      </c>
      <c r="C59">
        <v>32.2415930428132</v>
      </c>
      <c r="D59">
        <v>44.169256786235799</v>
      </c>
      <c r="E59">
        <v>24.6444280517814</v>
      </c>
      <c r="F59" s="39">
        <v>2.42024250387002E-6</v>
      </c>
      <c r="G59" s="39">
        <v>1.3503847833155001E-6</v>
      </c>
      <c r="H59">
        <v>721</v>
      </c>
      <c r="I59" s="39">
        <v>2.1647754232897901E-12</v>
      </c>
      <c r="J59">
        <v>-2.78951679796825</v>
      </c>
      <c r="K59">
        <v>852.58544929754498</v>
      </c>
      <c r="L59">
        <v>15.4336963416347</v>
      </c>
      <c r="N59">
        <f t="shared" si="0"/>
        <v>2.2521820041000003E-2</v>
      </c>
      <c r="T59">
        <f t="shared" si="1"/>
        <v>137.73770838140626</v>
      </c>
      <c r="V59">
        <f t="shared" si="2"/>
        <v>246.8619761782719</v>
      </c>
    </row>
    <row r="60" spans="2:22">
      <c r="B60">
        <v>-104.712548635193</v>
      </c>
      <c r="C60">
        <v>32.241590193487099</v>
      </c>
      <c r="D60">
        <v>56.337383789972897</v>
      </c>
      <c r="E60">
        <v>37.525330603239802</v>
      </c>
      <c r="F60" s="39">
        <v>3.08699173873851E-6</v>
      </c>
      <c r="G60" s="39">
        <v>2.0561903619360201E-6</v>
      </c>
      <c r="H60">
        <v>1474</v>
      </c>
      <c r="I60" s="39">
        <v>4.4256296448393197E-12</v>
      </c>
      <c r="J60">
        <v>-3.0752529521112102</v>
      </c>
      <c r="K60">
        <v>1655.8472977787201</v>
      </c>
      <c r="L60">
        <v>10.982129694125099</v>
      </c>
      <c r="N60">
        <f t="shared" si="0"/>
        <v>4.6043221554000008E-2</v>
      </c>
      <c r="T60">
        <f t="shared" si="1"/>
        <v>209.72907274150725</v>
      </c>
      <c r="V60">
        <f t="shared" si="2"/>
        <v>314.86963800215852</v>
      </c>
    </row>
    <row r="61" spans="2:22">
      <c r="B61">
        <v>-104.712523374825</v>
      </c>
      <c r="C61">
        <v>32.241588549645101</v>
      </c>
      <c r="D61">
        <v>29.413412865413399</v>
      </c>
      <c r="E61">
        <v>20.8207194268522</v>
      </c>
      <c r="F61" s="39">
        <v>1.6117000189809499E-6</v>
      </c>
      <c r="G61" s="39">
        <v>1.1408657012703701E-6</v>
      </c>
      <c r="H61">
        <v>285</v>
      </c>
      <c r="I61" s="39">
        <v>8.55701797000819E-13</v>
      </c>
      <c r="J61">
        <v>-0.35363189560755498</v>
      </c>
      <c r="K61">
        <v>479.66743194697602</v>
      </c>
      <c r="L61">
        <v>40.583833502478697</v>
      </c>
      <c r="N61">
        <f t="shared" si="0"/>
        <v>8.9025224850000015E-3</v>
      </c>
      <c r="T61">
        <f t="shared" si="1"/>
        <v>116.36700087667695</v>
      </c>
      <c r="V61">
        <f t="shared" si="2"/>
        <v>164.3915645047955</v>
      </c>
    </row>
    <row r="62" spans="2:22">
      <c r="B62">
        <v>-104.712548032451</v>
      </c>
      <c r="C62">
        <v>32.241581700303598</v>
      </c>
      <c r="D62">
        <v>138.67160179829401</v>
      </c>
      <c r="E62">
        <v>78.226237808650197</v>
      </c>
      <c r="F62" s="39">
        <v>7.5984729916613999E-6</v>
      </c>
      <c r="G62" s="39">
        <v>4.2863855866675502E-6</v>
      </c>
      <c r="H62">
        <v>7793</v>
      </c>
      <c r="I62" s="39">
        <v>2.3398189838692501E-11</v>
      </c>
      <c r="J62">
        <v>-2.5268575396639998</v>
      </c>
      <c r="K62">
        <v>8496.4803497390203</v>
      </c>
      <c r="L62">
        <v>8.2796678245790094</v>
      </c>
      <c r="N62">
        <f t="shared" si="0"/>
        <v>0.24342932535300002</v>
      </c>
      <c r="T62">
        <f t="shared" si="1"/>
        <v>437.20644311254597</v>
      </c>
      <c r="V62">
        <f t="shared" si="2"/>
        <v>775.03558245066529</v>
      </c>
    </row>
    <row r="63" spans="2:22">
      <c r="B63">
        <v>-104.712545128331</v>
      </c>
      <c r="C63">
        <v>32.241578850977497</v>
      </c>
      <c r="D63">
        <v>206.987227222744</v>
      </c>
      <c r="E63">
        <v>74.022031637368102</v>
      </c>
      <c r="F63" s="39">
        <v>1.1341809247711701E-5</v>
      </c>
      <c r="G63" s="39">
        <v>4.0560172442701604E-6</v>
      </c>
      <c r="H63">
        <v>9612</v>
      </c>
      <c r="I63" s="39">
        <v>2.8859669027269699E-11</v>
      </c>
      <c r="J63">
        <v>-2.8966967617280299</v>
      </c>
      <c r="K63">
        <v>12000.6184758008</v>
      </c>
      <c r="L63">
        <v>19.904128113209399</v>
      </c>
      <c r="N63">
        <f t="shared" si="0"/>
        <v>0.30024928465200001</v>
      </c>
      <c r="T63">
        <f t="shared" si="1"/>
        <v>413.70913482125036</v>
      </c>
      <c r="V63">
        <f t="shared" si="2"/>
        <v>1156.8516129479162</v>
      </c>
    </row>
    <row r="64" spans="2:22">
      <c r="B64">
        <v>-104.712553018771</v>
      </c>
      <c r="C64">
        <v>32.241574029041097</v>
      </c>
      <c r="D64">
        <v>105.794106667462</v>
      </c>
      <c r="E64">
        <v>70.084366553903294</v>
      </c>
      <c r="F64" s="39">
        <v>5.7969595199379102E-6</v>
      </c>
      <c r="G64" s="39">
        <v>3.8402539488375696E-6</v>
      </c>
      <c r="H64">
        <v>4932</v>
      </c>
      <c r="I64" s="39">
        <v>1.4808144781782501E-11</v>
      </c>
      <c r="J64">
        <v>-2.21671685271899</v>
      </c>
      <c r="K64">
        <v>5807.3995875536302</v>
      </c>
      <c r="L64">
        <v>15.073865236168301</v>
      </c>
      <c r="N64">
        <f t="shared" si="0"/>
        <v>0.15406049437200001</v>
      </c>
      <c r="T64">
        <f t="shared" si="1"/>
        <v>391.70152466976555</v>
      </c>
      <c r="V64">
        <f t="shared" si="2"/>
        <v>591.2832621644452</v>
      </c>
    </row>
    <row r="65" spans="2:22">
      <c r="B65">
        <v>-104.71251367615901</v>
      </c>
      <c r="C65">
        <v>32.241619070311003</v>
      </c>
      <c r="D65">
        <v>127.766032923048</v>
      </c>
      <c r="E65">
        <v>63.904919061327497</v>
      </c>
      <c r="F65" s="39">
        <v>7.0009052886662904E-6</v>
      </c>
      <c r="G65" s="39">
        <v>3.50165279137763E-6</v>
      </c>
      <c r="H65">
        <v>4885</v>
      </c>
      <c r="I65" s="39">
        <v>1.4667029046838602E-11</v>
      </c>
      <c r="J65">
        <v>-3.09434489150027</v>
      </c>
      <c r="K65">
        <v>6395.1212171683001</v>
      </c>
      <c r="L65">
        <v>23.613644931611901</v>
      </c>
      <c r="N65">
        <f t="shared" si="0"/>
        <v>0.15259235908500002</v>
      </c>
      <c r="T65">
        <f t="shared" si="1"/>
        <v>357.16459263375941</v>
      </c>
      <c r="V65">
        <f t="shared" si="2"/>
        <v>714.08435800691529</v>
      </c>
    </row>
    <row r="66" spans="2:22">
      <c r="B66">
        <v>-104.712515867948</v>
      </c>
      <c r="C66">
        <v>32.241612988095703</v>
      </c>
      <c r="D66">
        <v>261.32142908554198</v>
      </c>
      <c r="E66">
        <v>123.226071386838</v>
      </c>
      <c r="F66" s="39">
        <v>1.43190371734299E-5</v>
      </c>
      <c r="G66" s="39">
        <v>6.75213932167147E-6</v>
      </c>
      <c r="H66">
        <v>16776</v>
      </c>
      <c r="I66" s="39">
        <v>5.0369309987669198E-11</v>
      </c>
      <c r="J66">
        <v>-0.15025426541130299</v>
      </c>
      <c r="K66">
        <v>25221.836650691501</v>
      </c>
      <c r="L66">
        <v>33.486207874793799</v>
      </c>
      <c r="N66">
        <f t="shared" si="0"/>
        <v>0.524030586696</v>
      </c>
      <c r="T66">
        <f t="shared" si="1"/>
        <v>688.7105129810376</v>
      </c>
      <c r="V66">
        <f t="shared" si="2"/>
        <v>1460.5254671590942</v>
      </c>
    </row>
    <row r="67" spans="2:22">
      <c r="B67">
        <v>-104.712526991277</v>
      </c>
      <c r="C67">
        <v>32.241605809985799</v>
      </c>
      <c r="D67">
        <v>337.86010926225902</v>
      </c>
      <c r="E67">
        <v>177.35592857836801</v>
      </c>
      <c r="F67" s="39">
        <v>1.8512953495144699E-5</v>
      </c>
      <c r="G67" s="39">
        <v>9.7181702362821895E-6</v>
      </c>
      <c r="H67">
        <v>29234</v>
      </c>
      <c r="I67" s="39">
        <v>8.7773987135164704E-11</v>
      </c>
      <c r="J67">
        <v>-2.9764079014027001</v>
      </c>
      <c r="K67">
        <v>46933.366817926297</v>
      </c>
      <c r="L67">
        <v>37.7116921668743</v>
      </c>
      <c r="N67">
        <f t="shared" si="0"/>
        <v>0.91318014851400009</v>
      </c>
      <c r="T67">
        <f t="shared" si="1"/>
        <v>991.24228482449882</v>
      </c>
      <c r="V67">
        <f t="shared" si="2"/>
        <v>1888.3001506667658</v>
      </c>
    </row>
    <row r="68" spans="2:22">
      <c r="B68">
        <v>-104.712527320045</v>
      </c>
      <c r="C68">
        <v>32.2415883304662</v>
      </c>
      <c r="D68">
        <v>107.23463239486</v>
      </c>
      <c r="E68">
        <v>54.135553529483701</v>
      </c>
      <c r="F68" s="39">
        <v>5.8758927383581201E-6</v>
      </c>
      <c r="G68" s="39">
        <v>2.9663430439114001E-6</v>
      </c>
      <c r="H68">
        <v>3413</v>
      </c>
      <c r="I68" s="39">
        <v>1.02474043268905E-11</v>
      </c>
      <c r="J68">
        <v>-0.29227725417047901</v>
      </c>
      <c r="K68">
        <v>4546.9138986558901</v>
      </c>
      <c r="L68">
        <v>24.938099201550401</v>
      </c>
      <c r="N68">
        <f t="shared" si="0"/>
        <v>0.10661161137300001</v>
      </c>
      <c r="T68">
        <f t="shared" si="1"/>
        <v>302.56360867628445</v>
      </c>
      <c r="V68">
        <f t="shared" si="2"/>
        <v>599.33436045487258</v>
      </c>
    </row>
    <row r="69" spans="2:22">
      <c r="B69">
        <v>-104.712548689988</v>
      </c>
      <c r="C69">
        <v>32.241586083882197</v>
      </c>
      <c r="D69">
        <v>101.704377680093</v>
      </c>
      <c r="E69">
        <v>38.880631008765803</v>
      </c>
      <c r="F69" s="39">
        <v>5.5728639239344401E-6</v>
      </c>
      <c r="G69" s="39">
        <v>2.1304536818474499E-6</v>
      </c>
      <c r="H69">
        <v>2705</v>
      </c>
      <c r="I69" s="39">
        <v>8.12166091539374E-12</v>
      </c>
      <c r="J69">
        <v>-2.69556010638488</v>
      </c>
      <c r="K69">
        <v>3097.2198407483102</v>
      </c>
      <c r="L69">
        <v>12.6636099765377</v>
      </c>
      <c r="N69">
        <f t="shared" si="0"/>
        <v>8.4495871305000012E-2</v>
      </c>
      <c r="T69">
        <f t="shared" si="1"/>
        <v>217.30384670799208</v>
      </c>
      <c r="V69">
        <f t="shared" si="2"/>
        <v>568.42576685403981</v>
      </c>
    </row>
    <row r="70" spans="2:22">
      <c r="V70">
        <f t="shared" si="2"/>
        <v>0</v>
      </c>
    </row>
    <row r="71" spans="2:22">
      <c r="B71">
        <v>-104.712363429012</v>
      </c>
      <c r="C71">
        <v>32.241756385710303</v>
      </c>
      <c r="D71">
        <v>43.143152058935101</v>
      </c>
      <c r="E71">
        <v>23.645336173364999</v>
      </c>
      <c r="F71" s="39">
        <v>2.3640173722936799E-6</v>
      </c>
      <c r="G71" s="39">
        <v>1.2956398135027399E-6</v>
      </c>
      <c r="H71">
        <v>662</v>
      </c>
      <c r="I71" s="39">
        <v>1.9876301389983902E-12</v>
      </c>
      <c r="J71">
        <v>-2.76372094649675</v>
      </c>
      <c r="K71">
        <v>799.01778441860597</v>
      </c>
      <c r="L71">
        <v>17.148277183630601</v>
      </c>
      <c r="N71">
        <f t="shared" ref="N71:N134" si="3">H71*$O$6</f>
        <v>2.0678841702000003E-2</v>
      </c>
      <c r="T71">
        <f t="shared" ref="T71:T134" si="4">E71*$U$6</f>
        <v>132.153783872937</v>
      </c>
      <c r="V71">
        <f t="shared" ref="V71:V134" si="5">D71*U$6</f>
        <v>241.12707685738829</v>
      </c>
    </row>
    <row r="72" spans="2:22">
      <c r="B72">
        <v>-104.712376250978</v>
      </c>
      <c r="C72">
        <v>32.241754248715701</v>
      </c>
      <c r="D72">
        <v>53.738562135247101</v>
      </c>
      <c r="E72">
        <v>32.310795049399303</v>
      </c>
      <c r="F72" s="39">
        <v>2.9445900076162199E-6</v>
      </c>
      <c r="G72" s="39">
        <v>1.77046129371953E-6</v>
      </c>
      <c r="H72">
        <v>694</v>
      </c>
      <c r="I72" s="39">
        <v>2.0837089372581301E-12</v>
      </c>
      <c r="J72">
        <v>-1.34390282953659</v>
      </c>
      <c r="K72">
        <v>1359.9807708830201</v>
      </c>
      <c r="L72">
        <v>48.969866717351302</v>
      </c>
      <c r="N72">
        <f t="shared" si="3"/>
        <v>2.1678423174000001E-2</v>
      </c>
      <c r="T72">
        <f t="shared" si="4"/>
        <v>180.58503353109271</v>
      </c>
      <c r="V72">
        <f t="shared" si="5"/>
        <v>300.34482377389605</v>
      </c>
    </row>
    <row r="73" spans="2:22">
      <c r="B73">
        <v>-104.712373675626</v>
      </c>
      <c r="C73">
        <v>32.2417539199473</v>
      </c>
      <c r="D73">
        <v>77.729244679590096</v>
      </c>
      <c r="E73">
        <v>28.0955598691841</v>
      </c>
      <c r="F73" s="39">
        <v>4.2591529823041997E-6</v>
      </c>
      <c r="G73" s="39">
        <v>1.5394886197545E-6</v>
      </c>
      <c r="H73">
        <v>1359</v>
      </c>
      <c r="I73" s="39">
        <v>4.0803464635933797E-12</v>
      </c>
      <c r="J73">
        <v>-2.4157889141240698</v>
      </c>
      <c r="K73">
        <v>1710.4926788595201</v>
      </c>
      <c r="L73">
        <v>20.549206857399799</v>
      </c>
      <c r="N73">
        <f t="shared" si="3"/>
        <v>4.2450975639000008E-2</v>
      </c>
      <c r="T73">
        <f t="shared" si="4"/>
        <v>157.02608410886995</v>
      </c>
      <c r="V73">
        <f t="shared" si="5"/>
        <v>434.42874851422908</v>
      </c>
    </row>
    <row r="74" spans="2:22">
      <c r="B74">
        <v>-104.712363155039</v>
      </c>
      <c r="C74">
        <v>32.2417540295368</v>
      </c>
      <c r="D74">
        <v>57.034629280525699</v>
      </c>
      <c r="E74">
        <v>30.630295444846599</v>
      </c>
      <c r="F74" s="39">
        <v>3.1251971171997098E-6</v>
      </c>
      <c r="G74" s="39">
        <v>1.6783787714720001E-6</v>
      </c>
      <c r="H74">
        <v>1105</v>
      </c>
      <c r="I74" s="39">
        <v>3.3177210024066799E-12</v>
      </c>
      <c r="J74">
        <v>-0.142070244341583</v>
      </c>
      <c r="K74">
        <v>1368.3238289630999</v>
      </c>
      <c r="L74">
        <v>19.244262461075898</v>
      </c>
      <c r="N74">
        <f t="shared" si="3"/>
        <v>3.4516797705000005E-2</v>
      </c>
      <c r="T74">
        <f t="shared" si="4"/>
        <v>171.19272124124765</v>
      </c>
      <c r="V74">
        <f t="shared" si="5"/>
        <v>318.76654304885818</v>
      </c>
    </row>
    <row r="75" spans="2:22">
      <c r="B75">
        <v>-104.712378004409</v>
      </c>
      <c r="C75">
        <v>32.2417505774687</v>
      </c>
      <c r="D75">
        <v>60.611333092400002</v>
      </c>
      <c r="E75">
        <v>28.982560200056099</v>
      </c>
      <c r="F75" s="39">
        <v>3.32118163718261E-6</v>
      </c>
      <c r="G75" s="39">
        <v>1.58809156347421E-6</v>
      </c>
      <c r="H75">
        <v>1260</v>
      </c>
      <c r="I75" s="39">
        <v>3.7831026814772998E-12</v>
      </c>
      <c r="J75">
        <v>-1.7069383605984001</v>
      </c>
      <c r="K75">
        <v>1375.90884955092</v>
      </c>
      <c r="L75">
        <v>8.4241662947916396</v>
      </c>
      <c r="N75">
        <f t="shared" si="3"/>
        <v>3.9358520460000004E-2</v>
      </c>
      <c r="T75">
        <f t="shared" si="4"/>
        <v>161.98352895811354</v>
      </c>
      <c r="V75">
        <f t="shared" si="5"/>
        <v>338.75674065342366</v>
      </c>
    </row>
    <row r="76" spans="2:22">
      <c r="B76">
        <v>-104.712434826539</v>
      </c>
      <c r="C76">
        <v>32.241748330884597</v>
      </c>
      <c r="D76">
        <v>110.082203003242</v>
      </c>
      <c r="E76">
        <v>60.3020939344269</v>
      </c>
      <c r="F76" s="39">
        <v>6.0319246012561101E-6</v>
      </c>
      <c r="G76" s="39">
        <v>3.3042369609882701E-6</v>
      </c>
      <c r="H76">
        <v>2680</v>
      </c>
      <c r="I76" s="39">
        <v>8.0465993542533099E-12</v>
      </c>
      <c r="J76">
        <v>-1.8066016365372199</v>
      </c>
      <c r="K76">
        <v>5199.3444087939197</v>
      </c>
      <c r="L76">
        <v>48.455039918740901</v>
      </c>
      <c r="N76">
        <f t="shared" si="3"/>
        <v>8.3714948280000007E-2</v>
      </c>
      <c r="T76">
        <f t="shared" si="4"/>
        <v>337.02840299951197</v>
      </c>
      <c r="V76">
        <f t="shared" si="5"/>
        <v>615.24943258511962</v>
      </c>
    </row>
    <row r="77" spans="2:22">
      <c r="B77">
        <v>-104.712354607062</v>
      </c>
      <c r="C77">
        <v>32.241745974711201</v>
      </c>
      <c r="D77">
        <v>46.116893396227603</v>
      </c>
      <c r="E77">
        <v>33.919562991576399</v>
      </c>
      <c r="F77" s="39">
        <v>2.5269627262275802E-6</v>
      </c>
      <c r="G77" s="39">
        <v>1.8586132988882901E-6</v>
      </c>
      <c r="H77">
        <v>827</v>
      </c>
      <c r="I77" s="39">
        <v>2.4830364425251798E-12</v>
      </c>
      <c r="J77">
        <v>-2.5093882837940602</v>
      </c>
      <c r="K77">
        <v>1225.2067295670599</v>
      </c>
      <c r="L77">
        <v>32.5011869391031</v>
      </c>
      <c r="N77">
        <f t="shared" si="3"/>
        <v>2.5832933667000003E-2</v>
      </c>
      <c r="T77">
        <f t="shared" si="4"/>
        <v>189.57643755992049</v>
      </c>
      <c r="V77">
        <f t="shared" si="5"/>
        <v>257.74731719151612</v>
      </c>
    </row>
    <row r="78" spans="2:22">
      <c r="B78">
        <v>-104.71242929227201</v>
      </c>
      <c r="C78">
        <v>32.241743125385099</v>
      </c>
      <c r="D78">
        <v>78.769425613706304</v>
      </c>
      <c r="E78">
        <v>69.1851547879848</v>
      </c>
      <c r="F78" s="39">
        <v>4.3161494158336797E-6</v>
      </c>
      <c r="G78" s="39">
        <v>3.7909818828304802E-6</v>
      </c>
      <c r="H78">
        <v>3013</v>
      </c>
      <c r="I78" s="39">
        <v>9.0464193486437402E-12</v>
      </c>
      <c r="J78">
        <v>-3.0946915768126599</v>
      </c>
      <c r="K78">
        <v>4268.4448725360598</v>
      </c>
      <c r="L78">
        <v>29.412231152704301</v>
      </c>
      <c r="N78">
        <f t="shared" si="3"/>
        <v>9.4116842973000006E-2</v>
      </c>
      <c r="T78">
        <f t="shared" si="4"/>
        <v>386.67583011004706</v>
      </c>
      <c r="V78">
        <f t="shared" si="5"/>
        <v>440.24231975500459</v>
      </c>
    </row>
    <row r="79" spans="2:22">
      <c r="B79">
        <v>-104.71236255229699</v>
      </c>
      <c r="C79">
        <v>32.241740385648498</v>
      </c>
      <c r="D79">
        <v>36.506055885734803</v>
      </c>
      <c r="E79">
        <v>23.559744882124999</v>
      </c>
      <c r="F79" s="39">
        <v>2.0003394789029498E-6</v>
      </c>
      <c r="G79" s="39">
        <v>1.2909498618011999E-6</v>
      </c>
      <c r="H79">
        <v>423</v>
      </c>
      <c r="I79" s="39">
        <v>1.2700416144959501E-12</v>
      </c>
      <c r="J79">
        <v>-2.0964864718579799</v>
      </c>
      <c r="K79">
        <v>673.65041081898096</v>
      </c>
      <c r="L79">
        <v>37.207787124223103</v>
      </c>
      <c r="N79">
        <f t="shared" si="3"/>
        <v>1.3213217583000002E-2</v>
      </c>
      <c r="T79">
        <f t="shared" si="4"/>
        <v>131.67541414619663</v>
      </c>
      <c r="V79">
        <f t="shared" si="5"/>
        <v>204.03234634537182</v>
      </c>
    </row>
    <row r="80" spans="2:22">
      <c r="B80">
        <v>-104.712411319602</v>
      </c>
      <c r="C80">
        <v>32.241738193859199</v>
      </c>
      <c r="D80">
        <v>40.404382529655699</v>
      </c>
      <c r="E80">
        <v>32.813012357561099</v>
      </c>
      <c r="F80" s="39">
        <v>2.2139472351585701E-6</v>
      </c>
      <c r="G80" s="39">
        <v>1.7979801555666899E-6</v>
      </c>
      <c r="H80">
        <v>608</v>
      </c>
      <c r="I80" s="39">
        <v>1.8254971669350801E-12</v>
      </c>
      <c r="J80">
        <v>-2.1380182864431099</v>
      </c>
      <c r="K80">
        <v>1038.4214668299201</v>
      </c>
      <c r="L80">
        <v>41.449592538172901</v>
      </c>
      <c r="N80">
        <f t="shared" si="3"/>
        <v>1.8992047968000001E-2</v>
      </c>
      <c r="T80">
        <f t="shared" si="4"/>
        <v>183.39192606640898</v>
      </c>
      <c r="V80">
        <f t="shared" si="5"/>
        <v>225.82009395824571</v>
      </c>
    </row>
    <row r="81" spans="2:22">
      <c r="B81">
        <v>-104.712355757751</v>
      </c>
      <c r="C81">
        <v>32.241733865075297</v>
      </c>
      <c r="D81">
        <v>35.119979636071101</v>
      </c>
      <c r="E81">
        <v>20.952906437588101</v>
      </c>
      <c r="F81" s="39">
        <v>1.9243898049187102E-6</v>
      </c>
      <c r="G81" s="39">
        <v>1.14810885284502E-6</v>
      </c>
      <c r="H81">
        <v>431</v>
      </c>
      <c r="I81" s="39">
        <v>1.2940613140608799E-12</v>
      </c>
      <c r="J81">
        <v>-2.1780731617636202</v>
      </c>
      <c r="K81">
        <v>576.36501352379298</v>
      </c>
      <c r="L81">
        <v>25.2209988658154</v>
      </c>
      <c r="N81">
        <f t="shared" si="3"/>
        <v>1.3463112951000002E-2</v>
      </c>
      <c r="T81">
        <f t="shared" si="4"/>
        <v>117.10579407967991</v>
      </c>
      <c r="V81">
        <f t="shared" si="5"/>
        <v>196.2855661860014</v>
      </c>
    </row>
    <row r="82" spans="2:22">
      <c r="B82">
        <v>-104.712413018239</v>
      </c>
      <c r="C82">
        <v>32.241733591101699</v>
      </c>
      <c r="D82">
        <v>52.040611202013203</v>
      </c>
      <c r="E82">
        <v>27.303070142933802</v>
      </c>
      <c r="F82" s="39">
        <v>2.8515512445239001E-6</v>
      </c>
      <c r="G82" s="39">
        <v>1.4960643591056499E-6</v>
      </c>
      <c r="H82">
        <v>597</v>
      </c>
      <c r="I82" s="39">
        <v>1.79247008003329E-12</v>
      </c>
      <c r="J82">
        <v>-3.0892705922206298</v>
      </c>
      <c r="K82">
        <v>1112.89183135344</v>
      </c>
      <c r="L82">
        <v>46.355972505076501</v>
      </c>
      <c r="N82">
        <f t="shared" si="3"/>
        <v>1.8648441837000002E-2</v>
      </c>
      <c r="T82">
        <f t="shared" si="4"/>
        <v>152.59685902885704</v>
      </c>
      <c r="V82">
        <f t="shared" si="5"/>
        <v>290.85497600805184</v>
      </c>
    </row>
    <row r="83" spans="2:22">
      <c r="B83">
        <v>-104.712423977184</v>
      </c>
      <c r="C83">
        <v>32.2417313993124</v>
      </c>
      <c r="D83">
        <v>45.957351644817699</v>
      </c>
      <c r="E83">
        <v>30.057915061930199</v>
      </c>
      <c r="F83" s="39">
        <v>2.51822067902102E-6</v>
      </c>
      <c r="G83" s="39">
        <v>1.64701534288138E-6</v>
      </c>
      <c r="H83">
        <v>805</v>
      </c>
      <c r="I83" s="39">
        <v>2.4169822687216101E-12</v>
      </c>
      <c r="J83">
        <v>-2.4311383413667098</v>
      </c>
      <c r="K83">
        <v>1081.9642922266501</v>
      </c>
      <c r="L83">
        <v>25.598283992965499</v>
      </c>
      <c r="N83">
        <f t="shared" si="3"/>
        <v>2.5145721405000002E-2</v>
      </c>
      <c r="T83">
        <f t="shared" si="4"/>
        <v>167.9936872811279</v>
      </c>
      <c r="V83">
        <f t="shared" si="5"/>
        <v>256.85563834288615</v>
      </c>
    </row>
    <row r="84" spans="2:22">
      <c r="B84">
        <v>-104.712356196109</v>
      </c>
      <c r="C84">
        <v>32.2417315089018</v>
      </c>
      <c r="D84">
        <v>32.183968540074702</v>
      </c>
      <c r="E84">
        <v>23.253619156619202</v>
      </c>
      <c r="F84" s="39">
        <v>1.76351186937285E-6</v>
      </c>
      <c r="G84" s="39">
        <v>1.27417578529856E-6</v>
      </c>
      <c r="H84">
        <v>436</v>
      </c>
      <c r="I84" s="39">
        <v>1.30907362628897E-12</v>
      </c>
      <c r="J84">
        <v>-0.67780462270012198</v>
      </c>
      <c r="K84">
        <v>586.17761795360502</v>
      </c>
      <c r="L84">
        <v>25.619814430630701</v>
      </c>
      <c r="N84">
        <f t="shared" si="3"/>
        <v>1.3619297556000002E-2</v>
      </c>
      <c r="T84">
        <f t="shared" si="4"/>
        <v>129.96447746634473</v>
      </c>
      <c r="V84">
        <f t="shared" si="5"/>
        <v>179.87620017047752</v>
      </c>
    </row>
    <row r="85" spans="2:22">
      <c r="B85">
        <v>-104.712422936084</v>
      </c>
      <c r="C85">
        <v>32.241730413007197</v>
      </c>
      <c r="D85">
        <v>51.866356798966997</v>
      </c>
      <c r="E85">
        <v>20.450839188613099</v>
      </c>
      <c r="F85" s="39">
        <v>2.8420030215420201E-6</v>
      </c>
      <c r="G85" s="39">
        <v>1.1205982134504899E-6</v>
      </c>
      <c r="H85">
        <v>684</v>
      </c>
      <c r="I85" s="39">
        <v>2.05368431280196E-12</v>
      </c>
      <c r="J85">
        <v>-2.18110151826325</v>
      </c>
      <c r="K85">
        <v>830.79898705144706</v>
      </c>
      <c r="L85">
        <v>17.669615555556302</v>
      </c>
      <c r="N85">
        <f t="shared" si="3"/>
        <v>2.1366053964000001E-2</v>
      </c>
      <c r="T85">
        <f t="shared" si="4"/>
        <v>114.29974022515862</v>
      </c>
      <c r="V85">
        <f t="shared" si="5"/>
        <v>289.8810681494266</v>
      </c>
    </row>
    <row r="86" spans="2:22">
      <c r="B86">
        <v>-104.712410771655</v>
      </c>
      <c r="C86">
        <v>32.241729919854599</v>
      </c>
      <c r="D86">
        <v>45.702641320586103</v>
      </c>
      <c r="E86">
        <v>35.634522650795397</v>
      </c>
      <c r="F86" s="39">
        <v>2.5042638955536499E-6</v>
      </c>
      <c r="G86" s="39">
        <v>1.9525840505301301E-6</v>
      </c>
      <c r="H86">
        <v>861</v>
      </c>
      <c r="I86" s="39">
        <v>2.5851201656761501E-12</v>
      </c>
      <c r="J86">
        <v>-0.93362137677416601</v>
      </c>
      <c r="K86">
        <v>1275.5906494245201</v>
      </c>
      <c r="L86">
        <v>32.501857050423297</v>
      </c>
      <c r="N86">
        <f t="shared" si="3"/>
        <v>2.6894988981000002E-2</v>
      </c>
      <c r="T86">
        <f t="shared" si="4"/>
        <v>199.1613470952955</v>
      </c>
      <c r="V86">
        <f t="shared" si="5"/>
        <v>255.43206234075575</v>
      </c>
    </row>
    <row r="87" spans="2:22">
      <c r="B87">
        <v>-104.712408031919</v>
      </c>
      <c r="C87">
        <v>32.241727399296899</v>
      </c>
      <c r="D87">
        <v>58.878268852373999</v>
      </c>
      <c r="E87">
        <v>33.638114605060203</v>
      </c>
      <c r="F87" s="39">
        <v>3.2262188499220599E-6</v>
      </c>
      <c r="G87" s="39">
        <v>1.84319141051491E-6</v>
      </c>
      <c r="H87">
        <v>1332</v>
      </c>
      <c r="I87" s="39">
        <v>3.9992799775617197E-12</v>
      </c>
      <c r="J87">
        <v>-0.70181527005537303</v>
      </c>
      <c r="K87">
        <v>1551.2641625777901</v>
      </c>
      <c r="L87">
        <v>14.134547027337501</v>
      </c>
      <c r="N87">
        <f t="shared" si="3"/>
        <v>4.1607578772000005E-2</v>
      </c>
      <c r="T87">
        <f t="shared" si="4"/>
        <v>188.00342252768149</v>
      </c>
      <c r="V87">
        <f t="shared" si="5"/>
        <v>329.0706446159183</v>
      </c>
    </row>
    <row r="88" spans="2:22">
      <c r="B88">
        <v>-104.712375483852</v>
      </c>
      <c r="C88">
        <v>32.241727344502202</v>
      </c>
      <c r="D88">
        <v>79.216313246698505</v>
      </c>
      <c r="E88">
        <v>36.455559450825902</v>
      </c>
      <c r="F88" s="39">
        <v>4.34063650306397E-6</v>
      </c>
      <c r="G88" s="39">
        <v>1.9975725403816202E-6</v>
      </c>
      <c r="H88">
        <v>1653</v>
      </c>
      <c r="I88" s="39">
        <v>4.9630704226047499E-12</v>
      </c>
      <c r="J88">
        <v>-2.9078466942818602</v>
      </c>
      <c r="K88">
        <v>2261.9212204320602</v>
      </c>
      <c r="L88">
        <v>26.920531755555501</v>
      </c>
      <c r="N88">
        <f t="shared" si="3"/>
        <v>5.1634630413000003E-2</v>
      </c>
      <c r="T88">
        <f t="shared" si="4"/>
        <v>203.75012177066597</v>
      </c>
      <c r="V88">
        <f t="shared" si="5"/>
        <v>442.739974735798</v>
      </c>
    </row>
    <row r="89" spans="2:22">
      <c r="B89">
        <v>-104.712381785245</v>
      </c>
      <c r="C89">
        <v>32.241727563681103</v>
      </c>
      <c r="D89">
        <v>51.580291789952298</v>
      </c>
      <c r="E89">
        <v>27.650347737412599</v>
      </c>
      <c r="F89" s="39">
        <v>2.82632816658491E-6</v>
      </c>
      <c r="G89" s="39">
        <v>1.51509334116136E-6</v>
      </c>
      <c r="H89">
        <v>936</v>
      </c>
      <c r="I89" s="39">
        <v>2.8103048490974202E-12</v>
      </c>
      <c r="J89">
        <v>-2.8234767571584598</v>
      </c>
      <c r="K89">
        <v>1117.0779346229299</v>
      </c>
      <c r="L89">
        <v>16.209964319459999</v>
      </c>
      <c r="N89">
        <f t="shared" si="3"/>
        <v>2.9237758056000002E-2</v>
      </c>
      <c r="T89">
        <f t="shared" si="4"/>
        <v>154.53779350439902</v>
      </c>
      <c r="V89">
        <f t="shared" si="5"/>
        <v>288.28225081404344</v>
      </c>
    </row>
    <row r="90" spans="2:22">
      <c r="B90">
        <v>-104.712419264837</v>
      </c>
      <c r="C90">
        <v>32.241725919839098</v>
      </c>
      <c r="D90">
        <v>130.89765594697201</v>
      </c>
      <c r="E90">
        <v>55.878359872759901</v>
      </c>
      <c r="F90" s="39">
        <v>7.1725017270052901E-6</v>
      </c>
      <c r="G90" s="39">
        <v>3.0618396470900599E-6</v>
      </c>
      <c r="H90">
        <v>4898</v>
      </c>
      <c r="I90" s="39">
        <v>1.47060610586316E-11</v>
      </c>
      <c r="J90">
        <v>-2.5333190311154499</v>
      </c>
      <c r="K90">
        <v>5728.9443170593504</v>
      </c>
      <c r="L90">
        <v>14.504318266543599</v>
      </c>
      <c r="N90">
        <f t="shared" si="3"/>
        <v>0.15299843905800001</v>
      </c>
      <c r="T90">
        <f t="shared" si="4"/>
        <v>312.30415332885514</v>
      </c>
      <c r="V90">
        <f t="shared" si="5"/>
        <v>731.58699908762662</v>
      </c>
    </row>
    <row r="91" spans="2:22">
      <c r="B91">
        <v>-104.71236556600699</v>
      </c>
      <c r="C91">
        <v>32.241726248607499</v>
      </c>
      <c r="D91">
        <v>49.293978948839502</v>
      </c>
      <c r="E91">
        <v>33.032880329263598</v>
      </c>
      <c r="F91" s="39">
        <v>2.7010502715552398E-6</v>
      </c>
      <c r="G91" s="39">
        <v>1.8100277617315301E-6</v>
      </c>
      <c r="H91">
        <v>1077</v>
      </c>
      <c r="I91" s="39">
        <v>3.2336520539294101E-12</v>
      </c>
      <c r="J91">
        <v>-0.25742402370911099</v>
      </c>
      <c r="K91">
        <v>1275.3794077233299</v>
      </c>
      <c r="L91">
        <v>15.554540595685101</v>
      </c>
      <c r="N91">
        <f t="shared" si="3"/>
        <v>3.3642163917000006E-2</v>
      </c>
      <c r="T91">
        <f t="shared" si="4"/>
        <v>184.62076816025427</v>
      </c>
      <c r="V91">
        <f t="shared" si="5"/>
        <v>275.50404834506401</v>
      </c>
    </row>
    <row r="92" spans="2:22">
      <c r="B92">
        <v>-104.712407319587</v>
      </c>
      <c r="C92">
        <v>32.241724988328698</v>
      </c>
      <c r="D92">
        <v>30.129627851625301</v>
      </c>
      <c r="E92">
        <v>20.355971363428601</v>
      </c>
      <c r="F92" s="39">
        <v>1.6509448258367199E-6</v>
      </c>
      <c r="G92" s="39">
        <v>1.1153999565752999E-6</v>
      </c>
      <c r="H92">
        <v>376</v>
      </c>
      <c r="I92" s="39">
        <v>1.12892587955195E-12</v>
      </c>
      <c r="J92">
        <v>-1.0851311032248301</v>
      </c>
      <c r="K92">
        <v>480.37973697337702</v>
      </c>
      <c r="L92">
        <v>21.728588643438599</v>
      </c>
      <c r="N92">
        <f t="shared" si="3"/>
        <v>1.1745082296000001E-2</v>
      </c>
      <c r="T92">
        <f t="shared" si="4"/>
        <v>113.76952395020245</v>
      </c>
      <c r="V92">
        <f t="shared" si="5"/>
        <v>168.39449006273381</v>
      </c>
    </row>
    <row r="93" spans="2:22">
      <c r="B93">
        <v>-104.712429675835</v>
      </c>
      <c r="C93">
        <v>32.2417195636502</v>
      </c>
      <c r="D93">
        <v>58.081469333802097</v>
      </c>
      <c r="E93">
        <v>35.3183987897281</v>
      </c>
      <c r="F93" s="39">
        <v>3.18255843536621E-6</v>
      </c>
      <c r="G93" s="39">
        <v>1.9352621288879999E-6</v>
      </c>
      <c r="H93">
        <v>1367</v>
      </c>
      <c r="I93" s="39">
        <v>4.1043661631583102E-12</v>
      </c>
      <c r="J93">
        <v>-2.6216877665015299</v>
      </c>
      <c r="K93">
        <v>1606.71068486279</v>
      </c>
      <c r="L93">
        <v>14.919343421386699</v>
      </c>
      <c r="N93">
        <f t="shared" si="3"/>
        <v>4.2700871007000006E-2</v>
      </c>
      <c r="T93">
        <f t="shared" si="4"/>
        <v>197.39453083579036</v>
      </c>
      <c r="V93">
        <f t="shared" si="5"/>
        <v>324.61733210661993</v>
      </c>
    </row>
    <row r="94" spans="2:22">
      <c r="B94">
        <v>-104.71239531954301</v>
      </c>
      <c r="C94">
        <v>32.241717097887197</v>
      </c>
      <c r="D94">
        <v>64.706665066643396</v>
      </c>
      <c r="E94">
        <v>38.379667075456197</v>
      </c>
      <c r="F94" s="39">
        <v>3.54558424733951E-6</v>
      </c>
      <c r="G94" s="39">
        <v>2.1030034983370101E-6</v>
      </c>
      <c r="H94">
        <v>1504</v>
      </c>
      <c r="I94" s="39">
        <v>4.51570351820783E-12</v>
      </c>
      <c r="J94">
        <v>-0.78976420802428804</v>
      </c>
      <c r="K94">
        <v>1945.13299868582</v>
      </c>
      <c r="L94">
        <v>22.678809057471199</v>
      </c>
      <c r="N94">
        <f t="shared" si="3"/>
        <v>4.6980329184000004E-2</v>
      </c>
      <c r="T94">
        <f t="shared" si="4"/>
        <v>214.50395928472471</v>
      </c>
      <c r="V94">
        <f t="shared" si="5"/>
        <v>361.64555105746996</v>
      </c>
    </row>
    <row r="95" spans="2:22">
      <c r="B95">
        <v>-104.71244337451699</v>
      </c>
      <c r="C95">
        <v>32.2417075088091</v>
      </c>
      <c r="D95">
        <v>67.325934849498793</v>
      </c>
      <c r="E95">
        <v>34.218263360273198</v>
      </c>
      <c r="F95" s="39">
        <v>3.6891064281235101E-6</v>
      </c>
      <c r="G95" s="39">
        <v>1.8749805049687601E-6</v>
      </c>
      <c r="H95">
        <v>1265</v>
      </c>
      <c r="I95" s="39">
        <v>3.7981149937053897E-12</v>
      </c>
      <c r="J95">
        <v>-2.8989817804851001</v>
      </c>
      <c r="K95">
        <v>1804.4275044082001</v>
      </c>
      <c r="L95">
        <v>29.894662051558601</v>
      </c>
      <c r="N95">
        <f t="shared" si="3"/>
        <v>3.9514705065000003E-2</v>
      </c>
      <c r="T95">
        <f t="shared" si="4"/>
        <v>191.24587392056691</v>
      </c>
      <c r="V95">
        <f t="shared" si="5"/>
        <v>376.28464987384876</v>
      </c>
    </row>
    <row r="96" spans="2:22">
      <c r="B96">
        <v>-104.71244967590999</v>
      </c>
      <c r="C96">
        <v>32.241703618383099</v>
      </c>
      <c r="D96">
        <v>94.1418777666144</v>
      </c>
      <c r="E96">
        <v>60.857560405270803</v>
      </c>
      <c r="F96" s="39">
        <v>5.1584787823710497E-6</v>
      </c>
      <c r="G96" s="39">
        <v>3.3346735963321101E-6</v>
      </c>
      <c r="H96">
        <v>3942</v>
      </c>
      <c r="I96" s="39">
        <v>1.18357069606218E-11</v>
      </c>
      <c r="J96">
        <v>-3.1096562241821499</v>
      </c>
      <c r="K96">
        <v>4487.4174938829401</v>
      </c>
      <c r="L96">
        <v>12.154373748964399</v>
      </c>
      <c r="N96">
        <f t="shared" si="3"/>
        <v>0.12313594258200002</v>
      </c>
      <c r="T96">
        <f t="shared" si="4"/>
        <v>340.13290510505857</v>
      </c>
      <c r="V96">
        <f t="shared" si="5"/>
        <v>526.15895483760789</v>
      </c>
    </row>
    <row r="97" spans="2:22">
      <c r="B97">
        <v>-104.712426662125</v>
      </c>
      <c r="C97">
        <v>32.241700988235898</v>
      </c>
      <c r="D97">
        <v>37.508300099154297</v>
      </c>
      <c r="E97">
        <v>20.229984691885701</v>
      </c>
      <c r="F97" s="39">
        <v>2.0552571800613601E-6</v>
      </c>
      <c r="G97" s="39">
        <v>1.1084965509131901E-6</v>
      </c>
      <c r="H97">
        <v>455</v>
      </c>
      <c r="I97" s="39">
        <v>1.36612041275569E-12</v>
      </c>
      <c r="J97">
        <v>-2.52503150334968</v>
      </c>
      <c r="K97">
        <v>594.32228833909699</v>
      </c>
      <c r="L97">
        <v>23.442211586654299</v>
      </c>
      <c r="N97">
        <f t="shared" si="3"/>
        <v>1.4212799055000001E-2</v>
      </c>
      <c r="T97">
        <f t="shared" si="4"/>
        <v>113.0653844429492</v>
      </c>
      <c r="V97">
        <f t="shared" si="5"/>
        <v>209.6338892541734</v>
      </c>
    </row>
    <row r="98" spans="2:22">
      <c r="B98">
        <v>-104.71242457992599</v>
      </c>
      <c r="C98">
        <v>32.241696385478399</v>
      </c>
      <c r="D98">
        <v>113.104484602467</v>
      </c>
      <c r="E98">
        <v>85.885217890737707</v>
      </c>
      <c r="F98" s="39">
        <v>6.1975297057411301E-6</v>
      </c>
      <c r="G98" s="39">
        <v>4.7060573330288896E-6</v>
      </c>
      <c r="H98">
        <v>4849</v>
      </c>
      <c r="I98" s="39">
        <v>1.4558940398796299E-11</v>
      </c>
      <c r="J98">
        <v>-2.5646688958928601</v>
      </c>
      <c r="K98">
        <v>7608.4699234389</v>
      </c>
      <c r="L98">
        <v>36.2683949756834</v>
      </c>
      <c r="N98">
        <f t="shared" si="3"/>
        <v>0.15146782992900001</v>
      </c>
      <c r="T98">
        <f t="shared" si="4"/>
        <v>480.01248279133307</v>
      </c>
      <c r="V98">
        <f t="shared" si="5"/>
        <v>632.14096444318807</v>
      </c>
    </row>
    <row r="99" spans="2:22">
      <c r="B99">
        <v>-104.712363429012</v>
      </c>
      <c r="C99">
        <v>32.241695508762703</v>
      </c>
      <c r="D99">
        <v>90.443361406109304</v>
      </c>
      <c r="E99">
        <v>57.169675839539501</v>
      </c>
      <c r="F99" s="39">
        <v>4.9558195766643702E-6</v>
      </c>
      <c r="G99" s="39">
        <v>3.1325969569504301E-6</v>
      </c>
      <c r="H99">
        <v>3455</v>
      </c>
      <c r="I99" s="39">
        <v>1.03735077496064E-11</v>
      </c>
      <c r="J99">
        <v>-0.67889794987772101</v>
      </c>
      <c r="K99">
        <v>4049.8739467646801</v>
      </c>
      <c r="L99">
        <v>14.688702774068</v>
      </c>
      <c r="N99">
        <f t="shared" si="3"/>
        <v>0.10792356205500001</v>
      </c>
      <c r="T99">
        <f t="shared" si="4"/>
        <v>319.5213182671863</v>
      </c>
      <c r="V99">
        <f t="shared" si="5"/>
        <v>505.48794689874495</v>
      </c>
    </row>
    <row r="100" spans="2:22">
      <c r="B100">
        <v>-104.712427977199</v>
      </c>
      <c r="C100">
        <v>32.241692440257701</v>
      </c>
      <c r="D100">
        <v>46.896678952685697</v>
      </c>
      <c r="E100">
        <v>27.9722398525617</v>
      </c>
      <c r="F100" s="39">
        <v>2.5696908653216501E-6</v>
      </c>
      <c r="G100" s="39">
        <v>1.5327313327290001E-6</v>
      </c>
      <c r="H100">
        <v>799</v>
      </c>
      <c r="I100" s="39">
        <v>2.39896749404791E-12</v>
      </c>
      <c r="J100">
        <v>-2.5146067578842901</v>
      </c>
      <c r="K100">
        <v>1027.46825702861</v>
      </c>
      <c r="L100">
        <v>22.236040429057301</v>
      </c>
      <c r="N100">
        <f t="shared" si="3"/>
        <v>2.4958299879000001E-2</v>
      </c>
      <c r="T100">
        <f t="shared" si="4"/>
        <v>156.33684853596736</v>
      </c>
      <c r="V100">
        <f t="shared" si="5"/>
        <v>262.10553866656039</v>
      </c>
    </row>
    <row r="101" spans="2:22">
      <c r="B101">
        <v>-104.712441730675</v>
      </c>
      <c r="C101">
        <v>32.241690632031499</v>
      </c>
      <c r="D101">
        <v>87.247593629839201</v>
      </c>
      <c r="E101">
        <v>38.356946956280503</v>
      </c>
      <c r="F101" s="39">
        <v>4.7807083439338802E-6</v>
      </c>
      <c r="G101" s="39">
        <v>2.10175855553917E-6</v>
      </c>
      <c r="H101">
        <v>2189</v>
      </c>
      <c r="I101" s="39">
        <v>6.5723902934554098E-12</v>
      </c>
      <c r="J101">
        <v>-0.106570119115712</v>
      </c>
      <c r="K101">
        <v>2621.1783416507901</v>
      </c>
      <c r="L101">
        <v>16.487941121114702</v>
      </c>
      <c r="N101">
        <f t="shared" si="3"/>
        <v>6.8377620069E-2</v>
      </c>
      <c r="T101">
        <f t="shared" si="4"/>
        <v>214.37697653865175</v>
      </c>
      <c r="V101">
        <f t="shared" si="5"/>
        <v>487.62680079717131</v>
      </c>
    </row>
    <row r="102" spans="2:22">
      <c r="B102">
        <v>-104.712445347127</v>
      </c>
      <c r="C102">
        <v>32.241685207353001</v>
      </c>
      <c r="D102">
        <v>168.53348197565199</v>
      </c>
      <c r="E102">
        <v>61.997911133022903</v>
      </c>
      <c r="F102" s="39">
        <v>9.2347466559544903E-6</v>
      </c>
      <c r="G102" s="39">
        <v>3.3971588066670199E-6</v>
      </c>
      <c r="H102">
        <v>5766</v>
      </c>
      <c r="I102" s="39">
        <v>1.73121984614271E-11</v>
      </c>
      <c r="J102">
        <v>-2.6050015113867602</v>
      </c>
      <c r="K102">
        <v>8183.9380295902101</v>
      </c>
      <c r="L102">
        <v>29.544921049595001</v>
      </c>
      <c r="N102">
        <f t="shared" si="3"/>
        <v>0.18011208648600002</v>
      </c>
      <c r="T102">
        <f t="shared" si="4"/>
        <v>346.50632532246505</v>
      </c>
      <c r="V102">
        <f t="shared" si="5"/>
        <v>941.93363076191906</v>
      </c>
    </row>
    <row r="103" spans="2:22">
      <c r="B103">
        <v>-104.712434497771</v>
      </c>
      <c r="C103">
        <v>32.2416848785846</v>
      </c>
      <c r="D103">
        <v>96.845661915799994</v>
      </c>
      <c r="E103">
        <v>60.616656927550302</v>
      </c>
      <c r="F103" s="39">
        <v>5.3066319050468199E-6</v>
      </c>
      <c r="G103" s="39">
        <v>3.3214733552927099E-6</v>
      </c>
      <c r="H103">
        <v>3878</v>
      </c>
      <c r="I103" s="39">
        <v>1.16435493641023E-11</v>
      </c>
      <c r="J103">
        <v>-1.9916699369664901</v>
      </c>
      <c r="K103">
        <v>4598.0240020241799</v>
      </c>
      <c r="L103">
        <v>15.659422432488601</v>
      </c>
      <c r="N103">
        <f t="shared" si="3"/>
        <v>0.12113677963800001</v>
      </c>
      <c r="T103">
        <f t="shared" si="4"/>
        <v>338.78649556807869</v>
      </c>
      <c r="V103">
        <f t="shared" si="5"/>
        <v>541.27040444740624</v>
      </c>
    </row>
    <row r="104" spans="2:22">
      <c r="B104">
        <v>-104.712437456686</v>
      </c>
      <c r="C104">
        <v>32.241685426532001</v>
      </c>
      <c r="D104">
        <v>47.313301317308898</v>
      </c>
      <c r="E104">
        <v>35.532250644114399</v>
      </c>
      <c r="F104" s="39">
        <v>2.5925195753405599E-6</v>
      </c>
      <c r="G104" s="39">
        <v>1.9469800835283E-6</v>
      </c>
      <c r="H104">
        <v>1198</v>
      </c>
      <c r="I104" s="39">
        <v>3.5969500098490501E-12</v>
      </c>
      <c r="J104">
        <v>-2.7343257470256499</v>
      </c>
      <c r="K104">
        <v>1316.75522560124</v>
      </c>
      <c r="L104">
        <v>9.0187776203444905</v>
      </c>
      <c r="N104">
        <f t="shared" si="3"/>
        <v>3.7421831358000007E-2</v>
      </c>
      <c r="T104">
        <f t="shared" si="4"/>
        <v>198.58974884995538</v>
      </c>
      <c r="V104">
        <f t="shared" si="5"/>
        <v>264.43404106243946</v>
      </c>
    </row>
    <row r="105" spans="2:22">
      <c r="B105">
        <v>-104.712397456537</v>
      </c>
      <c r="C105">
        <v>32.241680549800797</v>
      </c>
      <c r="D105">
        <v>78.530789136175102</v>
      </c>
      <c r="E105">
        <v>63.5004146038575</v>
      </c>
      <c r="F105" s="39">
        <v>4.3030733944577698E-6</v>
      </c>
      <c r="G105" s="39">
        <v>3.4794880788104302E-6</v>
      </c>
      <c r="H105">
        <v>3153</v>
      </c>
      <c r="I105" s="39">
        <v>9.4667640910301103E-12</v>
      </c>
      <c r="J105">
        <v>-2.4757630929898702</v>
      </c>
      <c r="K105">
        <v>3905.85038770559</v>
      </c>
      <c r="L105">
        <v>19.274941766211299</v>
      </c>
      <c r="N105">
        <f t="shared" si="3"/>
        <v>9.8490011913000011E-2</v>
      </c>
      <c r="T105">
        <f t="shared" si="4"/>
        <v>354.90381722095958</v>
      </c>
      <c r="V105">
        <f t="shared" si="5"/>
        <v>438.9085804820827</v>
      </c>
    </row>
    <row r="106" spans="2:22">
      <c r="B106">
        <v>-104.712437895044</v>
      </c>
      <c r="C106">
        <v>32.241680823774402</v>
      </c>
      <c r="D106">
        <v>35.384686924756998</v>
      </c>
      <c r="E106">
        <v>33.995230744459001</v>
      </c>
      <c r="F106" s="39">
        <v>1.9388943693550601E-6</v>
      </c>
      <c r="G106" s="39">
        <v>1.8627594929839899E-6</v>
      </c>
      <c r="H106">
        <v>863</v>
      </c>
      <c r="I106" s="39">
        <v>2.5911250905673902E-12</v>
      </c>
      <c r="J106">
        <v>-0.97793664233748201</v>
      </c>
      <c r="K106">
        <v>942.17685640545301</v>
      </c>
      <c r="L106">
        <v>8.4036087139228393</v>
      </c>
      <c r="N106">
        <f t="shared" si="3"/>
        <v>2.6957462823000003E-2</v>
      </c>
      <c r="T106">
        <f t="shared" si="4"/>
        <v>189.99934463078137</v>
      </c>
      <c r="V106">
        <f t="shared" si="5"/>
        <v>197.76501522246687</v>
      </c>
    </row>
    <row r="107" spans="2:22">
      <c r="B107">
        <v>-104.712393072959</v>
      </c>
      <c r="C107">
        <v>32.241676440195903</v>
      </c>
      <c r="D107">
        <v>161.86835122683701</v>
      </c>
      <c r="E107">
        <v>99.082748749671296</v>
      </c>
      <c r="F107" s="39">
        <v>8.86953261555972E-6</v>
      </c>
      <c r="G107" s="39">
        <v>5.4292124742963097E-6</v>
      </c>
      <c r="H107">
        <v>10975</v>
      </c>
      <c r="I107" s="39">
        <v>3.29520253406455E-11</v>
      </c>
      <c r="J107">
        <v>-2.57408373447067</v>
      </c>
      <c r="K107">
        <v>12562.008144024599</v>
      </c>
      <c r="L107">
        <v>12.633395280670699</v>
      </c>
      <c r="N107">
        <f t="shared" si="3"/>
        <v>0.34282520797500005</v>
      </c>
      <c r="T107">
        <f t="shared" si="4"/>
        <v>553.77348276191287</v>
      </c>
      <c r="V107">
        <f t="shared" si="5"/>
        <v>904.68221500679215</v>
      </c>
    </row>
    <row r="108" spans="2:22">
      <c r="B108">
        <v>-104.712400141478</v>
      </c>
      <c r="C108">
        <v>32.241677316911598</v>
      </c>
      <c r="D108">
        <v>130.83692530587101</v>
      </c>
      <c r="E108">
        <v>70.354159782542496</v>
      </c>
      <c r="F108" s="39">
        <v>7.1691740079179899E-6</v>
      </c>
      <c r="G108" s="39">
        <v>3.8550371959809199E-6</v>
      </c>
      <c r="H108">
        <v>5481</v>
      </c>
      <c r="I108" s="39">
        <v>1.64564966644262E-11</v>
      </c>
      <c r="J108">
        <v>-0.34232046514207098</v>
      </c>
      <c r="K108">
        <v>7209.7331652891799</v>
      </c>
      <c r="L108">
        <v>23.977769019414801</v>
      </c>
      <c r="N108">
        <f t="shared" si="3"/>
        <v>0.17120956400100001</v>
      </c>
      <c r="T108">
        <f t="shared" si="4"/>
        <v>393.20939902463005</v>
      </c>
      <c r="V108">
        <f t="shared" si="5"/>
        <v>731.24757553451309</v>
      </c>
    </row>
    <row r="109" spans="2:22">
      <c r="B109">
        <v>-104.712402442857</v>
      </c>
      <c r="C109">
        <v>32.241674631969701</v>
      </c>
      <c r="D109">
        <v>90.996598687788406</v>
      </c>
      <c r="E109">
        <v>35.427233888596199</v>
      </c>
      <c r="F109" s="39">
        <v>4.9861340641896002E-6</v>
      </c>
      <c r="G109" s="39">
        <v>1.9412257187547699E-6</v>
      </c>
      <c r="H109">
        <v>1708</v>
      </c>
      <c r="I109" s="39">
        <v>5.1282058571136798E-12</v>
      </c>
      <c r="J109">
        <v>-1.39547219271163</v>
      </c>
      <c r="K109">
        <v>2525.0005972897002</v>
      </c>
      <c r="L109">
        <v>32.356451644671203</v>
      </c>
      <c r="N109">
        <f t="shared" si="3"/>
        <v>5.3352661068000004E-2</v>
      </c>
      <c r="T109">
        <f t="shared" si="4"/>
        <v>198.00281020336416</v>
      </c>
      <c r="V109">
        <f t="shared" si="5"/>
        <v>508.57999006604945</v>
      </c>
    </row>
    <row r="110" spans="2:22">
      <c r="B110">
        <v>-104.71240720999801</v>
      </c>
      <c r="C110">
        <v>32.241673645664498</v>
      </c>
      <c r="D110">
        <v>117.221949778225</v>
      </c>
      <c r="E110">
        <v>69.921908630262706</v>
      </c>
      <c r="F110" s="39">
        <v>6.4231450987010098E-6</v>
      </c>
      <c r="G110" s="39">
        <v>3.83135211076073E-6</v>
      </c>
      <c r="H110">
        <v>5999</v>
      </c>
      <c r="I110" s="39">
        <v>1.8011772211255799E-11</v>
      </c>
      <c r="J110">
        <v>-3.0269723138786899</v>
      </c>
      <c r="K110">
        <v>6419.7970174783704</v>
      </c>
      <c r="L110">
        <v>6.5546779178956402</v>
      </c>
      <c r="N110">
        <f t="shared" si="3"/>
        <v>0.18739028907900002</v>
      </c>
      <c r="T110">
        <f t="shared" si="4"/>
        <v>390.79354733453829</v>
      </c>
      <c r="V110">
        <f t="shared" si="5"/>
        <v>655.15347731049951</v>
      </c>
    </row>
    <row r="111" spans="2:22">
      <c r="B111">
        <v>-104.712389127739</v>
      </c>
      <c r="C111">
        <v>32.241671837438297</v>
      </c>
      <c r="D111">
        <v>35.536991291455799</v>
      </c>
      <c r="E111">
        <v>30.573916836795899</v>
      </c>
      <c r="F111" s="39">
        <v>1.94723984601983E-6</v>
      </c>
      <c r="G111" s="39">
        <v>1.67528952086102E-6</v>
      </c>
      <c r="H111">
        <v>753</v>
      </c>
      <c r="I111" s="39">
        <v>2.26085422154953E-12</v>
      </c>
      <c r="J111">
        <v>-0.120362376178744</v>
      </c>
      <c r="K111">
        <v>851.00246310626198</v>
      </c>
      <c r="L111">
        <v>11.5161197945939</v>
      </c>
      <c r="N111">
        <f t="shared" si="3"/>
        <v>2.3521401513000001E-2</v>
      </c>
      <c r="T111">
        <f t="shared" si="4"/>
        <v>170.8776212008523</v>
      </c>
      <c r="V111">
        <f t="shared" si="5"/>
        <v>198.61624432794648</v>
      </c>
    </row>
    <row r="112" spans="2:22">
      <c r="B112">
        <v>-104.71238655238599</v>
      </c>
      <c r="C112">
        <v>32.241665042891498</v>
      </c>
      <c r="D112">
        <v>27.008275058893499</v>
      </c>
      <c r="E112">
        <v>20.2573779698176</v>
      </c>
      <c r="F112" s="39">
        <v>1.47991114204385E-6</v>
      </c>
      <c r="G112" s="39">
        <v>1.1099975581837401E-6</v>
      </c>
      <c r="H112">
        <v>342</v>
      </c>
      <c r="I112" s="39">
        <v>1.02684215640098E-12</v>
      </c>
      <c r="J112">
        <v>-2.7957271501223899</v>
      </c>
      <c r="K112">
        <v>428.52795723872498</v>
      </c>
      <c r="L112">
        <v>20.191904816731</v>
      </c>
      <c r="N112">
        <f t="shared" si="3"/>
        <v>1.0683026982E-2</v>
      </c>
      <c r="T112">
        <f t="shared" si="4"/>
        <v>113.21848547331058</v>
      </c>
      <c r="V112">
        <f t="shared" si="5"/>
        <v>150.94924930415579</v>
      </c>
    </row>
    <row r="113" spans="2:22">
      <c r="B113">
        <v>-104.712366442722</v>
      </c>
      <c r="C113">
        <v>32.241759015857397</v>
      </c>
      <c r="D113">
        <v>36.2286938874472</v>
      </c>
      <c r="E113">
        <v>20.044026242100401</v>
      </c>
      <c r="F113" s="39">
        <v>1.9851415030696E-6</v>
      </c>
      <c r="G113" s="39">
        <v>1.09830700784928E-6</v>
      </c>
      <c r="H113">
        <v>426</v>
      </c>
      <c r="I113" s="39">
        <v>1.2790490018327999E-12</v>
      </c>
      <c r="J113">
        <v>-2.5903273144524999</v>
      </c>
      <c r="K113">
        <v>568.77005219123896</v>
      </c>
      <c r="L113">
        <v>25.101541763882299</v>
      </c>
      <c r="N113">
        <f t="shared" si="3"/>
        <v>1.3306928346000002E-2</v>
      </c>
      <c r="T113">
        <f t="shared" si="4"/>
        <v>112.02606266709915</v>
      </c>
      <c r="V113">
        <f t="shared" si="5"/>
        <v>202.48217013694241</v>
      </c>
    </row>
    <row r="114" spans="2:22">
      <c r="B114">
        <v>-104.712384086624</v>
      </c>
      <c r="C114">
        <v>32.241753207615801</v>
      </c>
      <c r="D114">
        <v>44.466252095249203</v>
      </c>
      <c r="E114">
        <v>29.959820712674802</v>
      </c>
      <c r="F114" s="39">
        <v>2.4365162816653499E-6</v>
      </c>
      <c r="G114" s="39">
        <v>1.6416402894906E-6</v>
      </c>
      <c r="H114">
        <v>902</v>
      </c>
      <c r="I114" s="39">
        <v>2.7082211259464499E-12</v>
      </c>
      <c r="J114">
        <v>-2.0056374909482999</v>
      </c>
      <c r="K114">
        <v>1043.44320980046</v>
      </c>
      <c r="L114">
        <v>13.555429607664999</v>
      </c>
      <c r="N114">
        <f t="shared" si="3"/>
        <v>2.8175702742000003E-2</v>
      </c>
      <c r="T114">
        <f t="shared" si="4"/>
        <v>167.44543796313948</v>
      </c>
      <c r="V114">
        <f t="shared" si="5"/>
        <v>248.52188296034782</v>
      </c>
    </row>
    <row r="115" spans="2:22">
      <c r="B115">
        <v>-104.71236052489201</v>
      </c>
      <c r="C115">
        <v>32.2417530980264</v>
      </c>
      <c r="D115">
        <v>57.7136496702567</v>
      </c>
      <c r="E115">
        <v>28.705219106225901</v>
      </c>
      <c r="F115" s="39">
        <v>3.1624038561805002E-6</v>
      </c>
      <c r="G115" s="39">
        <v>1.57289473309497E-6</v>
      </c>
      <c r="H115">
        <v>821</v>
      </c>
      <c r="I115" s="39">
        <v>2.4650216678514802E-12</v>
      </c>
      <c r="J115">
        <v>-5.8379074346074797E-2</v>
      </c>
      <c r="K115">
        <v>1297.5929771343699</v>
      </c>
      <c r="L115">
        <v>36.729004050783999</v>
      </c>
      <c r="N115">
        <f t="shared" si="3"/>
        <v>2.5645512141000002E-2</v>
      </c>
      <c r="T115">
        <f t="shared" si="4"/>
        <v>160.43346958469658</v>
      </c>
      <c r="V115">
        <f t="shared" si="5"/>
        <v>322.5615880070647</v>
      </c>
    </row>
    <row r="116" spans="2:22">
      <c r="B116">
        <v>-104.71237592221</v>
      </c>
      <c r="C116">
        <v>32.241751180210699</v>
      </c>
      <c r="D116">
        <v>41.040398353403198</v>
      </c>
      <c r="E116">
        <v>28.876954137466701</v>
      </c>
      <c r="F116" s="39">
        <v>2.2487975505536802E-6</v>
      </c>
      <c r="G116" s="39">
        <v>1.5823049077787801E-6</v>
      </c>
      <c r="H116">
        <v>712</v>
      </c>
      <c r="I116" s="39">
        <v>2.1377532612792302E-12</v>
      </c>
      <c r="J116">
        <v>-0.221094241879567</v>
      </c>
      <c r="K116">
        <v>928.24374619647995</v>
      </c>
      <c r="L116">
        <v>23.296008950509901</v>
      </c>
      <c r="N116">
        <f t="shared" si="3"/>
        <v>2.2240687752000003E-2</v>
      </c>
      <c r="T116">
        <f t="shared" si="4"/>
        <v>161.39329667430141</v>
      </c>
      <c r="V116">
        <f t="shared" si="5"/>
        <v>229.37478639717048</v>
      </c>
    </row>
    <row r="117" spans="2:22">
      <c r="B117">
        <v>-104.71237164822099</v>
      </c>
      <c r="C117">
        <v>32.2417503582897</v>
      </c>
      <c r="D117">
        <v>36.457390432912199</v>
      </c>
      <c r="E117">
        <v>21.1161491333648</v>
      </c>
      <c r="F117" s="39">
        <v>1.99767286855083E-6</v>
      </c>
      <c r="G117" s="39">
        <v>1.1570536922992401E-6</v>
      </c>
      <c r="H117">
        <v>473</v>
      </c>
      <c r="I117" s="39">
        <v>1.4201647367767901E-12</v>
      </c>
      <c r="J117">
        <v>-0.54265067215972695</v>
      </c>
      <c r="K117">
        <v>602.97510402821797</v>
      </c>
      <c r="L117">
        <v>21.555633584191199</v>
      </c>
      <c r="N117">
        <f t="shared" si="3"/>
        <v>1.4775063633000001E-2</v>
      </c>
      <c r="T117">
        <f t="shared" si="4"/>
        <v>118.01815750637587</v>
      </c>
      <c r="V117">
        <f t="shared" si="5"/>
        <v>203.7603551295463</v>
      </c>
    </row>
    <row r="118" spans="2:22">
      <c r="B118">
        <v>-104.71237329206301</v>
      </c>
      <c r="C118">
        <v>32.2417409335958</v>
      </c>
      <c r="D118">
        <v>315.62991712931802</v>
      </c>
      <c r="E118">
        <v>174.37898329961601</v>
      </c>
      <c r="F118" s="39">
        <v>1.7294856117375201E-5</v>
      </c>
      <c r="G118" s="39">
        <v>9.5550493232408101E-6</v>
      </c>
      <c r="H118">
        <v>36092</v>
      </c>
      <c r="I118" s="39">
        <v>1.0836487458720501E-10</v>
      </c>
      <c r="J118">
        <v>-1.97945107775454</v>
      </c>
      <c r="K118">
        <v>43109.340984490103</v>
      </c>
      <c r="L118">
        <v>16.278005704180899</v>
      </c>
      <c r="N118">
        <f t="shared" si="3"/>
        <v>1.1274029527320002</v>
      </c>
      <c r="T118">
        <f t="shared" si="4"/>
        <v>974.60413766155398</v>
      </c>
      <c r="V118">
        <f t="shared" si="5"/>
        <v>1764.0556068357585</v>
      </c>
    </row>
    <row r="119" spans="2:22">
      <c r="B119">
        <v>-104.71241066206601</v>
      </c>
      <c r="C119">
        <v>32.241736714401398</v>
      </c>
      <c r="D119">
        <v>37.4709496858367</v>
      </c>
      <c r="E119">
        <v>32.010084138335102</v>
      </c>
      <c r="F119" s="39">
        <v>2.0532105742448799E-6</v>
      </c>
      <c r="G119" s="39">
        <v>1.7539839205126999E-6</v>
      </c>
      <c r="H119">
        <v>764</v>
      </c>
      <c r="I119" s="39">
        <v>2.2938813084513098E-12</v>
      </c>
      <c r="J119">
        <v>-0.39102759842776802</v>
      </c>
      <c r="K119">
        <v>939.46498322229502</v>
      </c>
      <c r="L119">
        <v>18.677117972025201</v>
      </c>
      <c r="N119">
        <f t="shared" si="3"/>
        <v>2.3865007644000003E-2</v>
      </c>
      <c r="T119">
        <f t="shared" si="4"/>
        <v>178.90436024915491</v>
      </c>
      <c r="V119">
        <f t="shared" si="5"/>
        <v>209.42513779414134</v>
      </c>
    </row>
    <row r="120" spans="2:22">
      <c r="B120">
        <v>-104.712360908455</v>
      </c>
      <c r="C120">
        <v>32.241733974664797</v>
      </c>
      <c r="D120">
        <v>158.21977125203901</v>
      </c>
      <c r="E120">
        <v>61.873864108695997</v>
      </c>
      <c r="F120" s="39">
        <v>8.6696096606295596E-6</v>
      </c>
      <c r="G120" s="39">
        <v>3.3903616834505798E-6</v>
      </c>
      <c r="H120">
        <v>3567</v>
      </c>
      <c r="I120" s="39">
        <v>1.0709783543515501E-11</v>
      </c>
      <c r="J120">
        <v>-0.27270938824039298</v>
      </c>
      <c r="K120">
        <v>7667.7346058742096</v>
      </c>
      <c r="L120">
        <v>53.480393058109499</v>
      </c>
      <c r="N120">
        <f t="shared" si="3"/>
        <v>0.11142209720700001</v>
      </c>
      <c r="T120">
        <f t="shared" si="4"/>
        <v>345.81302650350193</v>
      </c>
      <c r="V120">
        <f t="shared" si="5"/>
        <v>884.29030152764608</v>
      </c>
    </row>
    <row r="121" spans="2:22">
      <c r="B121">
        <v>-104.712412196318</v>
      </c>
      <c r="C121">
        <v>32.241735344533097</v>
      </c>
      <c r="D121">
        <v>53.515982388596001</v>
      </c>
      <c r="E121">
        <v>23.091486483873499</v>
      </c>
      <c r="F121" s="39">
        <v>2.93239381047501E-6</v>
      </c>
      <c r="G121" s="39">
        <v>1.2652917692567099E-6</v>
      </c>
      <c r="H121">
        <v>676</v>
      </c>
      <c r="I121" s="39">
        <v>2.0296646132370299E-12</v>
      </c>
      <c r="J121">
        <v>-5.4461527788279798E-2</v>
      </c>
      <c r="K121">
        <v>967.90888026235405</v>
      </c>
      <c r="L121">
        <v>30.158714959122101</v>
      </c>
      <c r="N121">
        <f t="shared" si="3"/>
        <v>2.1116158596000002E-2</v>
      </c>
      <c r="T121">
        <f t="shared" si="4"/>
        <v>129.058317958369</v>
      </c>
      <c r="V121">
        <f t="shared" si="5"/>
        <v>299.10082556986305</v>
      </c>
    </row>
    <row r="122" spans="2:22">
      <c r="B122">
        <v>-104.712393292138</v>
      </c>
      <c r="C122">
        <v>32.241732878770101</v>
      </c>
      <c r="D122">
        <v>64.084020211198705</v>
      </c>
      <c r="E122">
        <v>25.629436390555199</v>
      </c>
      <c r="F122" s="39">
        <v>3.5114665905435998E-6</v>
      </c>
      <c r="G122" s="39">
        <v>1.4043580493748401E-6</v>
      </c>
      <c r="H122">
        <v>1053</v>
      </c>
      <c r="I122" s="39">
        <v>3.1615929552345998E-12</v>
      </c>
      <c r="J122">
        <v>-2.7738223422261998</v>
      </c>
      <c r="K122">
        <v>1286.4351139276</v>
      </c>
      <c r="L122">
        <v>18.145891028650901</v>
      </c>
      <c r="N122">
        <f t="shared" si="3"/>
        <v>3.2892477813000004E-2</v>
      </c>
      <c r="T122">
        <f t="shared" si="4"/>
        <v>143.24291998681301</v>
      </c>
      <c r="V122">
        <f t="shared" si="5"/>
        <v>358.16558896038958</v>
      </c>
    </row>
    <row r="123" spans="2:22">
      <c r="B123">
        <v>-104.712351154994</v>
      </c>
      <c r="C123">
        <v>32.241723454076201</v>
      </c>
      <c r="D123">
        <v>43.903726664548003</v>
      </c>
      <c r="E123">
        <v>26.456669983532301</v>
      </c>
      <c r="F123" s="39">
        <v>2.4056928525214102E-6</v>
      </c>
      <c r="G123" s="39">
        <v>1.4496860908232599E-6</v>
      </c>
      <c r="H123">
        <v>732</v>
      </c>
      <c r="I123" s="39">
        <v>2.19780251019157E-12</v>
      </c>
      <c r="J123">
        <v>-0.30951819595107999</v>
      </c>
      <c r="K123">
        <v>909.77845368551402</v>
      </c>
      <c r="L123">
        <v>19.540851178144901</v>
      </c>
      <c r="N123">
        <f t="shared" si="3"/>
        <v>2.2865426172000002E-2</v>
      </c>
      <c r="T123">
        <f t="shared" si="4"/>
        <v>147.86632853796203</v>
      </c>
      <c r="V123">
        <f t="shared" si="5"/>
        <v>245.37792832815882</v>
      </c>
    </row>
    <row r="124" spans="2:22">
      <c r="B124">
        <v>-104.712385237313</v>
      </c>
      <c r="C124">
        <v>32.241715125276897</v>
      </c>
      <c r="D124">
        <v>45.275863680977103</v>
      </c>
      <c r="E124">
        <v>30.501031809362999</v>
      </c>
      <c r="F124" s="39">
        <v>2.4808787299829098E-6</v>
      </c>
      <c r="G124" s="39">
        <v>1.6712958054552501E-6</v>
      </c>
      <c r="H124">
        <v>678</v>
      </c>
      <c r="I124" s="39">
        <v>2.0356695381282599E-12</v>
      </c>
      <c r="J124">
        <v>-2.6810079689449702</v>
      </c>
      <c r="K124">
        <v>1081.63406415953</v>
      </c>
      <c r="L124">
        <v>37.317062908255302</v>
      </c>
      <c r="N124">
        <f t="shared" si="3"/>
        <v>2.1178632438000004E-2</v>
      </c>
      <c r="T124">
        <f t="shared" si="4"/>
        <v>170.47026678252982</v>
      </c>
      <c r="V124">
        <f t="shared" si="5"/>
        <v>253.04680211298106</v>
      </c>
    </row>
    <row r="125" spans="2:22">
      <c r="B125">
        <v>-104.712388579791</v>
      </c>
      <c r="C125">
        <v>32.241710686903502</v>
      </c>
      <c r="D125">
        <v>48.407048761237</v>
      </c>
      <c r="E125">
        <v>26.587452927778301</v>
      </c>
      <c r="F125" s="39">
        <v>2.6524511713170398E-6</v>
      </c>
      <c r="G125" s="39">
        <v>1.45685230695357E-6</v>
      </c>
      <c r="H125">
        <v>795</v>
      </c>
      <c r="I125" s="39">
        <v>2.38695764426544E-12</v>
      </c>
      <c r="J125">
        <v>-2.0302989200715098</v>
      </c>
      <c r="K125">
        <v>1008.0554479326599</v>
      </c>
      <c r="L125">
        <v>21.1352905606139</v>
      </c>
      <c r="N125">
        <f t="shared" si="3"/>
        <v>2.4833352195000002E-2</v>
      </c>
      <c r="T125">
        <f t="shared" si="4"/>
        <v>148.59727441335295</v>
      </c>
      <c r="V125">
        <f t="shared" si="5"/>
        <v>270.54699552655359</v>
      </c>
    </row>
    <row r="126" spans="2:22">
      <c r="B126">
        <v>-104.712399209968</v>
      </c>
      <c r="C126">
        <v>32.241709262240498</v>
      </c>
      <c r="D126">
        <v>88.889022655999497</v>
      </c>
      <c r="E126">
        <v>50.855274580517602</v>
      </c>
      <c r="F126" s="39">
        <v>4.8706500043839398E-6</v>
      </c>
      <c r="G126" s="39">
        <v>2.7866010442834601E-6</v>
      </c>
      <c r="H126">
        <v>2122</v>
      </c>
      <c r="I126" s="39">
        <v>6.3712253095990798E-12</v>
      </c>
      <c r="J126">
        <v>-2.3510622063914202</v>
      </c>
      <c r="K126">
        <v>3540.6517763824199</v>
      </c>
      <c r="L126">
        <v>40.067531798676299</v>
      </c>
      <c r="N126">
        <f t="shared" si="3"/>
        <v>6.6284746362000005E-2</v>
      </c>
      <c r="T126">
        <f t="shared" si="4"/>
        <v>284.23012963051292</v>
      </c>
      <c r="V126">
        <f t="shared" si="5"/>
        <v>496.80074762438124</v>
      </c>
    </row>
    <row r="127" spans="2:22">
      <c r="B127">
        <v>-104.712362278323</v>
      </c>
      <c r="C127">
        <v>32.241708604703703</v>
      </c>
      <c r="D127">
        <v>32.805316941947297</v>
      </c>
      <c r="E127">
        <v>25.071220552443801</v>
      </c>
      <c r="F127" s="39">
        <v>1.7975584873452E-6</v>
      </c>
      <c r="G127" s="39">
        <v>1.3737707631936599E-6</v>
      </c>
      <c r="H127">
        <v>578</v>
      </c>
      <c r="I127" s="39">
        <v>1.73542329356657E-12</v>
      </c>
      <c r="J127">
        <v>-2.0731941852837998</v>
      </c>
      <c r="K127">
        <v>644.19714636358799</v>
      </c>
      <c r="L127">
        <v>10.2759142503599</v>
      </c>
      <c r="N127">
        <f t="shared" si="3"/>
        <v>1.8054940338000001E-2</v>
      </c>
      <c r="T127">
        <f t="shared" si="4"/>
        <v>140.12305166760842</v>
      </c>
      <c r="V127">
        <f t="shared" si="5"/>
        <v>183.34891638854344</v>
      </c>
    </row>
    <row r="128" spans="2:22">
      <c r="B128">
        <v>-104.712354661856</v>
      </c>
      <c r="C128">
        <v>32.241707782782697</v>
      </c>
      <c r="D128">
        <v>48.208654278792203</v>
      </c>
      <c r="E128">
        <v>31.061236419282299</v>
      </c>
      <c r="F128" s="39">
        <v>2.6415801992001599E-6</v>
      </c>
      <c r="G128" s="39">
        <v>1.70199206585085E-6</v>
      </c>
      <c r="H128">
        <v>789</v>
      </c>
      <c r="I128" s="39">
        <v>2.3689428695917399E-12</v>
      </c>
      <c r="J128">
        <v>-1.75935814924378</v>
      </c>
      <c r="K128">
        <v>1172.8509637009599</v>
      </c>
      <c r="L128">
        <v>32.728025604354201</v>
      </c>
      <c r="N128">
        <f t="shared" si="3"/>
        <v>2.4645930669000001E-2</v>
      </c>
      <c r="T128">
        <f t="shared" si="4"/>
        <v>173.60125034736879</v>
      </c>
      <c r="V128">
        <f t="shared" si="5"/>
        <v>269.43816876416963</v>
      </c>
    </row>
    <row r="129" spans="2:22">
      <c r="B129">
        <v>-104.71236386737</v>
      </c>
      <c r="C129">
        <v>32.241707399219599</v>
      </c>
      <c r="D129">
        <v>47.0457864408381</v>
      </c>
      <c r="E129">
        <v>23.1081460589415</v>
      </c>
      <c r="F129" s="39">
        <v>2.5778611698893299E-6</v>
      </c>
      <c r="G129" s="39">
        <v>1.2662046261759801E-6</v>
      </c>
      <c r="H129">
        <v>735</v>
      </c>
      <c r="I129" s="39">
        <v>2.2068098975284202E-12</v>
      </c>
      <c r="J129">
        <v>-2.8220784331678699</v>
      </c>
      <c r="K129">
        <v>851.50052098942297</v>
      </c>
      <c r="L129">
        <v>13.6817909229288</v>
      </c>
      <c r="N129">
        <f t="shared" si="3"/>
        <v>2.2959136935000003E-2</v>
      </c>
      <c r="T129">
        <f t="shared" si="4"/>
        <v>129.15142832342406</v>
      </c>
      <c r="V129">
        <f t="shared" si="5"/>
        <v>262.93890041784414</v>
      </c>
    </row>
    <row r="130" spans="2:22">
      <c r="B130">
        <v>-104.712394716801</v>
      </c>
      <c r="C130">
        <v>32.241705974556602</v>
      </c>
      <c r="D130">
        <v>43.559086947374396</v>
      </c>
      <c r="E130">
        <v>26.065151668460299</v>
      </c>
      <c r="F130" s="39">
        <v>2.3868084122406499E-6</v>
      </c>
      <c r="G130" s="39">
        <v>1.4282329504236601E-6</v>
      </c>
      <c r="H130">
        <v>661</v>
      </c>
      <c r="I130" s="39">
        <v>1.9846276765527699E-12</v>
      </c>
      <c r="J130">
        <v>-1.4743253307971</v>
      </c>
      <c r="K130">
        <v>889.27914077044795</v>
      </c>
      <c r="L130">
        <v>25.670133291631299</v>
      </c>
      <c r="N130">
        <f t="shared" si="3"/>
        <v>2.0647604781000001E-2</v>
      </c>
      <c r="T130">
        <f t="shared" si="4"/>
        <v>145.67813267502461</v>
      </c>
      <c r="V130">
        <f t="shared" si="5"/>
        <v>243.45173694887552</v>
      </c>
    </row>
    <row r="131" spans="2:22">
      <c r="B131">
        <v>-104.71243762106999</v>
      </c>
      <c r="C131">
        <v>32.241687453937097</v>
      </c>
      <c r="D131">
        <v>35.349790233271101</v>
      </c>
      <c r="E131">
        <v>31.471749912431601</v>
      </c>
      <c r="F131" s="39">
        <v>1.9369822145640599E-6</v>
      </c>
      <c r="G131" s="39">
        <v>1.7244860419061999E-6</v>
      </c>
      <c r="H131">
        <v>684</v>
      </c>
      <c r="I131" s="39">
        <v>2.05368431280196E-12</v>
      </c>
      <c r="J131">
        <v>-1.9043069005570199</v>
      </c>
      <c r="K131">
        <v>871.37844719534405</v>
      </c>
      <c r="L131">
        <v>21.503681643543999</v>
      </c>
      <c r="N131">
        <f t="shared" si="3"/>
        <v>2.1366053964000001E-2</v>
      </c>
      <c r="T131">
        <f t="shared" si="4"/>
        <v>175.89561026058024</v>
      </c>
      <c r="V131">
        <f t="shared" si="5"/>
        <v>197.5699776137522</v>
      </c>
    </row>
    <row r="132" spans="2:22">
      <c r="B132">
        <v>-104.712439758065</v>
      </c>
      <c r="C132">
        <v>32.241683125153202</v>
      </c>
      <c r="D132">
        <v>82.731434393536404</v>
      </c>
      <c r="E132">
        <v>38.673673818133899</v>
      </c>
      <c r="F132" s="39">
        <v>4.5332466175379897E-6</v>
      </c>
      <c r="G132" s="39">
        <v>2.11911351844662E-6</v>
      </c>
      <c r="H132">
        <v>1191</v>
      </c>
      <c r="I132" s="39">
        <v>3.5759327727297302E-12</v>
      </c>
      <c r="J132">
        <v>-2.7245314989489402</v>
      </c>
      <c r="K132">
        <v>2506.0230742212002</v>
      </c>
      <c r="L132">
        <v>52.474499845931099</v>
      </c>
      <c r="N132">
        <f t="shared" si="3"/>
        <v>3.7203172911000004E-2</v>
      </c>
      <c r="T132">
        <f t="shared" si="4"/>
        <v>216.14716296955038</v>
      </c>
      <c r="V132">
        <f t="shared" si="5"/>
        <v>462.38598682547502</v>
      </c>
    </row>
    <row r="133" spans="2:22">
      <c r="B133">
        <v>-104.712447374531</v>
      </c>
      <c r="C133">
        <v>32.241679618290298</v>
      </c>
      <c r="D133">
        <v>55.273377199481402</v>
      </c>
      <c r="E133">
        <v>38.113688563565901</v>
      </c>
      <c r="F133" s="39">
        <v>3.0286897847987399E-6</v>
      </c>
      <c r="G133" s="39">
        <v>2.0884292775682901E-6</v>
      </c>
      <c r="H133">
        <v>890</v>
      </c>
      <c r="I133" s="39">
        <v>2.6721915765990401E-12</v>
      </c>
      <c r="J133">
        <v>-1.0585089827622201</v>
      </c>
      <c r="K133">
        <v>1650.04604304138</v>
      </c>
      <c r="L133">
        <v>46.062111190573603</v>
      </c>
      <c r="N133">
        <f t="shared" si="3"/>
        <v>2.7800859690000002E-2</v>
      </c>
      <c r="T133">
        <f t="shared" si="4"/>
        <v>213.01740538176983</v>
      </c>
      <c r="V133">
        <f t="shared" si="5"/>
        <v>308.9229051679016</v>
      </c>
    </row>
    <row r="134" spans="2:22">
      <c r="B134">
        <v>-104.712440306012</v>
      </c>
      <c r="C134">
        <v>32.241677919653597</v>
      </c>
      <c r="D134">
        <v>54.884036866788598</v>
      </c>
      <c r="E134">
        <v>34.034562911493097</v>
      </c>
      <c r="F134" s="39">
        <v>3.00735598635575E-6</v>
      </c>
      <c r="G134" s="39">
        <v>1.86491468846047E-6</v>
      </c>
      <c r="H134">
        <v>969</v>
      </c>
      <c r="I134" s="39">
        <v>2.9093861098027799E-12</v>
      </c>
      <c r="J134">
        <v>-2.92519893153086</v>
      </c>
      <c r="K134">
        <v>1463.07067704256</v>
      </c>
      <c r="L134">
        <v>33.769433342842603</v>
      </c>
      <c r="N134">
        <f t="shared" si="3"/>
        <v>3.0268576449000002E-2</v>
      </c>
      <c r="T134">
        <f t="shared" si="4"/>
        <v>190.21917211233495</v>
      </c>
      <c r="V134">
        <f t="shared" si="5"/>
        <v>306.7468820484815</v>
      </c>
    </row>
    <row r="135" spans="2:22">
      <c r="B135">
        <v>-104.712388470202</v>
      </c>
      <c r="C135">
        <v>32.2416753443012</v>
      </c>
      <c r="D135">
        <v>52.5148921290902</v>
      </c>
      <c r="E135">
        <v>47.1636528268333</v>
      </c>
      <c r="F135" s="39">
        <v>2.8775393399098401E-6</v>
      </c>
      <c r="G135" s="39">
        <v>2.5843196266966001E-6</v>
      </c>
      <c r="H135">
        <v>1635</v>
      </c>
      <c r="I135" s="39">
        <v>4.9090260985836397E-12</v>
      </c>
      <c r="J135">
        <v>-2.9597866974278402</v>
      </c>
      <c r="K135">
        <v>1939.94310426931</v>
      </c>
      <c r="L135">
        <v>15.719177722182399</v>
      </c>
      <c r="N135">
        <f t="shared" ref="N135:N197" si="6">H135*$O$6</f>
        <v>5.1072365835000008E-2</v>
      </c>
      <c r="T135">
        <f t="shared" ref="T135:T197" si="7">E135*$U$6</f>
        <v>263.59765564917132</v>
      </c>
      <c r="V135">
        <f t="shared" ref="V135:V198" si="8">D135*U$6</f>
        <v>293.50573210948517</v>
      </c>
    </row>
    <row r="136" spans="2:22">
      <c r="B136">
        <v>-104.712388086639</v>
      </c>
      <c r="C136">
        <v>32.2416706319542</v>
      </c>
      <c r="D136">
        <v>33.444801241207202</v>
      </c>
      <c r="E136">
        <v>25.370713157770901</v>
      </c>
      <c r="F136" s="39">
        <v>1.83259885691983E-6</v>
      </c>
      <c r="G136" s="39">
        <v>1.3901813796664601E-6</v>
      </c>
      <c r="H136">
        <v>501</v>
      </c>
      <c r="I136" s="39">
        <v>1.50423368525407E-12</v>
      </c>
      <c r="J136">
        <v>-1.2170805172066901</v>
      </c>
      <c r="K136">
        <v>664.60005949369599</v>
      </c>
      <c r="L136">
        <v>24.616317310944801</v>
      </c>
      <c r="N136">
        <f t="shared" si="6"/>
        <v>1.5649697421000003E-2</v>
      </c>
      <c r="T136">
        <f t="shared" si="7"/>
        <v>141.79691583878159</v>
      </c>
      <c r="V136">
        <f t="shared" si="8"/>
        <v>186.92299413710705</v>
      </c>
    </row>
    <row r="137" spans="2:22">
      <c r="B137">
        <v>-104.71241460728599</v>
      </c>
      <c r="C137">
        <v>32.241668768933302</v>
      </c>
      <c r="D137">
        <v>98.721978084005698</v>
      </c>
      <c r="E137">
        <v>35.469518139597803</v>
      </c>
      <c r="F137" s="39">
        <v>5.4094441430468299E-6</v>
      </c>
      <c r="G137" s="39">
        <v>1.9435426728754601E-6</v>
      </c>
      <c r="H137">
        <v>1714</v>
      </c>
      <c r="I137" s="39">
        <v>5.1462206317873802E-12</v>
      </c>
      <c r="J137">
        <v>-0.11623203315701</v>
      </c>
      <c r="K137">
        <v>2742.6362920649799</v>
      </c>
      <c r="L137">
        <v>37.505384692860702</v>
      </c>
      <c r="N137">
        <f t="shared" si="6"/>
        <v>5.3540082594000005E-2</v>
      </c>
      <c r="T137">
        <f t="shared" si="7"/>
        <v>198.23913688221214</v>
      </c>
      <c r="V137">
        <f t="shared" si="8"/>
        <v>551.75713551150784</v>
      </c>
    </row>
    <row r="138" spans="2:22">
      <c r="B138">
        <v>-104.712387812665</v>
      </c>
      <c r="C138">
        <v>32.2416681113965</v>
      </c>
      <c r="D138">
        <v>44.209557370517601</v>
      </c>
      <c r="E138">
        <v>27.014141845200001</v>
      </c>
      <c r="F138" s="39">
        <v>2.4224507635082002E-6</v>
      </c>
      <c r="G138" s="39">
        <v>1.48023261101601E-6</v>
      </c>
      <c r="H138">
        <v>522</v>
      </c>
      <c r="I138" s="39">
        <v>1.5672853966120199E-12</v>
      </c>
      <c r="J138">
        <v>-0.53098428701836398</v>
      </c>
      <c r="K138">
        <v>935.41951049045895</v>
      </c>
      <c r="L138">
        <v>44.196160744358899</v>
      </c>
      <c r="N138">
        <f t="shared" si="6"/>
        <v>1.6305672762000002E-2</v>
      </c>
      <c r="T138">
        <f t="shared" si="7"/>
        <v>150.98203877282282</v>
      </c>
      <c r="V138">
        <f t="shared" si="8"/>
        <v>247.0872161438229</v>
      </c>
    </row>
    <row r="139" spans="2:22">
      <c r="B139">
        <v>-104.712399209968</v>
      </c>
      <c r="C139">
        <v>32.241666357965101</v>
      </c>
      <c r="D139">
        <v>49.904379303398102</v>
      </c>
      <c r="E139">
        <v>34.227921258708101</v>
      </c>
      <c r="F139" s="39">
        <v>2.7344969942300098E-6</v>
      </c>
      <c r="G139" s="39">
        <v>1.8755097069067301E-6</v>
      </c>
      <c r="H139">
        <v>1057</v>
      </c>
      <c r="I139" s="39">
        <v>3.1736028050170699E-12</v>
      </c>
      <c r="J139">
        <v>-3.0211056537987702</v>
      </c>
      <c r="K139">
        <v>1337.88339585975</v>
      </c>
      <c r="L139">
        <v>20.994609599684299</v>
      </c>
      <c r="N139">
        <f t="shared" si="6"/>
        <v>3.3017425497000007E-2</v>
      </c>
      <c r="T139">
        <f t="shared" si="7"/>
        <v>191.2998519149196</v>
      </c>
      <c r="V139">
        <f t="shared" si="8"/>
        <v>278.91557592669199</v>
      </c>
    </row>
    <row r="140" spans="2:22">
      <c r="V140">
        <f t="shared" si="8"/>
        <v>0</v>
      </c>
    </row>
    <row r="141" spans="2:22">
      <c r="B141">
        <v>-104.712241072381</v>
      </c>
      <c r="C141">
        <v>32.241939618895302</v>
      </c>
      <c r="D141">
        <v>45.120368012866699</v>
      </c>
      <c r="E141">
        <v>24.510909571120202</v>
      </c>
      <c r="F141" s="39">
        <v>2.4723583868186602E-6</v>
      </c>
      <c r="G141" s="39">
        <v>1.34306867420567E-6</v>
      </c>
      <c r="H141">
        <v>631</v>
      </c>
      <c r="I141" s="39">
        <v>1.8945538031842601E-12</v>
      </c>
      <c r="J141">
        <v>-3.0810253070283902</v>
      </c>
      <c r="K141">
        <v>866.22585471657396</v>
      </c>
      <c r="L141">
        <v>27.155256730767899</v>
      </c>
      <c r="N141">
        <f t="shared" si="6"/>
        <v>1.9710497151000001E-2</v>
      </c>
      <c r="T141">
        <f t="shared" si="7"/>
        <v>136.99147359299081</v>
      </c>
      <c r="V141">
        <f t="shared" si="8"/>
        <v>252.177736823912</v>
      </c>
    </row>
    <row r="142" spans="2:22">
      <c r="B142">
        <v>-104.712245839522</v>
      </c>
      <c r="C142">
        <v>32.241936002442998</v>
      </c>
      <c r="D142">
        <v>33.224731099250199</v>
      </c>
      <c r="E142">
        <v>26.4921363978508</v>
      </c>
      <c r="F142" s="39">
        <v>1.8205401728904701E-6</v>
      </c>
      <c r="G142" s="39">
        <v>1.45162946342309E-6</v>
      </c>
      <c r="H142">
        <v>549</v>
      </c>
      <c r="I142" s="39">
        <v>1.64835188264368E-12</v>
      </c>
      <c r="J142">
        <v>-0.54980535327706204</v>
      </c>
      <c r="K142">
        <v>689.40993615714603</v>
      </c>
      <c r="L142">
        <v>20.3666829839743</v>
      </c>
      <c r="N142">
        <f t="shared" si="6"/>
        <v>1.7149069629000001E-2</v>
      </c>
      <c r="T142">
        <f t="shared" si="7"/>
        <v>148.06455032758814</v>
      </c>
      <c r="V142">
        <f t="shared" si="8"/>
        <v>185.69302211370939</v>
      </c>
    </row>
    <row r="143" spans="2:22">
      <c r="B143">
        <v>-104.71224940118</v>
      </c>
      <c r="C143">
        <v>32.241933043527503</v>
      </c>
      <c r="D143">
        <v>92.665223494663806</v>
      </c>
      <c r="E143">
        <v>36.697200420410901</v>
      </c>
      <c r="F143" s="39">
        <v>5.0775659101035198E-6</v>
      </c>
      <c r="G143" s="39">
        <v>2.0108131920886698E-6</v>
      </c>
      <c r="H143">
        <v>2130</v>
      </c>
      <c r="I143" s="39">
        <v>6.3952450091640103E-12</v>
      </c>
      <c r="J143">
        <v>-2.4287649092982999</v>
      </c>
      <c r="K143">
        <v>2663.4760294604298</v>
      </c>
      <c r="L143">
        <v>20.029315960035198</v>
      </c>
      <c r="N143">
        <f t="shared" si="6"/>
        <v>6.653464173000001E-2</v>
      </c>
      <c r="T143">
        <f t="shared" si="7"/>
        <v>205.10065314967653</v>
      </c>
      <c r="V143">
        <f t="shared" si="8"/>
        <v>517.90593411167606</v>
      </c>
    </row>
    <row r="144" spans="2:22">
      <c r="B144">
        <v>-104.71225515462601</v>
      </c>
      <c r="C144">
        <v>32.241930851738204</v>
      </c>
      <c r="D144">
        <v>38.8336095973212</v>
      </c>
      <c r="E144">
        <v>20.590674585941802</v>
      </c>
      <c r="F144" s="39">
        <v>2.1278771562988998E-6</v>
      </c>
      <c r="G144" s="39">
        <v>1.12826045630412E-6</v>
      </c>
      <c r="H144">
        <v>460</v>
      </c>
      <c r="I144" s="39">
        <v>1.38113272498377E-12</v>
      </c>
      <c r="J144">
        <v>-1.7501332211357801</v>
      </c>
      <c r="K144">
        <v>626.292796601227</v>
      </c>
      <c r="L144">
        <v>26.551925473782699</v>
      </c>
      <c r="N144">
        <f t="shared" si="6"/>
        <v>1.4368983660000001E-2</v>
      </c>
      <c r="T144">
        <f t="shared" si="7"/>
        <v>115.08128026082873</v>
      </c>
      <c r="V144">
        <f t="shared" si="8"/>
        <v>217.04104403942821</v>
      </c>
    </row>
    <row r="145" spans="2:22">
      <c r="B145">
        <v>-104.712257017646</v>
      </c>
      <c r="C145">
        <v>32.241926632543802</v>
      </c>
      <c r="D145">
        <v>52.041320228104702</v>
      </c>
      <c r="E145">
        <v>39.892797841185697</v>
      </c>
      <c r="F145" s="39">
        <v>2.85159009541721E-6</v>
      </c>
      <c r="G145" s="39">
        <v>2.1859150902357699E-6</v>
      </c>
      <c r="H145">
        <v>1308</v>
      </c>
      <c r="I145" s="39">
        <v>3.9272208788669098E-12</v>
      </c>
      <c r="J145">
        <v>-0.36271325663027099</v>
      </c>
      <c r="K145">
        <v>1626.0799057453301</v>
      </c>
      <c r="L145">
        <v>19.561148540209</v>
      </c>
      <c r="N145">
        <f t="shared" si="6"/>
        <v>4.0857892668000002E-2</v>
      </c>
      <c r="T145">
        <f t="shared" si="7"/>
        <v>222.96084713438688</v>
      </c>
      <c r="V145">
        <f t="shared" si="8"/>
        <v>290.85893875487722</v>
      </c>
    </row>
    <row r="146" spans="2:22">
      <c r="B146">
        <v>-104.71224172991801</v>
      </c>
      <c r="C146">
        <v>32.241894139267501</v>
      </c>
      <c r="D146">
        <v>82.234439050547607</v>
      </c>
      <c r="E146">
        <v>43.681649507119097</v>
      </c>
      <c r="F146" s="39">
        <v>4.5060138918630201E-6</v>
      </c>
      <c r="G146" s="39">
        <v>2.3935241946209801E-6</v>
      </c>
      <c r="H146">
        <v>2080</v>
      </c>
      <c r="I146" s="39">
        <v>6.2451218868831703E-12</v>
      </c>
      <c r="J146">
        <v>-2.8643102812772701</v>
      </c>
      <c r="K146">
        <v>2813.5319120507402</v>
      </c>
      <c r="L146">
        <v>26.071568938277402</v>
      </c>
      <c r="N146">
        <f t="shared" si="6"/>
        <v>6.4972795680000001E-2</v>
      </c>
      <c r="T146">
        <f t="shared" si="7"/>
        <v>244.13673909528865</v>
      </c>
      <c r="V146">
        <f t="shared" si="8"/>
        <v>459.60827985351062</v>
      </c>
    </row>
    <row r="147" spans="2:22">
      <c r="B147">
        <v>-104.71228238760401</v>
      </c>
      <c r="C147">
        <v>32.241890632404697</v>
      </c>
      <c r="D147">
        <v>94.126664971734797</v>
      </c>
      <c r="E147">
        <v>80.639256478365596</v>
      </c>
      <c r="F147" s="39">
        <v>5.1576452013817098E-6</v>
      </c>
      <c r="G147" s="39">
        <v>4.4186062933763098E-6</v>
      </c>
      <c r="H147">
        <v>4445</v>
      </c>
      <c r="I147" s="39">
        <v>1.3345945570767099E-11</v>
      </c>
      <c r="J147">
        <v>-0.38011415356884898</v>
      </c>
      <c r="K147">
        <v>5945.08772536378</v>
      </c>
      <c r="L147">
        <v>25.2323900783481</v>
      </c>
      <c r="N147">
        <f t="shared" si="6"/>
        <v>0.13884811384500001</v>
      </c>
      <c r="T147">
        <f t="shared" si="7"/>
        <v>450.69280445758534</v>
      </c>
      <c r="V147">
        <f t="shared" si="8"/>
        <v>526.07393052702582</v>
      </c>
    </row>
    <row r="148" spans="2:22">
      <c r="B148">
        <v>-104.712298771227</v>
      </c>
      <c r="C148">
        <v>32.241890084457303</v>
      </c>
      <c r="D148">
        <v>44.5238220042108</v>
      </c>
      <c r="E148">
        <v>26.986825675142601</v>
      </c>
      <c r="F148" s="39">
        <v>2.4396708092881898E-6</v>
      </c>
      <c r="G148" s="39">
        <v>1.47873582885063E-6</v>
      </c>
      <c r="H148">
        <v>741</v>
      </c>
      <c r="I148" s="39">
        <v>2.2248246722021299E-12</v>
      </c>
      <c r="J148">
        <v>-2.5102192724518502</v>
      </c>
      <c r="K148">
        <v>941.11635949182903</v>
      </c>
      <c r="L148">
        <v>21.263721268205899</v>
      </c>
      <c r="N148">
        <f t="shared" si="6"/>
        <v>2.3146558461000003E-2</v>
      </c>
      <c r="T148">
        <f t="shared" si="7"/>
        <v>150.82936869837201</v>
      </c>
      <c r="V148">
        <f t="shared" si="8"/>
        <v>248.84364118153417</v>
      </c>
    </row>
    <row r="149" spans="2:22">
      <c r="B149">
        <v>-104.71225586695699</v>
      </c>
      <c r="C149">
        <v>32.241886139236598</v>
      </c>
      <c r="D149">
        <v>124.323032818371</v>
      </c>
      <c r="E149">
        <v>104.41539611464</v>
      </c>
      <c r="F149" s="39">
        <v>6.8122470272313003E-6</v>
      </c>
      <c r="G149" s="39">
        <v>5.7214134473239903E-6</v>
      </c>
      <c r="H149">
        <v>7186</v>
      </c>
      <c r="I149" s="39">
        <v>2.1575695134203099E-11</v>
      </c>
      <c r="J149">
        <v>-2.0390528685594602</v>
      </c>
      <c r="K149">
        <v>10167.524269666499</v>
      </c>
      <c r="L149">
        <v>29.323994618449401</v>
      </c>
      <c r="N149">
        <f t="shared" si="6"/>
        <v>0.22446851430600001</v>
      </c>
      <c r="T149">
        <f t="shared" si="7"/>
        <v>583.57764888472298</v>
      </c>
      <c r="V149">
        <f t="shared" si="8"/>
        <v>694.84143042187554</v>
      </c>
    </row>
    <row r="150" spans="2:22">
      <c r="B150">
        <v>-104.71226540123899</v>
      </c>
      <c r="C150">
        <v>32.241883673473602</v>
      </c>
      <c r="D150">
        <v>145.09800792882399</v>
      </c>
      <c r="E150">
        <v>103.18320383166601</v>
      </c>
      <c r="F150" s="39">
        <v>7.9506061810313894E-6</v>
      </c>
      <c r="G150" s="39">
        <v>5.6538958037596703E-6</v>
      </c>
      <c r="H150">
        <v>7155</v>
      </c>
      <c r="I150" s="39">
        <v>2.14826187983889E-11</v>
      </c>
      <c r="J150">
        <v>-0.13923658757591401</v>
      </c>
      <c r="K150">
        <v>11726.5305642166</v>
      </c>
      <c r="L150">
        <v>38.984510714248401</v>
      </c>
      <c r="N150">
        <f t="shared" si="6"/>
        <v>0.22350016975500003</v>
      </c>
      <c r="T150">
        <f t="shared" si="7"/>
        <v>576.69092621518132</v>
      </c>
      <c r="V150">
        <f t="shared" si="8"/>
        <v>810.95276631419733</v>
      </c>
    </row>
    <row r="151" spans="2:22">
      <c r="B151">
        <v>-104.71229997671099</v>
      </c>
      <c r="C151">
        <v>32.241882961142103</v>
      </c>
      <c r="D151">
        <v>78.045469393182302</v>
      </c>
      <c r="E151">
        <v>46.291503378625301</v>
      </c>
      <c r="F151" s="39">
        <v>4.2764804301332196E-6</v>
      </c>
      <c r="G151" s="39">
        <v>2.5365304330840502E-6</v>
      </c>
      <c r="H151">
        <v>2460</v>
      </c>
      <c r="I151" s="39">
        <v>7.3860576162175904E-12</v>
      </c>
      <c r="J151">
        <v>-1.9039349999402799</v>
      </c>
      <c r="K151">
        <v>2829.74996725553</v>
      </c>
      <c r="L151">
        <v>13.066524305472001</v>
      </c>
      <c r="N151">
        <f t="shared" si="6"/>
        <v>7.6842825660000003E-2</v>
      </c>
      <c r="T151">
        <f t="shared" si="7"/>
        <v>258.7232123831368</v>
      </c>
      <c r="V151">
        <f t="shared" si="8"/>
        <v>436.19612843849592</v>
      </c>
    </row>
    <row r="152" spans="2:22">
      <c r="B152">
        <v>-104.712295045186</v>
      </c>
      <c r="C152">
        <v>32.241881043326501</v>
      </c>
      <c r="D152">
        <v>57.994691651638199</v>
      </c>
      <c r="E152">
        <v>26.408418863754001</v>
      </c>
      <c r="F152" s="39">
        <v>3.1778034756942099E-6</v>
      </c>
      <c r="G152" s="39">
        <v>1.4470421837384801E-6</v>
      </c>
      <c r="H152">
        <v>771</v>
      </c>
      <c r="I152" s="39">
        <v>2.3148985455706301E-12</v>
      </c>
      <c r="J152">
        <v>-1.4551785245503299</v>
      </c>
      <c r="K152">
        <v>1199.58140412682</v>
      </c>
      <c r="L152">
        <v>35.727579858474897</v>
      </c>
      <c r="N152">
        <f t="shared" si="6"/>
        <v>2.4083666091000003E-2</v>
      </c>
      <c r="T152">
        <f t="shared" si="7"/>
        <v>147.59665302952112</v>
      </c>
      <c r="V152">
        <f t="shared" si="8"/>
        <v>324.13233164100592</v>
      </c>
    </row>
    <row r="153" spans="2:22">
      <c r="B153">
        <v>-104.71229416847</v>
      </c>
      <c r="C153">
        <v>32.2418762213901</v>
      </c>
      <c r="D153">
        <v>99.793852849912994</v>
      </c>
      <c r="E153">
        <v>47.2149688098403</v>
      </c>
      <c r="F153" s="39">
        <v>5.4681772315348197E-6</v>
      </c>
      <c r="G153" s="39">
        <v>2.58713147213476E-6</v>
      </c>
      <c r="H153">
        <v>2886</v>
      </c>
      <c r="I153" s="39">
        <v>8.6651066180503994E-12</v>
      </c>
      <c r="J153">
        <v>-0.49560502170091397</v>
      </c>
      <c r="K153">
        <v>3690.4776425852501</v>
      </c>
      <c r="L153">
        <v>21.798740447637499</v>
      </c>
      <c r="N153">
        <f t="shared" si="6"/>
        <v>9.0149754006000005E-2</v>
      </c>
      <c r="T153">
        <f t="shared" si="7"/>
        <v>263.88446067819746</v>
      </c>
      <c r="V153">
        <f t="shared" si="8"/>
        <v>557.74784357816372</v>
      </c>
    </row>
    <row r="154" spans="2:22">
      <c r="B154">
        <v>-104.71224430527</v>
      </c>
      <c r="C154">
        <v>32.241934961343098</v>
      </c>
      <c r="D154">
        <v>44.977869741704303</v>
      </c>
      <c r="E154">
        <v>23.8946005759523</v>
      </c>
      <c r="F154" s="39">
        <v>2.46455023251205E-6</v>
      </c>
      <c r="G154" s="39">
        <v>1.30929818916351E-6</v>
      </c>
      <c r="H154">
        <v>566</v>
      </c>
      <c r="I154" s="39">
        <v>1.69939374421917E-12</v>
      </c>
      <c r="J154">
        <v>-0.38389095382626998</v>
      </c>
      <c r="K154">
        <v>841.77832501274997</v>
      </c>
      <c r="L154">
        <v>32.761395348184202</v>
      </c>
      <c r="N154">
        <f t="shared" si="6"/>
        <v>1.7680097286E-2</v>
      </c>
      <c r="T154">
        <f t="shared" si="7"/>
        <v>133.5469226189974</v>
      </c>
      <c r="V154">
        <f t="shared" si="8"/>
        <v>251.38131398638538</v>
      </c>
    </row>
    <row r="155" spans="2:22">
      <c r="B155">
        <v>-104.712242277865</v>
      </c>
      <c r="C155">
        <v>32.241928824333101</v>
      </c>
      <c r="D155">
        <v>38.011870742844003</v>
      </c>
      <c r="E155">
        <v>24.225081393593602</v>
      </c>
      <c r="F155" s="39">
        <v>2.0828501975635002E-6</v>
      </c>
      <c r="G155" s="39">
        <v>1.3274067963660299E-6</v>
      </c>
      <c r="H155">
        <v>334</v>
      </c>
      <c r="I155" s="39">
        <v>1.0028224568360401E-12</v>
      </c>
      <c r="J155">
        <v>-1.3610156655694099</v>
      </c>
      <c r="K155">
        <v>721.24625312231001</v>
      </c>
      <c r="L155">
        <v>53.691267226124502</v>
      </c>
      <c r="N155">
        <f t="shared" si="6"/>
        <v>1.0433131614000002E-2</v>
      </c>
      <c r="T155">
        <f t="shared" si="7"/>
        <v>135.39397990879465</v>
      </c>
      <c r="V155">
        <f t="shared" si="8"/>
        <v>212.44834558175515</v>
      </c>
    </row>
    <row r="156" spans="2:22">
      <c r="B156">
        <v>-104.712244469654</v>
      </c>
      <c r="C156">
        <v>32.241927838027898</v>
      </c>
      <c r="D156">
        <v>40.170212178711601</v>
      </c>
      <c r="E156">
        <v>33.795334062380597</v>
      </c>
      <c r="F156" s="39">
        <v>2.2011159339835502E-6</v>
      </c>
      <c r="G156" s="39">
        <v>1.8518062082436499E-6</v>
      </c>
      <c r="H156">
        <v>393</v>
      </c>
      <c r="I156" s="39">
        <v>1.17996774112744E-12</v>
      </c>
      <c r="J156">
        <v>-0.31851797823177103</v>
      </c>
      <c r="K156">
        <v>1063.3101284419499</v>
      </c>
      <c r="L156">
        <v>63.0399457798963</v>
      </c>
      <c r="N156">
        <f t="shared" si="6"/>
        <v>1.2276109953E-2</v>
      </c>
      <c r="T156">
        <f t="shared" si="7"/>
        <v>188.88212207464517</v>
      </c>
      <c r="V156">
        <f t="shared" si="8"/>
        <v>224.51131586681916</v>
      </c>
    </row>
    <row r="157" spans="2:22">
      <c r="B157">
        <v>-104.71224337376</v>
      </c>
      <c r="C157">
        <v>32.241924879112297</v>
      </c>
      <c r="D157">
        <v>43.192801601000497</v>
      </c>
      <c r="E157">
        <v>23.7986010263377</v>
      </c>
      <c r="F157" s="39">
        <v>2.36673790555023E-6</v>
      </c>
      <c r="G157" s="39">
        <v>1.3040379197536299E-6</v>
      </c>
      <c r="H157">
        <v>587</v>
      </c>
      <c r="I157" s="39">
        <v>1.7624454555771199E-12</v>
      </c>
      <c r="J157">
        <v>-3.1181595707857999</v>
      </c>
      <c r="K157">
        <v>805.12235249758896</v>
      </c>
      <c r="L157">
        <v>27.091826704468801</v>
      </c>
      <c r="N157">
        <f t="shared" si="6"/>
        <v>1.8336072627000002E-2</v>
      </c>
      <c r="T157">
        <f t="shared" si="7"/>
        <v>133.0103811362014</v>
      </c>
      <c r="V157">
        <f t="shared" si="8"/>
        <v>241.4045681479918</v>
      </c>
    </row>
    <row r="158" spans="2:22">
      <c r="B158">
        <v>-104.712287976666</v>
      </c>
      <c r="C158">
        <v>32.241877974821499</v>
      </c>
      <c r="D158">
        <v>58.356963314794001</v>
      </c>
      <c r="E158">
        <v>23.693469088951801</v>
      </c>
      <c r="F158" s="39">
        <v>3.1976540536960201E-6</v>
      </c>
      <c r="G158" s="39">
        <v>1.2982772436207501E-6</v>
      </c>
      <c r="H158">
        <v>685</v>
      </c>
      <c r="I158" s="39">
        <v>2.0566867752475802E-12</v>
      </c>
      <c r="J158">
        <v>-2.47109987717183</v>
      </c>
      <c r="K158">
        <v>1082.9799562066701</v>
      </c>
      <c r="L158">
        <v>36.748598524451602</v>
      </c>
      <c r="N158">
        <f t="shared" si="6"/>
        <v>2.1397290885000003E-2</v>
      </c>
      <c r="T158">
        <f t="shared" si="7"/>
        <v>132.42279873815161</v>
      </c>
      <c r="V158">
        <f t="shared" si="8"/>
        <v>326.15706796638369</v>
      </c>
    </row>
    <row r="159" spans="2:22">
      <c r="V159">
        <f t="shared" si="8"/>
        <v>0</v>
      </c>
    </row>
    <row r="160" spans="2:22">
      <c r="B160">
        <v>-104.712277182105</v>
      </c>
      <c r="C160">
        <v>32.241856002333698</v>
      </c>
      <c r="D160">
        <v>95.841730537811799</v>
      </c>
      <c r="E160">
        <v>46.459846151344799</v>
      </c>
      <c r="F160" s="39">
        <v>5.2516217561612501E-6</v>
      </c>
      <c r="G160" s="39">
        <v>2.5457547298777898E-6</v>
      </c>
      <c r="H160">
        <v>2215</v>
      </c>
      <c r="I160" s="39">
        <v>6.6504543170414496E-12</v>
      </c>
      <c r="J160">
        <v>-0.179004341442981</v>
      </c>
      <c r="K160">
        <v>3487.6387591050602</v>
      </c>
      <c r="L160">
        <v>36.489982105590101</v>
      </c>
      <c r="N160">
        <f t="shared" si="6"/>
        <v>6.9189780015000008E-2</v>
      </c>
      <c r="T160">
        <f t="shared" si="7"/>
        <v>259.66408013986609</v>
      </c>
      <c r="V160">
        <f t="shared" si="8"/>
        <v>535.65943197583022</v>
      </c>
    </row>
    <row r="161" spans="2:22">
      <c r="B161">
        <v>-104.712281127325</v>
      </c>
      <c r="C161">
        <v>32.2418365502038</v>
      </c>
      <c r="D161">
        <v>69.126651897277</v>
      </c>
      <c r="E161">
        <v>35.149965147045599</v>
      </c>
      <c r="F161" s="39">
        <v>3.7877762327246601E-6</v>
      </c>
      <c r="G161" s="39">
        <v>1.9260328528991598E-6</v>
      </c>
      <c r="H161">
        <v>1241</v>
      </c>
      <c r="I161" s="39">
        <v>3.7260558950105799E-12</v>
      </c>
      <c r="J161">
        <v>-8.9923924419611695E-2</v>
      </c>
      <c r="K161">
        <v>1903.1345896046801</v>
      </c>
      <c r="L161">
        <v>34.791789988022998</v>
      </c>
      <c r="N161">
        <f t="shared" si="6"/>
        <v>3.8765018961000007E-2</v>
      </c>
      <c r="T161">
        <f t="shared" si="7"/>
        <v>196.45315520683786</v>
      </c>
      <c r="V161">
        <f t="shared" si="8"/>
        <v>386.34885745388118</v>
      </c>
    </row>
    <row r="162" spans="2:22">
      <c r="B162">
        <v>-104.712272305375</v>
      </c>
      <c r="C162">
        <v>32.2418317282673</v>
      </c>
      <c r="D162">
        <v>85.306902748103596</v>
      </c>
      <c r="E162">
        <v>55.573831334460301</v>
      </c>
      <c r="F162" s="39">
        <v>4.6743687108813902E-6</v>
      </c>
      <c r="G162" s="39">
        <v>3.04515308802928E-6</v>
      </c>
      <c r="H162">
        <v>3089</v>
      </c>
      <c r="I162" s="39">
        <v>9.2746064945106297E-12</v>
      </c>
      <c r="J162">
        <v>-0.16317581556276101</v>
      </c>
      <c r="K162">
        <v>3713.2449082448402</v>
      </c>
      <c r="L162">
        <v>16.811304497012198</v>
      </c>
      <c r="N162">
        <f t="shared" si="6"/>
        <v>9.6490848969000009E-2</v>
      </c>
      <c r="T162">
        <f t="shared" si="7"/>
        <v>310.60214332829867</v>
      </c>
      <c r="V162">
        <f t="shared" si="8"/>
        <v>476.78027945915102</v>
      </c>
    </row>
    <row r="163" spans="2:22">
      <c r="B163">
        <v>-104.712309346609</v>
      </c>
      <c r="C163">
        <v>32.241828769351798</v>
      </c>
      <c r="D163">
        <v>116.95484107192399</v>
      </c>
      <c r="E163">
        <v>29.6651089573412</v>
      </c>
      <c r="F163" s="39">
        <v>6.4085089492346102E-6</v>
      </c>
      <c r="G163" s="39">
        <v>1.6254916384027901E-6</v>
      </c>
      <c r="H163">
        <v>1605</v>
      </c>
      <c r="I163" s="39">
        <v>4.8189522252151399E-12</v>
      </c>
      <c r="J163">
        <v>-2.0572413438528598</v>
      </c>
      <c r="K163">
        <v>2717.4604509529399</v>
      </c>
      <c r="L163">
        <v>40.937502901388299</v>
      </c>
      <c r="N163">
        <f t="shared" si="6"/>
        <v>5.0135258205000005E-2</v>
      </c>
      <c r="T163">
        <f t="shared" si="7"/>
        <v>165.79829396257998</v>
      </c>
      <c r="V163">
        <f t="shared" si="8"/>
        <v>653.66060675098322</v>
      </c>
    </row>
    <row r="164" spans="2:22">
      <c r="B164">
        <v>-104.712241236765</v>
      </c>
      <c r="C164">
        <v>32.2418293172991</v>
      </c>
      <c r="D164">
        <v>52.621124359548503</v>
      </c>
      <c r="E164">
        <v>29.3844352975192</v>
      </c>
      <c r="F164" s="39">
        <v>2.8833603063046401E-6</v>
      </c>
      <c r="G164" s="39">
        <v>1.6101122009695301E-6</v>
      </c>
      <c r="H164">
        <v>752</v>
      </c>
      <c r="I164" s="39">
        <v>2.2578517591039102E-12</v>
      </c>
      <c r="J164">
        <v>-2.0715000585146801</v>
      </c>
      <c r="K164">
        <v>1211.0903780221199</v>
      </c>
      <c r="L164">
        <v>37.907193909993602</v>
      </c>
      <c r="N164">
        <f t="shared" si="6"/>
        <v>2.3490164592000002E-2</v>
      </c>
      <c r="T164">
        <f t="shared" si="7"/>
        <v>164.22960887783483</v>
      </c>
      <c r="V164">
        <f t="shared" si="8"/>
        <v>294.09946404551658</v>
      </c>
    </row>
    <row r="165" spans="2:22">
      <c r="B165">
        <v>-104.712246058701</v>
      </c>
      <c r="C165">
        <v>32.241826303588802</v>
      </c>
      <c r="D165">
        <v>38.509912344133902</v>
      </c>
      <c r="E165">
        <v>23.2450002516292</v>
      </c>
      <c r="F165" s="39">
        <v>2.11014025267969E-6</v>
      </c>
      <c r="G165" s="39">
        <v>1.27370351472596E-6</v>
      </c>
      <c r="H165">
        <v>539</v>
      </c>
      <c r="I165" s="39">
        <v>1.6183272581875101E-12</v>
      </c>
      <c r="J165">
        <v>-3.29899985996642E-2</v>
      </c>
      <c r="K165">
        <v>701.13422407875498</v>
      </c>
      <c r="L165">
        <v>23.124562817025399</v>
      </c>
      <c r="N165">
        <f t="shared" si="6"/>
        <v>1.6836700419000001E-2</v>
      </c>
      <c r="T165">
        <f t="shared" si="7"/>
        <v>129.9163064063556</v>
      </c>
      <c r="V165">
        <f t="shared" si="8"/>
        <v>215.23190009136439</v>
      </c>
    </row>
    <row r="166" spans="2:22">
      <c r="B166">
        <v>-104.712248414874</v>
      </c>
      <c r="C166">
        <v>32.241824824131001</v>
      </c>
      <c r="D166">
        <v>53.902695056341699</v>
      </c>
      <c r="E166">
        <v>40.613942236845098</v>
      </c>
      <c r="F166" s="39">
        <v>2.9535836267264498E-6</v>
      </c>
      <c r="G166" s="39">
        <v>2.2254300027517198E-6</v>
      </c>
      <c r="H166">
        <v>1280</v>
      </c>
      <c r="I166" s="39">
        <v>3.84315193038964E-12</v>
      </c>
      <c r="J166">
        <v>-3.0231720806920701</v>
      </c>
      <c r="K166">
        <v>1714.6864183914399</v>
      </c>
      <c r="L166">
        <v>25.350782144715801</v>
      </c>
      <c r="N166">
        <f t="shared" si="6"/>
        <v>3.9983258880000004E-2</v>
      </c>
      <c r="T166">
        <f t="shared" si="7"/>
        <v>226.99132316172728</v>
      </c>
      <c r="V166">
        <f t="shared" si="8"/>
        <v>301.26216266989377</v>
      </c>
    </row>
    <row r="167" spans="2:22">
      <c r="B167">
        <v>-104.712266661518</v>
      </c>
      <c r="C167">
        <v>32.241823509057497</v>
      </c>
      <c r="D167">
        <v>41.7736873081111</v>
      </c>
      <c r="E167">
        <v>32.881904702236199</v>
      </c>
      <c r="F167" s="39">
        <v>2.2889779209047502E-6</v>
      </c>
      <c r="G167" s="39">
        <v>1.80175509299842E-6</v>
      </c>
      <c r="H167">
        <v>827</v>
      </c>
      <c r="I167" s="39">
        <v>2.4830364425251798E-12</v>
      </c>
      <c r="J167">
        <v>-2.5868298714714002</v>
      </c>
      <c r="K167">
        <v>1075.86767521925</v>
      </c>
      <c r="L167">
        <v>23.131810812006599</v>
      </c>
      <c r="N167">
        <f t="shared" si="6"/>
        <v>2.5832933667000003E-2</v>
      </c>
      <c r="T167">
        <f t="shared" si="7"/>
        <v>183.77696538079812</v>
      </c>
      <c r="V167">
        <f t="shared" si="8"/>
        <v>233.47313836503295</v>
      </c>
    </row>
    <row r="168" spans="2:22">
      <c r="B168">
        <v>-104.71225822312999</v>
      </c>
      <c r="C168">
        <v>32.241823673441701</v>
      </c>
      <c r="D168">
        <v>42.714611281955001</v>
      </c>
      <c r="E168">
        <v>28.778672048272099</v>
      </c>
      <c r="F168" s="39">
        <v>2.34053559608657E-6</v>
      </c>
      <c r="G168" s="39">
        <v>1.57691956722869E-6</v>
      </c>
      <c r="H168">
        <v>830</v>
      </c>
      <c r="I168" s="39">
        <v>2.4920438298620301E-12</v>
      </c>
      <c r="J168">
        <v>-0.124701589535305</v>
      </c>
      <c r="K168">
        <v>962.82263140585599</v>
      </c>
      <c r="L168">
        <v>13.795129764650101</v>
      </c>
      <c r="N168">
        <f t="shared" si="6"/>
        <v>2.5926644430000003E-2</v>
      </c>
      <c r="T168">
        <f t="shared" si="7"/>
        <v>160.84399807779278</v>
      </c>
      <c r="V168">
        <f t="shared" si="8"/>
        <v>238.73196245484652</v>
      </c>
    </row>
    <row r="169" spans="2:22">
      <c r="B169">
        <v>-104.71226255191399</v>
      </c>
      <c r="C169">
        <v>32.241821426857598</v>
      </c>
      <c r="D169">
        <v>35.111275767685903</v>
      </c>
      <c r="E169">
        <v>27.2497387924107</v>
      </c>
      <c r="F169" s="39">
        <v>1.9239128787998001E-6</v>
      </c>
      <c r="G169" s="39">
        <v>1.49314208214841E-6</v>
      </c>
      <c r="H169">
        <v>634</v>
      </c>
      <c r="I169" s="39">
        <v>1.90356119052112E-12</v>
      </c>
      <c r="J169">
        <v>-1.4819985350511999</v>
      </c>
      <c r="K169">
        <v>749.39024375682902</v>
      </c>
      <c r="L169">
        <v>15.3978844424712</v>
      </c>
      <c r="N169">
        <f t="shared" si="6"/>
        <v>1.9804207914000001E-2</v>
      </c>
      <c r="T169">
        <f t="shared" si="7"/>
        <v>152.29879011078341</v>
      </c>
      <c r="V169">
        <f t="shared" si="8"/>
        <v>196.23692026559652</v>
      </c>
    </row>
    <row r="170" spans="2:22">
      <c r="B170">
        <v>-104.712257182031</v>
      </c>
      <c r="C170">
        <v>32.241820988499803</v>
      </c>
      <c r="D170">
        <v>57.425146895886201</v>
      </c>
      <c r="E170">
        <v>37.951160061524497</v>
      </c>
      <c r="F170" s="39">
        <v>3.1465954245287002E-6</v>
      </c>
      <c r="G170" s="39">
        <v>2.0795235721670299E-6</v>
      </c>
      <c r="H170">
        <v>1075</v>
      </c>
      <c r="I170" s="39">
        <v>3.22764712903817E-12</v>
      </c>
      <c r="J170">
        <v>-0.36010693076005901</v>
      </c>
      <c r="K170">
        <v>1706.97142779354</v>
      </c>
      <c r="L170">
        <v>37.022964620470503</v>
      </c>
      <c r="N170">
        <f t="shared" si="6"/>
        <v>3.3579690075000002E-2</v>
      </c>
      <c r="T170">
        <f t="shared" si="7"/>
        <v>212.10903358386042</v>
      </c>
      <c r="V170">
        <f t="shared" si="8"/>
        <v>320.94914600110798</v>
      </c>
    </row>
    <row r="171" spans="2:22">
      <c r="B171">
        <v>-104.71224836008</v>
      </c>
      <c r="C171">
        <v>32.241814851489799</v>
      </c>
      <c r="D171">
        <v>121.67228771828</v>
      </c>
      <c r="E171">
        <v>63.288925361807401</v>
      </c>
      <c r="F171" s="39">
        <v>6.66700016493485E-6</v>
      </c>
      <c r="G171" s="39">
        <v>3.4678995828753902E-6</v>
      </c>
      <c r="H171">
        <v>5090</v>
      </c>
      <c r="I171" s="39">
        <v>1.5282533848190001E-11</v>
      </c>
      <c r="J171">
        <v>-3.01747444331532</v>
      </c>
      <c r="K171">
        <v>6031.4047909073397</v>
      </c>
      <c r="L171">
        <v>15.6083835116912</v>
      </c>
      <c r="N171">
        <f t="shared" si="6"/>
        <v>0.15899592789000003</v>
      </c>
      <c r="T171">
        <f t="shared" si="7"/>
        <v>353.72180384714159</v>
      </c>
      <c r="V171">
        <f t="shared" si="8"/>
        <v>680.02641605746703</v>
      </c>
    </row>
    <row r="172" spans="2:22">
      <c r="B172">
        <v>-104.71226123684001</v>
      </c>
      <c r="C172">
        <v>32.241814796695003</v>
      </c>
      <c r="D172">
        <v>47.772019417518997</v>
      </c>
      <c r="E172">
        <v>27.231726108133799</v>
      </c>
      <c r="F172" s="39">
        <v>2.6176549098288901E-6</v>
      </c>
      <c r="G172" s="39">
        <v>1.49215508197527E-6</v>
      </c>
      <c r="H172">
        <v>783</v>
      </c>
      <c r="I172" s="39">
        <v>2.3509280949180399E-12</v>
      </c>
      <c r="J172">
        <v>-1.63397525884197</v>
      </c>
      <c r="K172">
        <v>1018.9382177743601</v>
      </c>
      <c r="L172">
        <v>23.155301632489198</v>
      </c>
      <c r="N172">
        <f t="shared" si="6"/>
        <v>2.4458509143000004E-2</v>
      </c>
      <c r="T172">
        <f t="shared" si="7"/>
        <v>152.19811721835981</v>
      </c>
      <c r="V172">
        <f t="shared" si="8"/>
        <v>266.99781652451372</v>
      </c>
    </row>
    <row r="173" spans="2:22">
      <c r="B173">
        <v>-104.712256579289</v>
      </c>
      <c r="C173">
        <v>32.241814084363497</v>
      </c>
      <c r="D173">
        <v>24.0903617911673</v>
      </c>
      <c r="E173">
        <v>21.7550819817933</v>
      </c>
      <c r="F173" s="39">
        <v>1.3200248721132799E-6</v>
      </c>
      <c r="G173" s="39">
        <v>1.1920638452744099E-6</v>
      </c>
      <c r="H173">
        <v>329</v>
      </c>
      <c r="I173" s="39">
        <v>9.8781014460796309E-13</v>
      </c>
      <c r="J173">
        <v>-2.9894316277037198</v>
      </c>
      <c r="K173">
        <v>410.49051622877403</v>
      </c>
      <c r="L173">
        <v>19.851985126827699</v>
      </c>
      <c r="N173">
        <f t="shared" si="6"/>
        <v>1.0276947009E-2</v>
      </c>
      <c r="T173">
        <f t="shared" si="7"/>
        <v>121.58915319624276</v>
      </c>
      <c r="V173">
        <f t="shared" si="8"/>
        <v>134.64103205083404</v>
      </c>
    </row>
    <row r="174" spans="2:22">
      <c r="B174">
        <v>-104.712250880637</v>
      </c>
      <c r="C174">
        <v>32.241809372016498</v>
      </c>
      <c r="D174">
        <v>106.65593561205699</v>
      </c>
      <c r="E174">
        <v>94.529608261705604</v>
      </c>
      <c r="F174" s="39">
        <v>5.8441832043405796E-6</v>
      </c>
      <c r="G174" s="39">
        <v>5.1797243701971603E-6</v>
      </c>
      <c r="H174">
        <v>4737</v>
      </c>
      <c r="I174" s="39">
        <v>1.42226646048873E-11</v>
      </c>
      <c r="J174">
        <v>-2.3181097009661</v>
      </c>
      <c r="K174">
        <v>7896.8150981896397</v>
      </c>
      <c r="L174">
        <v>40.013791115788401</v>
      </c>
      <c r="N174">
        <f t="shared" si="6"/>
        <v>0.14796929477700002</v>
      </c>
      <c r="T174">
        <f t="shared" si="7"/>
        <v>528.32598057467271</v>
      </c>
      <c r="V174">
        <f t="shared" si="8"/>
        <v>596.10002413578661</v>
      </c>
    </row>
    <row r="175" spans="2:22">
      <c r="B175">
        <v>-104.71225405873101</v>
      </c>
      <c r="C175">
        <v>32.241806248716799</v>
      </c>
      <c r="D175">
        <v>60.002531070425597</v>
      </c>
      <c r="E175">
        <v>21.600504143679299</v>
      </c>
      <c r="F175" s="39">
        <v>3.28782249471038E-6</v>
      </c>
      <c r="G175" s="39">
        <v>1.18359379435708E-6</v>
      </c>
      <c r="H175">
        <v>498</v>
      </c>
      <c r="I175" s="39">
        <v>1.49522629791722E-12</v>
      </c>
      <c r="J175">
        <v>-2.76867265029624</v>
      </c>
      <c r="K175">
        <v>1015.15542363642</v>
      </c>
      <c r="L175">
        <v>50.943472457045601</v>
      </c>
      <c r="N175">
        <f t="shared" si="6"/>
        <v>1.5555986658000001E-2</v>
      </c>
      <c r="T175">
        <f t="shared" si="7"/>
        <v>120.72521765902361</v>
      </c>
      <c r="V175">
        <f t="shared" si="8"/>
        <v>335.35414615260868</v>
      </c>
    </row>
    <row r="176" spans="2:22">
      <c r="B176">
        <v>-104.712313456213</v>
      </c>
      <c r="C176">
        <v>32.241805098027399</v>
      </c>
      <c r="D176">
        <v>52.115547335667898</v>
      </c>
      <c r="E176">
        <v>27.880529965414901</v>
      </c>
      <c r="F176" s="39">
        <v>2.8556573497414802E-6</v>
      </c>
      <c r="G176" s="39">
        <v>1.5277061142162199E-6</v>
      </c>
      <c r="H176">
        <v>988</v>
      </c>
      <c r="I176" s="39">
        <v>2.9664328962694998E-12</v>
      </c>
      <c r="J176">
        <v>-2.9661632935213</v>
      </c>
      <c r="K176">
        <v>1138.0658962838299</v>
      </c>
      <c r="L176">
        <v>13.1860463241932</v>
      </c>
      <c r="N176">
        <f t="shared" si="6"/>
        <v>3.0862077948000003E-2</v>
      </c>
      <c r="T176">
        <f t="shared" si="7"/>
        <v>155.8242819767039</v>
      </c>
      <c r="V176">
        <f t="shared" si="8"/>
        <v>291.27379405904793</v>
      </c>
    </row>
    <row r="177" spans="2:22">
      <c r="B177">
        <v>-104.71231745622801</v>
      </c>
      <c r="C177">
        <v>32.241804221311703</v>
      </c>
      <c r="D177">
        <v>36.743883734856198</v>
      </c>
      <c r="E177">
        <v>27.9803504532739</v>
      </c>
      <c r="F177" s="39">
        <v>2.0133711917034002E-6</v>
      </c>
      <c r="G177" s="39">
        <v>1.53317575090589E-6</v>
      </c>
      <c r="H177">
        <v>637</v>
      </c>
      <c r="I177" s="39">
        <v>1.9125685778579702E-12</v>
      </c>
      <c r="J177">
        <v>-2.91807644993282</v>
      </c>
      <c r="K177">
        <v>805.26215546385902</v>
      </c>
      <c r="L177">
        <v>20.895326363243001</v>
      </c>
      <c r="N177">
        <f t="shared" si="6"/>
        <v>1.9897918677000002E-2</v>
      </c>
      <c r="T177">
        <f t="shared" si="7"/>
        <v>156.38217868334783</v>
      </c>
      <c r="V177">
        <f t="shared" si="8"/>
        <v>205.3615661941113</v>
      </c>
    </row>
    <row r="178" spans="2:22">
      <c r="B178">
        <v>-104.712312579498</v>
      </c>
      <c r="C178">
        <v>32.241801919932897</v>
      </c>
      <c r="D178">
        <v>65.119965725174197</v>
      </c>
      <c r="E178">
        <v>38.232123787428797</v>
      </c>
      <c r="F178" s="39">
        <v>3.5682309453696502E-6</v>
      </c>
      <c r="G178" s="39">
        <v>2.0949189036929798E-6</v>
      </c>
      <c r="H178">
        <v>1665</v>
      </c>
      <c r="I178" s="39">
        <v>4.99909997195215E-12</v>
      </c>
      <c r="J178">
        <v>-1.2422984098777401</v>
      </c>
      <c r="K178">
        <v>1950.0316860340099</v>
      </c>
      <c r="L178">
        <v>14.616772028649301</v>
      </c>
      <c r="N178">
        <f t="shared" si="6"/>
        <v>5.2009473465000004E-2</v>
      </c>
      <c r="T178">
        <f t="shared" si="7"/>
        <v>213.67933984793956</v>
      </c>
      <c r="V178">
        <f t="shared" si="8"/>
        <v>363.95548843799861</v>
      </c>
    </row>
    <row r="179" spans="2:22">
      <c r="B179">
        <v>-104.71226704508101</v>
      </c>
      <c r="C179">
        <v>32.241789974681303</v>
      </c>
      <c r="D179">
        <v>417.72129834646398</v>
      </c>
      <c r="E179">
        <v>200.04501674006701</v>
      </c>
      <c r="F179" s="39">
        <v>2.2888925795666202E-5</v>
      </c>
      <c r="G179" s="39">
        <v>1.09614126980867E-5</v>
      </c>
      <c r="H179">
        <v>40536</v>
      </c>
      <c r="I179" s="39">
        <v>1.21707817695527E-10</v>
      </c>
      <c r="J179">
        <v>-2.3289939803786099</v>
      </c>
      <c r="K179">
        <v>65450.570700935903</v>
      </c>
      <c r="L179">
        <v>38.066239047445997</v>
      </c>
      <c r="N179">
        <f t="shared" si="6"/>
        <v>1.2662198296560001</v>
      </c>
      <c r="T179">
        <f t="shared" si="7"/>
        <v>1118.0515985602347</v>
      </c>
      <c r="V179">
        <f t="shared" si="8"/>
        <v>2334.6443364583874</v>
      </c>
    </row>
    <row r="180" spans="2:22">
      <c r="B180">
        <v>-104.71231630553901</v>
      </c>
      <c r="C180">
        <v>32.241798796633198</v>
      </c>
      <c r="D180">
        <v>86.426940031416194</v>
      </c>
      <c r="E180">
        <v>52.944209158165101</v>
      </c>
      <c r="F180" s="39">
        <v>4.73574085151105E-6</v>
      </c>
      <c r="G180" s="39">
        <v>2.9010636506409601E-6</v>
      </c>
      <c r="H180">
        <v>2400</v>
      </c>
      <c r="I180" s="39">
        <v>7.2059098694805803E-12</v>
      </c>
      <c r="J180">
        <v>-1.0667099313500801</v>
      </c>
      <c r="K180">
        <v>3583.98912976356</v>
      </c>
      <c r="L180">
        <v>33.035511183084203</v>
      </c>
      <c r="N180">
        <f t="shared" si="6"/>
        <v>7.496861040000001E-2</v>
      </c>
      <c r="T180">
        <f t="shared" si="7"/>
        <v>295.90518498498477</v>
      </c>
      <c r="V180">
        <f t="shared" si="8"/>
        <v>483.04016783558512</v>
      </c>
    </row>
    <row r="181" spans="2:22">
      <c r="B181">
        <v>-104.712272195785</v>
      </c>
      <c r="C181">
        <v>32.241773152698499</v>
      </c>
      <c r="D181">
        <v>53.666267800579298</v>
      </c>
      <c r="E181">
        <v>21.951437662171699</v>
      </c>
      <c r="F181" s="39">
        <v>2.94062865906107E-6</v>
      </c>
      <c r="G181" s="39">
        <v>1.20282310178234E-6</v>
      </c>
      <c r="H181">
        <v>792</v>
      </c>
      <c r="I181" s="39">
        <v>2.3779502569285901E-12</v>
      </c>
      <c r="J181">
        <v>-2.4235860699971798</v>
      </c>
      <c r="K181">
        <v>922.70620995531999</v>
      </c>
      <c r="L181">
        <v>14.165528371338199</v>
      </c>
      <c r="N181">
        <f t="shared" si="6"/>
        <v>2.4739641432000001E-2</v>
      </c>
      <c r="T181">
        <f t="shared" si="7"/>
        <v>122.68658509387764</v>
      </c>
      <c r="V181">
        <f t="shared" si="8"/>
        <v>299.94077073743773</v>
      </c>
    </row>
    <row r="182" spans="2:22">
      <c r="B182">
        <v>-104.71224540116501</v>
      </c>
      <c r="C182">
        <v>32.241770084193497</v>
      </c>
      <c r="D182">
        <v>76.330054556589701</v>
      </c>
      <c r="E182">
        <v>41.3479203931008</v>
      </c>
      <c r="F182" s="39">
        <v>4.1824847371700404E-6</v>
      </c>
      <c r="G182" s="39">
        <v>2.2656481377155802E-6</v>
      </c>
      <c r="H182">
        <v>1675</v>
      </c>
      <c r="I182" s="39">
        <v>5.0291245964083201E-12</v>
      </c>
      <c r="J182">
        <v>-3.1090769439374402</v>
      </c>
      <c r="K182">
        <v>2471.9991981805201</v>
      </c>
      <c r="L182">
        <v>32.241078345298099</v>
      </c>
      <c r="N182">
        <f t="shared" si="6"/>
        <v>5.2321842675000008E-2</v>
      </c>
      <c r="T182">
        <f t="shared" si="7"/>
        <v>231.09352707704039</v>
      </c>
      <c r="V182">
        <f t="shared" si="8"/>
        <v>426.60867491677988</v>
      </c>
    </row>
    <row r="183" spans="2:22">
      <c r="B183">
        <v>-104.712307757562</v>
      </c>
      <c r="C183">
        <v>32.2418580297388</v>
      </c>
      <c r="D183">
        <v>45.336824125398302</v>
      </c>
      <c r="E183">
        <v>22.959110595517998</v>
      </c>
      <c r="F183" s="39">
        <v>2.4842190410811201E-6</v>
      </c>
      <c r="G183" s="39">
        <v>1.2580382681838701E-6</v>
      </c>
      <c r="H183">
        <v>576</v>
      </c>
      <c r="I183" s="39">
        <v>1.72941836867533E-12</v>
      </c>
      <c r="J183">
        <v>-1.1869949600748899</v>
      </c>
      <c r="K183">
        <v>815.27708470038601</v>
      </c>
      <c r="L183">
        <v>29.349173329006302</v>
      </c>
      <c r="N183">
        <f t="shared" si="6"/>
        <v>1.7992466496000004E-2</v>
      </c>
      <c r="T183">
        <f t="shared" si="7"/>
        <v>128.31846911835009</v>
      </c>
      <c r="V183">
        <f t="shared" si="8"/>
        <v>253.38751003685113</v>
      </c>
    </row>
    <row r="184" spans="2:22">
      <c r="B184">
        <v>-104.712321894601</v>
      </c>
      <c r="C184">
        <v>32.241852769444499</v>
      </c>
      <c r="D184">
        <v>30.7677978925521</v>
      </c>
      <c r="E184">
        <v>20.2162572794665</v>
      </c>
      <c r="F184" s="39">
        <v>1.68591318098071E-6</v>
      </c>
      <c r="G184" s="39">
        <v>1.1077443610548499E-6</v>
      </c>
      <c r="H184">
        <v>281</v>
      </c>
      <c r="I184" s="39">
        <v>8.4369194721835097E-13</v>
      </c>
      <c r="J184">
        <v>-2.6616009432844301</v>
      </c>
      <c r="K184">
        <v>487.18762842065701</v>
      </c>
      <c r="L184">
        <v>42.322016486557096</v>
      </c>
      <c r="N184">
        <f t="shared" si="6"/>
        <v>8.7775748010000005E-3</v>
      </c>
      <c r="T184">
        <f t="shared" si="7"/>
        <v>112.98866193493828</v>
      </c>
      <c r="V184">
        <f t="shared" si="8"/>
        <v>171.96122242147371</v>
      </c>
    </row>
    <row r="185" spans="2:22">
      <c r="B185">
        <v>-104.71234063439699</v>
      </c>
      <c r="C185">
        <v>32.241847892713302</v>
      </c>
      <c r="D185">
        <v>70.505275558410901</v>
      </c>
      <c r="E185">
        <v>57.019748942022602</v>
      </c>
      <c r="F185" s="39">
        <v>3.86331754413195E-6</v>
      </c>
      <c r="G185" s="39">
        <v>3.1243817530677799E-6</v>
      </c>
      <c r="H185">
        <v>2187</v>
      </c>
      <c r="I185" s="39">
        <v>6.5663853685641798E-12</v>
      </c>
      <c r="J185">
        <v>-8.4616763479994098E-2</v>
      </c>
      <c r="K185">
        <v>3148.8066676427802</v>
      </c>
      <c r="L185">
        <v>30.545116584207399</v>
      </c>
      <c r="N185">
        <f t="shared" si="6"/>
        <v>6.8315146227000009E-2</v>
      </c>
      <c r="T185">
        <f t="shared" si="7"/>
        <v>318.68337683696433</v>
      </c>
      <c r="V185">
        <f t="shared" si="8"/>
        <v>394.05398509595858</v>
      </c>
    </row>
    <row r="186" spans="2:22">
      <c r="B186">
        <v>-104.712315264439</v>
      </c>
      <c r="C186">
        <v>32.241841700908601</v>
      </c>
      <c r="D186">
        <v>36.126175914379502</v>
      </c>
      <c r="E186">
        <v>24.482888716206102</v>
      </c>
      <c r="F186" s="39">
        <v>1.9795240584060101E-6</v>
      </c>
      <c r="G186" s="39">
        <v>1.34153327902376E-6</v>
      </c>
      <c r="H186">
        <v>488</v>
      </c>
      <c r="I186" s="39">
        <v>1.4652016734610501E-12</v>
      </c>
      <c r="J186">
        <v>-2.9710840884443099</v>
      </c>
      <c r="K186">
        <v>692.761481362577</v>
      </c>
      <c r="L186">
        <v>29.5572844148085</v>
      </c>
      <c r="N186">
        <f t="shared" si="6"/>
        <v>1.5243617448000001E-2</v>
      </c>
      <c r="T186">
        <f t="shared" si="7"/>
        <v>136.83486503487592</v>
      </c>
      <c r="V186">
        <f t="shared" si="8"/>
        <v>201.90919718546706</v>
      </c>
    </row>
    <row r="187" spans="2:22">
      <c r="B187">
        <v>-104.712241236765</v>
      </c>
      <c r="C187">
        <v>32.241836166640603</v>
      </c>
      <c r="D187">
        <v>60.653564347263902</v>
      </c>
      <c r="E187">
        <v>29.000330993595998</v>
      </c>
      <c r="F187" s="39">
        <v>3.32349568739423E-6</v>
      </c>
      <c r="G187" s="39">
        <v>1.58906530930971E-6</v>
      </c>
      <c r="H187">
        <v>1128</v>
      </c>
      <c r="I187" s="39">
        <v>3.3867776386558699E-12</v>
      </c>
      <c r="J187">
        <v>-0.68949157577752596</v>
      </c>
      <c r="K187">
        <v>1377.71175386291</v>
      </c>
      <c r="L187">
        <v>18.125108765513399</v>
      </c>
      <c r="N187">
        <f t="shared" si="6"/>
        <v>3.5235246888000005E-2</v>
      </c>
      <c r="T187">
        <f t="shared" si="7"/>
        <v>162.08284992320804</v>
      </c>
      <c r="V187">
        <f t="shared" si="8"/>
        <v>338.99277113685798</v>
      </c>
    </row>
    <row r="188" spans="2:22">
      <c r="B188">
        <v>-104.71228326432001</v>
      </c>
      <c r="C188">
        <v>32.241833646082902</v>
      </c>
      <c r="D188">
        <v>104.01428070360301</v>
      </c>
      <c r="E188">
        <v>72.585773651862695</v>
      </c>
      <c r="F188" s="39">
        <v>5.6994344366413996E-6</v>
      </c>
      <c r="G188" s="39">
        <v>3.9773178756150397E-6</v>
      </c>
      <c r="H188">
        <v>2839</v>
      </c>
      <c r="I188" s="39">
        <v>8.5239908831063999E-12</v>
      </c>
      <c r="J188">
        <v>-0.88818259897113505</v>
      </c>
      <c r="K188">
        <v>5913.4858439726204</v>
      </c>
      <c r="L188">
        <v>51.9910916351702</v>
      </c>
      <c r="N188">
        <f t="shared" si="6"/>
        <v>8.8681618719000016E-2</v>
      </c>
      <c r="T188">
        <f t="shared" si="7"/>
        <v>405.68188894026065</v>
      </c>
      <c r="V188">
        <f t="shared" si="8"/>
        <v>581.33581485243724</v>
      </c>
    </row>
    <row r="189" spans="2:22">
      <c r="B189">
        <v>-104.712282661578</v>
      </c>
      <c r="C189">
        <v>32.241828604967601</v>
      </c>
      <c r="D189">
        <v>60.348647830908703</v>
      </c>
      <c r="E189">
        <v>38.427279966671698</v>
      </c>
      <c r="F189" s="39">
        <v>3.3067878691806198E-6</v>
      </c>
      <c r="G189" s="39">
        <v>2.1056124338599598E-6</v>
      </c>
      <c r="H189">
        <v>1314</v>
      </c>
      <c r="I189" s="39">
        <v>3.9452356535406103E-12</v>
      </c>
      <c r="J189">
        <v>-1.64436531652758</v>
      </c>
      <c r="K189">
        <v>1816.3781525239499</v>
      </c>
      <c r="L189">
        <v>27.658235804359901</v>
      </c>
      <c r="N189">
        <f t="shared" si="6"/>
        <v>4.1045314194000003E-2</v>
      </c>
      <c r="T189">
        <f t="shared" si="7"/>
        <v>214.77006773372813</v>
      </c>
      <c r="V189">
        <f t="shared" si="8"/>
        <v>337.28859272694876</v>
      </c>
    </row>
    <row r="190" spans="2:22">
      <c r="B190">
        <v>-104.712339100145</v>
      </c>
      <c r="C190">
        <v>32.241823015904899</v>
      </c>
      <c r="D190">
        <v>93.109137208039101</v>
      </c>
      <c r="E190">
        <v>41.9841372632321</v>
      </c>
      <c r="F190" s="39">
        <v>5.1018900422111004E-6</v>
      </c>
      <c r="G190" s="39">
        <v>2.3005094693930099E-6</v>
      </c>
      <c r="H190">
        <v>1838</v>
      </c>
      <c r="I190" s="39">
        <v>5.5185259750438798E-12</v>
      </c>
      <c r="J190">
        <v>-2.26639436983807</v>
      </c>
      <c r="K190">
        <v>3061.79857677475</v>
      </c>
      <c r="L190">
        <v>39.9699244116796</v>
      </c>
      <c r="N190">
        <f t="shared" si="6"/>
        <v>5.7413460798000006E-2</v>
      </c>
      <c r="T190">
        <f t="shared" si="7"/>
        <v>234.64934316420423</v>
      </c>
      <c r="V190">
        <f t="shared" si="8"/>
        <v>520.38696785573052</v>
      </c>
    </row>
    <row r="191" spans="2:22">
      <c r="B191">
        <v>-104.712264140961</v>
      </c>
      <c r="C191">
        <v>32.241815728205502</v>
      </c>
      <c r="D191">
        <v>59.670048535860602</v>
      </c>
      <c r="E191">
        <v>27.0516448632318</v>
      </c>
      <c r="F191" s="39">
        <v>3.2696042039693099E-6</v>
      </c>
      <c r="G191" s="39">
        <v>1.4822875787666199E-6</v>
      </c>
      <c r="H191">
        <v>915</v>
      </c>
      <c r="I191" s="39">
        <v>2.7472531377394698E-12</v>
      </c>
      <c r="J191">
        <v>-2.1645187636046201</v>
      </c>
      <c r="K191">
        <v>1264.29712316837</v>
      </c>
      <c r="L191">
        <v>27.627771729245499</v>
      </c>
      <c r="N191">
        <f t="shared" si="6"/>
        <v>2.8581782715000004E-2</v>
      </c>
      <c r="T191">
        <f t="shared" si="7"/>
        <v>151.19164314060254</v>
      </c>
      <c r="V191">
        <f t="shared" si="8"/>
        <v>333.49590126692493</v>
      </c>
    </row>
    <row r="192" spans="2:22">
      <c r="B192">
        <v>-104.71231214114</v>
      </c>
      <c r="C192">
        <v>32.241812550111</v>
      </c>
      <c r="D192">
        <v>61.912940288694102</v>
      </c>
      <c r="E192">
        <v>49.5864477561583</v>
      </c>
      <c r="F192" s="39">
        <v>3.3925028521865199E-6</v>
      </c>
      <c r="G192" s="39">
        <v>2.7170760209119602E-6</v>
      </c>
      <c r="H192">
        <v>1596</v>
      </c>
      <c r="I192" s="39">
        <v>4.7919300632045804E-12</v>
      </c>
      <c r="J192">
        <v>-1.48000950177045</v>
      </c>
      <c r="K192">
        <v>2404.60368561822</v>
      </c>
      <c r="L192">
        <v>33.627316237366998</v>
      </c>
      <c r="N192">
        <f t="shared" si="6"/>
        <v>4.9854125916000004E-2</v>
      </c>
      <c r="T192">
        <f t="shared" si="7"/>
        <v>277.13865650916875</v>
      </c>
      <c r="V192">
        <f t="shared" si="8"/>
        <v>346.03142327351134</v>
      </c>
    </row>
    <row r="193" spans="2:22">
      <c r="B193">
        <v>-104.712247538159</v>
      </c>
      <c r="C193">
        <v>32.241807563790402</v>
      </c>
      <c r="D193">
        <v>31.005998953965101</v>
      </c>
      <c r="E193">
        <v>23.5075861957021</v>
      </c>
      <c r="F193" s="39">
        <v>1.69896534384795E-6</v>
      </c>
      <c r="G193" s="39">
        <v>1.2880918406568201E-6</v>
      </c>
      <c r="H193">
        <v>452</v>
      </c>
      <c r="I193" s="39">
        <v>1.3571130254188399E-12</v>
      </c>
      <c r="J193">
        <v>-2.9491775197780599</v>
      </c>
      <c r="K193">
        <v>570.89054002446699</v>
      </c>
      <c r="L193">
        <v>20.825452812613001</v>
      </c>
      <c r="N193">
        <f t="shared" si="6"/>
        <v>1.4119088292000001E-2</v>
      </c>
      <c r="T193">
        <f t="shared" si="7"/>
        <v>131.38389924777906</v>
      </c>
      <c r="V193">
        <f t="shared" si="8"/>
        <v>173.29252815371095</v>
      </c>
    </row>
    <row r="194" spans="2:22">
      <c r="B194">
        <v>-104.712247373775</v>
      </c>
      <c r="C194">
        <v>32.241803618569598</v>
      </c>
      <c r="D194">
        <v>104.332281204674</v>
      </c>
      <c r="E194">
        <v>51.039997787330698</v>
      </c>
      <c r="F194" s="39">
        <v>5.7168591882659701E-6</v>
      </c>
      <c r="G194" s="39">
        <v>2.7967229025421101E-6</v>
      </c>
      <c r="H194">
        <v>2361</v>
      </c>
      <c r="I194" s="39">
        <v>7.0888138341015201E-12</v>
      </c>
      <c r="J194">
        <v>-1.69836884567295</v>
      </c>
      <c r="K194">
        <v>4170.8870727677504</v>
      </c>
      <c r="L194">
        <v>43.393336745670602</v>
      </c>
      <c r="N194">
        <f t="shared" si="6"/>
        <v>7.3750370481000013E-2</v>
      </c>
      <c r="T194">
        <f t="shared" si="7"/>
        <v>285.26254763339131</v>
      </c>
      <c r="V194">
        <f t="shared" si="8"/>
        <v>583.11311965292305</v>
      </c>
    </row>
    <row r="195" spans="2:22">
      <c r="B195">
        <v>-104.71227016838</v>
      </c>
      <c r="C195">
        <v>32.2417973719702</v>
      </c>
      <c r="D195">
        <v>284.16328467188498</v>
      </c>
      <c r="E195">
        <v>119.07313477544599</v>
      </c>
      <c r="F195" s="39">
        <v>1.5570650485034399E-5</v>
      </c>
      <c r="G195" s="39">
        <v>6.52458028097011E-6</v>
      </c>
      <c r="H195">
        <v>13097</v>
      </c>
      <c r="I195" s="39">
        <v>3.93232506502446E-11</v>
      </c>
      <c r="J195">
        <v>-2.1923478579347102</v>
      </c>
      <c r="K195">
        <v>26502.133217229399</v>
      </c>
      <c r="L195">
        <v>50.581336631854697</v>
      </c>
      <c r="N195">
        <f t="shared" si="6"/>
        <v>0.40910995433700004</v>
      </c>
      <c r="T195">
        <f t="shared" si="7"/>
        <v>665.49975025996775</v>
      </c>
      <c r="V195">
        <f t="shared" si="8"/>
        <v>1588.1885980311654</v>
      </c>
    </row>
    <row r="196" spans="2:22">
      <c r="B196">
        <v>-104.71231816856</v>
      </c>
      <c r="C196">
        <v>32.241802413085502</v>
      </c>
      <c r="D196">
        <v>67.817643638423206</v>
      </c>
      <c r="E196">
        <v>33.210888263125902</v>
      </c>
      <c r="F196" s="39">
        <v>3.71604947849542E-6</v>
      </c>
      <c r="G196" s="39">
        <v>1.81978165842136E-6</v>
      </c>
      <c r="H196">
        <v>942</v>
      </c>
      <c r="I196" s="39">
        <v>2.8283196237711202E-12</v>
      </c>
      <c r="J196">
        <v>-0.64950512462184795</v>
      </c>
      <c r="K196">
        <v>1764.09621703171</v>
      </c>
      <c r="L196">
        <v>46.601552063581799</v>
      </c>
      <c r="N196">
        <f t="shared" si="6"/>
        <v>2.9425179582000003E-2</v>
      </c>
      <c r="T196">
        <f t="shared" si="7"/>
        <v>185.61565450261068</v>
      </c>
      <c r="V196">
        <f t="shared" si="8"/>
        <v>379.03281029514733</v>
      </c>
    </row>
    <row r="197" spans="2:22">
      <c r="B197">
        <v>-104.712319209659</v>
      </c>
      <c r="C197">
        <v>32.241800550064603</v>
      </c>
      <c r="D197">
        <v>53.840252389683201</v>
      </c>
      <c r="E197">
        <v>22.326628146642701</v>
      </c>
      <c r="F197" s="39">
        <v>2.95016209766081E-6</v>
      </c>
      <c r="G197" s="39">
        <v>1.2233815631111999E-6</v>
      </c>
      <c r="H197">
        <v>635</v>
      </c>
      <c r="I197" s="39">
        <v>1.9065636529667301E-12</v>
      </c>
      <c r="J197">
        <v>-1.9435204652835401</v>
      </c>
      <c r="K197">
        <v>941.51947480078604</v>
      </c>
      <c r="L197">
        <v>32.555829486760402</v>
      </c>
      <c r="N197">
        <f t="shared" si="6"/>
        <v>1.9835444835E-2</v>
      </c>
      <c r="T197">
        <f t="shared" si="7"/>
        <v>124.78352471158607</v>
      </c>
      <c r="V197">
        <f t="shared" si="8"/>
        <v>300.91317060593946</v>
      </c>
    </row>
    <row r="198" spans="2:22">
      <c r="V198">
        <f t="shared" si="8"/>
        <v>0</v>
      </c>
    </row>
    <row r="199" spans="2:22">
      <c r="B199">
        <v>-104.712274606753</v>
      </c>
      <c r="C199">
        <v>32.241754467894701</v>
      </c>
      <c r="D199">
        <v>42.799538456408001</v>
      </c>
      <c r="E199">
        <v>21.631481643893199</v>
      </c>
      <c r="F199" s="39">
        <v>2.3451891576880101E-6</v>
      </c>
      <c r="G199" s="39">
        <v>1.18529119812016E-6</v>
      </c>
      <c r="H199">
        <v>599</v>
      </c>
      <c r="I199" s="39">
        <v>1.79847500492452E-12</v>
      </c>
      <c r="J199">
        <v>-1.2255591844059299</v>
      </c>
      <c r="K199">
        <v>725.14429464832801</v>
      </c>
      <c r="L199">
        <v>17.3957508290821</v>
      </c>
      <c r="N199">
        <f t="shared" ref="N199:N262" si="9">H199*$O$6</f>
        <v>1.8710915679000004E-2</v>
      </c>
      <c r="T199">
        <f t="shared" ref="T199:T262" si="10">E199*$U$6</f>
        <v>120.89835090771911</v>
      </c>
      <c r="V199">
        <f t="shared" ref="V199:V262" si="11">D199*U$6</f>
        <v>239.20662043286433</v>
      </c>
    </row>
    <row r="200" spans="2:22">
      <c r="B200">
        <v>-104.712275209495</v>
      </c>
      <c r="C200">
        <v>32.241751947337001</v>
      </c>
      <c r="D200">
        <v>29.534647739764999</v>
      </c>
      <c r="E200">
        <v>21.998256321077399</v>
      </c>
      <c r="F200" s="39">
        <v>1.61834305119852E-6</v>
      </c>
      <c r="G200" s="39">
        <v>1.2053885175602499E-6</v>
      </c>
      <c r="H200">
        <v>453</v>
      </c>
      <c r="I200" s="39">
        <v>1.36011548786446E-12</v>
      </c>
      <c r="J200">
        <v>-2.3378262519060402</v>
      </c>
      <c r="K200">
        <v>508.884396627059</v>
      </c>
      <c r="L200">
        <v>10.9817469345625</v>
      </c>
      <c r="N200">
        <f t="shared" si="9"/>
        <v>1.4150325213000001E-2</v>
      </c>
      <c r="T200">
        <f t="shared" si="10"/>
        <v>122.94825457850159</v>
      </c>
      <c r="V200">
        <f t="shared" si="11"/>
        <v>165.0691462175466</v>
      </c>
    </row>
    <row r="201" spans="2:22">
      <c r="B201">
        <v>-104.712307593178</v>
      </c>
      <c r="C201">
        <v>32.241737426732897</v>
      </c>
      <c r="D201">
        <v>33.158798712263902</v>
      </c>
      <c r="E201">
        <v>24.436579212761</v>
      </c>
      <c r="F201" s="39">
        <v>1.8169274255413701E-6</v>
      </c>
      <c r="G201" s="39">
        <v>1.3389957622819001E-6</v>
      </c>
      <c r="H201">
        <v>474</v>
      </c>
      <c r="I201" s="39">
        <v>1.4231671992224099E-12</v>
      </c>
      <c r="J201">
        <v>-1.73948800401761E-2</v>
      </c>
      <c r="K201">
        <v>634.65583929736795</v>
      </c>
      <c r="L201">
        <v>25.313851909915599</v>
      </c>
      <c r="N201">
        <f t="shared" si="9"/>
        <v>1.4806300554000002E-2</v>
      </c>
      <c r="T201">
        <f t="shared" si="10"/>
        <v>136.57604122012123</v>
      </c>
      <c r="V201">
        <f t="shared" si="11"/>
        <v>185.32452600284296</v>
      </c>
    </row>
    <row r="202" spans="2:22">
      <c r="B202">
        <v>-104.712306826052</v>
      </c>
      <c r="C202">
        <v>32.241736056864603</v>
      </c>
      <c r="D202">
        <v>43.849256045563401</v>
      </c>
      <c r="E202">
        <v>21.4983201713538</v>
      </c>
      <c r="F202" s="39">
        <v>2.4027081496563299E-6</v>
      </c>
      <c r="G202" s="39">
        <v>1.177994651174E-6</v>
      </c>
      <c r="H202">
        <v>566</v>
      </c>
      <c r="I202" s="39">
        <v>1.69939374421917E-12</v>
      </c>
      <c r="J202">
        <v>-0.28577784896691799</v>
      </c>
      <c r="K202">
        <v>738.35604904820696</v>
      </c>
      <c r="L202">
        <v>23.343216226153501</v>
      </c>
      <c r="N202">
        <f t="shared" si="9"/>
        <v>1.7680097286E-2</v>
      </c>
      <c r="T202">
        <f t="shared" si="10"/>
        <v>120.1541114376964</v>
      </c>
      <c r="V202">
        <f t="shared" si="11"/>
        <v>245.07349203865385</v>
      </c>
    </row>
    <row r="203" spans="2:22">
      <c r="B203">
        <v>-104.71227701772099</v>
      </c>
      <c r="C203">
        <v>32.241734467817402</v>
      </c>
      <c r="D203">
        <v>156.279939363191</v>
      </c>
      <c r="E203">
        <v>52.241641636200299</v>
      </c>
      <c r="F203" s="39">
        <v>8.5633170958604598E-6</v>
      </c>
      <c r="G203" s="39">
        <v>2.86256665290502E-6</v>
      </c>
      <c r="H203">
        <v>4709</v>
      </c>
      <c r="I203" s="39">
        <v>1.413859565641E-11</v>
      </c>
      <c r="J203">
        <v>-2.7089913925627901E-2</v>
      </c>
      <c r="K203">
        <v>6394.6846305649597</v>
      </c>
      <c r="L203">
        <v>26.3607156247833</v>
      </c>
      <c r="N203">
        <f t="shared" si="9"/>
        <v>0.14709466098900001</v>
      </c>
      <c r="T203">
        <f t="shared" si="10"/>
        <v>291.97853510472351</v>
      </c>
      <c r="V203">
        <f t="shared" si="11"/>
        <v>873.44858110087455</v>
      </c>
    </row>
    <row r="204" spans="2:22">
      <c r="B204">
        <v>-104.71228211363</v>
      </c>
      <c r="C204">
        <v>32.241733865075297</v>
      </c>
      <c r="D204">
        <v>42.5474495345943</v>
      </c>
      <c r="E204">
        <v>31.541353291997801</v>
      </c>
      <c r="F204" s="39">
        <v>2.3313760132586E-6</v>
      </c>
      <c r="G204" s="39">
        <v>1.72829994030287E-6</v>
      </c>
      <c r="H204">
        <v>954</v>
      </c>
      <c r="I204" s="39">
        <v>2.86434917311853E-12</v>
      </c>
      <c r="J204">
        <v>-2.17118570316739</v>
      </c>
      <c r="K204">
        <v>1051.1215403994299</v>
      </c>
      <c r="L204">
        <v>9.2398011710929602</v>
      </c>
      <c r="N204">
        <f t="shared" si="9"/>
        <v>2.9800022634000004E-2</v>
      </c>
      <c r="T204">
        <f t="shared" si="10"/>
        <v>176.28462354897573</v>
      </c>
      <c r="V204">
        <f t="shared" si="11"/>
        <v>237.79769544884755</v>
      </c>
    </row>
    <row r="205" spans="2:22">
      <c r="B205">
        <v>-104.712346826201</v>
      </c>
      <c r="C205">
        <v>32.241732878770101</v>
      </c>
      <c r="D205">
        <v>43.740985517553597</v>
      </c>
      <c r="E205">
        <v>28.152974719824702</v>
      </c>
      <c r="F205" s="39">
        <v>2.3967754952973401E-6</v>
      </c>
      <c r="G205" s="39">
        <v>1.5426346509985E-6</v>
      </c>
      <c r="H205">
        <v>839</v>
      </c>
      <c r="I205" s="39">
        <v>2.5190659918725799E-12</v>
      </c>
      <c r="J205">
        <v>-1.1019363053251801</v>
      </c>
      <c r="K205">
        <v>964.52155010959302</v>
      </c>
      <c r="L205">
        <v>13.0138668332844</v>
      </c>
      <c r="N205">
        <f t="shared" si="9"/>
        <v>2.6207776719000004E-2</v>
      </c>
      <c r="T205">
        <f t="shared" si="10"/>
        <v>157.34697570910026</v>
      </c>
      <c r="V205">
        <f t="shared" si="11"/>
        <v>244.46836805760708</v>
      </c>
    </row>
    <row r="206" spans="2:22">
      <c r="B206">
        <v>-104.712280579378</v>
      </c>
      <c r="C206">
        <v>32.241732385617503</v>
      </c>
      <c r="D206">
        <v>40.718192045324201</v>
      </c>
      <c r="E206">
        <v>25.566815061445901</v>
      </c>
      <c r="F206" s="39">
        <v>2.23114234286925E-6</v>
      </c>
      <c r="G206" s="39">
        <v>1.4009267305484301E-6</v>
      </c>
      <c r="H206">
        <v>691</v>
      </c>
      <c r="I206" s="39">
        <v>2.0747015499212798E-12</v>
      </c>
      <c r="J206">
        <v>-1.5717721785471801</v>
      </c>
      <c r="K206">
        <v>815.38777835598603</v>
      </c>
      <c r="L206">
        <v>15.255045716625901</v>
      </c>
      <c r="N206">
        <f t="shared" si="9"/>
        <v>2.1584712411000004E-2</v>
      </c>
      <c r="T206">
        <f t="shared" si="10"/>
        <v>142.89292937842114</v>
      </c>
      <c r="V206">
        <f t="shared" si="11"/>
        <v>227.57397534131698</v>
      </c>
    </row>
    <row r="207" spans="2:22">
      <c r="B207">
        <v>-104.712339648092</v>
      </c>
      <c r="C207">
        <v>32.241724988328698</v>
      </c>
      <c r="D207">
        <v>88.136597750296005</v>
      </c>
      <c r="E207">
        <v>41.6516582810182</v>
      </c>
      <c r="F207" s="39">
        <v>4.8294210847630502E-6</v>
      </c>
      <c r="G207" s="39">
        <v>2.2822913733020698E-6</v>
      </c>
      <c r="H207">
        <v>2576</v>
      </c>
      <c r="I207" s="39">
        <v>7.7343432599091506E-12</v>
      </c>
      <c r="J207">
        <v>-3.5044719602686097E-2</v>
      </c>
      <c r="K207">
        <v>2875.32976317047</v>
      </c>
      <c r="L207">
        <v>10.4102759622401</v>
      </c>
      <c r="N207">
        <f t="shared" si="9"/>
        <v>8.0466308496000005E-2</v>
      </c>
      <c r="T207">
        <f t="shared" si="10"/>
        <v>232.79111813261073</v>
      </c>
      <c r="V207">
        <f t="shared" si="11"/>
        <v>492.59544482640439</v>
      </c>
    </row>
    <row r="208" spans="2:22">
      <c r="B208">
        <v>-104.712344524822</v>
      </c>
      <c r="C208">
        <v>32.241723673255102</v>
      </c>
      <c r="D208">
        <v>37.782878589126199</v>
      </c>
      <c r="E208">
        <v>23.784696143819399</v>
      </c>
      <c r="F208" s="39">
        <v>2.0703026343078498E-6</v>
      </c>
      <c r="G208" s="39">
        <v>1.3032760054691099E-6</v>
      </c>
      <c r="H208">
        <v>411</v>
      </c>
      <c r="I208" s="39">
        <v>1.2340120651485399E-12</v>
      </c>
      <c r="J208">
        <v>-0.344958589340574</v>
      </c>
      <c r="K208">
        <v>703.86882703798005</v>
      </c>
      <c r="L208">
        <v>41.608438360657402</v>
      </c>
      <c r="N208">
        <f t="shared" si="9"/>
        <v>1.2838374531000001E-2</v>
      </c>
      <c r="T208">
        <f t="shared" si="10"/>
        <v>132.93266674780662</v>
      </c>
      <c r="V208">
        <f t="shared" si="11"/>
        <v>211.16850843462635</v>
      </c>
    </row>
    <row r="209" spans="2:22">
      <c r="B209">
        <v>-104.71233257957201</v>
      </c>
      <c r="C209">
        <v>32.241719728034397</v>
      </c>
      <c r="D209">
        <v>52.315260474186999</v>
      </c>
      <c r="E209">
        <v>29.283621626148399</v>
      </c>
      <c r="F209" s="39">
        <v>2.8666005772620302E-6</v>
      </c>
      <c r="G209" s="39">
        <v>1.6045881430574E-6</v>
      </c>
      <c r="H209">
        <v>1075</v>
      </c>
      <c r="I209" s="39">
        <v>3.22764712903817E-12</v>
      </c>
      <c r="J209">
        <v>-0.74582718707336904</v>
      </c>
      <c r="K209">
        <v>1199.91991120541</v>
      </c>
      <c r="L209">
        <v>10.410687416622499</v>
      </c>
      <c r="N209">
        <f t="shared" si="9"/>
        <v>3.3579690075000002E-2</v>
      </c>
      <c r="T209">
        <f t="shared" si="10"/>
        <v>163.66616126854342</v>
      </c>
      <c r="V209">
        <f t="shared" si="11"/>
        <v>292.38999079023114</v>
      </c>
    </row>
    <row r="210" spans="2:22">
      <c r="B210">
        <v>-104.712330826141</v>
      </c>
      <c r="C210">
        <v>32.241719618444897</v>
      </c>
      <c r="D210">
        <v>32.998945444892598</v>
      </c>
      <c r="E210">
        <v>21.524857285979799</v>
      </c>
      <c r="F210" s="39">
        <v>1.8081683089017899E-6</v>
      </c>
      <c r="G210" s="39">
        <v>1.1794487452072899E-6</v>
      </c>
      <c r="H210">
        <v>463</v>
      </c>
      <c r="I210" s="39">
        <v>1.39014011232062E-12</v>
      </c>
      <c r="J210">
        <v>-0.44678855496481601</v>
      </c>
      <c r="K210">
        <v>556.33889454306097</v>
      </c>
      <c r="L210">
        <v>16.777344790844399</v>
      </c>
      <c r="N210">
        <f t="shared" si="9"/>
        <v>1.4462694423000001E-2</v>
      </c>
      <c r="T210">
        <f t="shared" si="10"/>
        <v>120.30242737134111</v>
      </c>
      <c r="V210">
        <f t="shared" si="11"/>
        <v>184.43110609150474</v>
      </c>
    </row>
    <row r="211" spans="2:22">
      <c r="B211">
        <v>-104.712340908371</v>
      </c>
      <c r="C211">
        <v>32.241714303355899</v>
      </c>
      <c r="D211">
        <v>41.884741814858899</v>
      </c>
      <c r="E211">
        <v>34.015680640917502</v>
      </c>
      <c r="F211" s="39">
        <v>2.29506312262725E-6</v>
      </c>
      <c r="G211" s="39">
        <v>1.8638800395408E-6</v>
      </c>
      <c r="H211">
        <v>843</v>
      </c>
      <c r="I211" s="39">
        <v>2.53107584165505E-12</v>
      </c>
      <c r="J211">
        <v>-0.24649586847750299</v>
      </c>
      <c r="K211">
        <v>1115.92264197178</v>
      </c>
      <c r="L211">
        <v>24.4571291688769</v>
      </c>
      <c r="N211">
        <f t="shared" si="9"/>
        <v>2.6332724403000003E-2</v>
      </c>
      <c r="T211">
        <f t="shared" si="10"/>
        <v>190.11363910208794</v>
      </c>
      <c r="V211">
        <f t="shared" si="11"/>
        <v>234.0938220032464</v>
      </c>
    </row>
    <row r="212" spans="2:22">
      <c r="B212">
        <v>-104.71229044242899</v>
      </c>
      <c r="C212">
        <v>32.2417505774687</v>
      </c>
      <c r="D212">
        <v>492.199677543505</v>
      </c>
      <c r="E212">
        <v>195.223520606855</v>
      </c>
      <c r="F212" s="39">
        <v>2.6969948481295802E-5</v>
      </c>
      <c r="G212" s="39">
        <v>1.06972201188383E-5</v>
      </c>
      <c r="H212">
        <v>63736</v>
      </c>
      <c r="I212" s="39">
        <v>1.9136494643383899E-10</v>
      </c>
      <c r="J212">
        <v>-2.5498565551790202</v>
      </c>
      <c r="K212">
        <v>75261.443993960202</v>
      </c>
      <c r="L212">
        <v>15.3138757142172</v>
      </c>
      <c r="N212">
        <f t="shared" si="9"/>
        <v>1.9909163968560002</v>
      </c>
      <c r="T212">
        <f t="shared" si="10"/>
        <v>1091.1042566717126</v>
      </c>
      <c r="V212">
        <f t="shared" si="11"/>
        <v>2750.9039977906496</v>
      </c>
    </row>
    <row r="213" spans="2:22">
      <c r="B213">
        <v>-104.712301291784</v>
      </c>
      <c r="C213">
        <v>32.2417443856639</v>
      </c>
      <c r="D213">
        <v>70.098380221565094</v>
      </c>
      <c r="E213">
        <v>28.088811706926698</v>
      </c>
      <c r="F213" s="39">
        <v>3.84102182397467E-6</v>
      </c>
      <c r="G213" s="39">
        <v>1.539118856025E-6</v>
      </c>
      <c r="H213">
        <v>1212</v>
      </c>
      <c r="I213" s="39">
        <v>3.6389844840876898E-12</v>
      </c>
      <c r="J213">
        <v>-3.0007207804204001</v>
      </c>
      <c r="K213">
        <v>1542.1990486105201</v>
      </c>
      <c r="L213">
        <v>21.410922857722198</v>
      </c>
      <c r="N213">
        <f t="shared" si="9"/>
        <v>3.7859148252000006E-2</v>
      </c>
      <c r="T213">
        <f t="shared" si="10"/>
        <v>156.98836863001333</v>
      </c>
      <c r="V213">
        <f t="shared" si="11"/>
        <v>391.77984705832733</v>
      </c>
    </row>
    <row r="214" spans="2:22">
      <c r="B214">
        <v>-104.71227888074201</v>
      </c>
      <c r="C214">
        <v>32.241739234959098</v>
      </c>
      <c r="D214">
        <v>204.28648686023701</v>
      </c>
      <c r="E214">
        <v>88.327322114950604</v>
      </c>
      <c r="F214" s="39">
        <v>1.1193822908505501E-5</v>
      </c>
      <c r="G214" s="39">
        <v>4.8398717748458601E-6</v>
      </c>
      <c r="H214">
        <v>11694</v>
      </c>
      <c r="I214" s="39">
        <v>3.5110795839044097E-11</v>
      </c>
      <c r="J214">
        <v>-2.4712293745459601</v>
      </c>
      <c r="K214">
        <v>14132.981321507999</v>
      </c>
      <c r="L214">
        <v>17.2573731332702</v>
      </c>
      <c r="N214">
        <f t="shared" si="9"/>
        <v>0.36528455417400002</v>
      </c>
      <c r="T214">
        <f t="shared" si="10"/>
        <v>493.66140330045897</v>
      </c>
      <c r="V214">
        <f t="shared" si="11"/>
        <v>1141.7571750618647</v>
      </c>
    </row>
    <row r="215" spans="2:22">
      <c r="B215">
        <v>-104.712287264335</v>
      </c>
      <c r="C215">
        <v>32.241731673285997</v>
      </c>
      <c r="D215">
        <v>91.005478299216705</v>
      </c>
      <c r="E215">
        <v>41.190160602900498</v>
      </c>
      <c r="F215" s="39">
        <v>4.9866206201011201E-6</v>
      </c>
      <c r="G215" s="39">
        <v>2.2570037325925302E-6</v>
      </c>
      <c r="H215">
        <v>1711</v>
      </c>
      <c r="I215" s="39">
        <v>5.13721324445053E-12</v>
      </c>
      <c r="J215">
        <v>-1.08447717115858E-2</v>
      </c>
      <c r="K215">
        <v>2936.0273924862699</v>
      </c>
      <c r="L215">
        <v>41.723976949986898</v>
      </c>
      <c r="N215">
        <f t="shared" si="9"/>
        <v>5.3446371831000004E-2</v>
      </c>
      <c r="T215">
        <f t="shared" si="10"/>
        <v>230.2118076096109</v>
      </c>
      <c r="V215">
        <f t="shared" si="11"/>
        <v>508.62961821432219</v>
      </c>
    </row>
    <row r="216" spans="2:22">
      <c r="B216">
        <v>-104.71230518221</v>
      </c>
      <c r="C216">
        <v>32.241725700660197</v>
      </c>
      <c r="D216">
        <v>38.475874389708501</v>
      </c>
      <c r="E216">
        <v>24.258361344012201</v>
      </c>
      <c r="F216" s="39">
        <v>2.1082751521541302E-6</v>
      </c>
      <c r="G216" s="39">
        <v>1.3292303622666201E-6</v>
      </c>
      <c r="H216">
        <v>605</v>
      </c>
      <c r="I216" s="39">
        <v>1.8164897795982299E-12</v>
      </c>
      <c r="J216">
        <v>-2.7227438386844298</v>
      </c>
      <c r="K216">
        <v>731.05329753522699</v>
      </c>
      <c r="L216">
        <v>17.2426959785587</v>
      </c>
      <c r="N216">
        <f t="shared" si="9"/>
        <v>1.8898337205000001E-2</v>
      </c>
      <c r="T216">
        <f t="shared" si="10"/>
        <v>135.5799815516842</v>
      </c>
      <c r="V216">
        <f t="shared" si="11"/>
        <v>215.04166196408082</v>
      </c>
    </row>
    <row r="217" spans="2:22">
      <c r="B217">
        <v>-104.71234019603899</v>
      </c>
      <c r="C217">
        <v>32.241722139002597</v>
      </c>
      <c r="D217">
        <v>74.277603020765099</v>
      </c>
      <c r="E217">
        <v>36.081458330136002</v>
      </c>
      <c r="F217" s="39">
        <v>4.0700212092420898E-6</v>
      </c>
      <c r="G217" s="39">
        <v>1.9770737704471102E-6</v>
      </c>
      <c r="H217">
        <v>1326</v>
      </c>
      <c r="I217" s="39">
        <v>3.98126520288802E-12</v>
      </c>
      <c r="J217">
        <v>-2.8626877986277801</v>
      </c>
      <c r="K217">
        <v>2099.1382585597798</v>
      </c>
      <c r="L217">
        <v>36.831221355101697</v>
      </c>
      <c r="N217">
        <f t="shared" si="9"/>
        <v>4.1420157246000004E-2</v>
      </c>
      <c r="T217">
        <f t="shared" si="10"/>
        <v>201.65927060713014</v>
      </c>
      <c r="V217">
        <f t="shared" si="11"/>
        <v>415.13752328305617</v>
      </c>
    </row>
    <row r="218" spans="2:22">
      <c r="B218">
        <v>-104.7123271001</v>
      </c>
      <c r="C218">
        <v>32.241717645834598</v>
      </c>
      <c r="D218">
        <v>146.03820157473601</v>
      </c>
      <c r="E218">
        <v>85.326127795568198</v>
      </c>
      <c r="F218" s="39">
        <v>8.0021238380913003E-6</v>
      </c>
      <c r="G218" s="39">
        <v>4.6754221421681803E-6</v>
      </c>
      <c r="H218">
        <v>5835</v>
      </c>
      <c r="I218" s="39">
        <v>1.7519368370174599E-11</v>
      </c>
      <c r="J218">
        <v>-2.7578131507117201</v>
      </c>
      <c r="K218">
        <v>9759.9500415556195</v>
      </c>
      <c r="L218">
        <v>40.214857912633597</v>
      </c>
      <c r="N218">
        <f t="shared" si="9"/>
        <v>0.18226743403500001</v>
      </c>
      <c r="T218">
        <f t="shared" si="10"/>
        <v>476.88772824943067</v>
      </c>
      <c r="V218">
        <f t="shared" si="11"/>
        <v>816.20750860119961</v>
      </c>
    </row>
    <row r="219" spans="2:22">
      <c r="B219">
        <v>-104.71230205891</v>
      </c>
      <c r="C219">
        <v>32.241717262271401</v>
      </c>
      <c r="D219">
        <v>47.055333077582198</v>
      </c>
      <c r="E219">
        <v>24.7683684924876</v>
      </c>
      <c r="F219" s="39">
        <v>2.5783842752729898E-6</v>
      </c>
      <c r="G219" s="39">
        <v>1.35717606631121E-6</v>
      </c>
      <c r="H219">
        <v>774</v>
      </c>
      <c r="I219" s="39">
        <v>2.3239059329074799E-12</v>
      </c>
      <c r="J219">
        <v>-2.2636269692204301</v>
      </c>
      <c r="K219">
        <v>912.86242991392498</v>
      </c>
      <c r="L219">
        <v>15.2117586794561</v>
      </c>
      <c r="N219">
        <f t="shared" si="9"/>
        <v>2.4177376854000003E-2</v>
      </c>
      <c r="T219">
        <f t="shared" si="10"/>
        <v>138.43041150451322</v>
      </c>
      <c r="V219">
        <f t="shared" si="11"/>
        <v>262.99225657060691</v>
      </c>
    </row>
    <row r="220" spans="2:22">
      <c r="V220">
        <f t="shared" si="11"/>
        <v>0</v>
      </c>
    </row>
    <row r="221" spans="2:22">
      <c r="B221">
        <v>-104.712167373466</v>
      </c>
      <c r="C221">
        <v>32.241859509196601</v>
      </c>
      <c r="D221">
        <v>78.264695369547098</v>
      </c>
      <c r="E221">
        <v>35.793244744521097</v>
      </c>
      <c r="F221" s="39">
        <v>4.2884928583367996E-6</v>
      </c>
      <c r="G221" s="39">
        <v>1.9612811848151198E-6</v>
      </c>
      <c r="H221">
        <v>1538</v>
      </c>
      <c r="I221" s="39">
        <v>4.6177872413588003E-12</v>
      </c>
      <c r="J221">
        <v>-2.5326813010015301</v>
      </c>
      <c r="K221">
        <v>2194.1486677635899</v>
      </c>
      <c r="L221">
        <v>29.904476273815099</v>
      </c>
      <c r="N221">
        <f t="shared" si="9"/>
        <v>4.8042384498000003E-2</v>
      </c>
      <c r="T221">
        <f t="shared" si="10"/>
        <v>200.04844487712842</v>
      </c>
      <c r="V221">
        <f t="shared" si="11"/>
        <v>437.42138242039874</v>
      </c>
    </row>
    <row r="222" spans="2:22">
      <c r="B222">
        <v>-104.712141455561</v>
      </c>
      <c r="C222">
        <v>32.241858687275602</v>
      </c>
      <c r="D222">
        <v>47.697688976411399</v>
      </c>
      <c r="E222">
        <v>20.038552220512798</v>
      </c>
      <c r="F222" s="39">
        <v>2.6135819933709399E-6</v>
      </c>
      <c r="G222" s="39">
        <v>1.09800706031389E-6</v>
      </c>
      <c r="H222">
        <v>607</v>
      </c>
      <c r="I222" s="39">
        <v>1.8224947044894599E-12</v>
      </c>
      <c r="J222">
        <v>-2.23182240849422</v>
      </c>
      <c r="K222">
        <v>748.62229924427402</v>
      </c>
      <c r="L222">
        <v>18.917723849161298</v>
      </c>
      <c r="N222">
        <f t="shared" si="9"/>
        <v>1.8960811047000002E-2</v>
      </c>
      <c r="T222">
        <f t="shared" si="10"/>
        <v>111.99546836044604</v>
      </c>
      <c r="V222">
        <f t="shared" si="11"/>
        <v>266.58238368916335</v>
      </c>
    </row>
    <row r="223" spans="2:22">
      <c r="B223">
        <v>-104.712140798024</v>
      </c>
      <c r="C223">
        <v>32.2418579201494</v>
      </c>
      <c r="D223">
        <v>78.394181921044293</v>
      </c>
      <c r="E223">
        <v>22.326742299325002</v>
      </c>
      <c r="F223" s="39">
        <v>4.2955880389763503E-6</v>
      </c>
      <c r="G223" s="39">
        <v>1.2233878180766199E-6</v>
      </c>
      <c r="H223">
        <v>769</v>
      </c>
      <c r="I223" s="39">
        <v>2.3088936206794001E-12</v>
      </c>
      <c r="J223">
        <v>-2.4627985415862201</v>
      </c>
      <c r="K223">
        <v>1370.9078819527399</v>
      </c>
      <c r="L223">
        <v>43.905786076258998</v>
      </c>
      <c r="N223">
        <f t="shared" si="9"/>
        <v>2.4021192249000001E-2</v>
      </c>
      <c r="T223">
        <f t="shared" si="10"/>
        <v>124.78416271092745</v>
      </c>
      <c r="V223">
        <f t="shared" si="11"/>
        <v>438.14508275671659</v>
      </c>
    </row>
    <row r="224" spans="2:22">
      <c r="B224">
        <v>-104.712144359682</v>
      </c>
      <c r="C224">
        <v>32.241824659746896</v>
      </c>
      <c r="D224">
        <v>39.972665441511602</v>
      </c>
      <c r="E224">
        <v>26.705639427038999</v>
      </c>
      <c r="F224" s="39">
        <v>2.19029141383855E-6</v>
      </c>
      <c r="G224" s="39">
        <v>1.46332830428082E-6</v>
      </c>
      <c r="H224">
        <v>435</v>
      </c>
      <c r="I224" s="39">
        <v>1.30607116384335E-12</v>
      </c>
      <c r="J224">
        <v>-0.25683183070636501</v>
      </c>
      <c r="K224">
        <v>836.11337540083105</v>
      </c>
      <c r="L224">
        <v>47.973562820776301</v>
      </c>
      <c r="N224">
        <f t="shared" si="9"/>
        <v>1.3588060635000001E-2</v>
      </c>
      <c r="T224">
        <f t="shared" si="10"/>
        <v>149.25781875772097</v>
      </c>
      <c r="V224">
        <f t="shared" si="11"/>
        <v>223.40722715260836</v>
      </c>
    </row>
    <row r="225" spans="2:22">
      <c r="B225">
        <v>-104.712147647365</v>
      </c>
      <c r="C225">
        <v>32.241812769289901</v>
      </c>
      <c r="D225">
        <v>56.068232174346797</v>
      </c>
      <c r="E225">
        <v>24.905674911301801</v>
      </c>
      <c r="F225" s="39">
        <v>3.0722436486070401E-6</v>
      </c>
      <c r="G225" s="39">
        <v>1.36469973446974E-6</v>
      </c>
      <c r="H225">
        <v>938</v>
      </c>
      <c r="I225" s="39">
        <v>2.8163097739886598E-12</v>
      </c>
      <c r="J225">
        <v>-2.9653690430430899</v>
      </c>
      <c r="K225">
        <v>1093.74041321039</v>
      </c>
      <c r="L225">
        <v>14.2392483014559</v>
      </c>
      <c r="N225">
        <f t="shared" si="9"/>
        <v>2.9300231898000004E-2</v>
      </c>
      <c r="T225">
        <f t="shared" si="10"/>
        <v>139.19781707926577</v>
      </c>
      <c r="V225">
        <f t="shared" si="11"/>
        <v>313.36534962242428</v>
      </c>
    </row>
    <row r="226" spans="2:22">
      <c r="B226">
        <v>-104.712167811824</v>
      </c>
      <c r="C226">
        <v>32.241810029553299</v>
      </c>
      <c r="D226">
        <v>31.764513805691902</v>
      </c>
      <c r="E226">
        <v>21.253687609353399</v>
      </c>
      <c r="F226" s="39">
        <v>1.7405279604174499E-6</v>
      </c>
      <c r="G226" s="39">
        <v>1.164590075968E-6</v>
      </c>
      <c r="H226">
        <v>427</v>
      </c>
      <c r="I226" s="39">
        <v>1.28205146427842E-12</v>
      </c>
      <c r="J226">
        <v>-2.5283838195026802</v>
      </c>
      <c r="K226">
        <v>528.78068921517695</v>
      </c>
      <c r="L226">
        <v>19.248185739581601</v>
      </c>
      <c r="N226">
        <f t="shared" si="9"/>
        <v>1.3338165267000001E-2</v>
      </c>
      <c r="T226">
        <f t="shared" si="10"/>
        <v>118.78686004867616</v>
      </c>
      <c r="V226">
        <f t="shared" si="11"/>
        <v>177.53186766001204</v>
      </c>
    </row>
    <row r="227" spans="2:22">
      <c r="B227">
        <v>-104.712156907674</v>
      </c>
      <c r="C227">
        <v>32.241809700784898</v>
      </c>
      <c r="D227">
        <v>41.084098046332301</v>
      </c>
      <c r="E227">
        <v>23.4491136231963</v>
      </c>
      <c r="F227" s="39">
        <v>2.2511920634327299E-6</v>
      </c>
      <c r="G227" s="39">
        <v>1.2848878518287E-6</v>
      </c>
      <c r="H227">
        <v>651</v>
      </c>
      <c r="I227" s="39">
        <v>1.9546030520965998E-12</v>
      </c>
      <c r="J227">
        <v>-2.1363521055873398</v>
      </c>
      <c r="K227">
        <v>754.56953899358405</v>
      </c>
      <c r="L227">
        <v>13.725645370169801</v>
      </c>
      <c r="N227">
        <f t="shared" si="9"/>
        <v>2.0335235571000001E-2</v>
      </c>
      <c r="T227">
        <f t="shared" si="10"/>
        <v>131.05709604004414</v>
      </c>
      <c r="V227">
        <f t="shared" si="11"/>
        <v>229.61902398095125</v>
      </c>
    </row>
    <row r="228" spans="2:22">
      <c r="B228">
        <v>-104.712174825549</v>
      </c>
      <c r="C228">
        <v>32.241804933643202</v>
      </c>
      <c r="D228">
        <v>172.510734768335</v>
      </c>
      <c r="E228">
        <v>41.464568179881503</v>
      </c>
      <c r="F228" s="39">
        <v>9.4526791492285208E-6</v>
      </c>
      <c r="G228" s="39">
        <v>2.2720398217078002E-6</v>
      </c>
      <c r="H228">
        <v>4623</v>
      </c>
      <c r="I228" s="39">
        <v>1.38803838860869E-11</v>
      </c>
      <c r="J228">
        <v>-1.5800781018937899</v>
      </c>
      <c r="K228">
        <v>5602.6352986993497</v>
      </c>
      <c r="L228">
        <v>17.485259105242399</v>
      </c>
      <c r="N228">
        <f t="shared" si="9"/>
        <v>0.14440828578300002</v>
      </c>
      <c r="T228">
        <f t="shared" si="10"/>
        <v>231.74547155735775</v>
      </c>
      <c r="V228">
        <f t="shared" si="11"/>
        <v>964.16249662022437</v>
      </c>
    </row>
    <row r="229" spans="2:22">
      <c r="B229">
        <v>-104.712200907838</v>
      </c>
      <c r="C229">
        <v>32.2418055363853</v>
      </c>
      <c r="D229">
        <v>72.103004739818303</v>
      </c>
      <c r="E229">
        <v>65.286929207438405</v>
      </c>
      <c r="F229" s="39">
        <v>3.9508646833838004E-6</v>
      </c>
      <c r="G229" s="39">
        <v>3.5773796643151799E-6</v>
      </c>
      <c r="H229">
        <v>2906</v>
      </c>
      <c r="I229" s="39">
        <v>8.7251558669627396E-12</v>
      </c>
      <c r="J229">
        <v>-0.19202367976072199</v>
      </c>
      <c r="K229">
        <v>3687.0471091764298</v>
      </c>
      <c r="L229">
        <v>21.183540270818298</v>
      </c>
      <c r="N229">
        <f t="shared" si="9"/>
        <v>9.0774492426000011E-2</v>
      </c>
      <c r="T229">
        <f t="shared" si="10"/>
        <v>364.88864734037327</v>
      </c>
      <c r="V229">
        <f t="shared" si="11"/>
        <v>402.98369349084453</v>
      </c>
    </row>
    <row r="230" spans="2:22">
      <c r="B230">
        <v>-104.712184743394</v>
      </c>
      <c r="C230">
        <v>32.241803782953802</v>
      </c>
      <c r="D230">
        <v>222.440596201657</v>
      </c>
      <c r="E230">
        <v>84.820176607324598</v>
      </c>
      <c r="F230" s="39">
        <v>1.2188572429889801E-5</v>
      </c>
      <c r="G230" s="39">
        <v>4.64769868336974E-6</v>
      </c>
      <c r="H230">
        <v>12267</v>
      </c>
      <c r="I230" s="39">
        <v>3.6831206820382599E-11</v>
      </c>
      <c r="J230">
        <v>-0.51356463564044397</v>
      </c>
      <c r="K230">
        <v>14777.885732230699</v>
      </c>
      <c r="L230">
        <v>16.990831961533299</v>
      </c>
      <c r="N230">
        <f t="shared" si="9"/>
        <v>0.38318330990700006</v>
      </c>
      <c r="T230">
        <f t="shared" si="10"/>
        <v>474.05996705833724</v>
      </c>
      <c r="V230">
        <f t="shared" si="11"/>
        <v>1243.2204921710611</v>
      </c>
    </row>
    <row r="231" spans="2:22">
      <c r="B231">
        <v>-104.71217164745499</v>
      </c>
      <c r="C231">
        <v>32.241806193922102</v>
      </c>
      <c r="D231">
        <v>52.466739043411998</v>
      </c>
      <c r="E231">
        <v>32.390275940334</v>
      </c>
      <c r="F231" s="39">
        <v>2.87490080457711E-6</v>
      </c>
      <c r="G231" s="39">
        <v>1.7748164276855901E-6</v>
      </c>
      <c r="H231">
        <v>1168</v>
      </c>
      <c r="I231" s="39">
        <v>3.5068761364805499E-12</v>
      </c>
      <c r="J231">
        <v>-0.64713408530510896</v>
      </c>
      <c r="K231">
        <v>1331.06051808486</v>
      </c>
      <c r="L231">
        <v>12.2504210642111</v>
      </c>
      <c r="N231">
        <f t="shared" si="9"/>
        <v>3.6484723728000004E-2</v>
      </c>
      <c r="T231">
        <f t="shared" si="10"/>
        <v>181.02925223052674</v>
      </c>
      <c r="V231">
        <f t="shared" si="11"/>
        <v>293.23660451362969</v>
      </c>
    </row>
    <row r="232" spans="2:22">
      <c r="B232">
        <v>-104.712204853058</v>
      </c>
      <c r="C232">
        <v>32.241805262411603</v>
      </c>
      <c r="D232">
        <v>36.345006405060701</v>
      </c>
      <c r="E232">
        <v>25.816466391591</v>
      </c>
      <c r="F232" s="39">
        <v>1.9915148160783E-6</v>
      </c>
      <c r="G232" s="39">
        <v>1.4146063078002999E-6</v>
      </c>
      <c r="H232">
        <v>619</v>
      </c>
      <c r="I232" s="39">
        <v>1.85852425383686E-12</v>
      </c>
      <c r="J232">
        <v>-2.5309412003335598</v>
      </c>
      <c r="K232">
        <v>734.920952631094</v>
      </c>
      <c r="L232">
        <v>15.7732545542598</v>
      </c>
      <c r="N232">
        <f t="shared" si="9"/>
        <v>1.9335654099000003E-2</v>
      </c>
      <c r="T232">
        <f t="shared" si="10"/>
        <v>144.2882306626021</v>
      </c>
      <c r="V232">
        <f t="shared" si="11"/>
        <v>203.13224079788426</v>
      </c>
    </row>
    <row r="233" spans="2:22">
      <c r="B233">
        <v>-104.712208743484</v>
      </c>
      <c r="C233">
        <v>32.2417970432018</v>
      </c>
      <c r="D233">
        <v>226.33627168835699</v>
      </c>
      <c r="E233">
        <v>124.481707523547</v>
      </c>
      <c r="F233" s="39">
        <v>1.2402034916701099E-5</v>
      </c>
      <c r="G233" s="39">
        <v>6.8209415648734703E-6</v>
      </c>
      <c r="H233">
        <v>18577</v>
      </c>
      <c r="I233" s="39">
        <v>5.5776744852225297E-11</v>
      </c>
      <c r="J233">
        <v>-3.1118603526642601</v>
      </c>
      <c r="K233">
        <v>22067.786618282698</v>
      </c>
      <c r="L233">
        <v>15.8184718688131</v>
      </c>
      <c r="N233">
        <f t="shared" si="9"/>
        <v>0.58028828141700006</v>
      </c>
      <c r="T233">
        <f t="shared" si="10"/>
        <v>695.72826334910428</v>
      </c>
      <c r="V233">
        <f t="shared" si="11"/>
        <v>1264.9934224662272</v>
      </c>
    </row>
    <row r="234" spans="2:22">
      <c r="B234">
        <v>-104.71218309955201</v>
      </c>
      <c r="C234">
        <v>32.241798632249001</v>
      </c>
      <c r="D234">
        <v>42.502461909445202</v>
      </c>
      <c r="E234">
        <v>30.5282304775623</v>
      </c>
      <c r="F234" s="39">
        <v>2.3289109284811699E-6</v>
      </c>
      <c r="G234" s="39">
        <v>1.6727861491380301E-6</v>
      </c>
      <c r="H234">
        <v>602</v>
      </c>
      <c r="I234" s="39">
        <v>1.80748239226137E-12</v>
      </c>
      <c r="J234">
        <v>-2.6721774951664301</v>
      </c>
      <c r="K234">
        <v>1016.28332528002</v>
      </c>
      <c r="L234">
        <v>40.764550098849099</v>
      </c>
      <c r="N234">
        <f t="shared" si="9"/>
        <v>1.8804626442E-2</v>
      </c>
      <c r="T234">
        <f t="shared" si="10"/>
        <v>170.62228013909569</v>
      </c>
      <c r="V234">
        <f t="shared" si="11"/>
        <v>237.54625961188924</v>
      </c>
    </row>
    <row r="235" spans="2:22">
      <c r="B235">
        <v>-104.71221740105</v>
      </c>
      <c r="C235">
        <v>32.241795289770302</v>
      </c>
      <c r="D235">
        <v>51.982062888071397</v>
      </c>
      <c r="E235">
        <v>32.192847658717803</v>
      </c>
      <c r="F235" s="39">
        <v>2.8483431054642502E-6</v>
      </c>
      <c r="G235" s="39">
        <v>1.7639983982823299E-6</v>
      </c>
      <c r="H235">
        <v>987</v>
      </c>
      <c r="I235" s="39">
        <v>2.96343043382388E-12</v>
      </c>
      <c r="J235">
        <v>-1.7720666855282501</v>
      </c>
      <c r="K235">
        <v>1310.72621650666</v>
      </c>
      <c r="L235">
        <v>24.6982331191527</v>
      </c>
      <c r="N235">
        <f t="shared" si="9"/>
        <v>3.0830841027000004E-2</v>
      </c>
      <c r="T235">
        <f t="shared" si="10"/>
        <v>179.92582556457381</v>
      </c>
      <c r="V235">
        <f t="shared" si="11"/>
        <v>290.52774948143104</v>
      </c>
    </row>
    <row r="236" spans="2:22">
      <c r="B236">
        <v>-104.71222145586</v>
      </c>
      <c r="C236">
        <v>32.241793371954699</v>
      </c>
      <c r="D236">
        <v>55.698738877918103</v>
      </c>
      <c r="E236">
        <v>34.964936266745603</v>
      </c>
      <c r="F236" s="39">
        <v>3.0519973631592299E-6</v>
      </c>
      <c r="G236" s="39">
        <v>1.9158942453443002E-6</v>
      </c>
      <c r="H236">
        <v>1355</v>
      </c>
      <c r="I236" s="39">
        <v>4.0683366138109101E-12</v>
      </c>
      <c r="J236">
        <v>-2.9632764237028102</v>
      </c>
      <c r="K236">
        <v>1525.3769670065001</v>
      </c>
      <c r="L236">
        <v>11.1694991265576</v>
      </c>
      <c r="N236">
        <f t="shared" si="9"/>
        <v>4.2326027955000005E-2</v>
      </c>
      <c r="T236">
        <f t="shared" si="10"/>
        <v>195.41902879484118</v>
      </c>
      <c r="V236">
        <f t="shared" si="11"/>
        <v>311.30025158868432</v>
      </c>
    </row>
    <row r="237" spans="2:22">
      <c r="B237">
        <v>-104.712202277706</v>
      </c>
      <c r="C237">
        <v>32.241785591102698</v>
      </c>
      <c r="D237">
        <v>43.905705714821103</v>
      </c>
      <c r="E237">
        <v>29.2070737910284</v>
      </c>
      <c r="F237" s="39">
        <v>2.4058012940469601E-6</v>
      </c>
      <c r="G237" s="39">
        <v>1.60039372509304E-6</v>
      </c>
      <c r="H237">
        <v>747</v>
      </c>
      <c r="I237" s="39">
        <v>2.24283944687583E-12</v>
      </c>
      <c r="J237">
        <v>-1.9354598696207499</v>
      </c>
      <c r="K237">
        <v>1004.40320843679</v>
      </c>
      <c r="L237">
        <v>25.6274777175799</v>
      </c>
      <c r="N237">
        <f t="shared" si="9"/>
        <v>2.3333979987000004E-2</v>
      </c>
      <c r="T237">
        <f t="shared" si="10"/>
        <v>163.23833541805774</v>
      </c>
      <c r="V237">
        <f t="shared" si="11"/>
        <v>245.38898924013517</v>
      </c>
    </row>
    <row r="238" spans="2:22">
      <c r="B238">
        <v>-104.712235866873</v>
      </c>
      <c r="C238">
        <v>32.241782358213499</v>
      </c>
      <c r="D238">
        <v>42.075801903660697</v>
      </c>
      <c r="E238">
        <v>24.7477525625767</v>
      </c>
      <c r="F238" s="39">
        <v>2.30553220862408E-6</v>
      </c>
      <c r="G238" s="39">
        <v>1.3560464219961899E-6</v>
      </c>
      <c r="H238">
        <v>717</v>
      </c>
      <c r="I238" s="39">
        <v>2.1527655735073201E-12</v>
      </c>
      <c r="J238">
        <v>-2.866604885708</v>
      </c>
      <c r="K238">
        <v>815.58127868035797</v>
      </c>
      <c r="L238">
        <v>12.0872414874292</v>
      </c>
      <c r="N238">
        <f t="shared" si="9"/>
        <v>2.2396872357000001E-2</v>
      </c>
      <c r="T238">
        <f t="shared" si="10"/>
        <v>138.3151890722412</v>
      </c>
      <c r="V238">
        <f t="shared" si="11"/>
        <v>235.16165683955964</v>
      </c>
    </row>
    <row r="239" spans="2:22">
      <c r="B239">
        <v>-104.712228633969</v>
      </c>
      <c r="C239">
        <v>32.2417746321563</v>
      </c>
      <c r="D239">
        <v>26.3584961866596</v>
      </c>
      <c r="E239">
        <v>21.624811282317701</v>
      </c>
      <c r="F239" s="39">
        <v>1.4443066841217201E-6</v>
      </c>
      <c r="G239" s="39">
        <v>1.1849256974580299E-6</v>
      </c>
      <c r="H239">
        <v>403</v>
      </c>
      <c r="I239" s="39">
        <v>1.2099923655836101E-12</v>
      </c>
      <c r="J239">
        <v>-2.74777343078539</v>
      </c>
      <c r="K239">
        <v>446.44918709389799</v>
      </c>
      <c r="L239">
        <v>9.7321684863456106</v>
      </c>
      <c r="N239">
        <f t="shared" si="9"/>
        <v>1.2588479163000002E-2</v>
      </c>
      <c r="T239">
        <f t="shared" si="10"/>
        <v>120.86107025687365</v>
      </c>
      <c r="V239">
        <f t="shared" si="11"/>
        <v>147.31763518724051</v>
      </c>
    </row>
    <row r="240" spans="2:22">
      <c r="B240">
        <v>-104.712231757268</v>
      </c>
      <c r="C240">
        <v>32.241766960893699</v>
      </c>
      <c r="D240">
        <v>31.1863008792823</v>
      </c>
      <c r="E240">
        <v>24.311980652118599</v>
      </c>
      <c r="F240" s="39">
        <v>1.70884493918038E-6</v>
      </c>
      <c r="G240" s="39">
        <v>1.3321684177819201E-6</v>
      </c>
      <c r="H240">
        <v>465</v>
      </c>
      <c r="I240" s="39">
        <v>1.3961450372118601E-12</v>
      </c>
      <c r="J240">
        <v>-3.1391141951881298</v>
      </c>
      <c r="K240">
        <v>593.85892434753703</v>
      </c>
      <c r="L240">
        <v>21.698575042736401</v>
      </c>
      <c r="N240">
        <f t="shared" si="9"/>
        <v>1.4525168265000001E-2</v>
      </c>
      <c r="T240">
        <f t="shared" si="10"/>
        <v>135.87965986469086</v>
      </c>
      <c r="V240">
        <f t="shared" si="11"/>
        <v>174.30023561430878</v>
      </c>
    </row>
    <row r="241" spans="2:22">
      <c r="B241">
        <v>-104.71218140091599</v>
      </c>
      <c r="C241">
        <v>32.241862248933202</v>
      </c>
      <c r="D241">
        <v>68.967436637236503</v>
      </c>
      <c r="E241">
        <v>20.2905404303106</v>
      </c>
      <c r="F241" s="39">
        <v>3.7790520755245602E-6</v>
      </c>
      <c r="G241" s="39">
        <v>1.11181468625557E-6</v>
      </c>
      <c r="H241">
        <v>772</v>
      </c>
      <c r="I241" s="39">
        <v>2.3179010080162499E-12</v>
      </c>
      <c r="J241">
        <v>-2.21012893645708</v>
      </c>
      <c r="K241">
        <v>1096.06618717318</v>
      </c>
      <c r="L241">
        <v>29.566297269781401</v>
      </c>
      <c r="N241">
        <f t="shared" si="9"/>
        <v>2.4114903012000002E-2</v>
      </c>
      <c r="T241">
        <f t="shared" si="10"/>
        <v>113.40383046500595</v>
      </c>
      <c r="V241">
        <f t="shared" si="11"/>
        <v>385.45900336551483</v>
      </c>
    </row>
    <row r="242" spans="2:22">
      <c r="B242">
        <v>-104.712142989813</v>
      </c>
      <c r="C242">
        <v>32.241855783154797</v>
      </c>
      <c r="D242">
        <v>29.238091943250101</v>
      </c>
      <c r="E242">
        <v>23.7349641761841</v>
      </c>
      <c r="F242" s="39">
        <v>1.6020933563719101E-6</v>
      </c>
      <c r="G242" s="39">
        <v>1.3005509557257001E-6</v>
      </c>
      <c r="H242">
        <v>348</v>
      </c>
      <c r="I242" s="39">
        <v>1.04485693107468E-12</v>
      </c>
      <c r="J242">
        <v>-1.2933530843544401</v>
      </c>
      <c r="K242">
        <v>543.54648215985196</v>
      </c>
      <c r="L242">
        <v>35.976036747183599</v>
      </c>
      <c r="N242">
        <f t="shared" si="9"/>
        <v>1.0870448508000001E-2</v>
      </c>
      <c r="T242">
        <f t="shared" si="10"/>
        <v>132.65471478069296</v>
      </c>
      <c r="V242">
        <f t="shared" si="11"/>
        <v>163.41169587082481</v>
      </c>
    </row>
    <row r="243" spans="2:22">
      <c r="B243">
        <v>-104.71214896243799</v>
      </c>
      <c r="C243">
        <v>32.241855180412699</v>
      </c>
      <c r="D243">
        <v>48.159582766182901</v>
      </c>
      <c r="E243">
        <v>36.705528605103098</v>
      </c>
      <c r="F243" s="39">
        <v>2.6388913389116302E-6</v>
      </c>
      <c r="G243" s="39">
        <v>2.01126953272102E-6</v>
      </c>
      <c r="H243">
        <v>874</v>
      </c>
      <c r="I243" s="39">
        <v>2.62415217746917E-12</v>
      </c>
      <c r="J243">
        <v>-1.77190992531681</v>
      </c>
      <c r="K243">
        <v>1384.5647795169</v>
      </c>
      <c r="L243">
        <v>36.8754706944841</v>
      </c>
      <c r="N243">
        <f t="shared" si="9"/>
        <v>2.7301068954000002E-2</v>
      </c>
      <c r="T243">
        <f t="shared" si="10"/>
        <v>205.14719937392124</v>
      </c>
      <c r="V243">
        <f t="shared" si="11"/>
        <v>269.16390808019628</v>
      </c>
    </row>
    <row r="244" spans="2:22">
      <c r="B244">
        <v>-104.712178332411</v>
      </c>
      <c r="C244">
        <v>32.241816988484302</v>
      </c>
      <c r="D244">
        <v>55.256614091390901</v>
      </c>
      <c r="E244">
        <v>29.017286498277901</v>
      </c>
      <c r="F244" s="39">
        <v>3.0277712548154498E-6</v>
      </c>
      <c r="G244" s="39">
        <v>1.5899943816122899E-6</v>
      </c>
      <c r="H244">
        <v>920</v>
      </c>
      <c r="I244" s="39">
        <v>2.76226544996755E-12</v>
      </c>
      <c r="J244">
        <v>-2.5206321881451101</v>
      </c>
      <c r="K244">
        <v>1255.85687823537</v>
      </c>
      <c r="L244">
        <v>26.7432447164914</v>
      </c>
      <c r="N244">
        <f t="shared" si="9"/>
        <v>2.8737967320000002E-2</v>
      </c>
      <c r="T244">
        <f t="shared" si="10"/>
        <v>162.17761423887521</v>
      </c>
      <c r="V244">
        <f t="shared" si="11"/>
        <v>308.82921615678379</v>
      </c>
    </row>
    <row r="245" spans="2:22">
      <c r="B245">
        <v>-104.712178606385</v>
      </c>
      <c r="C245">
        <v>32.241813755595103</v>
      </c>
      <c r="D245">
        <v>57.9997006909879</v>
      </c>
      <c r="E245">
        <v>32.736527653822201</v>
      </c>
      <c r="F245" s="39">
        <v>3.1780779446533899E-6</v>
      </c>
      <c r="G245" s="39">
        <v>1.7937891968693199E-6</v>
      </c>
      <c r="H245">
        <v>1162</v>
      </c>
      <c r="I245" s="39">
        <v>3.4888613618068401E-12</v>
      </c>
      <c r="J245">
        <v>-0.907787508253738</v>
      </c>
      <c r="K245">
        <v>1487.15914415615</v>
      </c>
      <c r="L245">
        <v>21.8644484306792</v>
      </c>
      <c r="N245">
        <f t="shared" si="9"/>
        <v>3.6297302202000004E-2</v>
      </c>
      <c r="T245">
        <f t="shared" si="10"/>
        <v>182.9644530572123</v>
      </c>
      <c r="V245">
        <f t="shared" si="11"/>
        <v>324.16032716193138</v>
      </c>
    </row>
    <row r="246" spans="2:22">
      <c r="V246">
        <f t="shared" si="11"/>
        <v>0</v>
      </c>
    </row>
    <row r="247" spans="2:22">
      <c r="B247">
        <v>-104.712033455148</v>
      </c>
      <c r="C247">
        <v>32.242135071305697</v>
      </c>
      <c r="D247">
        <v>111.63536950668799</v>
      </c>
      <c r="E247">
        <v>55.665528285982496</v>
      </c>
      <c r="F247" s="39">
        <v>6.1170299405969996E-6</v>
      </c>
      <c r="G247" s="39">
        <v>3.0501775977379999E-6</v>
      </c>
      <c r="H247">
        <v>3843</v>
      </c>
      <c r="I247" s="39">
        <v>1.15384631785057E-11</v>
      </c>
      <c r="J247">
        <v>-2.94365748712266</v>
      </c>
      <c r="K247">
        <v>4867.2900857313298</v>
      </c>
      <c r="L247">
        <v>21.044360777552299</v>
      </c>
      <c r="N247">
        <f t="shared" si="9"/>
        <v>0.12004348740300001</v>
      </c>
      <c r="T247">
        <f t="shared" si="10"/>
        <v>311.11463759035621</v>
      </c>
      <c r="V247">
        <f t="shared" si="11"/>
        <v>623.93008017287923</v>
      </c>
    </row>
    <row r="248" spans="2:22">
      <c r="B248">
        <v>-104.712047701777</v>
      </c>
      <c r="C248">
        <v>32.242134523358303</v>
      </c>
      <c r="D248">
        <v>80.345415835630803</v>
      </c>
      <c r="E248">
        <v>49.727649334837501</v>
      </c>
      <c r="F248" s="39">
        <v>4.4025053746682404E-6</v>
      </c>
      <c r="G248" s="39">
        <v>2.7248131233039502E-6</v>
      </c>
      <c r="H248">
        <v>2281</v>
      </c>
      <c r="I248" s="39">
        <v>6.8486168384521699E-12</v>
      </c>
      <c r="J248">
        <v>-2.5276818850385401</v>
      </c>
      <c r="K248">
        <v>3129.3786436081</v>
      </c>
      <c r="L248">
        <v>27.1101308031534</v>
      </c>
      <c r="N248">
        <f t="shared" si="9"/>
        <v>7.1251416801E-2</v>
      </c>
      <c r="T248">
        <f t="shared" si="10"/>
        <v>277.92783213240682</v>
      </c>
      <c r="V248">
        <f t="shared" si="11"/>
        <v>449.05052910534062</v>
      </c>
    </row>
    <row r="249" spans="2:22">
      <c r="B249">
        <v>-104.712060468947</v>
      </c>
      <c r="C249">
        <v>32.242133208284798</v>
      </c>
      <c r="D249">
        <v>75.210138109251204</v>
      </c>
      <c r="E249">
        <v>35.7934984688386</v>
      </c>
      <c r="F249" s="39">
        <v>4.1211192177149703E-6</v>
      </c>
      <c r="G249" s="39">
        <v>1.9612950875706201E-6</v>
      </c>
      <c r="H249">
        <v>1583</v>
      </c>
      <c r="I249" s="39">
        <v>4.75289805141156E-12</v>
      </c>
      <c r="J249">
        <v>-2.6769882065431601</v>
      </c>
      <c r="K249">
        <v>2108.52918207317</v>
      </c>
      <c r="L249">
        <v>24.923970061275298</v>
      </c>
      <c r="N249">
        <f t="shared" si="9"/>
        <v>4.9448045943000007E-2</v>
      </c>
      <c r="T249">
        <f t="shared" si="10"/>
        <v>200.04986294233896</v>
      </c>
      <c r="V249">
        <f t="shared" si="11"/>
        <v>420.34946189260501</v>
      </c>
    </row>
    <row r="250" spans="2:22">
      <c r="B250">
        <v>-104.712049071645</v>
      </c>
      <c r="C250">
        <v>32.242130687727098</v>
      </c>
      <c r="D250">
        <v>55.496635468606698</v>
      </c>
      <c r="E250">
        <v>46.417466592706198</v>
      </c>
      <c r="F250" s="39">
        <v>3.04092316139578E-6</v>
      </c>
      <c r="G250" s="39">
        <v>2.5434325534008599E-6</v>
      </c>
      <c r="H250">
        <v>1616</v>
      </c>
      <c r="I250" s="39">
        <v>4.8519793121169198E-12</v>
      </c>
      <c r="J250">
        <v>-2.7085039173546401</v>
      </c>
      <c r="K250">
        <v>2017.6562138408201</v>
      </c>
      <c r="L250">
        <v>19.907068958800899</v>
      </c>
      <c r="N250">
        <f t="shared" si="9"/>
        <v>5.0478864336000004E-2</v>
      </c>
      <c r="T250">
        <f t="shared" si="10"/>
        <v>259.42722078663496</v>
      </c>
      <c r="V250">
        <f t="shared" si="11"/>
        <v>310.17069563404283</v>
      </c>
    </row>
    <row r="251" spans="2:22">
      <c r="B251">
        <v>-104.712052468918</v>
      </c>
      <c r="C251">
        <v>32.242130852111302</v>
      </c>
      <c r="D251">
        <v>35.551569075929599</v>
      </c>
      <c r="E251">
        <v>21.438904738174799</v>
      </c>
      <c r="F251" s="39">
        <v>1.9480386317853798E-6</v>
      </c>
      <c r="G251" s="39">
        <v>1.17473899854978E-6</v>
      </c>
      <c r="H251">
        <v>516</v>
      </c>
      <c r="I251" s="39">
        <v>1.5492706219383201E-12</v>
      </c>
      <c r="J251">
        <v>-0.23172236140876801</v>
      </c>
      <c r="K251">
        <v>596.98091732556395</v>
      </c>
      <c r="L251">
        <v>13.565076365984</v>
      </c>
      <c r="N251">
        <f t="shared" si="9"/>
        <v>1.6118251236000001E-2</v>
      </c>
      <c r="T251">
        <f t="shared" si="10"/>
        <v>119.82203858165896</v>
      </c>
      <c r="V251">
        <f t="shared" si="11"/>
        <v>198.69771956537053</v>
      </c>
    </row>
    <row r="252" spans="2:22">
      <c r="B252">
        <v>-104.712062715531</v>
      </c>
      <c r="C252">
        <v>32.242129208269297</v>
      </c>
      <c r="D252">
        <v>79.162717575349305</v>
      </c>
      <c r="E252">
        <v>35.467560845698699</v>
      </c>
      <c r="F252" s="39">
        <v>4.3376997427184103E-6</v>
      </c>
      <c r="G252" s="39">
        <v>1.94343542348455E-6</v>
      </c>
      <c r="H252">
        <v>1322</v>
      </c>
      <c r="I252" s="39">
        <v>3.9692553531055504E-12</v>
      </c>
      <c r="J252">
        <v>-2.6332805669247401</v>
      </c>
      <c r="K252">
        <v>2199.1309889448298</v>
      </c>
      <c r="L252">
        <v>39.885345318410998</v>
      </c>
      <c r="N252">
        <f t="shared" si="9"/>
        <v>4.1295209562000001E-2</v>
      </c>
      <c r="T252">
        <f t="shared" si="10"/>
        <v>198.22819756661005</v>
      </c>
      <c r="V252">
        <f t="shared" si="11"/>
        <v>442.44042852862731</v>
      </c>
    </row>
    <row r="253" spans="2:22">
      <c r="B253">
        <v>-104.71205707167501</v>
      </c>
      <c r="C253">
        <v>32.2421289342957</v>
      </c>
      <c r="D253">
        <v>151.178832496441</v>
      </c>
      <c r="E253">
        <v>64.522747839959706</v>
      </c>
      <c r="F253" s="39">
        <v>8.2838033219375501E-6</v>
      </c>
      <c r="G253" s="39">
        <v>3.53550655254451E-6</v>
      </c>
      <c r="H253">
        <v>4984</v>
      </c>
      <c r="I253" s="39">
        <v>1.4964272828954601E-11</v>
      </c>
      <c r="J253">
        <v>-3.0115114679539401</v>
      </c>
      <c r="K253">
        <v>7640.1682547317296</v>
      </c>
      <c r="L253">
        <v>34.7658345493466</v>
      </c>
      <c r="N253">
        <f t="shared" si="9"/>
        <v>0.15568481426400002</v>
      </c>
      <c r="T253">
        <f t="shared" si="10"/>
        <v>360.61763767753484</v>
      </c>
      <c r="V253">
        <f t="shared" si="11"/>
        <v>844.93849482260885</v>
      </c>
    </row>
    <row r="254" spans="2:22">
      <c r="B254">
        <v>-104.712024907171</v>
      </c>
      <c r="C254">
        <v>32.242126906890597</v>
      </c>
      <c r="D254">
        <v>139.29785227412901</v>
      </c>
      <c r="E254">
        <v>38.778256034814198</v>
      </c>
      <c r="F254" s="39">
        <v>7.6327882174534302E-6</v>
      </c>
      <c r="G254" s="39">
        <v>2.1248440727818099E-6</v>
      </c>
      <c r="H254">
        <v>2679</v>
      </c>
      <c r="I254" s="39">
        <v>8.0435968918076993E-12</v>
      </c>
      <c r="J254">
        <v>-0.86218976797922997</v>
      </c>
      <c r="K254">
        <v>4230.8904027387598</v>
      </c>
      <c r="L254">
        <v>36.679995344104903</v>
      </c>
      <c r="N254">
        <f t="shared" si="9"/>
        <v>8.3683711359000004E-2</v>
      </c>
      <c r="T254">
        <f t="shared" si="10"/>
        <v>216.73167297857657</v>
      </c>
      <c r="V254">
        <f t="shared" si="11"/>
        <v>778.53569636010707</v>
      </c>
    </row>
    <row r="255" spans="2:22">
      <c r="B255">
        <v>-104.712059975795</v>
      </c>
      <c r="C255">
        <v>32.242125317843303</v>
      </c>
      <c r="D255">
        <v>228.77024184019601</v>
      </c>
      <c r="E255">
        <v>51.039182693733601</v>
      </c>
      <c r="F255" s="39">
        <v>1.2535403654217799E-5</v>
      </c>
      <c r="G255" s="39">
        <v>2.7966782397084598E-6</v>
      </c>
      <c r="H255">
        <v>7075</v>
      </c>
      <c r="I255" s="39">
        <v>2.1242421802739601E-11</v>
      </c>
      <c r="J255">
        <v>-0.25622659829529698</v>
      </c>
      <c r="K255">
        <v>9145.3919670815303</v>
      </c>
      <c r="L255">
        <v>22.638635659727001</v>
      </c>
      <c r="N255">
        <f t="shared" si="9"/>
        <v>0.22100121607500003</v>
      </c>
      <c r="T255">
        <f t="shared" si="10"/>
        <v>285.25799207527712</v>
      </c>
      <c r="V255">
        <f t="shared" si="11"/>
        <v>1278.5968816448556</v>
      </c>
    </row>
    <row r="256" spans="2:22">
      <c r="B256">
        <v>-104.712061838816</v>
      </c>
      <c r="C256">
        <v>32.242127126069498</v>
      </c>
      <c r="D256">
        <v>30.755143171047798</v>
      </c>
      <c r="E256">
        <v>24.783859831832</v>
      </c>
      <c r="F256" s="39">
        <v>1.6852197689315199E-6</v>
      </c>
      <c r="G256" s="39">
        <v>1.35802491006932E-6</v>
      </c>
      <c r="H256">
        <v>535</v>
      </c>
      <c r="I256" s="39">
        <v>1.60631740840504E-12</v>
      </c>
      <c r="J256">
        <v>-0.48634273440547698</v>
      </c>
      <c r="K256">
        <v>597.015736400675</v>
      </c>
      <c r="L256">
        <v>10.3876217358288</v>
      </c>
      <c r="N256">
        <f t="shared" si="9"/>
        <v>1.6711752735000002E-2</v>
      </c>
      <c r="T256">
        <f t="shared" si="10"/>
        <v>138.51699260010906</v>
      </c>
      <c r="V256">
        <f t="shared" si="11"/>
        <v>171.89049518298617</v>
      </c>
    </row>
    <row r="257" spans="2:22">
      <c r="B257">
        <v>-104.712072249813</v>
      </c>
      <c r="C257">
        <v>32.242115509586199</v>
      </c>
      <c r="D257">
        <v>56.7983754606989</v>
      </c>
      <c r="E257">
        <v>27.750558704808199</v>
      </c>
      <c r="F257" s="39">
        <v>3.1122516529096098E-6</v>
      </c>
      <c r="G257" s="39">
        <v>1.52058437407184E-6</v>
      </c>
      <c r="H257">
        <v>1035</v>
      </c>
      <c r="I257" s="39">
        <v>3.1075486312135001E-12</v>
      </c>
      <c r="J257">
        <v>-2.2166650833513399</v>
      </c>
      <c r="K257">
        <v>1234.54443691294</v>
      </c>
      <c r="L257">
        <v>16.163406593278602</v>
      </c>
      <c r="N257">
        <f t="shared" si="9"/>
        <v>3.2330213235000002E-2</v>
      </c>
      <c r="T257">
        <f t="shared" si="10"/>
        <v>155.09787260117304</v>
      </c>
      <c r="V257">
        <f t="shared" si="11"/>
        <v>317.44612044984615</v>
      </c>
    </row>
    <row r="258" spans="2:22">
      <c r="B258">
        <v>-104.712065564857</v>
      </c>
      <c r="C258">
        <v>32.242112167107599</v>
      </c>
      <c r="D258">
        <v>89.124431808716494</v>
      </c>
      <c r="E258">
        <v>57.089693248559001</v>
      </c>
      <c r="F258" s="39">
        <v>4.8835491853677401E-6</v>
      </c>
      <c r="G258" s="39">
        <v>3.12821433246576E-6</v>
      </c>
      <c r="H258">
        <v>2329</v>
      </c>
      <c r="I258" s="39">
        <v>6.9927350358417799E-12</v>
      </c>
      <c r="J258">
        <v>-2.94787969594891</v>
      </c>
      <c r="K258">
        <v>3985.2315964378599</v>
      </c>
      <c r="L258">
        <v>41.559230783933899</v>
      </c>
      <c r="N258">
        <f t="shared" si="9"/>
        <v>7.2750789009000005E-2</v>
      </c>
      <c r="T258">
        <f t="shared" si="10"/>
        <v>319.07429556619627</v>
      </c>
      <c r="V258">
        <f t="shared" si="11"/>
        <v>498.11644937891651</v>
      </c>
    </row>
    <row r="259" spans="2:22">
      <c r="B259">
        <v>-104.712074441602</v>
      </c>
      <c r="C259">
        <v>32.242110578060299</v>
      </c>
      <c r="D259">
        <v>37.783127578585301</v>
      </c>
      <c r="E259">
        <v>20.634915068006499</v>
      </c>
      <c r="F259" s="39">
        <v>2.0703162776180498E-6</v>
      </c>
      <c r="G259" s="39">
        <v>1.1306846015779001E-6</v>
      </c>
      <c r="H259">
        <v>438</v>
      </c>
      <c r="I259" s="39">
        <v>1.3150785511802E-12</v>
      </c>
      <c r="J259">
        <v>-2.9504038185578798</v>
      </c>
      <c r="K259">
        <v>610.66027886984898</v>
      </c>
      <c r="L259">
        <v>28.274358893850501</v>
      </c>
      <c r="N259">
        <f t="shared" si="9"/>
        <v>1.3681771398000002E-2</v>
      </c>
      <c r="T259">
        <f t="shared" si="10"/>
        <v>115.32854031508833</v>
      </c>
      <c r="V259">
        <f t="shared" si="11"/>
        <v>211.16990003671327</v>
      </c>
    </row>
    <row r="260" spans="2:22">
      <c r="B260">
        <v>-104.712065126499</v>
      </c>
      <c r="C260">
        <v>32.242104221871401</v>
      </c>
      <c r="D260">
        <v>272.28888694001</v>
      </c>
      <c r="E260">
        <v>140.32515638190199</v>
      </c>
      <c r="F260" s="39">
        <v>1.4919996066337E-5</v>
      </c>
      <c r="G260" s="39">
        <v>7.6890790687590208E-6</v>
      </c>
      <c r="H260">
        <v>24134</v>
      </c>
      <c r="I260" s="39">
        <v>7.2461428662518497E-11</v>
      </c>
      <c r="J260">
        <v>-0.38511201689091201</v>
      </c>
      <c r="K260">
        <v>29927.09297071</v>
      </c>
      <c r="L260">
        <v>19.3573528052985</v>
      </c>
      <c r="N260">
        <f t="shared" si="9"/>
        <v>0.75387185141400004</v>
      </c>
      <c r="T260">
        <f t="shared" si="10"/>
        <v>784.27729901845032</v>
      </c>
      <c r="V260">
        <f t="shared" si="11"/>
        <v>1521.8225891077161</v>
      </c>
    </row>
    <row r="261" spans="2:22">
      <c r="B261">
        <v>-104.712074825165</v>
      </c>
      <c r="C261">
        <v>32.242107783529001</v>
      </c>
      <c r="D261">
        <v>37.231335774453299</v>
      </c>
      <c r="E261">
        <v>30.990226468360198</v>
      </c>
      <c r="F261" s="39">
        <v>2.0400809946448602E-6</v>
      </c>
      <c r="G261" s="39">
        <v>1.6981010947563799E-6</v>
      </c>
      <c r="H261">
        <v>496</v>
      </c>
      <c r="I261" s="39">
        <v>1.4892213730259801E-12</v>
      </c>
      <c r="J261">
        <v>-2.8109865317681502</v>
      </c>
      <c r="K261">
        <v>903.71699434794596</v>
      </c>
      <c r="L261">
        <v>45.115561276140802</v>
      </c>
      <c r="N261">
        <f t="shared" si="9"/>
        <v>1.5493512816000001E-2</v>
      </c>
      <c r="T261">
        <f t="shared" si="10"/>
        <v>173.20437573166515</v>
      </c>
      <c r="V261">
        <f t="shared" si="11"/>
        <v>208.0859356434195</v>
      </c>
    </row>
    <row r="262" spans="2:22">
      <c r="B262">
        <v>-104.71203334555901</v>
      </c>
      <c r="C262">
        <v>32.2421074547606</v>
      </c>
      <c r="D262">
        <v>44.0003880274406</v>
      </c>
      <c r="E262">
        <v>34.230873233492503</v>
      </c>
      <c r="F262" s="39">
        <v>2.4109893858112299E-6</v>
      </c>
      <c r="G262" s="39">
        <v>1.8756714595682799E-6</v>
      </c>
      <c r="H262">
        <v>965</v>
      </c>
      <c r="I262" s="39">
        <v>2.8973762600203098E-12</v>
      </c>
      <c r="J262">
        <v>-0.30627950622581601</v>
      </c>
      <c r="K262">
        <v>1179.7053960370199</v>
      </c>
      <c r="L262">
        <v>18.1999164162748</v>
      </c>
      <c r="N262">
        <f t="shared" si="9"/>
        <v>3.0143628765000003E-2</v>
      </c>
      <c r="T262">
        <f t="shared" si="10"/>
        <v>191.3163505019896</v>
      </c>
      <c r="V262">
        <f t="shared" si="11"/>
        <v>245.91816868536554</v>
      </c>
    </row>
    <row r="263" spans="2:22">
      <c r="B263">
        <v>-104.712029948286</v>
      </c>
      <c r="C263">
        <v>32.242105975302799</v>
      </c>
      <c r="D263">
        <v>35.751870064022903</v>
      </c>
      <c r="E263">
        <v>28.309892297646499</v>
      </c>
      <c r="F263" s="39">
        <v>1.9590140703646699E-6</v>
      </c>
      <c r="G263" s="39">
        <v>1.5512329073215899E-6</v>
      </c>
      <c r="H263">
        <v>622</v>
      </c>
      <c r="I263" s="39">
        <v>1.8675316411737102E-12</v>
      </c>
      <c r="J263">
        <v>-0.21669354087434201</v>
      </c>
      <c r="K263">
        <v>792.74965500071698</v>
      </c>
      <c r="L263">
        <v>21.5389125587904</v>
      </c>
      <c r="N263">
        <f t="shared" ref="N263:N326" si="12">H263*$O$6</f>
        <v>1.9429364862000004E-2</v>
      </c>
      <c r="T263">
        <f t="shared" ref="T263:T326" si="13">E263*$U$6</f>
        <v>158.22398805154629</v>
      </c>
      <c r="V263">
        <f t="shared" ref="V263:V326" si="14">D263*U$6</f>
        <v>199.81720178782402</v>
      </c>
    </row>
    <row r="264" spans="2:22">
      <c r="B264">
        <v>-104.712039372978</v>
      </c>
      <c r="C264">
        <v>32.2421027424136</v>
      </c>
      <c r="D264">
        <v>77.489664091460199</v>
      </c>
      <c r="E264">
        <v>26.044639040286601</v>
      </c>
      <c r="F264" s="39">
        <v>4.24602522864286E-6</v>
      </c>
      <c r="G264" s="39">
        <v>1.42710896649945E-6</v>
      </c>
      <c r="H264">
        <v>1171</v>
      </c>
      <c r="I264" s="39">
        <v>3.5158835238174001E-12</v>
      </c>
      <c r="J264">
        <v>-0.60610979319487501</v>
      </c>
      <c r="K264">
        <v>1580.7427637113401</v>
      </c>
      <c r="L264">
        <v>25.9209008016797</v>
      </c>
      <c r="N264">
        <f t="shared" si="12"/>
        <v>3.6578434491000004E-2</v>
      </c>
      <c r="T264">
        <f t="shared" si="13"/>
        <v>145.56348759616182</v>
      </c>
      <c r="V264">
        <f t="shared" si="14"/>
        <v>433.08973260717107</v>
      </c>
    </row>
    <row r="265" spans="2:22">
      <c r="B265">
        <v>-104.712029126365</v>
      </c>
      <c r="C265">
        <v>32.242101153366399</v>
      </c>
      <c r="D265">
        <v>106.946490946051</v>
      </c>
      <c r="E265">
        <v>50.174929477578097</v>
      </c>
      <c r="F265" s="39">
        <v>5.8601041054429499E-6</v>
      </c>
      <c r="G265" s="39">
        <v>2.7493217179999499E-6</v>
      </c>
      <c r="H265">
        <v>2561</v>
      </c>
      <c r="I265" s="39">
        <v>7.6893063232249003E-12</v>
      </c>
      <c r="J265">
        <v>-2.0854117735542701</v>
      </c>
      <c r="K265">
        <v>4202.9322698521701</v>
      </c>
      <c r="L265">
        <v>39.066350929084201</v>
      </c>
      <c r="N265">
        <f t="shared" si="12"/>
        <v>7.9997754681000011E-2</v>
      </c>
      <c r="T265">
        <f t="shared" si="13"/>
        <v>280.427680850184</v>
      </c>
      <c r="V265">
        <f t="shared" si="14"/>
        <v>597.72393789747912</v>
      </c>
    </row>
    <row r="266" spans="2:22">
      <c r="B266">
        <v>-104.712058112774</v>
      </c>
      <c r="C266">
        <v>32.242121646596303</v>
      </c>
      <c r="D266">
        <v>57.007786992250701</v>
      </c>
      <c r="E266">
        <v>46.3344122729209</v>
      </c>
      <c r="F266" s="39">
        <v>3.1237263012586799E-6</v>
      </c>
      <c r="G266" s="39">
        <v>2.5388816143654299E-6</v>
      </c>
      <c r="H266">
        <v>1529</v>
      </c>
      <c r="I266" s="39">
        <v>4.5907650793482496E-12</v>
      </c>
      <c r="J266">
        <v>-0.291483496431449</v>
      </c>
      <c r="K266">
        <v>2068.8877216461501</v>
      </c>
      <c r="L266">
        <v>26.095554437172801</v>
      </c>
      <c r="N266">
        <f t="shared" si="12"/>
        <v>4.7761252209000002E-2</v>
      </c>
      <c r="T266">
        <f t="shared" si="13"/>
        <v>258.96303019335494</v>
      </c>
      <c r="V266">
        <f t="shared" si="14"/>
        <v>318.61652149968921</v>
      </c>
    </row>
    <row r="267" spans="2:22">
      <c r="B267">
        <v>-104.712072030635</v>
      </c>
      <c r="C267">
        <v>32.242112441081197</v>
      </c>
      <c r="D267">
        <v>34.134015281815103</v>
      </c>
      <c r="E267">
        <v>26.199739582064499</v>
      </c>
      <c r="F267" s="39">
        <v>1.87036415424906E-6</v>
      </c>
      <c r="G267" s="39">
        <v>1.43560765882296E-6</v>
      </c>
      <c r="H267">
        <v>534</v>
      </c>
      <c r="I267" s="39">
        <v>1.60331494595942E-12</v>
      </c>
      <c r="J267">
        <v>-2.6883217716508399</v>
      </c>
      <c r="K267">
        <v>700.46015267819803</v>
      </c>
      <c r="L267">
        <v>23.764400022148301</v>
      </c>
      <c r="N267">
        <f t="shared" si="12"/>
        <v>1.6680515814000003E-2</v>
      </c>
      <c r="T267">
        <f t="shared" si="13"/>
        <v>146.4303445241585</v>
      </c>
      <c r="V267">
        <f t="shared" si="14"/>
        <v>190.77501141006462</v>
      </c>
    </row>
    <row r="268" spans="2:22">
      <c r="B268">
        <v>-104.71206841418299</v>
      </c>
      <c r="C268">
        <v>32.242110632855102</v>
      </c>
      <c r="D268">
        <v>41.3789178907424</v>
      </c>
      <c r="E268">
        <v>22.753188049752101</v>
      </c>
      <c r="F268" s="39">
        <v>2.2673466372323102E-6</v>
      </c>
      <c r="G268" s="39">
        <v>1.24675479786922E-6</v>
      </c>
      <c r="H268">
        <v>549</v>
      </c>
      <c r="I268" s="39">
        <v>1.64835188264368E-12</v>
      </c>
      <c r="J268">
        <v>-1.35527013335771</v>
      </c>
      <c r="K268">
        <v>737.429431340625</v>
      </c>
      <c r="L268">
        <v>25.552198397895001</v>
      </c>
      <c r="N268">
        <f t="shared" si="12"/>
        <v>1.7149069629000001E-2</v>
      </c>
      <c r="T268">
        <f t="shared" si="13"/>
        <v>127.1675680100645</v>
      </c>
      <c r="V268">
        <f t="shared" si="14"/>
        <v>231.26677209135929</v>
      </c>
    </row>
    <row r="269" spans="2:22">
      <c r="V269">
        <f t="shared" si="14"/>
        <v>0</v>
      </c>
    </row>
    <row r="270" spans="2:22">
      <c r="B270">
        <v>-104.71207816764399</v>
      </c>
      <c r="C270">
        <v>32.242082852125698</v>
      </c>
      <c r="D270">
        <v>116.114813145136</v>
      </c>
      <c r="E270">
        <v>85.981521558409497</v>
      </c>
      <c r="F270" s="39">
        <v>6.36247984571834E-6</v>
      </c>
      <c r="G270" s="39">
        <v>4.7113342665056199E-6</v>
      </c>
      <c r="H270">
        <v>5990</v>
      </c>
      <c r="I270" s="39">
        <v>1.79847500492452E-11</v>
      </c>
      <c r="J270">
        <v>-2.9631826479169798</v>
      </c>
      <c r="K270">
        <v>7819.73139054289</v>
      </c>
      <c r="L270">
        <v>23.398903353070999</v>
      </c>
      <c r="N270">
        <f t="shared" si="12"/>
        <v>0.18710915679000001</v>
      </c>
      <c r="T270">
        <f t="shared" si="13"/>
        <v>480.55072398995071</v>
      </c>
      <c r="V270">
        <f t="shared" si="14"/>
        <v>648.96569066816517</v>
      </c>
    </row>
    <row r="271" spans="2:22">
      <c r="B271">
        <v>-104.712027153755</v>
      </c>
      <c r="C271">
        <v>32.242060112311798</v>
      </c>
      <c r="D271">
        <v>69.211923199531398</v>
      </c>
      <c r="E271">
        <v>39.543107416373203</v>
      </c>
      <c r="F271" s="39">
        <v>3.79244865071611E-6</v>
      </c>
      <c r="G271" s="39">
        <v>2.16675389779318E-6</v>
      </c>
      <c r="H271">
        <v>1780</v>
      </c>
      <c r="I271" s="39">
        <v>5.34438315319809E-12</v>
      </c>
      <c r="J271">
        <v>-0.74330815586175703</v>
      </c>
      <c r="K271">
        <v>2143.6347712271399</v>
      </c>
      <c r="L271">
        <v>16.9634667298747</v>
      </c>
      <c r="N271">
        <f t="shared" si="12"/>
        <v>5.5601719380000005E-2</v>
      </c>
      <c r="T271">
        <f t="shared" si="13"/>
        <v>221.00642735010985</v>
      </c>
      <c r="V271">
        <f t="shared" si="14"/>
        <v>386.82543876218102</v>
      </c>
    </row>
    <row r="272" spans="2:22">
      <c r="B272">
        <v>-104.712057619622</v>
      </c>
      <c r="C272">
        <v>32.242053153380802</v>
      </c>
      <c r="D272">
        <v>56.497986554875901</v>
      </c>
      <c r="E272">
        <v>23.969885212955202</v>
      </c>
      <c r="F272" s="39">
        <v>3.09579192389306E-6</v>
      </c>
      <c r="G272" s="39">
        <v>1.3134233905279901E-6</v>
      </c>
      <c r="H272">
        <v>830</v>
      </c>
      <c r="I272" s="39">
        <v>2.4920438298620301E-12</v>
      </c>
      <c r="J272">
        <v>-7.33263573380549E-3</v>
      </c>
      <c r="K272">
        <v>1060.7132808009301</v>
      </c>
      <c r="L272">
        <v>21.750767618062</v>
      </c>
      <c r="N272">
        <f t="shared" si="12"/>
        <v>2.5926644430000003E-2</v>
      </c>
      <c r="T272">
        <f t="shared" si="13"/>
        <v>133.96768845520663</v>
      </c>
      <c r="V272">
        <f t="shared" si="14"/>
        <v>315.76724685520145</v>
      </c>
    </row>
    <row r="273" spans="2:22">
      <c r="B273">
        <v>-104.71203208528</v>
      </c>
      <c r="C273">
        <v>32.242052660228197</v>
      </c>
      <c r="D273">
        <v>42.3922733743496</v>
      </c>
      <c r="E273">
        <v>26.622695758129801</v>
      </c>
      <c r="F273" s="39">
        <v>2.3228731774416102E-6</v>
      </c>
      <c r="G273" s="39">
        <v>1.4587834283302801E-6</v>
      </c>
      <c r="H273">
        <v>629</v>
      </c>
      <c r="I273" s="39">
        <v>1.8885488782930301E-12</v>
      </c>
      <c r="J273">
        <v>-2.8110416395639</v>
      </c>
      <c r="K273">
        <v>883.97059289612503</v>
      </c>
      <c r="L273">
        <v>28.843786766794199</v>
      </c>
      <c r="N273">
        <f t="shared" si="12"/>
        <v>1.9648023309000003E-2</v>
      </c>
      <c r="T273">
        <f t="shared" si="13"/>
        <v>148.79424659218748</v>
      </c>
      <c r="V273">
        <f t="shared" si="14"/>
        <v>236.93041588923992</v>
      </c>
    </row>
    <row r="274" spans="2:22">
      <c r="B274">
        <v>-104.71203685242099</v>
      </c>
      <c r="C274">
        <v>32.242050742412502</v>
      </c>
      <c r="D274">
        <v>95.382965512401398</v>
      </c>
      <c r="E274">
        <v>69.077018921266699</v>
      </c>
      <c r="F274" s="39">
        <v>5.2264838504192402E-6</v>
      </c>
      <c r="G274" s="39">
        <v>3.7850566072006301E-6</v>
      </c>
      <c r="H274">
        <v>4286</v>
      </c>
      <c r="I274" s="39">
        <v>1.2868554041914E-11</v>
      </c>
      <c r="J274">
        <v>-0.27458982874106003</v>
      </c>
      <c r="K274">
        <v>5160.6391058467398</v>
      </c>
      <c r="L274">
        <v>16.948271094094199</v>
      </c>
      <c r="N274">
        <f t="shared" si="12"/>
        <v>0.133881443406</v>
      </c>
      <c r="T274">
        <f t="shared" si="13"/>
        <v>386.07145875095961</v>
      </c>
      <c r="V274">
        <f t="shared" si="14"/>
        <v>533.09539424881143</v>
      </c>
    </row>
    <row r="275" spans="2:22">
      <c r="B275">
        <v>-104.71203756475199</v>
      </c>
      <c r="C275">
        <v>32.242044879376202</v>
      </c>
      <c r="D275">
        <v>50.652773274794498</v>
      </c>
      <c r="E275">
        <v>43.2488739393769</v>
      </c>
      <c r="F275" s="39">
        <v>2.7755050398935301E-6</v>
      </c>
      <c r="G275" s="39">
        <v>2.3698103741970799E-6</v>
      </c>
      <c r="H275">
        <v>1463</v>
      </c>
      <c r="I275" s="39">
        <v>4.3926025579375302E-12</v>
      </c>
      <c r="J275">
        <v>-9.7903629537157092E-3</v>
      </c>
      <c r="K275">
        <v>1715.8412877168601</v>
      </c>
      <c r="L275">
        <v>14.7357036764922</v>
      </c>
      <c r="N275">
        <f t="shared" si="12"/>
        <v>4.5699615423000002E-2</v>
      </c>
      <c r="T275">
        <f t="shared" si="13"/>
        <v>241.7179564471775</v>
      </c>
      <c r="V275">
        <f t="shared" si="14"/>
        <v>283.09834983282644</v>
      </c>
    </row>
    <row r="276" spans="2:22">
      <c r="B276">
        <v>-104.712041893536</v>
      </c>
      <c r="C276">
        <v>32.242041208129102</v>
      </c>
      <c r="D276">
        <v>63.785497899439598</v>
      </c>
      <c r="E276">
        <v>32.3190406734333</v>
      </c>
      <c r="F276" s="39">
        <v>3.4951091410449701E-6</v>
      </c>
      <c r="G276" s="39">
        <v>1.7709131104628899E-6</v>
      </c>
      <c r="H276">
        <v>1292</v>
      </c>
      <c r="I276" s="39">
        <v>3.8791814797370401E-12</v>
      </c>
      <c r="J276">
        <v>-1.94127272201436</v>
      </c>
      <c r="K276">
        <v>1614.65407260859</v>
      </c>
      <c r="L276">
        <v>19.9828606066263</v>
      </c>
      <c r="N276">
        <f t="shared" si="12"/>
        <v>4.0358101932000005E-2</v>
      </c>
      <c r="T276">
        <f t="shared" si="13"/>
        <v>180.63111832381873</v>
      </c>
      <c r="V276">
        <f t="shared" si="14"/>
        <v>356.49714775996796</v>
      </c>
    </row>
    <row r="277" spans="2:22">
      <c r="B277">
        <v>-104.712051646997</v>
      </c>
      <c r="C277">
        <v>32.242039673876597</v>
      </c>
      <c r="D277">
        <v>153.95193492280299</v>
      </c>
      <c r="E277">
        <v>67.568344846920994</v>
      </c>
      <c r="F277" s="39">
        <v>8.4357547209014902E-6</v>
      </c>
      <c r="G277" s="39">
        <v>3.7023892185033298E-6</v>
      </c>
      <c r="H277">
        <v>6363</v>
      </c>
      <c r="I277" s="39">
        <v>1.91046685414603E-11</v>
      </c>
      <c r="J277">
        <v>-2.7553185562623299</v>
      </c>
      <c r="K277">
        <v>8147.5589899128699</v>
      </c>
      <c r="L277">
        <v>21.9029894981092</v>
      </c>
      <c r="N277">
        <f t="shared" si="12"/>
        <v>0.19876052832300001</v>
      </c>
      <c r="T277">
        <f t="shared" si="13"/>
        <v>377.63947934944144</v>
      </c>
      <c r="V277">
        <f t="shared" si="14"/>
        <v>860.437364283546</v>
      </c>
    </row>
    <row r="278" spans="2:22">
      <c r="B278">
        <v>-104.712073290913</v>
      </c>
      <c r="C278">
        <v>32.242039673876597</v>
      </c>
      <c r="D278">
        <v>73.406755209638604</v>
      </c>
      <c r="E278">
        <v>28.012814341331001</v>
      </c>
      <c r="F278" s="39">
        <v>4.0223033384820901E-6</v>
      </c>
      <c r="G278" s="39">
        <v>1.5349546008896499E-6</v>
      </c>
      <c r="H278">
        <v>882</v>
      </c>
      <c r="I278" s="39">
        <v>2.6481718770341101E-12</v>
      </c>
      <c r="J278">
        <v>-2.2155550647743301</v>
      </c>
      <c r="K278">
        <v>1610.615416141</v>
      </c>
      <c r="L278">
        <v>45.238323738807303</v>
      </c>
      <c r="N278">
        <f t="shared" si="12"/>
        <v>2.7550964322000004E-2</v>
      </c>
      <c r="T278">
        <f t="shared" si="13"/>
        <v>156.56361935369898</v>
      </c>
      <c r="V278">
        <f t="shared" si="14"/>
        <v>410.27035486667017</v>
      </c>
    </row>
    <row r="279" spans="2:22">
      <c r="B279">
        <v>-104.712043263404</v>
      </c>
      <c r="C279">
        <v>32.242039071134599</v>
      </c>
      <c r="D279">
        <v>31.431088641093801</v>
      </c>
      <c r="E279">
        <v>24.964061277311799</v>
      </c>
      <c r="F279" s="39">
        <v>1.72225801851813E-6</v>
      </c>
      <c r="G279" s="39">
        <v>1.3678989996361799E-6</v>
      </c>
      <c r="H279">
        <v>497</v>
      </c>
      <c r="I279" s="39">
        <v>1.4922238354715999E-12</v>
      </c>
      <c r="J279">
        <v>-1.30672152070397</v>
      </c>
      <c r="K279">
        <v>614.57337946101404</v>
      </c>
      <c r="L279">
        <v>19.130893623171101</v>
      </c>
      <c r="N279">
        <f t="shared" si="12"/>
        <v>1.5524749737000002E-2</v>
      </c>
      <c r="T279">
        <f t="shared" si="13"/>
        <v>139.52413847889565</v>
      </c>
      <c r="V279">
        <f t="shared" si="14"/>
        <v>175.66835441507325</v>
      </c>
    </row>
    <row r="280" spans="2:22">
      <c r="B280">
        <v>-104.71210194855399</v>
      </c>
      <c r="C280">
        <v>32.242037975239903</v>
      </c>
      <c r="D280">
        <v>55.716277439158901</v>
      </c>
      <c r="E280">
        <v>40.503473129466798</v>
      </c>
      <c r="F280" s="39">
        <v>3.0529583838885801E-6</v>
      </c>
      <c r="G280" s="39">
        <v>2.21937687782966E-6</v>
      </c>
      <c r="H280">
        <v>1162</v>
      </c>
      <c r="I280" s="39">
        <v>3.4888613618068401E-12</v>
      </c>
      <c r="J280">
        <v>-3.0588801329970399</v>
      </c>
      <c r="K280">
        <v>1767.5570443877</v>
      </c>
      <c r="L280">
        <v>34.259547453387597</v>
      </c>
      <c r="N280">
        <f t="shared" si="12"/>
        <v>3.6297302202000004E-2</v>
      </c>
      <c r="T280">
        <f t="shared" si="13"/>
        <v>226.37391132058994</v>
      </c>
      <c r="V280">
        <f t="shared" si="14"/>
        <v>311.39827460745914</v>
      </c>
    </row>
    <row r="281" spans="2:22">
      <c r="B281">
        <v>-104.71211778423</v>
      </c>
      <c r="C281">
        <v>32.242036769755799</v>
      </c>
      <c r="D281">
        <v>65.904335349090999</v>
      </c>
      <c r="E281">
        <v>54.4685919357158</v>
      </c>
      <c r="F281" s="39">
        <v>3.6112102672028402E-6</v>
      </c>
      <c r="G281" s="39">
        <v>2.9845917934904299E-6</v>
      </c>
      <c r="H281">
        <v>2294</v>
      </c>
      <c r="I281" s="39">
        <v>6.8876488502451902E-12</v>
      </c>
      <c r="J281">
        <v>-0.224047702076872</v>
      </c>
      <c r="K281">
        <v>2811.6367699614898</v>
      </c>
      <c r="L281">
        <v>18.4105136016051</v>
      </c>
      <c r="N281">
        <f t="shared" si="12"/>
        <v>7.1657496774000004E-2</v>
      </c>
      <c r="T281">
        <f t="shared" si="13"/>
        <v>304.42496032871566</v>
      </c>
      <c r="V281">
        <f t="shared" si="14"/>
        <v>368.33933026606962</v>
      </c>
    </row>
    <row r="282" spans="2:22">
      <c r="B282">
        <v>-104.712052742891</v>
      </c>
      <c r="C282">
        <v>32.242035290297999</v>
      </c>
      <c r="D282">
        <v>30.085253529684199</v>
      </c>
      <c r="E282">
        <v>22.1226094220556</v>
      </c>
      <c r="F282" s="39">
        <v>1.6485133468430399E-6</v>
      </c>
      <c r="G282" s="39">
        <v>1.2122024121641801E-6</v>
      </c>
      <c r="H282">
        <v>409</v>
      </c>
      <c r="I282" s="39">
        <v>1.2280071402573099E-12</v>
      </c>
      <c r="J282">
        <v>-0.65814696555483199</v>
      </c>
      <c r="K282">
        <v>521.30166115496399</v>
      </c>
      <c r="L282">
        <v>21.5425481104655</v>
      </c>
      <c r="N282">
        <f t="shared" si="12"/>
        <v>1.2775900689000001E-2</v>
      </c>
      <c r="T282">
        <f t="shared" si="13"/>
        <v>123.64326405986876</v>
      </c>
      <c r="V282">
        <f t="shared" si="14"/>
        <v>168.14648197740499</v>
      </c>
    </row>
    <row r="283" spans="2:22">
      <c r="B283">
        <v>-104.71206666075101</v>
      </c>
      <c r="C283">
        <v>32.242029975209</v>
      </c>
      <c r="D283">
        <v>30.966747867322901</v>
      </c>
      <c r="E283">
        <v>23.277977277121899</v>
      </c>
      <c r="F283" s="39">
        <v>1.69681459114966E-6</v>
      </c>
      <c r="G283" s="39">
        <v>1.275510481937E-6</v>
      </c>
      <c r="H283">
        <v>506</v>
      </c>
      <c r="I283" s="39">
        <v>1.51924599748215E-12</v>
      </c>
      <c r="J283">
        <v>-2.7774827561163402</v>
      </c>
      <c r="K283">
        <v>564.59875908817696</v>
      </c>
      <c r="L283">
        <v>10.378832426556199</v>
      </c>
      <c r="N283">
        <f t="shared" si="12"/>
        <v>1.5805882026000001E-2</v>
      </c>
      <c r="T283">
        <f t="shared" si="13"/>
        <v>130.10061500183431</v>
      </c>
      <c r="V283">
        <f t="shared" si="14"/>
        <v>173.0731538304677</v>
      </c>
    </row>
    <row r="284" spans="2:22">
      <c r="B284">
        <v>-104.71207055117701</v>
      </c>
      <c r="C284">
        <v>32.242029372466902</v>
      </c>
      <c r="D284">
        <v>41.0952504190046</v>
      </c>
      <c r="E284">
        <v>34.611212859652099</v>
      </c>
      <c r="F284" s="39">
        <v>2.2518031546831799E-6</v>
      </c>
      <c r="G284" s="39">
        <v>1.89651206672616E-6</v>
      </c>
      <c r="H284">
        <v>754</v>
      </c>
      <c r="I284" s="39">
        <v>2.2638566839951498E-12</v>
      </c>
      <c r="J284">
        <v>-1.6403208414335999</v>
      </c>
      <c r="K284">
        <v>1114.05730524869</v>
      </c>
      <c r="L284">
        <v>32.319460009134602</v>
      </c>
      <c r="N284">
        <f t="shared" si="12"/>
        <v>2.3552638434000003E-2</v>
      </c>
      <c r="T284">
        <f t="shared" si="13"/>
        <v>193.44206867259558</v>
      </c>
      <c r="V284">
        <f t="shared" si="14"/>
        <v>229.68135459181673</v>
      </c>
    </row>
    <row r="285" spans="2:22">
      <c r="B285">
        <v>-104.71206189361</v>
      </c>
      <c r="C285">
        <v>32.242029043698601</v>
      </c>
      <c r="D285">
        <v>71.459148761656706</v>
      </c>
      <c r="E285">
        <v>35.461432201331903</v>
      </c>
      <c r="F285" s="39">
        <v>3.9155847688437203E-6</v>
      </c>
      <c r="G285" s="39">
        <v>1.9430996060706499E-6</v>
      </c>
      <c r="H285">
        <v>1571</v>
      </c>
      <c r="I285" s="39">
        <v>4.71686850206416E-12</v>
      </c>
      <c r="J285">
        <v>-9.9215575410628504E-2</v>
      </c>
      <c r="K285">
        <v>1984.7837313287</v>
      </c>
      <c r="L285">
        <v>20.847799425063599</v>
      </c>
      <c r="N285">
        <f t="shared" si="12"/>
        <v>4.9073202891000006E-2</v>
      </c>
      <c r="T285">
        <f t="shared" si="13"/>
        <v>198.19394457324401</v>
      </c>
      <c r="V285">
        <f t="shared" si="14"/>
        <v>399.38518242889938</v>
      </c>
    </row>
    <row r="286" spans="2:22">
      <c r="B286">
        <v>-104.712059427848</v>
      </c>
      <c r="C286">
        <v>32.242027071088202</v>
      </c>
      <c r="D286">
        <v>37.550381404860602</v>
      </c>
      <c r="E286">
        <v>34.273024576642797</v>
      </c>
      <c r="F286" s="39">
        <v>2.0575630138493602E-6</v>
      </c>
      <c r="G286" s="39">
        <v>1.8779811310391199E-6</v>
      </c>
      <c r="H286">
        <v>786</v>
      </c>
      <c r="I286" s="39">
        <v>2.3599354822548901E-12</v>
      </c>
      <c r="J286">
        <v>-8.7568716589992102E-2</v>
      </c>
      <c r="K286">
        <v>1008.01238062316</v>
      </c>
      <c r="L286">
        <v>22.0247672440209</v>
      </c>
      <c r="N286">
        <f t="shared" si="12"/>
        <v>2.4552219906000001E-2</v>
      </c>
      <c r="T286">
        <f t="shared" si="13"/>
        <v>191.55193435885661</v>
      </c>
      <c r="V286">
        <f t="shared" si="14"/>
        <v>209.86908167176591</v>
      </c>
    </row>
    <row r="287" spans="2:22">
      <c r="B287">
        <v>-104.712066496367</v>
      </c>
      <c r="C287">
        <v>32.242025865604099</v>
      </c>
      <c r="D287">
        <v>50.559452112410597</v>
      </c>
      <c r="E287">
        <v>31.252349794433599</v>
      </c>
      <c r="F287" s="39">
        <v>2.77039153198903E-6</v>
      </c>
      <c r="G287" s="39">
        <v>1.71246407165882E-6</v>
      </c>
      <c r="H287">
        <v>1053</v>
      </c>
      <c r="I287" s="39">
        <v>3.1615929552345998E-12</v>
      </c>
      <c r="J287">
        <v>-2.3585415542791499</v>
      </c>
      <c r="K287">
        <v>1237.6108750374599</v>
      </c>
      <c r="L287">
        <v>14.916714030319101</v>
      </c>
      <c r="N287">
        <f t="shared" si="12"/>
        <v>3.2892477813000004E-2</v>
      </c>
      <c r="T287">
        <f t="shared" si="13"/>
        <v>174.66938300108939</v>
      </c>
      <c r="V287">
        <f t="shared" si="14"/>
        <v>282.57677785626282</v>
      </c>
    </row>
    <row r="288" spans="2:22">
      <c r="B288">
        <v>-104.712067701851</v>
      </c>
      <c r="C288">
        <v>32.242023399841102</v>
      </c>
      <c r="D288">
        <v>40.872700718627001</v>
      </c>
      <c r="E288">
        <v>28.9135022005228</v>
      </c>
      <c r="F288" s="39">
        <v>2.2396086039194099E-6</v>
      </c>
      <c r="G288" s="39">
        <v>1.58430754902924E-6</v>
      </c>
      <c r="H288">
        <v>835</v>
      </c>
      <c r="I288" s="39">
        <v>2.5070561420901098E-12</v>
      </c>
      <c r="J288">
        <v>-2.98846973959526</v>
      </c>
      <c r="K288">
        <v>925.62082313604503</v>
      </c>
      <c r="L288">
        <v>9.79027490209414</v>
      </c>
      <c r="N288">
        <f t="shared" si="12"/>
        <v>2.6082829035000001E-2</v>
      </c>
      <c r="T288">
        <f t="shared" si="13"/>
        <v>161.59756379872195</v>
      </c>
      <c r="V288">
        <f t="shared" si="14"/>
        <v>228.43752431640632</v>
      </c>
    </row>
    <row r="289" spans="2:22">
      <c r="B289">
        <v>-104.71212024999301</v>
      </c>
      <c r="C289">
        <v>32.242018358725801</v>
      </c>
      <c r="D289">
        <v>107.174055982013</v>
      </c>
      <c r="E289">
        <v>50.793235388384197</v>
      </c>
      <c r="F289" s="39">
        <v>5.8725734701663302E-6</v>
      </c>
      <c r="G289" s="39">
        <v>2.7832016234955201E-6</v>
      </c>
      <c r="H289">
        <v>3982</v>
      </c>
      <c r="I289" s="39">
        <v>1.19558054584465E-11</v>
      </c>
      <c r="J289">
        <v>-2.6364508133138198</v>
      </c>
      <c r="K289">
        <v>4263.77840024343</v>
      </c>
      <c r="L289">
        <v>6.6086549016559504</v>
      </c>
      <c r="N289">
        <f t="shared" si="12"/>
        <v>0.12438541942200002</v>
      </c>
      <c r="T289">
        <f t="shared" si="13"/>
        <v>283.8833925856793</v>
      </c>
      <c r="V289">
        <f t="shared" si="14"/>
        <v>598.99579888347068</v>
      </c>
    </row>
    <row r="290" spans="2:22">
      <c r="B290">
        <v>-104.71206841418299</v>
      </c>
      <c r="C290">
        <v>32.2420178107784</v>
      </c>
      <c r="D290">
        <v>59.482477654381498</v>
      </c>
      <c r="E290">
        <v>24.392225224525198</v>
      </c>
      <c r="F290" s="39">
        <v>3.2593263081459501E-6</v>
      </c>
      <c r="G290" s="39">
        <v>1.33656539746811E-6</v>
      </c>
      <c r="H290">
        <v>736</v>
      </c>
      <c r="I290" s="39">
        <v>2.20981235997404E-12</v>
      </c>
      <c r="J290">
        <v>-1.3902667774608799</v>
      </c>
      <c r="K290">
        <v>1136.4217911636099</v>
      </c>
      <c r="L290">
        <v>35.2353144120558</v>
      </c>
      <c r="N290">
        <f t="shared" si="12"/>
        <v>2.2990373856000001E-2</v>
      </c>
      <c r="T290">
        <f t="shared" si="13"/>
        <v>136.32814677987133</v>
      </c>
      <c r="V290">
        <f t="shared" si="14"/>
        <v>332.44756761033824</v>
      </c>
    </row>
    <row r="291" spans="2:22">
      <c r="B291">
        <v>-104.71207186625</v>
      </c>
      <c r="C291">
        <v>32.242016331320698</v>
      </c>
      <c r="D291">
        <v>58.654168792655398</v>
      </c>
      <c r="E291">
        <v>37.857057539242099</v>
      </c>
      <c r="F291" s="39">
        <v>3.21393934763666E-6</v>
      </c>
      <c r="G291" s="39">
        <v>2.0743672498577899E-6</v>
      </c>
      <c r="H291">
        <v>1051</v>
      </c>
      <c r="I291" s="39">
        <v>3.1555880303433698E-12</v>
      </c>
      <c r="J291">
        <v>-0.47809014769813502</v>
      </c>
      <c r="K291">
        <v>1739.18115562555</v>
      </c>
      <c r="L291">
        <v>39.569262431321</v>
      </c>
      <c r="N291">
        <f t="shared" si="12"/>
        <v>3.2830003971000006E-2</v>
      </c>
      <c r="T291">
        <f t="shared" si="13"/>
        <v>211.5830945868241</v>
      </c>
      <c r="V291">
        <f t="shared" si="14"/>
        <v>327.81814938215103</v>
      </c>
    </row>
    <row r="292" spans="2:22">
      <c r="B292">
        <v>-104.712099482792</v>
      </c>
      <c r="C292">
        <v>32.242007947726599</v>
      </c>
      <c r="D292">
        <v>31.5427431333251</v>
      </c>
      <c r="E292">
        <v>20.502488148493001</v>
      </c>
      <c r="F292" s="39">
        <v>1.72837609628327E-6</v>
      </c>
      <c r="G292" s="39">
        <v>1.12342830426653E-6</v>
      </c>
      <c r="H292">
        <v>418</v>
      </c>
      <c r="I292" s="39">
        <v>1.25502930226786E-12</v>
      </c>
      <c r="J292">
        <v>-8.95391958216014E-2</v>
      </c>
      <c r="K292">
        <v>506.52992761007101</v>
      </c>
      <c r="L292">
        <v>17.477728912835602</v>
      </c>
      <c r="N292">
        <f t="shared" si="12"/>
        <v>1.3057032978000002E-2</v>
      </c>
      <c r="T292">
        <f t="shared" si="13"/>
        <v>114.58840626192739</v>
      </c>
      <c r="V292">
        <f t="shared" si="14"/>
        <v>176.29239137215399</v>
      </c>
    </row>
    <row r="293" spans="2:22">
      <c r="B293">
        <v>-104.712044523682</v>
      </c>
      <c r="C293">
        <v>32.242003509353303</v>
      </c>
      <c r="D293">
        <v>34.983781656286297</v>
      </c>
      <c r="E293">
        <v>28.019123157403001</v>
      </c>
      <c r="F293" s="39">
        <v>1.9169268733776202E-6</v>
      </c>
      <c r="G293" s="39">
        <v>1.53530029076349E-6</v>
      </c>
      <c r="H293">
        <v>581</v>
      </c>
      <c r="I293" s="39">
        <v>1.7444306809034201E-12</v>
      </c>
      <c r="J293">
        <v>-2.3509760545741298</v>
      </c>
      <c r="K293">
        <v>767.75097253727597</v>
      </c>
      <c r="L293">
        <v>24.3244201853758</v>
      </c>
      <c r="N293">
        <f t="shared" si="12"/>
        <v>1.8148651101000002E-2</v>
      </c>
      <c r="T293">
        <f t="shared" si="13"/>
        <v>156.59887932672538</v>
      </c>
      <c r="V293">
        <f t="shared" si="14"/>
        <v>195.52435567698413</v>
      </c>
    </row>
    <row r="294" spans="2:22">
      <c r="B294">
        <v>-104.712089290973</v>
      </c>
      <c r="C294">
        <v>32.242003180584902</v>
      </c>
      <c r="D294">
        <v>47.381693222023102</v>
      </c>
      <c r="E294">
        <v>36.0604189264361</v>
      </c>
      <c r="F294" s="39">
        <v>2.5962670912996999E-6</v>
      </c>
      <c r="G294" s="39">
        <v>1.9759209220001299E-6</v>
      </c>
      <c r="H294">
        <v>843</v>
      </c>
      <c r="I294" s="39">
        <v>2.53107584165505E-12</v>
      </c>
      <c r="J294">
        <v>-0.747113499456588</v>
      </c>
      <c r="K294">
        <v>1338.2597790540799</v>
      </c>
      <c r="L294">
        <v>37.007745940339497</v>
      </c>
      <c r="N294">
        <f t="shared" si="12"/>
        <v>2.6332724403000003E-2</v>
      </c>
      <c r="T294">
        <f t="shared" si="13"/>
        <v>201.54168137985138</v>
      </c>
      <c r="V294">
        <f t="shared" si="14"/>
        <v>264.81628341788712</v>
      </c>
    </row>
    <row r="295" spans="2:22">
      <c r="B295">
        <v>-104.712057181264</v>
      </c>
      <c r="C295">
        <v>32.241997098369602</v>
      </c>
      <c r="D295">
        <v>329.70544923370198</v>
      </c>
      <c r="E295">
        <v>198.14219568373201</v>
      </c>
      <c r="F295" s="39">
        <v>1.8066121099905599E-5</v>
      </c>
      <c r="G295" s="39">
        <v>1.0857148131895599E-5</v>
      </c>
      <c r="H295">
        <v>45663</v>
      </c>
      <c r="I295" s="39">
        <v>1.37101442654204E-10</v>
      </c>
      <c r="J295">
        <v>-2.5187258441753699</v>
      </c>
      <c r="K295">
        <v>51168.440116703401</v>
      </c>
      <c r="L295">
        <v>10.759444892489901</v>
      </c>
      <c r="N295">
        <f t="shared" si="12"/>
        <v>1.4263715236230001</v>
      </c>
      <c r="T295">
        <f t="shared" si="13"/>
        <v>1107.4167316763783</v>
      </c>
      <c r="V295">
        <f t="shared" si="14"/>
        <v>1842.7237557671606</v>
      </c>
    </row>
    <row r="296" spans="2:22">
      <c r="B296">
        <v>-104.712087537542</v>
      </c>
      <c r="C296">
        <v>32.241997262753799</v>
      </c>
      <c r="D296">
        <v>45.731683706595497</v>
      </c>
      <c r="E296">
        <v>29.413568052854401</v>
      </c>
      <c r="F296" s="39">
        <v>2.5058552652562002E-6</v>
      </c>
      <c r="G296" s="39">
        <v>1.61170852243489E-6</v>
      </c>
      <c r="H296">
        <v>913</v>
      </c>
      <c r="I296" s="39">
        <v>2.7412482128482301E-12</v>
      </c>
      <c r="J296">
        <v>-3.1250628842498198</v>
      </c>
      <c r="K296">
        <v>1053.5714241406999</v>
      </c>
      <c r="L296">
        <v>13.342372516922699</v>
      </c>
      <c r="N296">
        <f t="shared" si="12"/>
        <v>2.8519308873000002E-2</v>
      </c>
      <c r="T296">
        <f t="shared" si="13"/>
        <v>164.39243184740326</v>
      </c>
      <c r="V296">
        <f t="shared" si="14"/>
        <v>255.59438023616227</v>
      </c>
    </row>
    <row r="297" spans="2:22">
      <c r="B297">
        <v>-104.712050441513</v>
      </c>
      <c r="C297">
        <v>32.241991399717499</v>
      </c>
      <c r="D297">
        <v>44.1429988618086</v>
      </c>
      <c r="E297">
        <v>21.609945373913401</v>
      </c>
      <c r="F297" s="39">
        <v>2.41880370798831E-6</v>
      </c>
      <c r="G297" s="39">
        <v>1.18411112401947E-6</v>
      </c>
      <c r="H297">
        <v>502</v>
      </c>
      <c r="I297" s="39">
        <v>1.5072361476996799E-12</v>
      </c>
      <c r="J297">
        <v>-0.928345499736136</v>
      </c>
      <c r="K297">
        <v>747.16166987045801</v>
      </c>
      <c r="L297">
        <v>32.812399211132401</v>
      </c>
      <c r="N297">
        <f t="shared" si="12"/>
        <v>1.5680934342000002E-2</v>
      </c>
      <c r="T297">
        <f t="shared" si="13"/>
        <v>120.77798469480202</v>
      </c>
      <c r="V297">
        <f t="shared" si="14"/>
        <v>246.71522063864828</v>
      </c>
    </row>
    <row r="298" spans="2:22">
      <c r="B298">
        <v>-104.71204331819899</v>
      </c>
      <c r="C298">
        <v>32.2419880572388</v>
      </c>
      <c r="D298">
        <v>69.321031141693595</v>
      </c>
      <c r="E298">
        <v>24.500684462460502</v>
      </c>
      <c r="F298" s="39">
        <v>3.7984271909575399E-6</v>
      </c>
      <c r="G298" s="39">
        <v>1.3425083921365199E-6</v>
      </c>
      <c r="H298">
        <v>1082</v>
      </c>
      <c r="I298" s="39">
        <v>3.2486643661574899E-12</v>
      </c>
      <c r="J298">
        <v>-3.1189450841825899</v>
      </c>
      <c r="K298">
        <v>1330.2777054143201</v>
      </c>
      <c r="L298">
        <v>18.663599668236099</v>
      </c>
      <c r="N298">
        <f t="shared" si="12"/>
        <v>3.3798348522000005E-2</v>
      </c>
      <c r="T298">
        <f t="shared" si="13"/>
        <v>136.93432546069175</v>
      </c>
      <c r="V298">
        <f t="shared" si="14"/>
        <v>387.43524305092552</v>
      </c>
    </row>
    <row r="299" spans="2:22">
      <c r="B299">
        <v>-104.71212567467001</v>
      </c>
      <c r="C299">
        <v>32.241987728470399</v>
      </c>
      <c r="D299">
        <v>25.6156840807501</v>
      </c>
      <c r="E299">
        <v>20.225269025544101</v>
      </c>
      <c r="F299" s="39">
        <v>1.40360449527096E-6</v>
      </c>
      <c r="G299" s="39">
        <v>1.1082381572488101E-6</v>
      </c>
      <c r="H299">
        <v>356</v>
      </c>
      <c r="I299" s="39">
        <v>1.06887663063961E-12</v>
      </c>
      <c r="J299">
        <v>-2.61388522720747</v>
      </c>
      <c r="K299">
        <v>405.78813727391798</v>
      </c>
      <c r="L299">
        <v>12.269490579097299</v>
      </c>
      <c r="N299">
        <f t="shared" si="12"/>
        <v>1.1120343876000001E-2</v>
      </c>
      <c r="T299">
        <f t="shared" si="13"/>
        <v>113.03902858376598</v>
      </c>
      <c r="V299">
        <f t="shared" si="14"/>
        <v>143.16605832731233</v>
      </c>
    </row>
    <row r="300" spans="2:22">
      <c r="B300">
        <v>-104.71204660588199</v>
      </c>
      <c r="C300">
        <v>32.241985810654803</v>
      </c>
      <c r="D300">
        <v>52.699988919912897</v>
      </c>
      <c r="E300">
        <v>29.622850603813902</v>
      </c>
      <c r="F300" s="39">
        <v>2.88768166860346E-6</v>
      </c>
      <c r="G300" s="39">
        <v>1.62317610332723E-6</v>
      </c>
      <c r="H300">
        <v>1052</v>
      </c>
      <c r="I300" s="39">
        <v>3.15859049278898E-12</v>
      </c>
      <c r="J300">
        <v>-1.3801695011842801</v>
      </c>
      <c r="K300">
        <v>1222.7465707915901</v>
      </c>
      <c r="L300">
        <v>13.964183165204499</v>
      </c>
      <c r="N300">
        <f t="shared" si="12"/>
        <v>3.2861240892000002E-2</v>
      </c>
      <c r="T300">
        <f t="shared" si="13"/>
        <v>165.5621120247159</v>
      </c>
      <c r="V300">
        <f t="shared" si="14"/>
        <v>294.5402380733932</v>
      </c>
    </row>
    <row r="301" spans="2:22">
      <c r="B301">
        <v>-104.712070605972</v>
      </c>
      <c r="C301">
        <v>32.2420633999957</v>
      </c>
      <c r="D301">
        <v>42.063077618446897</v>
      </c>
      <c r="E301">
        <v>26.155850020711998</v>
      </c>
      <c r="F301" s="39">
        <v>2.30483498485021E-6</v>
      </c>
      <c r="G301" s="39">
        <v>1.43320274215489E-6</v>
      </c>
      <c r="H301">
        <v>736</v>
      </c>
      <c r="I301" s="39">
        <v>2.20981235997404E-12</v>
      </c>
      <c r="J301">
        <v>-0.35708585736548498</v>
      </c>
      <c r="K301">
        <v>861.72554060540904</v>
      </c>
      <c r="L301">
        <v>14.5899749608304</v>
      </c>
      <c r="N301">
        <f t="shared" si="12"/>
        <v>2.2990373856000001E-2</v>
      </c>
      <c r="T301">
        <f t="shared" si="13"/>
        <v>146.18504576575938</v>
      </c>
      <c r="V301">
        <f t="shared" si="14"/>
        <v>235.09054080949971</v>
      </c>
    </row>
    <row r="302" spans="2:22">
      <c r="B302">
        <v>-104.71211208557899</v>
      </c>
      <c r="C302">
        <v>32.242058194496103</v>
      </c>
      <c r="D302">
        <v>49.048446304580999</v>
      </c>
      <c r="E302">
        <v>37.235684945848099</v>
      </c>
      <c r="F302" s="39">
        <v>2.6875963765848499E-6</v>
      </c>
      <c r="G302" s="39">
        <v>2.0403193063175498E-6</v>
      </c>
      <c r="H302">
        <v>956</v>
      </c>
      <c r="I302" s="39">
        <v>2.87035409800976E-12</v>
      </c>
      <c r="J302">
        <v>-0.86787682555456802</v>
      </c>
      <c r="K302">
        <v>1430.48623540478</v>
      </c>
      <c r="L302">
        <v>33.169577145250699</v>
      </c>
      <c r="N302">
        <f t="shared" si="12"/>
        <v>2.9862496476000002E-2</v>
      </c>
      <c r="T302">
        <f t="shared" si="13"/>
        <v>208.11024316234506</v>
      </c>
      <c r="V302">
        <f t="shared" si="14"/>
        <v>274.13176639630325</v>
      </c>
    </row>
    <row r="303" spans="2:22">
      <c r="B303">
        <v>-104.712098989639</v>
      </c>
      <c r="C303">
        <v>32.242044167044703</v>
      </c>
      <c r="D303">
        <v>68.4851875749344</v>
      </c>
      <c r="E303">
        <v>48.377907084552596</v>
      </c>
      <c r="F303" s="39">
        <v>3.7526273683196499E-6</v>
      </c>
      <c r="G303" s="39">
        <v>2.6508543610087501E-6</v>
      </c>
      <c r="H303">
        <v>1469</v>
      </c>
      <c r="I303" s="39">
        <v>4.4106173326112403E-12</v>
      </c>
      <c r="J303">
        <v>-1.0694681998525299</v>
      </c>
      <c r="K303">
        <v>2595.0325338868101</v>
      </c>
      <c r="L303">
        <v>43.391846506072604</v>
      </c>
      <c r="N303">
        <f t="shared" si="12"/>
        <v>4.5887036949000003E-2</v>
      </c>
      <c r="T303">
        <f t="shared" si="13"/>
        <v>270.38412269556449</v>
      </c>
      <c r="V303">
        <f t="shared" si="14"/>
        <v>382.76371335630841</v>
      </c>
    </row>
    <row r="304" spans="2:22">
      <c r="B304">
        <v>-104.71204523601401</v>
      </c>
      <c r="C304">
        <v>32.242040988950201</v>
      </c>
      <c r="D304">
        <v>67.175704951752394</v>
      </c>
      <c r="E304">
        <v>33.007355480544099</v>
      </c>
      <c r="F304" s="39">
        <v>3.68087462142508E-6</v>
      </c>
      <c r="G304" s="39">
        <v>1.8086291345353599E-6</v>
      </c>
      <c r="H304">
        <v>1354</v>
      </c>
      <c r="I304" s="39">
        <v>4.0653341513652899E-12</v>
      </c>
      <c r="J304">
        <v>-2.4653332018151999</v>
      </c>
      <c r="K304">
        <v>1736.68896361308</v>
      </c>
      <c r="L304">
        <v>22.035549924663702</v>
      </c>
      <c r="N304">
        <f t="shared" si="12"/>
        <v>4.2294791034000002E-2</v>
      </c>
      <c r="T304">
        <f t="shared" si="13"/>
        <v>184.47810978076097</v>
      </c>
      <c r="V304">
        <f t="shared" si="14"/>
        <v>375.44501497534418</v>
      </c>
    </row>
    <row r="305" spans="2:22">
      <c r="B305">
        <v>-104.71208677041599</v>
      </c>
      <c r="C305">
        <v>32.242031345077301</v>
      </c>
      <c r="D305">
        <v>98.573764983197194</v>
      </c>
      <c r="E305">
        <v>25.060377840788501</v>
      </c>
      <c r="F305" s="39">
        <v>5.4013228461922599E-6</v>
      </c>
      <c r="G305" s="39">
        <v>1.3731766397350699E-6</v>
      </c>
      <c r="H305">
        <v>1305</v>
      </c>
      <c r="I305" s="39">
        <v>3.9182134915300596E-12</v>
      </c>
      <c r="J305">
        <v>-9.5201696177912506E-2</v>
      </c>
      <c r="K305">
        <v>1934.8532910860599</v>
      </c>
      <c r="L305">
        <v>32.553025802411902</v>
      </c>
      <c r="N305">
        <f t="shared" si="12"/>
        <v>4.0764181905000002E-2</v>
      </c>
      <c r="T305">
        <f t="shared" si="13"/>
        <v>140.06245175216694</v>
      </c>
      <c r="V305">
        <f t="shared" si="14"/>
        <v>550.92877249108915</v>
      </c>
    </row>
    <row r="306" spans="2:22">
      <c r="B306">
        <v>-104.71206315388901</v>
      </c>
      <c r="C306">
        <v>32.242020660104501</v>
      </c>
      <c r="D306">
        <v>60.570621421985301</v>
      </c>
      <c r="E306">
        <v>28.839578722814998</v>
      </c>
      <c r="F306" s="39">
        <v>3.3189508521907301E-6</v>
      </c>
      <c r="G306" s="39">
        <v>1.5802569320209399E-6</v>
      </c>
      <c r="H306">
        <v>927</v>
      </c>
      <c r="I306" s="39">
        <v>2.7832826870868699E-12</v>
      </c>
      <c r="J306">
        <v>-0.22794678292665099</v>
      </c>
      <c r="K306">
        <v>1368.2013755134799</v>
      </c>
      <c r="L306">
        <v>32.2468156668753</v>
      </c>
      <c r="N306">
        <f t="shared" si="12"/>
        <v>2.8956625767000001E-2</v>
      </c>
      <c r="T306">
        <f t="shared" si="13"/>
        <v>161.18440548181303</v>
      </c>
      <c r="V306">
        <f t="shared" si="14"/>
        <v>338.52920312747585</v>
      </c>
    </row>
    <row r="307" spans="2:22">
      <c r="B307">
        <v>-104.712075756676</v>
      </c>
      <c r="C307">
        <v>32.242015071041799</v>
      </c>
      <c r="D307">
        <v>80.062318540829295</v>
      </c>
      <c r="E307">
        <v>31.417357724403701</v>
      </c>
      <c r="F307" s="39">
        <v>4.3869931348104297E-6</v>
      </c>
      <c r="G307" s="39">
        <v>1.7215056366442201E-6</v>
      </c>
      <c r="H307">
        <v>1397</v>
      </c>
      <c r="I307" s="39">
        <v>4.1944400365268197E-12</v>
      </c>
      <c r="J307">
        <v>-2.4102802217071102</v>
      </c>
      <c r="K307">
        <v>1970.13914926552</v>
      </c>
      <c r="L307">
        <v>29.091302991425501</v>
      </c>
      <c r="N307">
        <f t="shared" si="12"/>
        <v>4.3637978637000002E-2</v>
      </c>
      <c r="T307">
        <f t="shared" si="13"/>
        <v>175.59161232169228</v>
      </c>
      <c r="V307">
        <f t="shared" si="14"/>
        <v>447.46829832469496</v>
      </c>
    </row>
    <row r="308" spans="2:22">
      <c r="B308">
        <v>-104.71204660588199</v>
      </c>
      <c r="C308">
        <v>32.242002468253403</v>
      </c>
      <c r="D308">
        <v>75.648658267407001</v>
      </c>
      <c r="E308">
        <v>28.313230678225501</v>
      </c>
      <c r="F308" s="39">
        <v>4.14514781142006E-6</v>
      </c>
      <c r="G308" s="39">
        <v>1.55141583298435E-6</v>
      </c>
      <c r="H308">
        <v>1404</v>
      </c>
      <c r="I308" s="39">
        <v>4.2154572736461403E-12</v>
      </c>
      <c r="J308">
        <v>-1.6607088965108201</v>
      </c>
      <c r="K308">
        <v>1677.6051019414199</v>
      </c>
      <c r="L308">
        <v>16.309267397005001</v>
      </c>
      <c r="N308">
        <f t="shared" si="12"/>
        <v>4.3856637084000005E-2</v>
      </c>
      <c r="T308">
        <f t="shared" si="13"/>
        <v>158.24264626060233</v>
      </c>
      <c r="V308">
        <f t="shared" si="14"/>
        <v>422.80035105653775</v>
      </c>
    </row>
    <row r="309" spans="2:22">
      <c r="B309">
        <v>-104.712062989505</v>
      </c>
      <c r="C309">
        <v>32.242002577842896</v>
      </c>
      <c r="D309">
        <v>62.1523292493127</v>
      </c>
      <c r="E309">
        <v>39.0468782233676</v>
      </c>
      <c r="F309" s="39">
        <v>3.4056201056701001E-6</v>
      </c>
      <c r="G309" s="39">
        <v>2.1395631530997401E-6</v>
      </c>
      <c r="H309">
        <v>905</v>
      </c>
      <c r="I309" s="39">
        <v>2.7172285132833001E-12</v>
      </c>
      <c r="J309">
        <v>-2.5708843377256301</v>
      </c>
      <c r="K309">
        <v>1900.82794619263</v>
      </c>
      <c r="L309">
        <v>52.389168003725999</v>
      </c>
      <c r="N309">
        <f t="shared" si="12"/>
        <v>2.8269413505000004E-2</v>
      </c>
      <c r="T309">
        <f t="shared" si="13"/>
        <v>218.23300239040154</v>
      </c>
      <c r="V309">
        <f t="shared" si="14"/>
        <v>347.36936817440869</v>
      </c>
    </row>
    <row r="310" spans="2:22">
      <c r="B310">
        <v>-104.71206430457801</v>
      </c>
      <c r="C310">
        <v>32.24199907098</v>
      </c>
      <c r="D310">
        <v>69.903387583894499</v>
      </c>
      <c r="E310">
        <v>47.581384053760097</v>
      </c>
      <c r="F310" s="39">
        <v>3.8303372550240097E-6</v>
      </c>
      <c r="G310" s="39">
        <v>2.6072090965261499E-6</v>
      </c>
      <c r="H310">
        <v>1704</v>
      </c>
      <c r="I310" s="39">
        <v>5.1161960073312101E-12</v>
      </c>
      <c r="J310">
        <v>-2.0625689403154701</v>
      </c>
      <c r="K310">
        <v>2605.15983948946</v>
      </c>
      <c r="L310">
        <v>34.591345445662299</v>
      </c>
      <c r="N310">
        <f t="shared" si="12"/>
        <v>5.3227713384000008E-2</v>
      </c>
      <c r="T310">
        <f t="shared" si="13"/>
        <v>265.9323554764652</v>
      </c>
      <c r="V310">
        <f t="shared" si="14"/>
        <v>390.69003320638637</v>
      </c>
    </row>
    <row r="311" spans="2:22">
      <c r="B311">
        <v>-104.71209992115</v>
      </c>
      <c r="C311">
        <v>32.241999783311499</v>
      </c>
      <c r="D311">
        <v>47.338987212482799</v>
      </c>
      <c r="E311">
        <v>26.011089334453001</v>
      </c>
      <c r="F311" s="39">
        <v>2.5939270270337299E-6</v>
      </c>
      <c r="G311" s="39">
        <v>1.42527061942371E-6</v>
      </c>
      <c r="H311">
        <v>654</v>
      </c>
      <c r="I311" s="39">
        <v>1.9636104394334501E-12</v>
      </c>
      <c r="J311">
        <v>-2.4048339802479002</v>
      </c>
      <c r="K311">
        <v>964.443041982365</v>
      </c>
      <c r="L311">
        <v>32.188841483501697</v>
      </c>
      <c r="N311">
        <f t="shared" si="12"/>
        <v>2.0428946334000001E-2</v>
      </c>
      <c r="T311">
        <f t="shared" si="13"/>
        <v>145.37597829025782</v>
      </c>
      <c r="V311">
        <f t="shared" si="14"/>
        <v>264.57759953056637</v>
      </c>
    </row>
    <row r="312" spans="2:22">
      <c r="B312">
        <v>-104.712066331983</v>
      </c>
      <c r="C312">
        <v>32.241993975069903</v>
      </c>
      <c r="D312">
        <v>45.627096779684898</v>
      </c>
      <c r="E312">
        <v>23.366590153927099</v>
      </c>
      <c r="F312" s="39">
        <v>2.5001244528252102E-6</v>
      </c>
      <c r="G312" s="39">
        <v>1.28036600060402E-6</v>
      </c>
      <c r="H312">
        <v>661</v>
      </c>
      <c r="I312" s="39">
        <v>1.9846276765527699E-12</v>
      </c>
      <c r="J312">
        <v>-3.0256665660844901</v>
      </c>
      <c r="K312">
        <v>835.05918688461099</v>
      </c>
      <c r="L312">
        <v>20.843934132858301</v>
      </c>
      <c r="N312">
        <f t="shared" si="12"/>
        <v>2.0647604781000001E-2</v>
      </c>
      <c r="T312">
        <f t="shared" si="13"/>
        <v>130.59587237029857</v>
      </c>
      <c r="V312">
        <f t="shared" si="14"/>
        <v>255.00984390165891</v>
      </c>
    </row>
    <row r="313" spans="2:22">
      <c r="B313">
        <v>-104.712124140418</v>
      </c>
      <c r="C313">
        <v>32.2419894271071</v>
      </c>
      <c r="D313">
        <v>25.919700972618099</v>
      </c>
      <c r="E313">
        <v>22.3369246202349</v>
      </c>
      <c r="F313" s="39">
        <v>1.4202630188036101E-6</v>
      </c>
      <c r="G313" s="39">
        <v>1.2239457556025601E-6</v>
      </c>
      <c r="H313">
        <v>352</v>
      </c>
      <c r="I313" s="39">
        <v>1.0568667808571501E-12</v>
      </c>
      <c r="J313">
        <v>-2.46246516998968</v>
      </c>
      <c r="K313">
        <v>453.47405747854799</v>
      </c>
      <c r="L313">
        <v>22.377036967180501</v>
      </c>
      <c r="N313">
        <f t="shared" si="12"/>
        <v>1.0995396192E-2</v>
      </c>
      <c r="T313">
        <f t="shared" si="13"/>
        <v>124.84107170249287</v>
      </c>
      <c r="V313">
        <f t="shared" si="14"/>
        <v>144.86520873596257</v>
      </c>
    </row>
    <row r="314" spans="2:22">
      <c r="B314">
        <v>-104.71205197576499</v>
      </c>
      <c r="C314">
        <v>32.241986249012598</v>
      </c>
      <c r="D314">
        <v>33.907346413836002</v>
      </c>
      <c r="E314">
        <v>22.369769228302001</v>
      </c>
      <c r="F314" s="39">
        <v>1.8579438948083801E-6</v>
      </c>
      <c r="G314" s="39">
        <v>1.2257454670365099E-6</v>
      </c>
      <c r="H314">
        <v>482</v>
      </c>
      <c r="I314" s="39">
        <v>1.44718689878735E-12</v>
      </c>
      <c r="J314">
        <v>-2.4301098003818198</v>
      </c>
      <c r="K314">
        <v>594.09293589028096</v>
      </c>
      <c r="L314">
        <v>18.867912597261199</v>
      </c>
      <c r="N314">
        <f t="shared" si="12"/>
        <v>1.5056195922000002E-2</v>
      </c>
      <c r="T314">
        <f t="shared" si="13"/>
        <v>125.02464021697989</v>
      </c>
      <c r="V314">
        <f t="shared" si="14"/>
        <v>189.50815910692944</v>
      </c>
    </row>
    <row r="315" spans="2:22">
      <c r="V315">
        <f t="shared" si="14"/>
        <v>0</v>
      </c>
    </row>
    <row r="316" spans="2:22">
      <c r="B316">
        <v>-104.712077126544</v>
      </c>
      <c r="C316">
        <v>32.241972934092601</v>
      </c>
      <c r="D316">
        <v>83.192058128396496</v>
      </c>
      <c r="E316">
        <v>58.717399805849404</v>
      </c>
      <c r="F316" s="39">
        <v>4.5584863707626201E-6</v>
      </c>
      <c r="G316" s="39">
        <v>3.2174040739379299E-6</v>
      </c>
      <c r="H316">
        <v>2184</v>
      </c>
      <c r="I316" s="39">
        <v>6.5573779812273296E-12</v>
      </c>
      <c r="J316">
        <v>-6.8993910587251003E-2</v>
      </c>
      <c r="K316">
        <v>3826.0246640816499</v>
      </c>
      <c r="L316">
        <v>42.917252455187203</v>
      </c>
      <c r="N316">
        <f t="shared" si="12"/>
        <v>6.8221435464000002E-2</v>
      </c>
      <c r="T316">
        <f t="shared" si="13"/>
        <v>328.17154751489232</v>
      </c>
      <c r="V316">
        <f t="shared" si="14"/>
        <v>464.96041287960804</v>
      </c>
    </row>
    <row r="317" spans="2:22">
      <c r="B317">
        <v>-104.712073181324</v>
      </c>
      <c r="C317">
        <v>32.241966468314203</v>
      </c>
      <c r="D317">
        <v>65.629245527465599</v>
      </c>
      <c r="E317">
        <v>31.1005080638956</v>
      </c>
      <c r="F317" s="39">
        <v>3.59613679467641E-6</v>
      </c>
      <c r="G317" s="39">
        <v>1.70414394501762E-6</v>
      </c>
      <c r="H317">
        <v>1245</v>
      </c>
      <c r="I317" s="39">
        <v>3.7380657447930503E-12</v>
      </c>
      <c r="J317">
        <v>-2.1547589666120199</v>
      </c>
      <c r="K317">
        <v>1598.6889631854599</v>
      </c>
      <c r="L317">
        <v>22.123688305242499</v>
      </c>
      <c r="N317">
        <f t="shared" si="12"/>
        <v>3.8889966645000003E-2</v>
      </c>
      <c r="T317">
        <f t="shared" si="13"/>
        <v>173.8207395691125</v>
      </c>
      <c r="V317">
        <f t="shared" si="14"/>
        <v>366.80185325300528</v>
      </c>
    </row>
    <row r="318" spans="2:22">
      <c r="B318">
        <v>-104.71207685256999</v>
      </c>
      <c r="C318">
        <v>32.241966468314203</v>
      </c>
      <c r="D318">
        <v>41.825247624941298</v>
      </c>
      <c r="E318">
        <v>33.2792009551668</v>
      </c>
      <c r="F318" s="39">
        <v>2.2918031545487999E-6</v>
      </c>
      <c r="G318" s="39">
        <v>1.82352483394345E-6</v>
      </c>
      <c r="H318">
        <v>905</v>
      </c>
      <c r="I318" s="39">
        <v>2.7172285132833001E-12</v>
      </c>
      <c r="J318">
        <v>-0.82514101080235303</v>
      </c>
      <c r="K318">
        <v>1090.2108310558899</v>
      </c>
      <c r="L318">
        <v>16.9885333900524</v>
      </c>
      <c r="N318">
        <f t="shared" si="12"/>
        <v>2.8269413505000004E-2</v>
      </c>
      <c r="T318">
        <f t="shared" si="13"/>
        <v>185.99745413842726</v>
      </c>
      <c r="V318">
        <f t="shared" si="14"/>
        <v>233.76130897579694</v>
      </c>
    </row>
    <row r="319" spans="2:22">
      <c r="B319">
        <v>-104.712075318318</v>
      </c>
      <c r="C319">
        <v>32.241964605293298</v>
      </c>
      <c r="D319">
        <v>56.753688351708099</v>
      </c>
      <c r="E319">
        <v>34.722205521479601</v>
      </c>
      <c r="F319" s="39">
        <v>3.1098030348339599E-6</v>
      </c>
      <c r="G319" s="39">
        <v>1.90259387967295E-6</v>
      </c>
      <c r="H319">
        <v>1120</v>
      </c>
      <c r="I319" s="39">
        <v>3.3627579390909302E-12</v>
      </c>
      <c r="J319">
        <v>-1.0713347116021299</v>
      </c>
      <c r="K319">
        <v>1543.4781139332299</v>
      </c>
      <c r="L319">
        <v>27.436612810406999</v>
      </c>
      <c r="N319">
        <f t="shared" si="12"/>
        <v>3.4985351520000006E-2</v>
      </c>
      <c r="T319">
        <f t="shared" si="13"/>
        <v>194.06240665954951</v>
      </c>
      <c r="V319">
        <f t="shared" si="14"/>
        <v>317.1963641976966</v>
      </c>
    </row>
    <row r="320" spans="2:22">
      <c r="B320">
        <v>-104.712043427788</v>
      </c>
      <c r="C320">
        <v>32.241958468283201</v>
      </c>
      <c r="D320">
        <v>47.020090719473203</v>
      </c>
      <c r="E320">
        <v>40.071364382657201</v>
      </c>
      <c r="F320" s="39">
        <v>2.5764531797726701E-6</v>
      </c>
      <c r="G320" s="39">
        <v>2.1956995956787702E-6</v>
      </c>
      <c r="H320">
        <v>1285</v>
      </c>
      <c r="I320" s="39">
        <v>3.8581642426177202E-12</v>
      </c>
      <c r="J320">
        <v>-1.33502044685336</v>
      </c>
      <c r="K320">
        <v>1475.7631912914201</v>
      </c>
      <c r="L320">
        <v>12.926409360060701</v>
      </c>
      <c r="N320">
        <f t="shared" si="12"/>
        <v>4.0139443485000002E-2</v>
      </c>
      <c r="T320">
        <f t="shared" si="13"/>
        <v>223.9588555346711</v>
      </c>
      <c r="V320">
        <f t="shared" si="14"/>
        <v>262.79528703113573</v>
      </c>
    </row>
    <row r="321" spans="2:22">
      <c r="B321">
        <v>-104.71204589355099</v>
      </c>
      <c r="C321">
        <v>32.241957427183301</v>
      </c>
      <c r="D321">
        <v>63.247547350099303</v>
      </c>
      <c r="E321">
        <v>54.1282189355478</v>
      </c>
      <c r="F321" s="39">
        <v>3.46563228589219E-6</v>
      </c>
      <c r="G321" s="39">
        <v>2.96594114681636E-6</v>
      </c>
      <c r="H321">
        <v>2116</v>
      </c>
      <c r="I321" s="39">
        <v>6.3532105349253802E-12</v>
      </c>
      <c r="J321">
        <v>-0.93974473433804895</v>
      </c>
      <c r="K321">
        <v>2681.4302669172998</v>
      </c>
      <c r="L321">
        <v>21.08689060064</v>
      </c>
      <c r="N321">
        <f t="shared" si="12"/>
        <v>6.6097324836000004E-2</v>
      </c>
      <c r="T321">
        <f t="shared" si="13"/>
        <v>302.52261563077667</v>
      </c>
      <c r="V321">
        <f t="shared" si="14"/>
        <v>353.49054213970504</v>
      </c>
    </row>
    <row r="322" spans="2:22">
      <c r="B322">
        <v>-104.712069345693</v>
      </c>
      <c r="C322">
        <v>32.241951399762797</v>
      </c>
      <c r="D322">
        <v>56.373070403106603</v>
      </c>
      <c r="E322">
        <v>44.732079528649699</v>
      </c>
      <c r="F322" s="39">
        <v>3.088947177073E-6</v>
      </c>
      <c r="G322" s="39">
        <v>2.4510822241290002E-6</v>
      </c>
      <c r="H322">
        <v>1329</v>
      </c>
      <c r="I322" s="39">
        <v>3.9902725902248703E-12</v>
      </c>
      <c r="J322">
        <v>-0.86187118314523103</v>
      </c>
      <c r="K322">
        <v>1975.10350322155</v>
      </c>
      <c r="L322">
        <v>32.712387080864801</v>
      </c>
      <c r="N322">
        <f t="shared" si="12"/>
        <v>4.1513868009000005E-2</v>
      </c>
      <c r="T322">
        <f t="shared" si="13"/>
        <v>250.00759248562318</v>
      </c>
      <c r="V322">
        <f t="shared" si="14"/>
        <v>315.06909048296285</v>
      </c>
    </row>
    <row r="323" spans="2:22">
      <c r="B323">
        <v>-104.712071811456</v>
      </c>
      <c r="C323">
        <v>32.241952112094303</v>
      </c>
      <c r="D323">
        <v>37.052942116644701</v>
      </c>
      <c r="E323">
        <v>23.0892585059804</v>
      </c>
      <c r="F323" s="39">
        <v>2.0303059623155E-6</v>
      </c>
      <c r="G323" s="39">
        <v>1.26516968780942E-6</v>
      </c>
      <c r="H323">
        <v>553</v>
      </c>
      <c r="I323" s="39">
        <v>1.6603617324261501E-12</v>
      </c>
      <c r="J323">
        <v>-1.05733072633861</v>
      </c>
      <c r="K323">
        <v>670.08788393314103</v>
      </c>
      <c r="L323">
        <v>17.4735115707335</v>
      </c>
      <c r="N323">
        <f t="shared" si="12"/>
        <v>1.7274017313E-2</v>
      </c>
      <c r="T323">
        <f t="shared" si="13"/>
        <v>129.04586578992448</v>
      </c>
      <c r="V323">
        <f t="shared" si="14"/>
        <v>207.08889348992724</v>
      </c>
    </row>
    <row r="324" spans="2:22">
      <c r="B324">
        <v>-104.712104304728</v>
      </c>
      <c r="C324">
        <v>32.241950687431299</v>
      </c>
      <c r="D324">
        <v>62.801237334621703</v>
      </c>
      <c r="E324">
        <v>32.201693462441803</v>
      </c>
      <c r="F324" s="39">
        <v>3.44117684905771E-6</v>
      </c>
      <c r="G324" s="39">
        <v>1.76448310170982E-6</v>
      </c>
      <c r="H324">
        <v>1146</v>
      </c>
      <c r="I324" s="39">
        <v>3.44082196267697E-12</v>
      </c>
      <c r="J324">
        <v>-1.76138515308337</v>
      </c>
      <c r="K324">
        <v>1583.9665036665799</v>
      </c>
      <c r="L324">
        <v>27.649985189255599</v>
      </c>
      <c r="N324">
        <f t="shared" si="12"/>
        <v>3.5797511466000007E-2</v>
      </c>
      <c r="T324">
        <f t="shared" si="13"/>
        <v>179.97526476158725</v>
      </c>
      <c r="V324">
        <f t="shared" si="14"/>
        <v>350.99611546320074</v>
      </c>
    </row>
    <row r="325" spans="2:22">
      <c r="B325">
        <v>-104.712074167629</v>
      </c>
      <c r="C325">
        <v>32.2419488244104</v>
      </c>
      <c r="D325">
        <v>131.486173586375</v>
      </c>
      <c r="E325">
        <v>55.096345987676798</v>
      </c>
      <c r="F325" s="39">
        <v>7.20474939220948E-6</v>
      </c>
      <c r="G325" s="39">
        <v>3.0189894073304301E-6</v>
      </c>
      <c r="H325">
        <v>4146</v>
      </c>
      <c r="I325" s="39">
        <v>1.2448209299527701E-11</v>
      </c>
      <c r="J325">
        <v>-2.7902841676499901</v>
      </c>
      <c r="K325">
        <v>5674.1650652124099</v>
      </c>
      <c r="L325">
        <v>26.931981139946</v>
      </c>
      <c r="N325">
        <f t="shared" si="12"/>
        <v>0.12950827446600002</v>
      </c>
      <c r="T325">
        <f t="shared" si="13"/>
        <v>307.93347772512567</v>
      </c>
      <c r="V325">
        <f t="shared" si="14"/>
        <v>734.87622417424996</v>
      </c>
    </row>
    <row r="326" spans="2:22">
      <c r="B326">
        <v>-104.712094167703</v>
      </c>
      <c r="C326">
        <v>32.241948495641999</v>
      </c>
      <c r="D326">
        <v>56.490028964379299</v>
      </c>
      <c r="E326">
        <v>43.737293012637998</v>
      </c>
      <c r="F326" s="39">
        <v>3.0953558898696301E-6</v>
      </c>
      <c r="G326" s="39">
        <v>2.3965731654871401E-6</v>
      </c>
      <c r="H326">
        <v>1465</v>
      </c>
      <c r="I326" s="39">
        <v>4.3986074828287699E-12</v>
      </c>
      <c r="J326">
        <v>-0.80004765169459002</v>
      </c>
      <c r="K326">
        <v>1935.18629150366</v>
      </c>
      <c r="L326">
        <v>24.296693996231301</v>
      </c>
      <c r="N326">
        <f t="shared" si="12"/>
        <v>4.5762089265000007E-2</v>
      </c>
      <c r="T326">
        <f t="shared" si="13"/>
        <v>244.44773064763379</v>
      </c>
      <c r="V326">
        <f t="shared" si="14"/>
        <v>315.72277188191595</v>
      </c>
    </row>
    <row r="327" spans="2:22">
      <c r="B327">
        <v>-104.712029729107</v>
      </c>
      <c r="C327">
        <v>32.241948057284098</v>
      </c>
      <c r="D327">
        <v>47.392031027079803</v>
      </c>
      <c r="E327">
        <v>29.004343309242799</v>
      </c>
      <c r="F327" s="39">
        <v>2.5968335485375102E-6</v>
      </c>
      <c r="G327" s="39">
        <v>1.58928516306261E-6</v>
      </c>
      <c r="H327">
        <v>509</v>
      </c>
      <c r="I327" s="39">
        <v>1.528253384819E-12</v>
      </c>
      <c r="J327">
        <v>-1.43634124139043</v>
      </c>
      <c r="K327">
        <v>1076.63238563915</v>
      </c>
      <c r="L327">
        <v>52.722952904874099</v>
      </c>
      <c r="N327">
        <f t="shared" ref="N327:N390" si="15">H327*$O$6</f>
        <v>1.5899592789000001E-2</v>
      </c>
      <c r="T327">
        <f t="shared" ref="T327:T390" si="16">E327*$U$6</f>
        <v>162.10527475535801</v>
      </c>
      <c r="V327">
        <f t="shared" ref="V327:V390" si="17">D327*U$6</f>
        <v>264.87406141034904</v>
      </c>
    </row>
    <row r="328" spans="2:22">
      <c r="B328">
        <v>-104.712102277323</v>
      </c>
      <c r="C328">
        <v>32.241947838105197</v>
      </c>
      <c r="D328">
        <v>43.018579891348701</v>
      </c>
      <c r="E328">
        <v>34.1905675682248</v>
      </c>
      <c r="F328" s="39">
        <v>2.3571914739940702E-6</v>
      </c>
      <c r="G328" s="39">
        <v>1.8734629215188401E-6</v>
      </c>
      <c r="H328">
        <v>968</v>
      </c>
      <c r="I328" s="39">
        <v>2.90638364735716E-12</v>
      </c>
      <c r="J328">
        <v>-2.0089154706641801</v>
      </c>
      <c r="K328">
        <v>1152.0238256635</v>
      </c>
      <c r="L328">
        <v>15.9739600487442</v>
      </c>
      <c r="N328">
        <f t="shared" si="15"/>
        <v>3.0237339528000003E-2</v>
      </c>
      <c r="T328">
        <f t="shared" si="16"/>
        <v>191.09108213880842</v>
      </c>
      <c r="V328">
        <f t="shared" si="17"/>
        <v>240.43084301274791</v>
      </c>
    </row>
    <row r="329" spans="2:22">
      <c r="B329">
        <v>-104.712098332103</v>
      </c>
      <c r="C329">
        <v>32.241945810700102</v>
      </c>
      <c r="D329">
        <v>36.922055415872599</v>
      </c>
      <c r="E329">
        <v>21.763853822991798</v>
      </c>
      <c r="F329" s="39">
        <v>2.0231340608743401E-6</v>
      </c>
      <c r="G329" s="39">
        <v>1.1925444959452701E-6</v>
      </c>
      <c r="H329">
        <v>425</v>
      </c>
      <c r="I329" s="39">
        <v>1.2760465393871801E-12</v>
      </c>
      <c r="J329">
        <v>-1.6569049347562701</v>
      </c>
      <c r="K329">
        <v>629.39132314881499</v>
      </c>
      <c r="L329">
        <v>32.4744424702671</v>
      </c>
      <c r="N329">
        <f t="shared" si="15"/>
        <v>1.3275691425000001E-2</v>
      </c>
      <c r="T329">
        <f t="shared" si="16"/>
        <v>121.63817901670117</v>
      </c>
      <c r="V329">
        <f t="shared" si="17"/>
        <v>206.35736771931198</v>
      </c>
    </row>
    <row r="330" spans="2:22">
      <c r="B330">
        <v>-104.712046715471</v>
      </c>
      <c r="C330">
        <v>32.2419438928845</v>
      </c>
      <c r="D330">
        <v>27.0391956236253</v>
      </c>
      <c r="E330">
        <v>21.6179927744863</v>
      </c>
      <c r="F330" s="39">
        <v>1.48160542604255E-6</v>
      </c>
      <c r="G330" s="39">
        <v>1.18455207916179E-6</v>
      </c>
      <c r="H330">
        <v>260</v>
      </c>
      <c r="I330" s="39">
        <v>7.8064023586039598E-13</v>
      </c>
      <c r="J330">
        <v>-2.5465080890454899</v>
      </c>
      <c r="K330">
        <v>457.83418454805599</v>
      </c>
      <c r="L330">
        <v>43.210880975029198</v>
      </c>
      <c r="N330">
        <f t="shared" si="15"/>
        <v>8.1215994600000001E-3</v>
      </c>
      <c r="T330">
        <f t="shared" si="16"/>
        <v>120.82296161660393</v>
      </c>
      <c r="V330">
        <f t="shared" si="17"/>
        <v>151.12206434044182</v>
      </c>
    </row>
    <row r="331" spans="2:22">
      <c r="B331">
        <v>-104.712047482598</v>
      </c>
      <c r="C331">
        <v>32.241941043558398</v>
      </c>
      <c r="D331">
        <v>33.865851875034103</v>
      </c>
      <c r="E331">
        <v>20.4278661742776</v>
      </c>
      <c r="F331" s="39">
        <v>1.85567021275453E-6</v>
      </c>
      <c r="G331" s="39">
        <v>1.1193394133306299E-6</v>
      </c>
      <c r="H331">
        <v>316</v>
      </c>
      <c r="I331" s="39">
        <v>9.4877813281494297E-13</v>
      </c>
      <c r="J331">
        <v>-2.7440435425150098</v>
      </c>
      <c r="K331">
        <v>541.85625348751</v>
      </c>
      <c r="L331">
        <v>41.681950154463998</v>
      </c>
      <c r="N331">
        <f t="shared" si="15"/>
        <v>9.8708670360000018E-3</v>
      </c>
      <c r="T331">
        <f t="shared" si="16"/>
        <v>114.17134404803751</v>
      </c>
      <c r="V331">
        <f t="shared" si="17"/>
        <v>189.27624612956561</v>
      </c>
    </row>
    <row r="332" spans="2:22">
      <c r="B332">
        <v>-104.71203504419501</v>
      </c>
      <c r="C332">
        <v>32.241932659964299</v>
      </c>
      <c r="D332">
        <v>45.709210239368602</v>
      </c>
      <c r="E332">
        <v>20.279726826159902</v>
      </c>
      <c r="F332" s="39">
        <v>2.5046238376853298E-6</v>
      </c>
      <c r="G332" s="39">
        <v>1.1112221577348399E-6</v>
      </c>
      <c r="H332">
        <v>609</v>
      </c>
      <c r="I332" s="39">
        <v>1.8284996293806899E-12</v>
      </c>
      <c r="J332">
        <v>-2.8637918580864898</v>
      </c>
      <c r="K332">
        <v>726.04727466905103</v>
      </c>
      <c r="L332">
        <v>16.121164385942201</v>
      </c>
      <c r="N332">
        <f t="shared" si="15"/>
        <v>1.9023284889000004E-2</v>
      </c>
      <c r="T332">
        <f t="shared" si="16"/>
        <v>113.3433932314077</v>
      </c>
      <c r="V332">
        <f t="shared" si="17"/>
        <v>255.46877602783113</v>
      </c>
    </row>
    <row r="333" spans="2:22">
      <c r="B333">
        <v>-104.712048414108</v>
      </c>
      <c r="C333">
        <v>32.2419201119706</v>
      </c>
      <c r="D333">
        <v>30.445800185058001</v>
      </c>
      <c r="E333">
        <v>25.908226964351201</v>
      </c>
      <c r="F333" s="39">
        <v>1.66826940350903E-6</v>
      </c>
      <c r="G333" s="39">
        <v>1.4196343036175799E-6</v>
      </c>
      <c r="H333">
        <v>553</v>
      </c>
      <c r="I333" s="39">
        <v>1.6603617324261501E-12</v>
      </c>
      <c r="J333">
        <v>-0.31338331550033399</v>
      </c>
      <c r="K333">
        <v>617.82313526813198</v>
      </c>
      <c r="L333">
        <v>10.4921832103292</v>
      </c>
      <c r="N333">
        <f t="shared" si="15"/>
        <v>1.7274017313E-2</v>
      </c>
      <c r="T333">
        <f t="shared" si="16"/>
        <v>144.80108050375887</v>
      </c>
      <c r="V333">
        <f t="shared" si="17"/>
        <v>170.16157723428918</v>
      </c>
    </row>
    <row r="334" spans="2:22">
      <c r="B334">
        <v>-104.712051208639</v>
      </c>
      <c r="C334">
        <v>32.241918358539202</v>
      </c>
      <c r="D334">
        <v>49.731815169435698</v>
      </c>
      <c r="E334">
        <v>29.432327241279999</v>
      </c>
      <c r="F334" s="39">
        <v>2.7250413890863502E-6</v>
      </c>
      <c r="G334" s="39">
        <v>1.61273642710138E-6</v>
      </c>
      <c r="H334">
        <v>698</v>
      </c>
      <c r="I334" s="39">
        <v>2.0957187870406001E-12</v>
      </c>
      <c r="J334">
        <v>-1.95064777240363</v>
      </c>
      <c r="K334">
        <v>1146.4575949534301</v>
      </c>
      <c r="L334">
        <v>39.116806145076097</v>
      </c>
      <c r="N334">
        <f t="shared" si="15"/>
        <v>2.1803370858000003E-2</v>
      </c>
      <c r="T334">
        <f t="shared" si="16"/>
        <v>164.49727695151392</v>
      </c>
      <c r="V334">
        <f t="shared" si="17"/>
        <v>277.95111498197616</v>
      </c>
    </row>
    <row r="335" spans="2:22">
      <c r="B335">
        <v>-104.712031318154</v>
      </c>
      <c r="C335">
        <v>32.241918084565498</v>
      </c>
      <c r="D335">
        <v>70.128463252560806</v>
      </c>
      <c r="E335">
        <v>24.601891435428801</v>
      </c>
      <c r="F335" s="39">
        <v>3.8426702155383696E-6</v>
      </c>
      <c r="G335" s="39">
        <v>1.3480540009035299E-6</v>
      </c>
      <c r="H335">
        <v>881</v>
      </c>
      <c r="I335" s="39">
        <v>2.6451694145884899E-12</v>
      </c>
      <c r="J335">
        <v>-2.6452385415081001</v>
      </c>
      <c r="K335">
        <v>1351.33150224172</v>
      </c>
      <c r="L335">
        <v>34.8050423942233</v>
      </c>
      <c r="N335">
        <f t="shared" si="15"/>
        <v>2.7519727401000001E-2</v>
      </c>
      <c r="T335">
        <f t="shared" si="16"/>
        <v>137.49997123261159</v>
      </c>
      <c r="V335">
        <f t="shared" si="17"/>
        <v>391.94798111856238</v>
      </c>
    </row>
    <row r="336" spans="2:22">
      <c r="B336">
        <v>-104.712038167494</v>
      </c>
      <c r="C336">
        <v>32.241914303728997</v>
      </c>
      <c r="D336">
        <v>174.363330519128</v>
      </c>
      <c r="E336">
        <v>91.376550703225604</v>
      </c>
      <c r="F336" s="39">
        <v>9.5541916333587993E-6</v>
      </c>
      <c r="G336" s="39">
        <v>5.0069534323225698E-6</v>
      </c>
      <c r="H336">
        <v>7246</v>
      </c>
      <c r="I336" s="39">
        <v>2.17558428809401E-11</v>
      </c>
      <c r="J336">
        <v>-2.4083551176396898</v>
      </c>
      <c r="K336">
        <v>12479.2647199198</v>
      </c>
      <c r="L336">
        <v>41.935681607637598</v>
      </c>
      <c r="N336">
        <f t="shared" si="15"/>
        <v>0.22634272956600002</v>
      </c>
      <c r="T336">
        <f t="shared" si="16"/>
        <v>510.70354188032792</v>
      </c>
      <c r="V336">
        <f t="shared" si="17"/>
        <v>974.51665427140642</v>
      </c>
    </row>
    <row r="337" spans="2:22">
      <c r="B337">
        <v>-104.712026112655</v>
      </c>
      <c r="C337">
        <v>32.241917098260402</v>
      </c>
      <c r="D337">
        <v>48.211258353334998</v>
      </c>
      <c r="E337">
        <v>29.157184171263701</v>
      </c>
      <c r="F337" s="39">
        <v>2.6417228887618702E-6</v>
      </c>
      <c r="G337" s="39">
        <v>1.5976600368437399E-6</v>
      </c>
      <c r="H337">
        <v>896</v>
      </c>
      <c r="I337" s="39">
        <v>2.6902063512727499E-12</v>
      </c>
      <c r="J337">
        <v>-0.16466321710284501</v>
      </c>
      <c r="K337">
        <v>1101.0147279631799</v>
      </c>
      <c r="L337">
        <v>18.6205254803861</v>
      </c>
      <c r="N337">
        <f t="shared" si="15"/>
        <v>2.7988281216000003E-2</v>
      </c>
      <c r="T337">
        <f t="shared" si="16"/>
        <v>162.95950233319283</v>
      </c>
      <c r="V337">
        <f t="shared" si="17"/>
        <v>269.45272293678931</v>
      </c>
    </row>
    <row r="338" spans="2:22">
      <c r="B338">
        <v>-104.712077400518</v>
      </c>
      <c r="C338">
        <v>32.241914851676299</v>
      </c>
      <c r="D338">
        <v>58.383578388453301</v>
      </c>
      <c r="E338">
        <v>24.085609566155501</v>
      </c>
      <c r="F338" s="39">
        <v>3.1991124194735099E-6</v>
      </c>
      <c r="G338" s="39">
        <v>1.3197644752264299E-6</v>
      </c>
      <c r="H338">
        <v>891</v>
      </c>
      <c r="I338" s="39">
        <v>2.67519403904466E-12</v>
      </c>
      <c r="J338">
        <v>-0.357068928749323</v>
      </c>
      <c r="K338">
        <v>1101.40598771951</v>
      </c>
      <c r="L338">
        <v>19.103399660570901</v>
      </c>
      <c r="N338">
        <f t="shared" si="15"/>
        <v>2.7832096611000001E-2</v>
      </c>
      <c r="T338">
        <f t="shared" si="16"/>
        <v>134.6144718652431</v>
      </c>
      <c r="V338">
        <f t="shared" si="17"/>
        <v>326.30581961306552</v>
      </c>
    </row>
    <row r="339" spans="2:22">
      <c r="B339">
        <v>-104.712031701717</v>
      </c>
      <c r="C339">
        <v>32.241912221529198</v>
      </c>
      <c r="D339">
        <v>94.813650841833194</v>
      </c>
      <c r="E339">
        <v>39.946454918885202</v>
      </c>
      <c r="F339" s="39">
        <v>5.1952884067092797E-6</v>
      </c>
      <c r="G339" s="39">
        <v>2.1888552153257199E-6</v>
      </c>
      <c r="H339">
        <v>2387</v>
      </c>
      <c r="I339" s="39">
        <v>7.16687785768756E-12</v>
      </c>
      <c r="J339">
        <v>-2.1453169239172398</v>
      </c>
      <c r="K339">
        <v>2966.5262417407998</v>
      </c>
      <c r="L339">
        <v>19.535517117176301</v>
      </c>
      <c r="N339">
        <f t="shared" si="15"/>
        <v>7.4562530427000007E-2</v>
      </c>
      <c r="T339">
        <f t="shared" si="16"/>
        <v>223.26073654164941</v>
      </c>
      <c r="V339">
        <f t="shared" si="17"/>
        <v>529.91349455500574</v>
      </c>
    </row>
    <row r="340" spans="2:22">
      <c r="B340">
        <v>-104.71202698937</v>
      </c>
      <c r="C340">
        <v>32.241912276323902</v>
      </c>
      <c r="D340">
        <v>75.747119415652094</v>
      </c>
      <c r="E340">
        <v>42.6380855766594</v>
      </c>
      <c r="F340" s="39">
        <v>4.1505429634624897E-6</v>
      </c>
      <c r="G340" s="39">
        <v>2.33634239071996E-6</v>
      </c>
      <c r="H340">
        <v>2177</v>
      </c>
      <c r="I340" s="39">
        <v>6.5363607441080097E-12</v>
      </c>
      <c r="J340">
        <v>-2.77165250920388</v>
      </c>
      <c r="K340">
        <v>2529.6643473491099</v>
      </c>
      <c r="L340">
        <v>13.9411518258807</v>
      </c>
      <c r="N340">
        <f t="shared" si="15"/>
        <v>6.8002777017000013E-2</v>
      </c>
      <c r="T340">
        <f t="shared" si="16"/>
        <v>238.3042602879494</v>
      </c>
      <c r="V340">
        <f t="shared" si="17"/>
        <v>423.35065041407961</v>
      </c>
    </row>
    <row r="341" spans="2:22">
      <c r="B341">
        <v>-104.712035646937</v>
      </c>
      <c r="C341">
        <v>32.241909591381997</v>
      </c>
      <c r="D341">
        <v>54.886538598882801</v>
      </c>
      <c r="E341">
        <v>28.327616322024401</v>
      </c>
      <c r="F341" s="39">
        <v>3.0074930680906099E-6</v>
      </c>
      <c r="G341" s="39">
        <v>1.55220409045348E-6</v>
      </c>
      <c r="H341">
        <v>953</v>
      </c>
      <c r="I341" s="39">
        <v>2.8613467106729101E-12</v>
      </c>
      <c r="J341">
        <v>-2.48449579436625</v>
      </c>
      <c r="K341">
        <v>1217.79715711107</v>
      </c>
      <c r="L341">
        <v>21.743946072204999</v>
      </c>
      <c r="N341">
        <f t="shared" si="15"/>
        <v>2.9768785713000002E-2</v>
      </c>
      <c r="T341">
        <f t="shared" si="16"/>
        <v>158.32304762379439</v>
      </c>
      <c r="V341">
        <f t="shared" si="17"/>
        <v>306.76086422915597</v>
      </c>
    </row>
    <row r="342" spans="2:22">
      <c r="B342">
        <v>-104.712038167494</v>
      </c>
      <c r="C342">
        <v>32.241909920150398</v>
      </c>
      <c r="D342">
        <v>47.173415075301101</v>
      </c>
      <c r="E342">
        <v>21.423922026926601</v>
      </c>
      <c r="F342" s="39">
        <v>2.5848545464664599E-6</v>
      </c>
      <c r="G342" s="39">
        <v>1.17391802493092E-6</v>
      </c>
      <c r="H342">
        <v>585</v>
      </c>
      <c r="I342" s="39">
        <v>1.7564405306858899E-12</v>
      </c>
      <c r="J342">
        <v>-2.9531519646453801</v>
      </c>
      <c r="K342">
        <v>791.58103026348101</v>
      </c>
      <c r="L342">
        <v>26.097268929590101</v>
      </c>
      <c r="N342">
        <f t="shared" si="15"/>
        <v>1.8273598785000001E-2</v>
      </c>
      <c r="T342">
        <f t="shared" si="16"/>
        <v>119.73830020849277</v>
      </c>
      <c r="V342">
        <f t="shared" si="17"/>
        <v>263.65221685585789</v>
      </c>
    </row>
    <row r="343" spans="2:22">
      <c r="B343">
        <v>-104.712069838845</v>
      </c>
      <c r="C343">
        <v>32.241906139313897</v>
      </c>
      <c r="D343">
        <v>133.15094587777301</v>
      </c>
      <c r="E343">
        <v>129.18377174486901</v>
      </c>
      <c r="F343" s="39">
        <v>7.29597014057765E-6</v>
      </c>
      <c r="G343" s="39">
        <v>7.0785899047458397E-6</v>
      </c>
      <c r="H343">
        <v>9604</v>
      </c>
      <c r="I343" s="39">
        <v>2.8835649327704799E-11</v>
      </c>
      <c r="J343">
        <v>-2.1952173804443</v>
      </c>
      <c r="K343">
        <v>13472.596332679799</v>
      </c>
      <c r="L343">
        <v>28.714556846745101</v>
      </c>
      <c r="N343">
        <f t="shared" si="15"/>
        <v>0.29999938928400005</v>
      </c>
      <c r="T343">
        <f t="shared" si="16"/>
        <v>722.00810028207297</v>
      </c>
      <c r="V343">
        <f t="shared" si="17"/>
        <v>744.18063651087346</v>
      </c>
    </row>
    <row r="344" spans="2:22">
      <c r="B344">
        <v>-104.71209394852499</v>
      </c>
      <c r="C344">
        <v>32.241909043434703</v>
      </c>
      <c r="D344">
        <v>50.232126651761902</v>
      </c>
      <c r="E344">
        <v>23.428332258698902</v>
      </c>
      <c r="F344" s="39">
        <v>2.75245582172126E-6</v>
      </c>
      <c r="G344" s="39">
        <v>1.2837491425701801E-6</v>
      </c>
      <c r="H344">
        <v>819</v>
      </c>
      <c r="I344" s="39">
        <v>2.4590167429602401E-12</v>
      </c>
      <c r="J344">
        <v>-3.0091325436935601</v>
      </c>
      <c r="K344">
        <v>921.76883571444398</v>
      </c>
      <c r="L344">
        <v>11.1490898512304</v>
      </c>
      <c r="N344">
        <f t="shared" si="15"/>
        <v>2.5583038299000004E-2</v>
      </c>
      <c r="T344">
        <f t="shared" si="16"/>
        <v>130.94094899386818</v>
      </c>
      <c r="V344">
        <f t="shared" si="17"/>
        <v>280.74735585669731</v>
      </c>
    </row>
    <row r="345" spans="2:22">
      <c r="B345">
        <v>-104.712044468888</v>
      </c>
      <c r="C345">
        <v>32.241907399592698</v>
      </c>
      <c r="D345">
        <v>144.92311129910999</v>
      </c>
      <c r="E345">
        <v>51.717088251857</v>
      </c>
      <c r="F345" s="39">
        <v>7.94102276741261E-6</v>
      </c>
      <c r="G345" s="39">
        <v>2.8338238917922302E-6</v>
      </c>
      <c r="H345">
        <v>4110</v>
      </c>
      <c r="I345" s="39">
        <v>1.23401206514854E-11</v>
      </c>
      <c r="J345">
        <v>-2.9736150161404802</v>
      </c>
      <c r="K345">
        <v>5870.44192384283</v>
      </c>
      <c r="L345">
        <v>29.9882350712437</v>
      </c>
      <c r="N345">
        <f t="shared" si="15"/>
        <v>0.12838374531000002</v>
      </c>
      <c r="T345">
        <f t="shared" si="16"/>
        <v>289.04680623962878</v>
      </c>
      <c r="V345">
        <f t="shared" si="17"/>
        <v>809.97526905072584</v>
      </c>
    </row>
    <row r="346" spans="2:22">
      <c r="B346">
        <v>-104.712088962205</v>
      </c>
      <c r="C346">
        <v>32.241907947540099</v>
      </c>
      <c r="D346">
        <v>22.687692234194699</v>
      </c>
      <c r="E346">
        <v>20.9889126793814</v>
      </c>
      <c r="F346" s="39">
        <v>1.2431659723337399E-6</v>
      </c>
      <c r="G346" s="39">
        <v>1.1500818051456299E-6</v>
      </c>
      <c r="H346">
        <v>331</v>
      </c>
      <c r="I346" s="39">
        <v>9.9381506949919691E-13</v>
      </c>
      <c r="J346">
        <v>-2.51558176193481</v>
      </c>
      <c r="K346">
        <v>372.97467504565998</v>
      </c>
      <c r="L346">
        <v>11.254028183152601</v>
      </c>
      <c r="N346">
        <f t="shared" si="15"/>
        <v>1.0339420851000002E-2</v>
      </c>
      <c r="T346">
        <f t="shared" si="16"/>
        <v>117.30703296506266</v>
      </c>
      <c r="V346">
        <f t="shared" si="17"/>
        <v>126.80151189691418</v>
      </c>
    </row>
    <row r="347" spans="2:22">
      <c r="B347">
        <v>-104.712035318169</v>
      </c>
      <c r="C347">
        <v>32.241905262598202</v>
      </c>
      <c r="D347">
        <v>59.9347590462271</v>
      </c>
      <c r="E347">
        <v>42.645394830548099</v>
      </c>
      <c r="F347" s="39">
        <v>3.2841089449367802E-6</v>
      </c>
      <c r="G347" s="39">
        <v>2.3367428993139501E-6</v>
      </c>
      <c r="H347">
        <v>1837</v>
      </c>
      <c r="I347" s="39">
        <v>5.5155235125982603E-12</v>
      </c>
      <c r="J347">
        <v>-2.9713693016455802</v>
      </c>
      <c r="K347">
        <v>2001.9350562561699</v>
      </c>
      <c r="L347">
        <v>8.2387815599082703</v>
      </c>
      <c r="N347">
        <f t="shared" si="15"/>
        <v>5.7382223877000003E-2</v>
      </c>
      <c r="T347">
        <f t="shared" si="16"/>
        <v>238.34511170793334</v>
      </c>
      <c r="V347">
        <f t="shared" si="17"/>
        <v>334.97536830936326</v>
      </c>
    </row>
    <row r="348" spans="2:22">
      <c r="B348">
        <v>-104.71208194848001</v>
      </c>
      <c r="C348">
        <v>32.241904002319302</v>
      </c>
      <c r="D348">
        <v>64.205707838285207</v>
      </c>
      <c r="E348">
        <v>24.421240850684502</v>
      </c>
      <c r="F348" s="39">
        <v>3.5181344312250701E-6</v>
      </c>
      <c r="G348" s="39">
        <v>1.3381553008718999E-6</v>
      </c>
      <c r="H348">
        <v>959</v>
      </c>
      <c r="I348" s="39">
        <v>2.8793614853466102E-12</v>
      </c>
      <c r="J348">
        <v>-2.4848346577960099</v>
      </c>
      <c r="K348">
        <v>1228.1189887713099</v>
      </c>
      <c r="L348">
        <v>21.9131037979109</v>
      </c>
      <c r="N348">
        <f t="shared" si="15"/>
        <v>2.9956207239000002E-2</v>
      </c>
      <c r="T348">
        <f t="shared" si="16"/>
        <v>136.49031511447569</v>
      </c>
      <c r="V348">
        <f t="shared" si="17"/>
        <v>358.84570110817606</v>
      </c>
    </row>
    <row r="349" spans="2:22">
      <c r="B349">
        <v>-104.71208726356799</v>
      </c>
      <c r="C349">
        <v>32.2418997831249</v>
      </c>
      <c r="D349">
        <v>54.848369851616297</v>
      </c>
      <c r="E349">
        <v>30.515333536087201</v>
      </c>
      <c r="F349" s="39">
        <v>3.0054016218862801E-6</v>
      </c>
      <c r="G349" s="39">
        <v>1.6720794647109199E-6</v>
      </c>
      <c r="H349">
        <v>986</v>
      </c>
      <c r="I349" s="39">
        <v>2.9604279713782698E-12</v>
      </c>
      <c r="J349">
        <v>-1.7924422717552899</v>
      </c>
      <c r="K349">
        <v>1310.9343006405099</v>
      </c>
      <c r="L349">
        <v>24.786467215157501</v>
      </c>
      <c r="N349">
        <f t="shared" si="15"/>
        <v>3.0799604106000002E-2</v>
      </c>
      <c r="T349">
        <f t="shared" si="16"/>
        <v>170.55019913319137</v>
      </c>
      <c r="V349">
        <f t="shared" si="17"/>
        <v>306.54753910068354</v>
      </c>
    </row>
    <row r="350" spans="2:22">
      <c r="B350">
        <v>-104.712089236178</v>
      </c>
      <c r="C350">
        <v>32.241900057098597</v>
      </c>
      <c r="D350">
        <v>40.306112145719901</v>
      </c>
      <c r="E350">
        <v>23.269841101573999</v>
      </c>
      <c r="F350" s="39">
        <v>2.2085625359949902E-6</v>
      </c>
      <c r="G350" s="39">
        <v>1.27506466239389E-6</v>
      </c>
      <c r="H350">
        <v>606</v>
      </c>
      <c r="I350" s="39">
        <v>1.8194922420438401E-12</v>
      </c>
      <c r="J350">
        <v>-2.4746325920924002</v>
      </c>
      <c r="K350">
        <v>734.62111658911795</v>
      </c>
      <c r="L350">
        <v>17.5084970584989</v>
      </c>
      <c r="N350">
        <f t="shared" si="15"/>
        <v>1.8929574126000003E-2</v>
      </c>
      <c r="T350">
        <f t="shared" si="16"/>
        <v>130.0551419166971</v>
      </c>
      <c r="V350">
        <f t="shared" si="17"/>
        <v>225.27086078242854</v>
      </c>
    </row>
    <row r="351" spans="2:22">
      <c r="B351">
        <v>-104.712035318169</v>
      </c>
      <c r="C351">
        <v>32.241942906579297</v>
      </c>
      <c r="D351">
        <v>72.269751763352502</v>
      </c>
      <c r="E351">
        <v>54.157427376874502</v>
      </c>
      <c r="F351" s="39">
        <v>3.96000154153164E-6</v>
      </c>
      <c r="G351" s="39">
        <v>2.9675416154752001E-6</v>
      </c>
      <c r="H351">
        <v>1751</v>
      </c>
      <c r="I351" s="39">
        <v>5.2573117422751999E-12</v>
      </c>
      <c r="J351">
        <v>-3.0618092719199201</v>
      </c>
      <c r="K351">
        <v>3065.5871734246298</v>
      </c>
      <c r="L351">
        <v>42.882067905969301</v>
      </c>
      <c r="N351">
        <f t="shared" si="15"/>
        <v>5.4695848671000004E-2</v>
      </c>
      <c r="T351">
        <f t="shared" si="16"/>
        <v>302.6858616093516</v>
      </c>
      <c r="V351">
        <f t="shared" si="17"/>
        <v>403.91564260537717</v>
      </c>
    </row>
    <row r="352" spans="2:22">
      <c r="B352">
        <v>-104.712030715412</v>
      </c>
      <c r="C352">
        <v>32.2419404408163</v>
      </c>
      <c r="D352">
        <v>119.060339447186</v>
      </c>
      <c r="E352">
        <v>86.048939413731205</v>
      </c>
      <c r="F352" s="39">
        <v>6.5238791644116899E-6</v>
      </c>
      <c r="G352" s="39">
        <v>4.71502840969121E-6</v>
      </c>
      <c r="H352">
        <v>4992</v>
      </c>
      <c r="I352" s="39">
        <v>1.4988292528519599E-11</v>
      </c>
      <c r="J352">
        <v>-2.7155551705240999</v>
      </c>
      <c r="K352">
        <v>8024.3843005037497</v>
      </c>
      <c r="L352">
        <v>37.789619576337898</v>
      </c>
      <c r="N352">
        <f t="shared" si="15"/>
        <v>0.15593470963200001</v>
      </c>
      <c r="T352">
        <f t="shared" si="16"/>
        <v>480.92752238334373</v>
      </c>
      <c r="V352">
        <f t="shared" si="17"/>
        <v>665.42823717032263</v>
      </c>
    </row>
    <row r="353" spans="2:22">
      <c r="B353">
        <v>-104.712037235984</v>
      </c>
      <c r="C353">
        <v>32.241940605200497</v>
      </c>
      <c r="D353">
        <v>77.063203083830999</v>
      </c>
      <c r="E353">
        <v>33.721160552047401</v>
      </c>
      <c r="F353" s="39">
        <v>4.2226574128359804E-6</v>
      </c>
      <c r="G353" s="39">
        <v>1.84774189076513E-6</v>
      </c>
      <c r="H353">
        <v>1023</v>
      </c>
      <c r="I353" s="39">
        <v>3.0715190818660899E-12</v>
      </c>
      <c r="J353">
        <v>-1.0535752813095001</v>
      </c>
      <c r="K353">
        <v>2035.3947523112199</v>
      </c>
      <c r="L353">
        <v>49.739479339898601</v>
      </c>
      <c r="N353">
        <f t="shared" si="15"/>
        <v>3.1955370183000001E-2</v>
      </c>
      <c r="T353">
        <f t="shared" si="16"/>
        <v>188.46756632539294</v>
      </c>
      <c r="V353">
        <f t="shared" si="17"/>
        <v>430.70624203553149</v>
      </c>
    </row>
    <row r="354" spans="2:22">
      <c r="B354">
        <v>-104.71202896198</v>
      </c>
      <c r="C354">
        <v>32.241933481885297</v>
      </c>
      <c r="D354">
        <v>181.54841249242</v>
      </c>
      <c r="E354">
        <v>92.8581903273801</v>
      </c>
      <c r="F354" s="39">
        <v>9.9478962607586108E-6</v>
      </c>
      <c r="G354" s="39">
        <v>5.0881394756184998E-6</v>
      </c>
      <c r="H354">
        <v>11996</v>
      </c>
      <c r="I354" s="39">
        <v>3.6017539497620402E-11</v>
      </c>
      <c r="J354">
        <v>-2.78767777493439</v>
      </c>
      <c r="K354">
        <v>13204.1896256607</v>
      </c>
      <c r="L354">
        <v>9.1500475221345692</v>
      </c>
      <c r="N354">
        <f t="shared" si="15"/>
        <v>0.37471810431600006</v>
      </c>
      <c r="T354">
        <f t="shared" si="16"/>
        <v>518.98442573972739</v>
      </c>
      <c r="V354">
        <f t="shared" si="17"/>
        <v>1014.6740774201354</v>
      </c>
    </row>
    <row r="355" spans="2:22">
      <c r="B355">
        <v>-104.712037619547</v>
      </c>
      <c r="C355">
        <v>32.241928824333101</v>
      </c>
      <c r="D355">
        <v>73.176381453218198</v>
      </c>
      <c r="E355">
        <v>31.322902992373699</v>
      </c>
      <c r="F355" s="39">
        <v>4.0096800706792499E-6</v>
      </c>
      <c r="G355" s="39">
        <v>1.7163300150969299E-6</v>
      </c>
      <c r="H355">
        <v>1149</v>
      </c>
      <c r="I355" s="39">
        <v>3.4498293500138198E-12</v>
      </c>
      <c r="J355">
        <v>-1.0161403777551801</v>
      </c>
      <c r="K355">
        <v>1795.27927246634</v>
      </c>
      <c r="L355">
        <v>35.998815470001603</v>
      </c>
      <c r="N355">
        <f t="shared" si="15"/>
        <v>3.5891222229000007E-2</v>
      </c>
      <c r="T355">
        <f t="shared" si="16"/>
        <v>175.06370482437663</v>
      </c>
      <c r="V355">
        <f t="shared" si="17"/>
        <v>408.98279594203655</v>
      </c>
    </row>
    <row r="356" spans="2:22">
      <c r="B356">
        <v>-104.712039920926</v>
      </c>
      <c r="C356">
        <v>32.241928933922502</v>
      </c>
      <c r="D356">
        <v>25.289247674138299</v>
      </c>
      <c r="E356">
        <v>22.091502994910499</v>
      </c>
      <c r="F356" s="39">
        <v>1.38571750047917E-6</v>
      </c>
      <c r="G356" s="39">
        <v>1.21049794388471E-6</v>
      </c>
      <c r="H356">
        <v>346</v>
      </c>
      <c r="I356" s="39">
        <v>1.03885200618345E-12</v>
      </c>
      <c r="J356">
        <v>-1.99482625675825</v>
      </c>
      <c r="K356">
        <v>437.582812347664</v>
      </c>
      <c r="L356">
        <v>20.929252649644901</v>
      </c>
      <c r="N356">
        <f t="shared" si="15"/>
        <v>1.0807974666000001E-2</v>
      </c>
      <c r="T356">
        <f t="shared" si="16"/>
        <v>123.46941023855479</v>
      </c>
      <c r="V356">
        <f t="shared" si="17"/>
        <v>141.34160525075896</v>
      </c>
    </row>
    <row r="357" spans="2:22">
      <c r="B357">
        <v>-104.712047153829</v>
      </c>
      <c r="C357">
        <v>32.2419105776872</v>
      </c>
      <c r="D357">
        <v>74.554006296481901</v>
      </c>
      <c r="E357">
        <v>72.323888628888994</v>
      </c>
      <c r="F357" s="39">
        <v>4.0851666521309301E-6</v>
      </c>
      <c r="G357" s="39">
        <v>3.9629679564666197E-6</v>
      </c>
      <c r="H357">
        <v>2316</v>
      </c>
      <c r="I357" s="39">
        <v>6.9537030240487603E-12</v>
      </c>
      <c r="J357">
        <v>-2.6088974893158299</v>
      </c>
      <c r="K357">
        <v>4223.2990631791199</v>
      </c>
      <c r="L357">
        <v>45.161354539344202</v>
      </c>
      <c r="N357">
        <f t="shared" si="15"/>
        <v>7.2344709036000002E-2</v>
      </c>
      <c r="T357">
        <f t="shared" si="16"/>
        <v>404.21821354686062</v>
      </c>
      <c r="V357">
        <f t="shared" si="17"/>
        <v>416.68234119103738</v>
      </c>
    </row>
    <row r="358" spans="2:22">
      <c r="B358">
        <v>-104.712073619682</v>
      </c>
      <c r="C358">
        <v>32.241911673581903</v>
      </c>
      <c r="D358">
        <v>29.111263994006102</v>
      </c>
      <c r="E358">
        <v>22.1707539274169</v>
      </c>
      <c r="F358" s="39">
        <v>1.5951438531252401E-6</v>
      </c>
      <c r="G358" s="39">
        <v>1.2148404773407601E-6</v>
      </c>
      <c r="H358">
        <v>326</v>
      </c>
      <c r="I358" s="39">
        <v>9.7880275727111206E-13</v>
      </c>
      <c r="J358">
        <v>-0.26727301658263197</v>
      </c>
      <c r="K358">
        <v>505.52263457187098</v>
      </c>
      <c r="L358">
        <v>35.512284177722201</v>
      </c>
      <c r="N358">
        <f t="shared" si="15"/>
        <v>1.0183236246000002E-2</v>
      </c>
      <c r="T358">
        <f t="shared" si="16"/>
        <v>123.91234370033307</v>
      </c>
      <c r="V358">
        <f t="shared" si="17"/>
        <v>162.70285446250011</v>
      </c>
    </row>
    <row r="359" spans="2:22">
      <c r="B359">
        <v>-104.712084523832</v>
      </c>
      <c r="C359">
        <v>32.241908221513697</v>
      </c>
      <c r="D359">
        <v>44.514112706245697</v>
      </c>
      <c r="E359">
        <v>22.021304662926301</v>
      </c>
      <c r="F359" s="39">
        <v>2.4391387909268399E-6</v>
      </c>
      <c r="G359" s="39">
        <v>1.20665144523088E-6</v>
      </c>
      <c r="H359">
        <v>407</v>
      </c>
      <c r="I359" s="39">
        <v>1.22200221536608E-12</v>
      </c>
      <c r="J359">
        <v>-0.59615470935297099</v>
      </c>
      <c r="K359">
        <v>767.78539702572402</v>
      </c>
      <c r="L359">
        <v>46.9903958089524</v>
      </c>
      <c r="N359">
        <f t="shared" si="15"/>
        <v>1.2713426847000001E-2</v>
      </c>
      <c r="T359">
        <f t="shared" si="16"/>
        <v>123.07707176109511</v>
      </c>
      <c r="V359">
        <f t="shared" si="17"/>
        <v>248.78937591520722</v>
      </c>
    </row>
    <row r="360" spans="2:22">
      <c r="B360">
        <v>-104.712053455223</v>
      </c>
      <c r="C360">
        <v>32.241908002334803</v>
      </c>
      <c r="D360">
        <v>39.327981888853898</v>
      </c>
      <c r="E360">
        <v>30.231373405226002</v>
      </c>
      <c r="F360" s="39">
        <v>2.15496615257732E-6</v>
      </c>
      <c r="G360" s="39">
        <v>1.65651994598411E-6</v>
      </c>
      <c r="H360">
        <v>510</v>
      </c>
      <c r="I360" s="39">
        <v>1.53125584726462E-12</v>
      </c>
      <c r="J360">
        <v>-0.63524382094466303</v>
      </c>
      <c r="K360">
        <v>931.23356269163298</v>
      </c>
      <c r="L360">
        <v>45.2339326639067</v>
      </c>
      <c r="N360">
        <f t="shared" si="15"/>
        <v>1.593082971E-2</v>
      </c>
      <c r="T360">
        <f t="shared" si="16"/>
        <v>168.96314596180812</v>
      </c>
      <c r="V360">
        <f t="shared" si="17"/>
        <v>219.80409077680446</v>
      </c>
    </row>
    <row r="361" spans="2:22">
      <c r="B361">
        <v>-104.71207997587</v>
      </c>
      <c r="C361">
        <v>32.241901317377497</v>
      </c>
      <c r="D361">
        <v>31.864437709575501</v>
      </c>
      <c r="E361">
        <v>21.211700378208999</v>
      </c>
      <c r="F361" s="39">
        <v>1.7460032637602701E-6</v>
      </c>
      <c r="G361" s="39">
        <v>1.16228939697023E-6</v>
      </c>
      <c r="H361">
        <v>323</v>
      </c>
      <c r="I361" s="39">
        <v>9.6979536993426103E-13</v>
      </c>
      <c r="J361">
        <v>-2.70604010014151</v>
      </c>
      <c r="K361">
        <v>529.39620586256103</v>
      </c>
      <c r="L361">
        <v>38.9870957851452</v>
      </c>
      <c r="N361">
        <f t="shared" si="15"/>
        <v>1.0089525483000001E-2</v>
      </c>
      <c r="T361">
        <f t="shared" si="16"/>
        <v>118.5521934138101</v>
      </c>
      <c r="V361">
        <f t="shared" si="17"/>
        <v>178.09034235881748</v>
      </c>
    </row>
    <row r="362" spans="2:22">
      <c r="V362">
        <f t="shared" si="17"/>
        <v>0</v>
      </c>
    </row>
    <row r="363" spans="2:22">
      <c r="B363">
        <v>-104.71192238623</v>
      </c>
      <c r="C363">
        <v>32.241970139561197</v>
      </c>
      <c r="D363">
        <v>66.499422276589399</v>
      </c>
      <c r="E363">
        <v>64.710233448592504</v>
      </c>
      <c r="F363" s="39">
        <v>3.6438178947750898E-6</v>
      </c>
      <c r="G363" s="39">
        <v>3.54577977586527E-6</v>
      </c>
      <c r="H363">
        <v>2994</v>
      </c>
      <c r="I363" s="39">
        <v>8.9893725621770203E-12</v>
      </c>
      <c r="J363">
        <v>-1.60631053419405</v>
      </c>
      <c r="K363">
        <v>3370.46576493254</v>
      </c>
      <c r="L363">
        <v>11.1695472136053</v>
      </c>
      <c r="N363">
        <f t="shared" si="15"/>
        <v>9.3523341474000016E-2</v>
      </c>
      <c r="T363">
        <f t="shared" si="16"/>
        <v>361.66549474418355</v>
      </c>
      <c r="V363">
        <f t="shared" si="17"/>
        <v>371.66527110385817</v>
      </c>
    </row>
    <row r="364" spans="2:22">
      <c r="B364">
        <v>-104.711942167126</v>
      </c>
      <c r="C364">
        <v>32.241952660041598</v>
      </c>
      <c r="D364">
        <v>367.44405468574701</v>
      </c>
      <c r="E364">
        <v>122.126612823413</v>
      </c>
      <c r="F364" s="39">
        <v>2.0133997799616899E-5</v>
      </c>
      <c r="G364" s="39">
        <v>6.6918947864436697E-6</v>
      </c>
      <c r="H364">
        <v>24169</v>
      </c>
      <c r="I364" s="39">
        <v>7.2566514848114995E-11</v>
      </c>
      <c r="J364">
        <v>-2.1224914707362599</v>
      </c>
      <c r="K364">
        <v>35148.000040630599</v>
      </c>
      <c r="L364">
        <v>31.236485797026901</v>
      </c>
      <c r="N364">
        <f t="shared" si="15"/>
        <v>0.75496514364900003</v>
      </c>
      <c r="T364">
        <f t="shared" si="16"/>
        <v>682.56563907005534</v>
      </c>
      <c r="V364">
        <f t="shared" si="17"/>
        <v>2053.6448216386402</v>
      </c>
    </row>
    <row r="365" spans="2:22">
      <c r="B365">
        <v>-104.711931701333</v>
      </c>
      <c r="C365">
        <v>32.241955399778199</v>
      </c>
      <c r="D365">
        <v>185.98042533313699</v>
      </c>
      <c r="E365">
        <v>142.79386756162199</v>
      </c>
      <c r="F365" s="39">
        <v>1.0190747208120301E-5</v>
      </c>
      <c r="G365" s="39">
        <v>7.8243514315214704E-6</v>
      </c>
      <c r="H365">
        <v>16853</v>
      </c>
      <c r="I365" s="39">
        <v>5.0600499595981701E-11</v>
      </c>
      <c r="J365">
        <v>-2.2354260702939102</v>
      </c>
      <c r="K365">
        <v>20800.600573819302</v>
      </c>
      <c r="L365">
        <v>18.978300938041102</v>
      </c>
      <c r="N365">
        <f t="shared" si="15"/>
        <v>0.52643582961300006</v>
      </c>
      <c r="T365">
        <f t="shared" si="16"/>
        <v>798.07492580190535</v>
      </c>
      <c r="V365">
        <f t="shared" si="17"/>
        <v>1039.4445971869027</v>
      </c>
    </row>
    <row r="366" spans="2:22">
      <c r="B366">
        <v>-104.711916632784</v>
      </c>
      <c r="C366">
        <v>32.241956605262303</v>
      </c>
      <c r="D366">
        <v>74.203497295399799</v>
      </c>
      <c r="E366">
        <v>50.001523616418403</v>
      </c>
      <c r="F366" s="39">
        <v>4.0659606060225804E-6</v>
      </c>
      <c r="G366" s="39">
        <v>2.7398199906417201E-6</v>
      </c>
      <c r="H366">
        <v>2233</v>
      </c>
      <c r="I366" s="39">
        <v>6.7044986410625502E-12</v>
      </c>
      <c r="J366">
        <v>-2.9573548070535098</v>
      </c>
      <c r="K366">
        <v>2906.0741673902899</v>
      </c>
      <c r="L366">
        <v>23.1609425162995</v>
      </c>
      <c r="N366">
        <f t="shared" si="15"/>
        <v>6.9752044593000009E-2</v>
      </c>
      <c r="T366">
        <f t="shared" si="16"/>
        <v>279.45851549216246</v>
      </c>
      <c r="V366">
        <f t="shared" si="17"/>
        <v>414.72334638398951</v>
      </c>
    </row>
    <row r="367" spans="2:22">
      <c r="B367">
        <v>-104.711913180716</v>
      </c>
      <c r="C367">
        <v>32.241956221699198</v>
      </c>
      <c r="D367">
        <v>51.381478020056797</v>
      </c>
      <c r="E367">
        <v>39.580020279740801</v>
      </c>
      <c r="F367" s="39">
        <v>2.8154342197253498E-6</v>
      </c>
      <c r="G367" s="39">
        <v>2.1687765281782402E-6</v>
      </c>
      <c r="H367">
        <v>1422</v>
      </c>
      <c r="I367" s="39">
        <v>4.2695015976672401E-12</v>
      </c>
      <c r="J367">
        <v>-4.0104131913173399E-2</v>
      </c>
      <c r="K367">
        <v>1592.87496491964</v>
      </c>
      <c r="L367">
        <v>10.7274562462761</v>
      </c>
      <c r="N367">
        <f t="shared" si="15"/>
        <v>4.4418901662000007E-2</v>
      </c>
      <c r="T367">
        <f t="shared" si="16"/>
        <v>221.21273334347134</v>
      </c>
      <c r="V367">
        <f t="shared" si="17"/>
        <v>287.17108065409747</v>
      </c>
    </row>
    <row r="368" spans="2:22">
      <c r="B368">
        <v>-104.711947263035</v>
      </c>
      <c r="C368">
        <v>32.2419425230161</v>
      </c>
      <c r="D368">
        <v>127.24390603892699</v>
      </c>
      <c r="E368">
        <v>75.305008217814901</v>
      </c>
      <c r="F368" s="39">
        <v>6.9722954869782198E-6</v>
      </c>
      <c r="G368" s="39">
        <v>4.1263175997073197E-6</v>
      </c>
      <c r="H368">
        <v>6388</v>
      </c>
      <c r="I368" s="39">
        <v>1.9179730102600799E-11</v>
      </c>
      <c r="J368">
        <v>-0.99206360571975105</v>
      </c>
      <c r="K368">
        <v>7505.1596298880104</v>
      </c>
      <c r="L368">
        <v>14.8852214340533</v>
      </c>
      <c r="N368">
        <f t="shared" si="15"/>
        <v>0.19954145134800003</v>
      </c>
      <c r="T368">
        <f t="shared" si="16"/>
        <v>420.87969092936754</v>
      </c>
      <c r="V368">
        <f t="shared" si="17"/>
        <v>711.16619085156299</v>
      </c>
    </row>
    <row r="369" spans="2:22">
      <c r="B369">
        <v>-104.71191970128901</v>
      </c>
      <c r="C369">
        <v>32.241944495626498</v>
      </c>
      <c r="D369">
        <v>35.617504844969503</v>
      </c>
      <c r="E369">
        <v>29.508376887392998</v>
      </c>
      <c r="F369" s="39">
        <v>1.9516515644531799E-6</v>
      </c>
      <c r="G369" s="39">
        <v>1.6169035469335699E-6</v>
      </c>
      <c r="H369">
        <v>545</v>
      </c>
      <c r="I369" s="39">
        <v>1.6363420328612099E-12</v>
      </c>
      <c r="J369">
        <v>-0.50362377863638497</v>
      </c>
      <c r="K369">
        <v>823.20480189110901</v>
      </c>
      <c r="L369">
        <v>33.7953327351835</v>
      </c>
      <c r="N369">
        <f t="shared" si="15"/>
        <v>1.7024121945000002E-2</v>
      </c>
      <c r="T369">
        <f t="shared" si="16"/>
        <v>164.92231842363947</v>
      </c>
      <c r="V369">
        <f t="shared" si="17"/>
        <v>199.06623457853456</v>
      </c>
    </row>
    <row r="370" spans="2:22">
      <c r="B370">
        <v>-104.711937783548</v>
      </c>
      <c r="C370">
        <v>32.241941153147799</v>
      </c>
      <c r="D370">
        <v>101.939834951873</v>
      </c>
      <c r="E370">
        <v>47.942840105284603</v>
      </c>
      <c r="F370" s="39">
        <v>5.5857657415893402E-6</v>
      </c>
      <c r="G370" s="39">
        <v>2.6270149833087599E-6</v>
      </c>
      <c r="H370">
        <v>2898</v>
      </c>
      <c r="I370" s="39">
        <v>8.7011361673978002E-12</v>
      </c>
      <c r="J370">
        <v>-1.6013589952277001</v>
      </c>
      <c r="K370">
        <v>3827.9544841175002</v>
      </c>
      <c r="L370">
        <v>24.2937706802931</v>
      </c>
      <c r="N370">
        <f t="shared" si="15"/>
        <v>9.0524597058000006E-2</v>
      </c>
      <c r="T370">
        <f t="shared" si="16"/>
        <v>267.95253334843568</v>
      </c>
      <c r="V370">
        <f t="shared" si="17"/>
        <v>569.74173754601827</v>
      </c>
    </row>
    <row r="371" spans="2:22">
      <c r="B371">
        <v>-104.711943317815</v>
      </c>
      <c r="C371">
        <v>32.241937755874403</v>
      </c>
      <c r="D371">
        <v>127.23766316785</v>
      </c>
      <c r="E371">
        <v>97.756163442388697</v>
      </c>
      <c r="F371" s="39">
        <v>6.97195341054257E-6</v>
      </c>
      <c r="G371" s="39">
        <v>5.3565225904426301E-6</v>
      </c>
      <c r="H371">
        <v>8703</v>
      </c>
      <c r="I371" s="39">
        <v>2.6130430664203899E-11</v>
      </c>
      <c r="J371">
        <v>-1.63788097262842</v>
      </c>
      <c r="K371">
        <v>9742.2420239234998</v>
      </c>
      <c r="L371">
        <v>10.667380479477799</v>
      </c>
      <c r="N371">
        <f t="shared" si="15"/>
        <v>0.27185492346300005</v>
      </c>
      <c r="T371">
        <f t="shared" si="16"/>
        <v>546.3591974795105</v>
      </c>
      <c r="V371">
        <f t="shared" si="17"/>
        <v>711.13129944511377</v>
      </c>
    </row>
    <row r="372" spans="2:22">
      <c r="B372">
        <v>-104.71200846874299</v>
      </c>
      <c r="C372">
        <v>32.241937810669199</v>
      </c>
      <c r="D372">
        <v>116.438732604018</v>
      </c>
      <c r="E372">
        <v>44.049182438244401</v>
      </c>
      <c r="F372" s="39">
        <v>6.3802289250386401E-6</v>
      </c>
      <c r="G372" s="39">
        <v>2.4136630623811198E-6</v>
      </c>
      <c r="H372">
        <v>3550</v>
      </c>
      <c r="I372" s="39">
        <v>1.065874168194E-11</v>
      </c>
      <c r="J372">
        <v>-2.2723098319684798</v>
      </c>
      <c r="K372">
        <v>4017.3012803348502</v>
      </c>
      <c r="L372">
        <v>11.6322189381798</v>
      </c>
      <c r="N372">
        <f t="shared" si="15"/>
        <v>0.11089106955000001</v>
      </c>
      <c r="T372">
        <f t="shared" si="16"/>
        <v>246.19088064734797</v>
      </c>
      <c r="V372">
        <f t="shared" si="17"/>
        <v>650.77607652385666</v>
      </c>
    </row>
    <row r="373" spans="2:22">
      <c r="B373">
        <v>-104.71193504381201</v>
      </c>
      <c r="C373">
        <v>32.241939509305901</v>
      </c>
      <c r="D373">
        <v>70.932542473821002</v>
      </c>
      <c r="E373">
        <v>37.944887792033498</v>
      </c>
      <c r="F373" s="39">
        <v>3.8867295194381596E-6</v>
      </c>
      <c r="G373" s="39">
        <v>2.0791798848532102E-6</v>
      </c>
      <c r="H373">
        <v>1895</v>
      </c>
      <c r="I373" s="39">
        <v>5.6896663344440396E-12</v>
      </c>
      <c r="J373">
        <v>-0.81568469173317404</v>
      </c>
      <c r="K373">
        <v>2108.1323901769902</v>
      </c>
      <c r="L373">
        <v>10.110009749392599</v>
      </c>
      <c r="N373">
        <f t="shared" si="15"/>
        <v>5.9193965295000005E-2</v>
      </c>
      <c r="T373">
        <f t="shared" si="16"/>
        <v>212.07397786967525</v>
      </c>
      <c r="V373">
        <f t="shared" si="17"/>
        <v>396.44197988618561</v>
      </c>
    </row>
    <row r="374" spans="2:22">
      <c r="B374">
        <v>-104.71193707121699</v>
      </c>
      <c r="C374">
        <v>32.241935235316703</v>
      </c>
      <c r="D374">
        <v>86.851546444538698</v>
      </c>
      <c r="E374">
        <v>72.199483613152694</v>
      </c>
      <c r="F374" s="39">
        <v>4.7590070453124998E-6</v>
      </c>
      <c r="G374" s="39">
        <v>3.9561512172075297E-6</v>
      </c>
      <c r="H374">
        <v>4443</v>
      </c>
      <c r="I374" s="39">
        <v>1.3339940645875899E-11</v>
      </c>
      <c r="J374">
        <v>-0.152462068074839</v>
      </c>
      <c r="K374">
        <v>4911.46132349031</v>
      </c>
      <c r="L374">
        <v>9.5381250637112593</v>
      </c>
      <c r="N374">
        <f t="shared" si="15"/>
        <v>0.138785640003</v>
      </c>
      <c r="T374">
        <f t="shared" si="16"/>
        <v>403.52291391391043</v>
      </c>
      <c r="V374">
        <f t="shared" si="17"/>
        <v>485.41329307852681</v>
      </c>
    </row>
    <row r="375" spans="2:22">
      <c r="B375">
        <v>-104.71198118097</v>
      </c>
      <c r="C375">
        <v>32.241927673643701</v>
      </c>
      <c r="D375">
        <v>306.71916861961</v>
      </c>
      <c r="E375">
        <v>230.955059002735</v>
      </c>
      <c r="F375" s="39">
        <v>1.68065940578874E-5</v>
      </c>
      <c r="G375" s="39">
        <v>1.26551201209347E-5</v>
      </c>
      <c r="H375">
        <v>51116</v>
      </c>
      <c r="I375" s="39">
        <v>1.53473870370153E-10</v>
      </c>
      <c r="J375">
        <v>-0.46458696991243897</v>
      </c>
      <c r="K375">
        <v>55483.963764960703</v>
      </c>
      <c r="L375">
        <v>7.87247966541136</v>
      </c>
      <c r="N375">
        <f t="shared" si="15"/>
        <v>1.5967064538360001</v>
      </c>
      <c r="T375">
        <f t="shared" si="16"/>
        <v>1290.8078247662861</v>
      </c>
      <c r="V375">
        <f t="shared" si="17"/>
        <v>1714.2534334150005</v>
      </c>
    </row>
    <row r="376" spans="2:22">
      <c r="B376">
        <v>-104.711966057626</v>
      </c>
      <c r="C376">
        <v>32.241930358585599</v>
      </c>
      <c r="D376">
        <v>59.604027559535503</v>
      </c>
      <c r="E376">
        <v>51.667490068082799</v>
      </c>
      <c r="F376" s="39">
        <v>3.2659866023913102E-6</v>
      </c>
      <c r="G376" s="39">
        <v>2.8311061726993699E-6</v>
      </c>
      <c r="H376">
        <v>1965</v>
      </c>
      <c r="I376" s="39">
        <v>5.8998387056372198E-12</v>
      </c>
      <c r="J376">
        <v>-1.56409915194344</v>
      </c>
      <c r="K376">
        <v>2412.0819168070898</v>
      </c>
      <c r="L376">
        <v>18.535105034861498</v>
      </c>
      <c r="N376">
        <f t="shared" si="15"/>
        <v>6.1380549765000007E-2</v>
      </c>
      <c r="T376">
        <f t="shared" si="16"/>
        <v>288.76960199051479</v>
      </c>
      <c r="V376">
        <f t="shared" si="17"/>
        <v>333.12691003024395</v>
      </c>
    </row>
    <row r="377" spans="2:22">
      <c r="B377">
        <v>-104.711999482409</v>
      </c>
      <c r="C377">
        <v>32.241924879112297</v>
      </c>
      <c r="D377">
        <v>590.76717247704505</v>
      </c>
      <c r="E377">
        <v>219.872015607484</v>
      </c>
      <c r="F377" s="39">
        <v>3.2370927761809499E-5</v>
      </c>
      <c r="G377" s="39">
        <v>1.20478277495181E-5</v>
      </c>
      <c r="H377">
        <v>82427</v>
      </c>
      <c r="I377" s="39">
        <v>2.4748397200486501E-10</v>
      </c>
      <c r="J377">
        <v>-0.10641276438172501</v>
      </c>
      <c r="K377">
        <v>101738.514839654</v>
      </c>
      <c r="L377">
        <v>18.9815183267519</v>
      </c>
      <c r="N377">
        <f t="shared" si="15"/>
        <v>2.5747656872670004</v>
      </c>
      <c r="T377">
        <f t="shared" si="16"/>
        <v>1228.8646952302281</v>
      </c>
      <c r="V377">
        <f t="shared" si="17"/>
        <v>3301.797726974205</v>
      </c>
    </row>
    <row r="378" spans="2:22">
      <c r="B378">
        <v>-104.711970057641</v>
      </c>
      <c r="C378">
        <v>32.241930742148703</v>
      </c>
      <c r="D378">
        <v>33.638760602714903</v>
      </c>
      <c r="E378">
        <v>29.061725258791501</v>
      </c>
      <c r="F378" s="39">
        <v>1.84322680778204E-6</v>
      </c>
      <c r="G378" s="39">
        <v>1.59242939150017E-6</v>
      </c>
      <c r="H378">
        <v>562</v>
      </c>
      <c r="I378" s="39">
        <v>1.6873838944366999E-12</v>
      </c>
      <c r="J378">
        <v>-8.9254639174574699E-2</v>
      </c>
      <c r="K378">
        <v>765.703196666449</v>
      </c>
      <c r="L378">
        <v>26.603414685126999</v>
      </c>
      <c r="N378">
        <f t="shared" si="15"/>
        <v>1.7555149602000001E-2</v>
      </c>
      <c r="T378">
        <f t="shared" si="16"/>
        <v>162.42598247138571</v>
      </c>
      <c r="V378">
        <f t="shared" si="17"/>
        <v>188.00703300857361</v>
      </c>
    </row>
    <row r="379" spans="2:22">
      <c r="B379">
        <v>-104.711954167171</v>
      </c>
      <c r="C379">
        <v>32.241929755843501</v>
      </c>
      <c r="D379">
        <v>108.231148640184</v>
      </c>
      <c r="E379">
        <v>33.334992312344603</v>
      </c>
      <c r="F379" s="39">
        <v>5.9304965770507703E-6</v>
      </c>
      <c r="G379" s="39">
        <v>1.8265819063013599E-6</v>
      </c>
      <c r="H379">
        <v>2325</v>
      </c>
      <c r="I379" s="39">
        <v>6.9807251860593102E-12</v>
      </c>
      <c r="J379">
        <v>-0.31453051750830202</v>
      </c>
      <c r="K379">
        <v>2825.8669371358001</v>
      </c>
      <c r="L379">
        <v>17.724363824556502</v>
      </c>
      <c r="N379">
        <f t="shared" si="15"/>
        <v>7.262584132500001E-2</v>
      </c>
      <c r="T379">
        <f t="shared" si="16"/>
        <v>186.30927203369401</v>
      </c>
      <c r="V379">
        <f t="shared" si="17"/>
        <v>604.90388974998848</v>
      </c>
    </row>
    <row r="380" spans="2:22">
      <c r="B380">
        <v>-104.71196890695199</v>
      </c>
      <c r="C380">
        <v>32.241927892822602</v>
      </c>
      <c r="D380">
        <v>60.307261639457202</v>
      </c>
      <c r="E380">
        <v>43.542708262867599</v>
      </c>
      <c r="F380" s="39">
        <v>3.3045201239905899E-6</v>
      </c>
      <c r="G380" s="39">
        <v>2.38591094664387E-6</v>
      </c>
      <c r="H380">
        <v>1708</v>
      </c>
      <c r="I380" s="39">
        <v>5.1282058571136798E-12</v>
      </c>
      <c r="J380">
        <v>-1.76968573717686</v>
      </c>
      <c r="K380">
        <v>2056.7624176030099</v>
      </c>
      <c r="L380">
        <v>16.956864566276199</v>
      </c>
      <c r="N380">
        <f t="shared" si="15"/>
        <v>5.3352661068000004E-2</v>
      </c>
      <c r="T380">
        <f t="shared" si="16"/>
        <v>243.36019648116704</v>
      </c>
      <c r="V380">
        <f t="shared" si="17"/>
        <v>337.05728530292635</v>
      </c>
    </row>
    <row r="381" spans="2:22">
      <c r="B381">
        <v>-104.711949783593</v>
      </c>
      <c r="C381">
        <v>32.241927673643701</v>
      </c>
      <c r="D381">
        <v>35.149629315301198</v>
      </c>
      <c r="E381">
        <v>24.582681789688699</v>
      </c>
      <c r="F381" s="39">
        <v>1.9260144510893699E-6</v>
      </c>
      <c r="G381" s="39">
        <v>1.3470014135500801E-6</v>
      </c>
      <c r="H381">
        <v>571</v>
      </c>
      <c r="I381" s="39">
        <v>1.71440605644725E-12</v>
      </c>
      <c r="J381">
        <v>-2.6228093555075298</v>
      </c>
      <c r="K381">
        <v>676.78245289509505</v>
      </c>
      <c r="L381">
        <v>15.630200287047399</v>
      </c>
      <c r="N381">
        <f t="shared" si="15"/>
        <v>1.7836281891000002E-2</v>
      </c>
      <c r="T381">
        <f t="shared" si="16"/>
        <v>137.39260852257016</v>
      </c>
      <c r="V381">
        <f t="shared" si="17"/>
        <v>196.45127824321841</v>
      </c>
    </row>
    <row r="382" spans="2:22">
      <c r="B382">
        <v>-104.71194638631999</v>
      </c>
      <c r="C382">
        <v>32.2419258654175</v>
      </c>
      <c r="D382">
        <v>64.9003130254372</v>
      </c>
      <c r="E382">
        <v>43.596685368936903</v>
      </c>
      <c r="F382" s="39">
        <v>3.5561951349740598E-6</v>
      </c>
      <c r="G382" s="39">
        <v>2.3888686076019701E-6</v>
      </c>
      <c r="H382">
        <v>1946</v>
      </c>
      <c r="I382" s="39">
        <v>5.8427919191704999E-12</v>
      </c>
      <c r="J382">
        <v>-2.9080814481100798</v>
      </c>
      <c r="K382">
        <v>2216.1509792075999</v>
      </c>
      <c r="L382">
        <v>12.1900981360124</v>
      </c>
      <c r="N382">
        <f t="shared" si="15"/>
        <v>6.0787048266000003E-2</v>
      </c>
      <c r="T382">
        <f t="shared" si="16"/>
        <v>243.66187452698836</v>
      </c>
      <c r="V382">
        <f t="shared" si="17"/>
        <v>362.72784949916854</v>
      </c>
    </row>
    <row r="383" spans="2:22">
      <c r="B383">
        <v>-104.71197033161501</v>
      </c>
      <c r="C383">
        <v>32.2419247147281</v>
      </c>
      <c r="D383">
        <v>136.660837624274</v>
      </c>
      <c r="E383">
        <v>56.333704864917799</v>
      </c>
      <c r="F383" s="39">
        <v>7.48829371147167E-6</v>
      </c>
      <c r="G383" s="39">
        <v>3.0867901530330999E-6</v>
      </c>
      <c r="H383">
        <v>4776</v>
      </c>
      <c r="I383" s="39">
        <v>1.4339760640266301E-11</v>
      </c>
      <c r="J383">
        <v>-2.8120431107161599</v>
      </c>
      <c r="K383">
        <v>6029.9189367486997</v>
      </c>
      <c r="L383">
        <v>20.794955121317301</v>
      </c>
      <c r="N383">
        <f t="shared" si="15"/>
        <v>0.14918753469600002</v>
      </c>
      <c r="T383">
        <f t="shared" si="16"/>
        <v>314.8490764900256</v>
      </c>
      <c r="V383">
        <f t="shared" si="17"/>
        <v>763.79742148206742</v>
      </c>
    </row>
    <row r="384" spans="2:22">
      <c r="B384">
        <v>-104.71201493452099</v>
      </c>
      <c r="C384">
        <v>32.2419177010024</v>
      </c>
      <c r="D384">
        <v>153.576599736102</v>
      </c>
      <c r="E384">
        <v>101.017768988602</v>
      </c>
      <c r="F384" s="39">
        <v>8.4151883306530202E-6</v>
      </c>
      <c r="G384" s="39">
        <v>5.5352413860068999E-6</v>
      </c>
      <c r="H384">
        <v>8928</v>
      </c>
      <c r="I384" s="39">
        <v>2.68059847144677E-11</v>
      </c>
      <c r="J384">
        <v>-2.0067959646778601</v>
      </c>
      <c r="K384">
        <v>12151.2764617841</v>
      </c>
      <c r="L384">
        <v>26.526237567891499</v>
      </c>
      <c r="N384">
        <f t="shared" si="15"/>
        <v>0.27888323068800003</v>
      </c>
      <c r="T384">
        <f t="shared" si="16"/>
        <v>564.58831087729664</v>
      </c>
      <c r="V384">
        <f t="shared" si="17"/>
        <v>858.3396159250741</v>
      </c>
    </row>
    <row r="385" spans="2:22">
      <c r="B385">
        <v>-104.711985509754</v>
      </c>
      <c r="C385">
        <v>32.241914742086898</v>
      </c>
      <c r="D385">
        <v>230.03708069596601</v>
      </c>
      <c r="E385">
        <v>150.979443487617</v>
      </c>
      <c r="F385" s="39">
        <v>1.2604819747387001E-5</v>
      </c>
      <c r="G385" s="39">
        <v>8.2728778550161892E-6</v>
      </c>
      <c r="H385">
        <v>22173</v>
      </c>
      <c r="I385" s="39">
        <v>6.6573599806663702E-11</v>
      </c>
      <c r="J385">
        <v>-2.83551245243798</v>
      </c>
      <c r="K385">
        <v>27202.871438280501</v>
      </c>
      <c r="L385">
        <v>18.4902224373356</v>
      </c>
      <c r="N385">
        <f t="shared" si="15"/>
        <v>0.69261624933300003</v>
      </c>
      <c r="T385">
        <f t="shared" si="16"/>
        <v>843.82410965229155</v>
      </c>
      <c r="V385">
        <f t="shared" si="17"/>
        <v>1285.6772440097541</v>
      </c>
    </row>
    <row r="386" spans="2:22">
      <c r="B386">
        <v>-104.711970222025</v>
      </c>
      <c r="C386">
        <v>32.241919016075997</v>
      </c>
      <c r="D386">
        <v>38.545709332720101</v>
      </c>
      <c r="E386">
        <v>21.721386931305101</v>
      </c>
      <c r="F386" s="39">
        <v>2.1121017390072901E-6</v>
      </c>
      <c r="G386" s="39">
        <v>1.1902175340775401E-6</v>
      </c>
      <c r="H386">
        <v>587</v>
      </c>
      <c r="I386" s="39">
        <v>1.7624454555771199E-12</v>
      </c>
      <c r="J386">
        <v>-2.50574429218026</v>
      </c>
      <c r="K386">
        <v>655.78680698043502</v>
      </c>
      <c r="L386">
        <v>10.4892026262564</v>
      </c>
      <c r="N386">
        <f t="shared" si="15"/>
        <v>1.8336072627000002E-2</v>
      </c>
      <c r="T386">
        <f t="shared" si="16"/>
        <v>121.40083155906422</v>
      </c>
      <c r="V386">
        <f t="shared" si="17"/>
        <v>215.43196946057265</v>
      </c>
    </row>
    <row r="387" spans="2:22">
      <c r="B387">
        <v>-104.712001400224</v>
      </c>
      <c r="C387">
        <v>32.241912221529198</v>
      </c>
      <c r="D387">
        <v>206.06169375279899</v>
      </c>
      <c r="E387">
        <v>122.057432640127</v>
      </c>
      <c r="F387" s="39">
        <v>1.1291094891037E-5</v>
      </c>
      <c r="G387" s="39">
        <v>6.6881040769729202E-6</v>
      </c>
      <c r="H387">
        <v>15849</v>
      </c>
      <c r="I387" s="39">
        <v>4.7586027300582398E-11</v>
      </c>
      <c r="J387">
        <v>-2.7380869433784301</v>
      </c>
      <c r="K387">
        <v>19699.743764087802</v>
      </c>
      <c r="L387">
        <v>19.547176908502099</v>
      </c>
      <c r="N387">
        <f t="shared" si="15"/>
        <v>0.49507396092900002</v>
      </c>
      <c r="T387">
        <f t="shared" si="16"/>
        <v>682.17899102566992</v>
      </c>
      <c r="V387">
        <f t="shared" si="17"/>
        <v>1151.6788063843937</v>
      </c>
    </row>
    <row r="388" spans="2:22">
      <c r="B388">
        <v>-104.71200583859699</v>
      </c>
      <c r="C388">
        <v>32.241907290003297</v>
      </c>
      <c r="D388">
        <v>80.785076328317004</v>
      </c>
      <c r="E388">
        <v>45.955999296869898</v>
      </c>
      <c r="F388" s="39">
        <v>4.4265964526961403E-6</v>
      </c>
      <c r="G388" s="39">
        <v>2.5181465774802299E-6</v>
      </c>
      <c r="H388">
        <v>2513</v>
      </c>
      <c r="I388" s="39">
        <v>7.5451881258352903E-12</v>
      </c>
      <c r="J388">
        <v>-1.0313056409941399</v>
      </c>
      <c r="K388">
        <v>2907.8529137212099</v>
      </c>
      <c r="L388">
        <v>13.578847535858101</v>
      </c>
      <c r="N388">
        <f t="shared" si="15"/>
        <v>7.8498382473000006E-2</v>
      </c>
      <c r="T388">
        <f t="shared" si="16"/>
        <v>256.84808007020587</v>
      </c>
      <c r="V388">
        <f t="shared" si="17"/>
        <v>451.50779159896376</v>
      </c>
    </row>
    <row r="389" spans="2:22">
      <c r="B389">
        <v>-104.712009838612</v>
      </c>
      <c r="C389">
        <v>32.241904166703499</v>
      </c>
      <c r="D389">
        <v>46.859341631558699</v>
      </c>
      <c r="E389">
        <v>39.068219469126703</v>
      </c>
      <c r="F389" s="39">
        <v>2.5676449768882198E-6</v>
      </c>
      <c r="G389" s="39">
        <v>2.1407325409008898E-6</v>
      </c>
      <c r="H389">
        <v>1055</v>
      </c>
      <c r="I389" s="39">
        <v>3.1675978801258302E-12</v>
      </c>
      <c r="J389">
        <v>-2.8441510735648001</v>
      </c>
      <c r="K389">
        <v>1433.90005879708</v>
      </c>
      <c r="L389">
        <v>26.424439867514099</v>
      </c>
      <c r="N389">
        <f t="shared" si="15"/>
        <v>3.2954951655000002E-2</v>
      </c>
      <c r="T389">
        <f t="shared" si="16"/>
        <v>218.35227861294916</v>
      </c>
      <c r="V389">
        <f t="shared" si="17"/>
        <v>261.89686037878158</v>
      </c>
    </row>
    <row r="390" spans="2:22">
      <c r="B390">
        <v>-104.711923975277</v>
      </c>
      <c r="C390">
        <v>32.2419595093832</v>
      </c>
      <c r="D390">
        <v>31.244261237051699</v>
      </c>
      <c r="E390">
        <v>25.726373964248999</v>
      </c>
      <c r="F390" s="39">
        <v>1.7120208613402699E-6</v>
      </c>
      <c r="G390" s="39">
        <v>1.40966971756096E-6</v>
      </c>
      <c r="H390">
        <v>522</v>
      </c>
      <c r="I390" s="39">
        <v>1.5672853966120199E-12</v>
      </c>
      <c r="J390">
        <v>-2.6662541139965401</v>
      </c>
      <c r="K390">
        <v>629.57564630270701</v>
      </c>
      <c r="L390">
        <v>17.087008834357601</v>
      </c>
      <c r="N390">
        <f t="shared" si="15"/>
        <v>1.6305672762000002E-2</v>
      </c>
      <c r="T390">
        <f t="shared" si="16"/>
        <v>143.78470408618767</v>
      </c>
      <c r="V390">
        <f t="shared" si="17"/>
        <v>174.62417605388197</v>
      </c>
    </row>
    <row r="391" spans="2:22">
      <c r="B391">
        <v>-104.711915208121</v>
      </c>
      <c r="C391">
        <v>32.241952879220598</v>
      </c>
      <c r="D391">
        <v>152.63317193048999</v>
      </c>
      <c r="E391">
        <v>85.356564697623099</v>
      </c>
      <c r="F391" s="39">
        <v>8.3634934586852694E-6</v>
      </c>
      <c r="G391" s="39">
        <v>4.6770899240010503E-6</v>
      </c>
      <c r="H391">
        <v>8770</v>
      </c>
      <c r="I391" s="39">
        <v>2.63315956480602E-11</v>
      </c>
      <c r="J391">
        <v>-0.17096108641499</v>
      </c>
      <c r="K391">
        <v>10204.3404298389</v>
      </c>
      <c r="L391">
        <v>14.056179717846</v>
      </c>
      <c r="N391">
        <f t="shared" ref="N391:N454" si="18">H391*$O$6</f>
        <v>0.27394779717000001</v>
      </c>
      <c r="T391">
        <f t="shared" ref="T391:T454" si="19">E391*$U$6</f>
        <v>477.05784009501554</v>
      </c>
      <c r="V391">
        <f t="shared" ref="V391:V454" si="20">D391*U$6</f>
        <v>853.06679791950864</v>
      </c>
    </row>
    <row r="392" spans="2:22">
      <c r="B392">
        <v>-104.71192298897201</v>
      </c>
      <c r="C392">
        <v>32.241950851815503</v>
      </c>
      <c r="D392">
        <v>27.5377649383686</v>
      </c>
      <c r="E392">
        <v>20.8686313176878</v>
      </c>
      <c r="F392" s="39">
        <v>1.5089243970749799E-6</v>
      </c>
      <c r="G392" s="39">
        <v>1.14349102039679E-6</v>
      </c>
      <c r="H392">
        <v>340</v>
      </c>
      <c r="I392" s="39">
        <v>1.0208372315097399E-12</v>
      </c>
      <c r="J392">
        <v>-0.62012122508428003</v>
      </c>
      <c r="K392">
        <v>450.11318661225499</v>
      </c>
      <c r="L392">
        <v>24.463443837541099</v>
      </c>
      <c r="N392">
        <f t="shared" si="18"/>
        <v>1.0620553140000001E-2</v>
      </c>
      <c r="T392">
        <f t="shared" si="19"/>
        <v>116.63478043455713</v>
      </c>
      <c r="V392">
        <f t="shared" si="20"/>
        <v>153.90856824054211</v>
      </c>
    </row>
    <row r="393" spans="2:22">
      <c r="B393">
        <v>-104.711953783608</v>
      </c>
      <c r="C393">
        <v>32.2419403312269</v>
      </c>
      <c r="D393">
        <v>48.424313618285403</v>
      </c>
      <c r="E393">
        <v>43.8083074181786</v>
      </c>
      <c r="F393" s="39">
        <v>2.6533971944990401E-6</v>
      </c>
      <c r="G393" s="39">
        <v>2.4004643806712301E-6</v>
      </c>
      <c r="H393">
        <v>1406</v>
      </c>
      <c r="I393" s="39">
        <v>4.2214621985373703E-12</v>
      </c>
      <c r="J393">
        <v>-1.6482512494539201</v>
      </c>
      <c r="K393">
        <v>1661.5714792753499</v>
      </c>
      <c r="L393">
        <v>15.381311154114</v>
      </c>
      <c r="N393">
        <f t="shared" si="18"/>
        <v>4.3919110926000003E-2</v>
      </c>
      <c r="T393">
        <f t="shared" si="19"/>
        <v>244.84463016020021</v>
      </c>
      <c r="V393">
        <f t="shared" si="20"/>
        <v>270.64348881259713</v>
      </c>
    </row>
    <row r="394" spans="2:22">
      <c r="B394">
        <v>-104.712012194785</v>
      </c>
      <c r="C394">
        <v>32.2419356188799</v>
      </c>
      <c r="D394">
        <v>246.90139987907</v>
      </c>
      <c r="E394">
        <v>162.723187110487</v>
      </c>
      <c r="F394" s="39">
        <v>1.3528895565173899E-5</v>
      </c>
      <c r="G394" s="39">
        <v>8.91637311707545E-6</v>
      </c>
      <c r="H394">
        <v>22361</v>
      </c>
      <c r="I394" s="39">
        <v>6.71380627464397E-11</v>
      </c>
      <c r="J394">
        <v>-0.41264494083235997</v>
      </c>
      <c r="K394">
        <v>31468.212583837299</v>
      </c>
      <c r="L394">
        <v>28.9409910384136</v>
      </c>
      <c r="N394">
        <f t="shared" si="18"/>
        <v>0.6984887904810001</v>
      </c>
      <c r="T394">
        <f t="shared" si="19"/>
        <v>909.45989276051193</v>
      </c>
      <c r="V394">
        <f t="shared" si="20"/>
        <v>1379.9319239241224</v>
      </c>
    </row>
    <row r="395" spans="2:22">
      <c r="B395">
        <v>-104.712000633098</v>
      </c>
      <c r="C395">
        <v>32.241935016137802</v>
      </c>
      <c r="D395">
        <v>233.28215850043</v>
      </c>
      <c r="E395">
        <v>122.697066074642</v>
      </c>
      <c r="F395" s="39">
        <v>1.2782632909803101E-5</v>
      </c>
      <c r="G395" s="39">
        <v>6.7231526183736103E-6</v>
      </c>
      <c r="H395">
        <v>14374</v>
      </c>
      <c r="I395" s="39">
        <v>4.3157395193297399E-11</v>
      </c>
      <c r="J395">
        <v>-2.9138403265355399</v>
      </c>
      <c r="K395">
        <v>22418.925015638099</v>
      </c>
      <c r="L395">
        <v>35.884526176105602</v>
      </c>
      <c r="N395">
        <f t="shared" si="18"/>
        <v>0.44899950245400005</v>
      </c>
      <c r="T395">
        <f t="shared" si="19"/>
        <v>685.7539022911742</v>
      </c>
      <c r="V395">
        <f t="shared" si="20"/>
        <v>1303.8139838589034</v>
      </c>
    </row>
    <row r="396" spans="2:22">
      <c r="B396">
        <v>-104.71195230415</v>
      </c>
      <c r="C396">
        <v>32.241937372311298</v>
      </c>
      <c r="D396">
        <v>51.621273569239101</v>
      </c>
      <c r="E396">
        <v>35.061646182293202</v>
      </c>
      <c r="F396" s="39">
        <v>2.82857375211954E-6</v>
      </c>
      <c r="G396" s="39">
        <v>1.92119343906374E-6</v>
      </c>
      <c r="H396">
        <v>1155</v>
      </c>
      <c r="I396" s="39">
        <v>3.46784412468753E-12</v>
      </c>
      <c r="J396">
        <v>-0.202541273564915</v>
      </c>
      <c r="K396">
        <v>1417.62087299872</v>
      </c>
      <c r="L396">
        <v>18.525466011458601</v>
      </c>
      <c r="N396">
        <f t="shared" si="18"/>
        <v>3.6078643755000001E-2</v>
      </c>
      <c r="T396">
        <f t="shared" si="19"/>
        <v>195.95954051283672</v>
      </c>
      <c r="V396">
        <f t="shared" si="20"/>
        <v>288.51129797847733</v>
      </c>
    </row>
    <row r="397" spans="2:22">
      <c r="B397">
        <v>-104.71199329060499</v>
      </c>
      <c r="C397">
        <v>32.241916988670901</v>
      </c>
      <c r="D397">
        <v>164.36130809757501</v>
      </c>
      <c r="E397">
        <v>100.010532435832</v>
      </c>
      <c r="F397" s="39">
        <v>9.0061335144174308E-6</v>
      </c>
      <c r="G397" s="39">
        <v>5.4800501309612397E-6</v>
      </c>
      <c r="H397">
        <v>6357</v>
      </c>
      <c r="I397" s="39">
        <v>1.9086653766786601E-11</v>
      </c>
      <c r="J397">
        <v>-1.68121643113909</v>
      </c>
      <c r="K397">
        <v>12874.9161612646</v>
      </c>
      <c r="L397">
        <v>50.624921200453201</v>
      </c>
      <c r="N397">
        <f t="shared" si="18"/>
        <v>0.19857310679700002</v>
      </c>
      <c r="T397">
        <f t="shared" si="19"/>
        <v>558.95886578386512</v>
      </c>
      <c r="V397">
        <f t="shared" si="20"/>
        <v>918.61535095734678</v>
      </c>
    </row>
    <row r="398" spans="2:22">
      <c r="B398">
        <v>-104.712011318069</v>
      </c>
      <c r="C398">
        <v>32.241901646145799</v>
      </c>
      <c r="D398">
        <v>83.224333294985996</v>
      </c>
      <c r="E398">
        <v>34.132338568240598</v>
      </c>
      <c r="F398" s="39">
        <v>4.5602548798044904E-6</v>
      </c>
      <c r="G398" s="39">
        <v>1.87027227918131E-6</v>
      </c>
      <c r="H398">
        <v>1509</v>
      </c>
      <c r="I398" s="39">
        <v>4.5307158304359102E-12</v>
      </c>
      <c r="J398">
        <v>-0.342042236517547</v>
      </c>
      <c r="K398">
        <v>2224.9253841064601</v>
      </c>
      <c r="L398">
        <v>32.177500837583302</v>
      </c>
      <c r="N398">
        <f t="shared" si="18"/>
        <v>4.7136513789000002E-2</v>
      </c>
      <c r="T398">
        <f t="shared" si="19"/>
        <v>190.76564025789671</v>
      </c>
      <c r="V398">
        <f t="shared" si="20"/>
        <v>465.14079878567679</v>
      </c>
    </row>
    <row r="399" spans="2:22">
      <c r="V399">
        <f t="shared" si="20"/>
        <v>0</v>
      </c>
    </row>
    <row r="400" spans="2:22">
      <c r="B400">
        <v>-104.71181044044999</v>
      </c>
      <c r="C400">
        <v>32.242047235520801</v>
      </c>
      <c r="D400">
        <v>371.68488167994701</v>
      </c>
      <c r="E400">
        <v>113.327745322647</v>
      </c>
      <c r="F400" s="39">
        <v>2.0366461153751E-5</v>
      </c>
      <c r="G400" s="39">
        <v>6.2097901650553401E-6</v>
      </c>
      <c r="H400">
        <v>16548</v>
      </c>
      <c r="I400" s="39">
        <v>4.9685179783256399E-11</v>
      </c>
      <c r="J400">
        <v>-2.3816732172449302</v>
      </c>
      <c r="K400">
        <v>32992.120229961503</v>
      </c>
      <c r="L400">
        <v>49.842568817471602</v>
      </c>
      <c r="N400">
        <f t="shared" si="18"/>
        <v>0.51690856870800006</v>
      </c>
      <c r="T400">
        <f t="shared" si="19"/>
        <v>633.38876860827418</v>
      </c>
      <c r="V400">
        <f t="shared" si="20"/>
        <v>2077.3468037092239</v>
      </c>
    </row>
    <row r="401" spans="2:22">
      <c r="B401">
        <v>-104.711802276</v>
      </c>
      <c r="C401">
        <v>32.242047893060402</v>
      </c>
      <c r="D401">
        <v>105.438272862728</v>
      </c>
      <c r="E401">
        <v>54.946180498599198</v>
      </c>
      <c r="F401" s="39">
        <v>5.7774867750108498E-6</v>
      </c>
      <c r="G401" s="39">
        <v>3.01077419564059E-6</v>
      </c>
      <c r="H401">
        <v>4098</v>
      </c>
      <c r="I401" s="39">
        <v>1.23041978941131E-11</v>
      </c>
      <c r="J401">
        <v>-1.77513412050055</v>
      </c>
      <c r="K401">
        <v>4537.69052351545</v>
      </c>
      <c r="L401">
        <v>9.6897424193401491</v>
      </c>
      <c r="N401">
        <f t="shared" si="18"/>
        <v>0.12800890225800002</v>
      </c>
      <c r="T401">
        <f t="shared" si="19"/>
        <v>307.09420280667092</v>
      </c>
      <c r="V401">
        <f t="shared" si="20"/>
        <v>589.29450702978681</v>
      </c>
    </row>
    <row r="402" spans="2:22">
      <c r="B402">
        <v>-104.711803097925</v>
      </c>
      <c r="C402">
        <v>32.2420393998406</v>
      </c>
      <c r="D402">
        <v>97.447781456887199</v>
      </c>
      <c r="E402">
        <v>46.968530482061503</v>
      </c>
      <c r="F402" s="39">
        <v>5.3396480550690798E-6</v>
      </c>
      <c r="G402" s="39">
        <v>2.57363911921329E-6</v>
      </c>
      <c r="H402">
        <v>3161</v>
      </c>
      <c r="I402" s="39">
        <v>9.4908661647856807E-12</v>
      </c>
      <c r="J402">
        <v>-2.5798806409780899</v>
      </c>
      <c r="K402">
        <v>3584.9079605515699</v>
      </c>
      <c r="L402">
        <v>11.8247934177466</v>
      </c>
      <c r="N402">
        <f t="shared" si="18"/>
        <v>9.8739907281000017E-2</v>
      </c>
      <c r="T402">
        <f t="shared" si="19"/>
        <v>262.50711686424177</v>
      </c>
      <c r="V402">
        <f t="shared" si="20"/>
        <v>544.63565056254265</v>
      </c>
    </row>
    <row r="403" spans="2:22">
      <c r="B403">
        <v>-104.711801673255</v>
      </c>
      <c r="C403">
        <v>32.242037975171399</v>
      </c>
      <c r="D403">
        <v>42.483797740607201</v>
      </c>
      <c r="E403">
        <v>33.315466927209201</v>
      </c>
      <c r="F403" s="39">
        <v>2.32789833268748E-6</v>
      </c>
      <c r="G403" s="39">
        <v>1.8255199402389099E-6</v>
      </c>
      <c r="H403">
        <v>933</v>
      </c>
      <c r="I403" s="39">
        <v>2.8013217753068701E-12</v>
      </c>
      <c r="J403">
        <v>-2.2187163748691199</v>
      </c>
      <c r="K403">
        <v>1108.5832650474099</v>
      </c>
      <c r="L403">
        <v>15.838527477672599</v>
      </c>
      <c r="N403">
        <f t="shared" si="18"/>
        <v>2.9144047293000002E-2</v>
      </c>
      <c r="T403">
        <f t="shared" si="19"/>
        <v>186.20014465617223</v>
      </c>
      <c r="V403">
        <f t="shared" si="20"/>
        <v>237.44194557225367</v>
      </c>
    </row>
    <row r="404" spans="2:22">
      <c r="B404">
        <v>-104.711822330958</v>
      </c>
      <c r="C404">
        <v>32.242023016145502</v>
      </c>
      <c r="D404">
        <v>60.6074759339716</v>
      </c>
      <c r="E404">
        <v>35.363945470777402</v>
      </c>
      <c r="F404" s="39">
        <v>3.32098469719041E-6</v>
      </c>
      <c r="G404" s="39">
        <v>1.9377662562399902E-6</v>
      </c>
      <c r="H404">
        <v>1167</v>
      </c>
      <c r="I404" s="39">
        <v>3.5039040855124599E-12</v>
      </c>
      <c r="J404">
        <v>-1.1243895475064101</v>
      </c>
      <c r="K404">
        <v>1678.7498669137599</v>
      </c>
      <c r="L404">
        <v>30.483985553760501</v>
      </c>
      <c r="N404">
        <f t="shared" si="18"/>
        <v>3.6453486807000002E-2</v>
      </c>
      <c r="T404">
        <f t="shared" si="19"/>
        <v>197.64909123617491</v>
      </c>
      <c r="V404">
        <f t="shared" si="20"/>
        <v>338.73518299496732</v>
      </c>
    </row>
    <row r="405" spans="2:22">
      <c r="B405">
        <v>-104.71181970080001</v>
      </c>
      <c r="C405">
        <v>32.242022577785796</v>
      </c>
      <c r="D405">
        <v>53.626393728137401</v>
      </c>
      <c r="E405">
        <v>23.054312745980202</v>
      </c>
      <c r="F405" s="39">
        <v>2.9384565219425E-6</v>
      </c>
      <c r="G405" s="39">
        <v>1.26326032644971E-6</v>
      </c>
      <c r="H405">
        <v>620</v>
      </c>
      <c r="I405" s="39">
        <v>1.8615428731942799E-12</v>
      </c>
      <c r="J405">
        <v>-2.4555478957685799</v>
      </c>
      <c r="K405">
        <v>968.34441954983095</v>
      </c>
      <c r="L405">
        <v>35.973194301235402</v>
      </c>
      <c r="N405">
        <f t="shared" si="18"/>
        <v>1.9366891020000002E-2</v>
      </c>
      <c r="T405">
        <f t="shared" si="19"/>
        <v>128.85055393728337</v>
      </c>
      <c r="V405">
        <f t="shared" si="20"/>
        <v>299.71791454655994</v>
      </c>
    </row>
    <row r="406" spans="2:22">
      <c r="B406">
        <v>-104.711822659728</v>
      </c>
      <c r="C406">
        <v>32.242015180465202</v>
      </c>
      <c r="D406">
        <v>165.466550788565</v>
      </c>
      <c r="E406">
        <v>91.507312505828395</v>
      </c>
      <c r="F406" s="39">
        <v>9.0667343359483801E-6</v>
      </c>
      <c r="G406" s="39">
        <v>5.0141402496938197E-6</v>
      </c>
      <c r="H406">
        <v>10695</v>
      </c>
      <c r="I406" s="39">
        <v>3.2111614562601298E-11</v>
      </c>
      <c r="J406">
        <v>-1.8630986227799299E-2</v>
      </c>
      <c r="K406">
        <v>11859.4649509024</v>
      </c>
      <c r="L406">
        <v>9.81886582340187</v>
      </c>
      <c r="N406">
        <f t="shared" si="18"/>
        <v>0.33407887009500004</v>
      </c>
      <c r="T406">
        <f t="shared" si="19"/>
        <v>511.43436959507494</v>
      </c>
      <c r="V406">
        <f t="shared" si="20"/>
        <v>924.79255235728988</v>
      </c>
    </row>
    <row r="407" spans="2:22">
      <c r="B407">
        <v>-104.711839043423</v>
      </c>
      <c r="C407">
        <v>32.2420107420729</v>
      </c>
      <c r="D407">
        <v>99.429275334059099</v>
      </c>
      <c r="E407">
        <v>28.9563880531188</v>
      </c>
      <c r="F407" s="39">
        <v>5.4482239484264199E-6</v>
      </c>
      <c r="G407" s="39">
        <v>1.5866643533395001E-6</v>
      </c>
      <c r="H407">
        <v>1523</v>
      </c>
      <c r="I407" s="39">
        <v>4.5727899933465897E-12</v>
      </c>
      <c r="J407">
        <v>-0.85934643264894595</v>
      </c>
      <c r="K407">
        <v>2255.0581411644598</v>
      </c>
      <c r="L407">
        <v>32.462938662257599</v>
      </c>
      <c r="N407">
        <f t="shared" si="18"/>
        <v>4.7573830683000008E-2</v>
      </c>
      <c r="T407">
        <f t="shared" si="19"/>
        <v>161.83725282888099</v>
      </c>
      <c r="V407">
        <f t="shared" si="20"/>
        <v>555.71021984205629</v>
      </c>
    </row>
    <row r="408" spans="2:22">
      <c r="B408">
        <v>-104.711814604868</v>
      </c>
      <c r="C408">
        <v>32.242008824249098</v>
      </c>
      <c r="D408">
        <v>87.074742894940798</v>
      </c>
      <c r="E408">
        <v>53.882555986930903</v>
      </c>
      <c r="F408" s="39">
        <v>4.7712577402320099E-6</v>
      </c>
      <c r="G408" s="39">
        <v>2.9524929246855798E-6</v>
      </c>
      <c r="H408">
        <v>2313</v>
      </c>
      <c r="I408" s="39">
        <v>6.9447559124167303E-12</v>
      </c>
      <c r="J408">
        <v>-2.1106382312054901</v>
      </c>
      <c r="K408">
        <v>3674.8487661642098</v>
      </c>
      <c r="L408">
        <v>37.0586343226772</v>
      </c>
      <c r="N408">
        <f t="shared" si="18"/>
        <v>7.2250998273000008E-2</v>
      </c>
      <c r="T408">
        <f t="shared" si="19"/>
        <v>301.14960541095684</v>
      </c>
      <c r="V408">
        <f t="shared" si="20"/>
        <v>486.66073803982414</v>
      </c>
    </row>
    <row r="409" spans="2:22">
      <c r="B409">
        <v>-104.711850440776</v>
      </c>
      <c r="C409">
        <v>32.2420088790441</v>
      </c>
      <c r="D409">
        <v>63.533790033213201</v>
      </c>
      <c r="E409">
        <v>48.357816006982802</v>
      </c>
      <c r="F409" s="39">
        <v>3.4813319842699998E-6</v>
      </c>
      <c r="G409" s="39">
        <v>2.6497649749298099E-6</v>
      </c>
      <c r="H409">
        <v>2049</v>
      </c>
      <c r="I409" s="39">
        <v>6.1520989470565798E-12</v>
      </c>
      <c r="J409">
        <v>-0.45880625412716802</v>
      </c>
      <c r="K409">
        <v>2406.41498457531</v>
      </c>
      <c r="L409">
        <v>14.852591380384601</v>
      </c>
      <c r="N409">
        <f t="shared" si="18"/>
        <v>6.4004451129000009E-2</v>
      </c>
      <c r="T409">
        <f t="shared" si="19"/>
        <v>270.27183366302688</v>
      </c>
      <c r="V409">
        <f t="shared" si="20"/>
        <v>355.09035249562862</v>
      </c>
    </row>
    <row r="410" spans="2:22">
      <c r="B410">
        <v>-104.711840851657</v>
      </c>
      <c r="C410">
        <v>32.242007016015201</v>
      </c>
      <c r="D410">
        <v>69.350869164144498</v>
      </c>
      <c r="E410">
        <v>50.102591989986699</v>
      </c>
      <c r="F410" s="39">
        <v>3.80007864841444E-6</v>
      </c>
      <c r="G410" s="39">
        <v>2.7453699188791998E-6</v>
      </c>
      <c r="H410">
        <v>2246</v>
      </c>
      <c r="I410" s="39">
        <v>6.7435891825715403E-12</v>
      </c>
      <c r="J410">
        <v>-1.5160644680617099</v>
      </c>
      <c r="K410">
        <v>2721.5178289926398</v>
      </c>
      <c r="L410">
        <v>17.4725230136983</v>
      </c>
      <c r="N410">
        <f t="shared" si="18"/>
        <v>7.0158124566000013E-2</v>
      </c>
      <c r="T410">
        <f t="shared" si="19"/>
        <v>280.02338663203568</v>
      </c>
      <c r="V410">
        <f t="shared" si="20"/>
        <v>387.6020077584036</v>
      </c>
    </row>
    <row r="411" spans="2:22">
      <c r="B411">
        <v>-104.711815865152</v>
      </c>
      <c r="C411">
        <v>32.242005536551098</v>
      </c>
      <c r="D411">
        <v>51.2147885049677</v>
      </c>
      <c r="E411">
        <v>39.869539951250196</v>
      </c>
      <c r="F411" s="39">
        <v>2.8063126911956698E-6</v>
      </c>
      <c r="G411" s="39">
        <v>2.1846501610852801E-6</v>
      </c>
      <c r="H411">
        <v>1408</v>
      </c>
      <c r="I411" s="39">
        <v>4.2275038152541101E-12</v>
      </c>
      <c r="J411">
        <v>-2.5732887618017002</v>
      </c>
      <c r="K411">
        <v>1599.3211823633401</v>
      </c>
      <c r="L411">
        <v>11.9626491834884</v>
      </c>
      <c r="N411">
        <f t="shared" si="18"/>
        <v>4.3981584768000001E-2</v>
      </c>
      <c r="T411">
        <f t="shared" si="19"/>
        <v>222.83085878753735</v>
      </c>
      <c r="V411">
        <f t="shared" si="20"/>
        <v>286.23945295426449</v>
      </c>
    </row>
    <row r="412" spans="2:22">
      <c r="B412">
        <v>-104.71184720787301</v>
      </c>
      <c r="C412">
        <v>32.242003454342303</v>
      </c>
      <c r="D412">
        <v>163.176438453278</v>
      </c>
      <c r="E412">
        <v>76.488750004708095</v>
      </c>
      <c r="F412" s="39">
        <v>8.9412477040909301E-6</v>
      </c>
      <c r="G412" s="39">
        <v>4.1911985998162402E-6</v>
      </c>
      <c r="H412">
        <v>6497</v>
      </c>
      <c r="I412" s="39">
        <v>1.9507167817972899E-11</v>
      </c>
      <c r="J412">
        <v>-2.9497768943223601</v>
      </c>
      <c r="K412">
        <v>9775.8402221264296</v>
      </c>
      <c r="L412">
        <v>33.540239484532201</v>
      </c>
      <c r="N412">
        <f t="shared" si="18"/>
        <v>0.20294627573700003</v>
      </c>
      <c r="T412">
        <f t="shared" si="19"/>
        <v>427.49562377631355</v>
      </c>
      <c r="V412">
        <f t="shared" si="20"/>
        <v>911.99311451537073</v>
      </c>
    </row>
    <row r="413" spans="2:22">
      <c r="B413">
        <v>-104.71185159146999</v>
      </c>
      <c r="C413">
        <v>32.242003837907099</v>
      </c>
      <c r="D413">
        <v>62.384934177743901</v>
      </c>
      <c r="E413">
        <v>27.4915496698727</v>
      </c>
      <c r="F413" s="39">
        <v>3.4183804645689E-6</v>
      </c>
      <c r="G413" s="39">
        <v>1.50639858117771E-6</v>
      </c>
      <c r="H413">
        <v>1134</v>
      </c>
      <c r="I413" s="39">
        <v>3.4048219648424401E-12</v>
      </c>
      <c r="J413">
        <v>-1.2814613418160901</v>
      </c>
      <c r="K413">
        <v>1343.3154932564501</v>
      </c>
      <c r="L413">
        <v>15.5820054415538</v>
      </c>
      <c r="N413">
        <f t="shared" si="18"/>
        <v>3.5422668414000005E-2</v>
      </c>
      <c r="T413">
        <f t="shared" si="19"/>
        <v>153.65027110491855</v>
      </c>
      <c r="V413">
        <f t="shared" si="20"/>
        <v>348.66939711941069</v>
      </c>
    </row>
    <row r="414" spans="2:22">
      <c r="B414">
        <v>-104.711815700767</v>
      </c>
      <c r="C414">
        <v>32.242000166644303</v>
      </c>
      <c r="D414">
        <v>76.131545079425194</v>
      </c>
      <c r="E414">
        <v>49.2910016375086</v>
      </c>
      <c r="F414" s="39">
        <v>4.1716255674081904E-6</v>
      </c>
      <c r="G414" s="39">
        <v>2.7008988515820899E-6</v>
      </c>
      <c r="H414">
        <v>2071</v>
      </c>
      <c r="I414" s="39">
        <v>6.2181536941699303E-12</v>
      </c>
      <c r="J414">
        <v>-2.09387185148484</v>
      </c>
      <c r="K414">
        <v>2939.2150898856598</v>
      </c>
      <c r="L414">
        <v>29.539011720283401</v>
      </c>
      <c r="N414">
        <f t="shared" si="18"/>
        <v>6.4691663391000007E-2</v>
      </c>
      <c r="T414">
        <f t="shared" si="19"/>
        <v>275.48740815203558</v>
      </c>
      <c r="V414">
        <f t="shared" si="20"/>
        <v>425.49920544890745</v>
      </c>
    </row>
    <row r="415" spans="2:22">
      <c r="B415">
        <v>-104.711850824341</v>
      </c>
      <c r="C415">
        <v>32.242000769389001</v>
      </c>
      <c r="D415">
        <v>30.839039870084399</v>
      </c>
      <c r="E415">
        <v>26.450700839622598</v>
      </c>
      <c r="F415" s="39">
        <v>1.68982419918248E-6</v>
      </c>
      <c r="G415" s="39">
        <v>1.4493653029544901E-6</v>
      </c>
      <c r="H415">
        <v>475</v>
      </c>
      <c r="I415" s="39">
        <v>1.4261820399472301E-12</v>
      </c>
      <c r="J415">
        <v>-0.13824625979060001</v>
      </c>
      <c r="K415">
        <v>638.90621586060502</v>
      </c>
      <c r="L415">
        <v>25.6541902069029</v>
      </c>
      <c r="N415">
        <f t="shared" si="18"/>
        <v>1.4837537475000001E-2</v>
      </c>
      <c r="T415">
        <f t="shared" si="19"/>
        <v>147.83296699265071</v>
      </c>
      <c r="V415">
        <f t="shared" si="20"/>
        <v>172.35939383390172</v>
      </c>
    </row>
    <row r="416" spans="2:22">
      <c r="B416">
        <v>-104.711833618721</v>
      </c>
      <c r="C416">
        <v>32.241998139230603</v>
      </c>
      <c r="D416">
        <v>45.998310499757501</v>
      </c>
      <c r="E416">
        <v>26.351587831009301</v>
      </c>
      <c r="F416" s="39">
        <v>2.5204759464447999E-6</v>
      </c>
      <c r="G416" s="39">
        <v>1.44393440883087E-6</v>
      </c>
      <c r="H416">
        <v>823</v>
      </c>
      <c r="I416" s="39">
        <v>2.4710480397401498E-12</v>
      </c>
      <c r="J416">
        <v>-2.6440495595248801</v>
      </c>
      <c r="K416">
        <v>949.39677213156301</v>
      </c>
      <c r="L416">
        <v>13.3133770665535</v>
      </c>
      <c r="N416">
        <f t="shared" si="18"/>
        <v>2.5707985983000003E-2</v>
      </c>
      <c r="T416">
        <f t="shared" si="19"/>
        <v>147.27902438751099</v>
      </c>
      <c r="V416">
        <f t="shared" si="20"/>
        <v>257.08455738314467</v>
      </c>
    </row>
    <row r="417" spans="2:22">
      <c r="B417">
        <v>-104.711813454173</v>
      </c>
      <c r="C417">
        <v>32.242054139686601</v>
      </c>
      <c r="D417">
        <v>33.792578548250901</v>
      </c>
      <c r="E417">
        <v>29.595295189759899</v>
      </c>
      <c r="F417" s="39">
        <v>1.8516632561898501E-6</v>
      </c>
      <c r="G417" s="39">
        <v>1.62167324937112E-6</v>
      </c>
      <c r="H417">
        <v>672</v>
      </c>
      <c r="I417" s="39">
        <v>2.0176722754621798E-12</v>
      </c>
      <c r="J417">
        <v>-0.39117102299516499</v>
      </c>
      <c r="K417">
        <v>783.32698756209504</v>
      </c>
      <c r="L417">
        <v>14.2120709907585</v>
      </c>
      <c r="N417">
        <f t="shared" si="18"/>
        <v>2.0991210912000003E-2</v>
      </c>
      <c r="T417">
        <f t="shared" si="19"/>
        <v>165.40810481556809</v>
      </c>
      <c r="V417">
        <f t="shared" si="20"/>
        <v>188.86672150617431</v>
      </c>
    </row>
    <row r="418" spans="2:22">
      <c r="B418">
        <v>-104.71182868717401</v>
      </c>
      <c r="C418">
        <v>32.242042358768799</v>
      </c>
      <c r="D418">
        <v>159.61862198753801</v>
      </c>
      <c r="E418">
        <v>87.678905852379899</v>
      </c>
      <c r="F418" s="39">
        <v>8.7462972651218594E-6</v>
      </c>
      <c r="G418" s="39">
        <v>4.8043628300801803E-6</v>
      </c>
      <c r="H418">
        <v>9144</v>
      </c>
      <c r="I418" s="39">
        <v>2.7454754891110501E-11</v>
      </c>
      <c r="J418">
        <v>-3.0919146267397801</v>
      </c>
      <c r="K418">
        <v>10961.6961618818</v>
      </c>
      <c r="L418">
        <v>16.5822527375162</v>
      </c>
      <c r="N418">
        <f t="shared" si="18"/>
        <v>0.28563040562400005</v>
      </c>
      <c r="T418">
        <f t="shared" si="19"/>
        <v>490.03740480895129</v>
      </c>
      <c r="V418">
        <f t="shared" si="20"/>
        <v>892.10847828834994</v>
      </c>
    </row>
    <row r="419" spans="2:22">
      <c r="B419">
        <v>-104.711803481489</v>
      </c>
      <c r="C419">
        <v>32.242041482049302</v>
      </c>
      <c r="D419">
        <v>79.872865004613004</v>
      </c>
      <c r="E419">
        <v>37.755851180247902</v>
      </c>
      <c r="F419" s="39">
        <v>4.3766310725438703E-6</v>
      </c>
      <c r="G419" s="39">
        <v>2.0688306527663901E-6</v>
      </c>
      <c r="H419">
        <v>1426</v>
      </c>
      <c r="I419" s="39">
        <v>4.2815486083468397E-12</v>
      </c>
      <c r="J419">
        <v>-2.8430905549763898</v>
      </c>
      <c r="K419">
        <v>2362.0147730783401</v>
      </c>
      <c r="L419">
        <v>39.627811974201201</v>
      </c>
      <c r="N419">
        <f t="shared" si="18"/>
        <v>4.4543849346000003E-2</v>
      </c>
      <c r="T419">
        <f t="shared" si="19"/>
        <v>211.01745224640553</v>
      </c>
      <c r="V419">
        <f t="shared" si="20"/>
        <v>446.40944251078213</v>
      </c>
    </row>
    <row r="420" spans="2:22">
      <c r="B420">
        <v>-104.71182441316699</v>
      </c>
      <c r="C420">
        <v>32.242036988861997</v>
      </c>
      <c r="D420">
        <v>104.98369216013501</v>
      </c>
      <c r="E420">
        <v>52.777288045683498</v>
      </c>
      <c r="F420" s="39">
        <v>5.7525780400126104E-6</v>
      </c>
      <c r="G420" s="39">
        <v>2.8919298033442998E-6</v>
      </c>
      <c r="H420">
        <v>3518</v>
      </c>
      <c r="I420" s="39">
        <v>1.05627545611249E-11</v>
      </c>
      <c r="J420">
        <v>-2.2728745893205198</v>
      </c>
      <c r="K420">
        <v>4339.7827971472898</v>
      </c>
      <c r="L420">
        <v>18.936035178707101</v>
      </c>
      <c r="N420">
        <f t="shared" si="18"/>
        <v>0.109891488078</v>
      </c>
      <c r="T420">
        <f t="shared" si="19"/>
        <v>294.97226288732509</v>
      </c>
      <c r="V420">
        <f t="shared" si="20"/>
        <v>586.7538554829946</v>
      </c>
    </row>
    <row r="421" spans="2:22">
      <c r="B421">
        <v>-104.711824687141</v>
      </c>
      <c r="C421">
        <v>32.242028934001901</v>
      </c>
      <c r="D421">
        <v>289.99849987921601</v>
      </c>
      <c r="E421">
        <v>142.47239010636201</v>
      </c>
      <c r="F421" s="39">
        <v>1.5890458486611001E-5</v>
      </c>
      <c r="G421" s="39">
        <v>7.8067700399013597E-6</v>
      </c>
      <c r="H421">
        <v>25900</v>
      </c>
      <c r="I421" s="39">
        <v>7.77644522834385E-11</v>
      </c>
      <c r="J421">
        <v>-6.0159941757672801E-2</v>
      </c>
      <c r="K421">
        <v>32361.268941609898</v>
      </c>
      <c r="L421">
        <v>19.966055574854501</v>
      </c>
      <c r="N421">
        <f t="shared" si="18"/>
        <v>0.80903625390000011</v>
      </c>
      <c r="T421">
        <f t="shared" si="19"/>
        <v>796.27818830445733</v>
      </c>
      <c r="V421">
        <f t="shared" si="20"/>
        <v>1620.8016158249384</v>
      </c>
    </row>
    <row r="422" spans="2:22">
      <c r="B422">
        <v>-104.711806659597</v>
      </c>
      <c r="C422">
        <v>32.242030084696196</v>
      </c>
      <c r="D422">
        <v>46.411341349205401</v>
      </c>
      <c r="E422">
        <v>28.5819248022834</v>
      </c>
      <c r="F422" s="39">
        <v>2.5431079585744299E-6</v>
      </c>
      <c r="G422" s="39">
        <v>1.5661456515371199E-6</v>
      </c>
      <c r="H422">
        <v>854</v>
      </c>
      <c r="I422" s="39">
        <v>2.5641251833998599E-12</v>
      </c>
      <c r="J422">
        <v>-0.89954827465464604</v>
      </c>
      <c r="K422">
        <v>1038.9979097949699</v>
      </c>
      <c r="L422">
        <v>17.805416935966299</v>
      </c>
      <c r="N422">
        <f t="shared" si="18"/>
        <v>2.6676330534000002E-2</v>
      </c>
      <c r="T422">
        <f t="shared" si="19"/>
        <v>159.74437771996193</v>
      </c>
      <c r="V422">
        <f t="shared" si="20"/>
        <v>259.39298680070902</v>
      </c>
    </row>
    <row r="423" spans="2:22">
      <c r="B423">
        <v>-104.711834659825</v>
      </c>
      <c r="C423">
        <v>32.242019454472697</v>
      </c>
      <c r="D423">
        <v>308.75950801707597</v>
      </c>
      <c r="E423">
        <v>157.21239276377099</v>
      </c>
      <c r="F423" s="39">
        <v>1.69184673249526E-5</v>
      </c>
      <c r="G423" s="39">
        <v>8.6144480120896705E-6</v>
      </c>
      <c r="H423">
        <v>26547</v>
      </c>
      <c r="I423" s="39">
        <v>7.9707062346271904E-11</v>
      </c>
      <c r="J423">
        <v>-1.84836918689097</v>
      </c>
      <c r="K423">
        <v>38019.482328216203</v>
      </c>
      <c r="L423">
        <v>30.175272322689899</v>
      </c>
      <c r="N423">
        <f t="shared" si="18"/>
        <v>0.82924654178700008</v>
      </c>
      <c r="T423">
        <f t="shared" si="19"/>
        <v>878.66006315671609</v>
      </c>
      <c r="V423">
        <f t="shared" si="20"/>
        <v>1725.6568903074378</v>
      </c>
    </row>
    <row r="424" spans="2:22">
      <c r="B424">
        <v>-104.71183137212699</v>
      </c>
      <c r="C424">
        <v>32.242014248950802</v>
      </c>
      <c r="D424">
        <v>176.47598860938001</v>
      </c>
      <c r="E424">
        <v>64.389849902722801</v>
      </c>
      <c r="F424" s="39">
        <v>9.6699961277350804E-6</v>
      </c>
      <c r="G424" s="39">
        <v>3.5282397573245501E-6</v>
      </c>
      <c r="H424">
        <v>6094</v>
      </c>
      <c r="I424" s="39">
        <v>1.8297164950396699E-11</v>
      </c>
      <c r="J424">
        <v>-2.6649829116311001</v>
      </c>
      <c r="K424">
        <v>8900.2481911208397</v>
      </c>
      <c r="L424">
        <v>31.529999286092298</v>
      </c>
      <c r="N424">
        <f t="shared" si="18"/>
        <v>0.19035779657400001</v>
      </c>
      <c r="T424">
        <f t="shared" si="19"/>
        <v>359.87487110631776</v>
      </c>
      <c r="V424">
        <f t="shared" si="20"/>
        <v>986.32430033782498</v>
      </c>
    </row>
    <row r="425" spans="2:22">
      <c r="B425">
        <v>-104.71184687910301</v>
      </c>
      <c r="C425">
        <v>32.242011399612501</v>
      </c>
      <c r="D425">
        <v>51.399582688964998</v>
      </c>
      <c r="E425">
        <v>49.0340714709724</v>
      </c>
      <c r="F425" s="39">
        <v>2.81643848257252E-6</v>
      </c>
      <c r="G425" s="39">
        <v>2.6868203713589202E-6</v>
      </c>
      <c r="H425">
        <v>1261</v>
      </c>
      <c r="I425" s="39">
        <v>3.78613800499675E-12</v>
      </c>
      <c r="J425">
        <v>-2.1392639503355002</v>
      </c>
      <c r="K425">
        <v>1974.0430976438199</v>
      </c>
      <c r="L425">
        <v>36.120948853391099</v>
      </c>
      <c r="N425">
        <f t="shared" si="18"/>
        <v>3.9389757381000007E-2</v>
      </c>
      <c r="T425">
        <f t="shared" si="19"/>
        <v>274.05142545126478</v>
      </c>
      <c r="V425">
        <f t="shared" si="20"/>
        <v>287.27226764862542</v>
      </c>
    </row>
    <row r="426" spans="2:22">
      <c r="B426">
        <v>-104.71182211177801</v>
      </c>
      <c r="C426">
        <v>32.242010084533298</v>
      </c>
      <c r="D426">
        <v>59.801552365435398</v>
      </c>
      <c r="E426">
        <v>37.9218462967698</v>
      </c>
      <c r="F426" s="39">
        <v>3.2768241411373899E-6</v>
      </c>
      <c r="G426" s="39">
        <v>2.0779263498447199E-6</v>
      </c>
      <c r="H426">
        <v>1084</v>
      </c>
      <c r="I426" s="39">
        <v>3.2546975395848401E-12</v>
      </c>
      <c r="J426">
        <v>-1.6483392483253101</v>
      </c>
      <c r="K426">
        <v>1776.2374103489799</v>
      </c>
      <c r="L426">
        <v>38.972121987509297</v>
      </c>
      <c r="N426">
        <f t="shared" si="18"/>
        <v>3.3860822364000003E-2</v>
      </c>
      <c r="T426">
        <f t="shared" si="19"/>
        <v>211.94519895264642</v>
      </c>
      <c r="V426">
        <f t="shared" si="20"/>
        <v>334.23087617041847</v>
      </c>
    </row>
    <row r="427" spans="2:22">
      <c r="B427">
        <v>-104.711845125664</v>
      </c>
      <c r="C427">
        <v>32.242008057119598</v>
      </c>
      <c r="D427">
        <v>128.22716366860001</v>
      </c>
      <c r="E427">
        <v>63.683280775109502</v>
      </c>
      <c r="F427" s="39">
        <v>7.0262033147772202E-6</v>
      </c>
      <c r="G427" s="39">
        <v>3.48952332467081E-6</v>
      </c>
      <c r="H427">
        <v>4340</v>
      </c>
      <c r="I427" s="39">
        <v>1.30308001123599E-11</v>
      </c>
      <c r="J427">
        <v>-2.6210715496653401</v>
      </c>
      <c r="K427">
        <v>6395.9424320609696</v>
      </c>
      <c r="L427">
        <v>32.144479940206097</v>
      </c>
      <c r="N427">
        <f t="shared" si="18"/>
        <v>0.13556823714000002</v>
      </c>
      <c r="T427">
        <f t="shared" si="19"/>
        <v>355.92585625208704</v>
      </c>
      <c r="V427">
        <f t="shared" si="20"/>
        <v>716.66161774380555</v>
      </c>
    </row>
    <row r="428" spans="2:22">
      <c r="B428">
        <v>-104.71181520761201</v>
      </c>
      <c r="C428">
        <v>32.242003289957403</v>
      </c>
      <c r="D428">
        <v>58.803004887665999</v>
      </c>
      <c r="E428">
        <v>25.7228333086669</v>
      </c>
      <c r="F428" s="39">
        <v>3.2221087641647099E-6</v>
      </c>
      <c r="G428" s="39">
        <v>1.40948182497367E-6</v>
      </c>
      <c r="H428">
        <v>725</v>
      </c>
      <c r="I428" s="39">
        <v>2.17680416623524E-12</v>
      </c>
      <c r="J428">
        <v>-2.6269747013942801</v>
      </c>
      <c r="K428">
        <v>1184.72459399271</v>
      </c>
      <c r="L428">
        <v>38.804342910057002</v>
      </c>
      <c r="N428">
        <f t="shared" si="18"/>
        <v>2.2646767725000003E-2</v>
      </c>
      <c r="T428">
        <f t="shared" si="19"/>
        <v>143.76491536213931</v>
      </c>
      <c r="V428">
        <f t="shared" si="20"/>
        <v>328.64999431716529</v>
      </c>
    </row>
    <row r="429" spans="2:22">
      <c r="B429">
        <v>-104.711830057048</v>
      </c>
      <c r="C429">
        <v>32.242002906392699</v>
      </c>
      <c r="D429">
        <v>33.379953139512601</v>
      </c>
      <c r="E429">
        <v>20.511767348438401</v>
      </c>
      <c r="F429" s="39">
        <v>1.8290534601708799E-6</v>
      </c>
      <c r="G429" s="39">
        <v>1.12394163305375E-6</v>
      </c>
      <c r="H429">
        <v>413</v>
      </c>
      <c r="I429" s="39">
        <v>1.2400277526278E-12</v>
      </c>
      <c r="J429">
        <v>-0.27203664633056102</v>
      </c>
      <c r="K429">
        <v>536.27541286978499</v>
      </c>
      <c r="L429">
        <v>22.987332611446401</v>
      </c>
      <c r="N429">
        <f t="shared" si="18"/>
        <v>1.2900848373000002E-2</v>
      </c>
      <c r="T429">
        <f t="shared" si="19"/>
        <v>114.64026771042224</v>
      </c>
      <c r="V429">
        <f t="shared" si="20"/>
        <v>186.56055809673595</v>
      </c>
    </row>
    <row r="430" spans="2:22">
      <c r="B430">
        <v>-104.711862714848</v>
      </c>
      <c r="C430">
        <v>32.242000550209099</v>
      </c>
      <c r="D430">
        <v>35.214231267796798</v>
      </c>
      <c r="E430">
        <v>26.314044111971999</v>
      </c>
      <c r="F430" s="39">
        <v>1.92956267129624E-6</v>
      </c>
      <c r="G430" s="39">
        <v>1.44187720195207E-6</v>
      </c>
      <c r="H430">
        <v>648</v>
      </c>
      <c r="I430" s="39">
        <v>1.9456125513385399E-12</v>
      </c>
      <c r="J430">
        <v>-2.4734012493657098</v>
      </c>
      <c r="K430">
        <v>725.77982525910602</v>
      </c>
      <c r="L430">
        <v>10.716724625314299</v>
      </c>
      <c r="N430">
        <f t="shared" si="18"/>
        <v>2.0241524808000001E-2</v>
      </c>
      <c r="T430">
        <f t="shared" si="19"/>
        <v>147.0691925418115</v>
      </c>
      <c r="V430">
        <f t="shared" si="20"/>
        <v>196.81233855571631</v>
      </c>
    </row>
    <row r="431" spans="2:22">
      <c r="B431">
        <v>-104.71187060532399</v>
      </c>
      <c r="C431">
        <v>32.241994193993001</v>
      </c>
      <c r="D431">
        <v>23.151123523559399</v>
      </c>
      <c r="E431">
        <v>20.864304320653002</v>
      </c>
      <c r="F431" s="39">
        <v>1.2685650698977601E-6</v>
      </c>
      <c r="G431" s="39">
        <v>1.14325888512334E-6</v>
      </c>
      <c r="H431">
        <v>261</v>
      </c>
      <c r="I431" s="39">
        <v>7.8364949984468898E-13</v>
      </c>
      <c r="J431">
        <v>-1.8628885944261</v>
      </c>
      <c r="K431">
        <v>378.333729920454</v>
      </c>
      <c r="L431">
        <v>31.013288174206298</v>
      </c>
      <c r="N431">
        <f t="shared" si="18"/>
        <v>8.1528363810000008E-3</v>
      </c>
      <c r="T431">
        <f t="shared" si="19"/>
        <v>116.61059684812963</v>
      </c>
      <c r="V431">
        <f t="shared" si="20"/>
        <v>129.39162937317349</v>
      </c>
    </row>
    <row r="432" spans="2:22">
      <c r="B432">
        <v>-104.71186726283101</v>
      </c>
      <c r="C432">
        <v>32.241989919985599</v>
      </c>
      <c r="D432">
        <v>41.494439992188397</v>
      </c>
      <c r="E432">
        <v>22.134306615561801</v>
      </c>
      <c r="F432" s="39">
        <v>2.2736865066394001E-6</v>
      </c>
      <c r="G432" s="39">
        <v>1.2128486200825099E-6</v>
      </c>
      <c r="H432">
        <v>553</v>
      </c>
      <c r="I432" s="39">
        <v>1.6603761433490901E-12</v>
      </c>
      <c r="J432">
        <v>-0.49492682682143102</v>
      </c>
      <c r="K432">
        <v>719.37428737411403</v>
      </c>
      <c r="L432">
        <v>23.127638879257098</v>
      </c>
      <c r="N432">
        <f t="shared" si="18"/>
        <v>1.7274017313E-2</v>
      </c>
      <c r="T432">
        <f t="shared" si="19"/>
        <v>123.70863967437492</v>
      </c>
      <c r="V432">
        <f t="shared" si="20"/>
        <v>231.91242511634096</v>
      </c>
    </row>
    <row r="433" spans="2:22">
      <c r="B433">
        <v>-104.711869619014</v>
      </c>
      <c r="C433">
        <v>32.241989755600699</v>
      </c>
      <c r="D433">
        <v>51.529890477884301</v>
      </c>
      <c r="E433">
        <v>22.4242588276588</v>
      </c>
      <c r="F433" s="39">
        <v>2.8235786936810899E-6</v>
      </c>
      <c r="G433" s="39">
        <v>1.2287365422315701E-6</v>
      </c>
      <c r="H433">
        <v>688</v>
      </c>
      <c r="I433" s="39">
        <v>2.0657120915446201E-12</v>
      </c>
      <c r="J433">
        <v>-2.72201140486245</v>
      </c>
      <c r="K433">
        <v>905.05797227826804</v>
      </c>
      <c r="L433">
        <v>23.982770046417698</v>
      </c>
      <c r="N433">
        <f t="shared" si="18"/>
        <v>2.1491001648000004E-2</v>
      </c>
      <c r="T433">
        <f t="shared" si="19"/>
        <v>125.32918258778504</v>
      </c>
      <c r="V433">
        <f t="shared" si="20"/>
        <v>288.00055788089537</v>
      </c>
    </row>
    <row r="434" spans="2:22">
      <c r="B434">
        <v>-104.711850659956</v>
      </c>
      <c r="C434">
        <v>32.241988276136503</v>
      </c>
      <c r="D434">
        <v>35.304105065109198</v>
      </c>
      <c r="E434">
        <v>23.658524087216499</v>
      </c>
      <c r="F434" s="39">
        <v>1.9344873031333798E-6</v>
      </c>
      <c r="G434" s="39">
        <v>1.2963680674864901E-6</v>
      </c>
      <c r="H434">
        <v>488</v>
      </c>
      <c r="I434" s="39">
        <v>1.4652143905142E-12</v>
      </c>
      <c r="J434">
        <v>-9.6984084141539695E-2</v>
      </c>
      <c r="K434">
        <v>654.20210367306595</v>
      </c>
      <c r="L434">
        <v>25.405314770452701</v>
      </c>
      <c r="N434">
        <f t="shared" si="18"/>
        <v>1.5243617448000001E-2</v>
      </c>
      <c r="T434">
        <f t="shared" si="19"/>
        <v>132.22749112345304</v>
      </c>
      <c r="V434">
        <f t="shared" si="20"/>
        <v>197.31464320889532</v>
      </c>
    </row>
    <row r="435" spans="2:22">
      <c r="V435">
        <f t="shared" si="20"/>
        <v>0</v>
      </c>
    </row>
    <row r="436" spans="2:22">
      <c r="B436">
        <v>-104.71186068736</v>
      </c>
      <c r="C436">
        <v>32.241973427245199</v>
      </c>
      <c r="D436">
        <v>267.08654654158101</v>
      </c>
      <c r="E436">
        <v>39.496698745914799</v>
      </c>
      <c r="F436" s="39">
        <v>1.46349352283697E-5</v>
      </c>
      <c r="G436" s="39">
        <v>2.16421094722158E-6</v>
      </c>
      <c r="H436">
        <v>4932</v>
      </c>
      <c r="I436" s="39">
        <v>1.4808144781782501E-11</v>
      </c>
      <c r="J436">
        <v>-2.5608875406082401</v>
      </c>
      <c r="K436">
        <v>8262.5079706327997</v>
      </c>
      <c r="L436">
        <v>40.308680880797098</v>
      </c>
      <c r="N436">
        <f t="shared" si="18"/>
        <v>0.15406049437200001</v>
      </c>
      <c r="T436">
        <f t="shared" si="19"/>
        <v>220.74704929091783</v>
      </c>
      <c r="V436">
        <f t="shared" si="20"/>
        <v>1492.7467086208965</v>
      </c>
    </row>
    <row r="437" spans="2:22">
      <c r="B437">
        <v>-104.71187339973601</v>
      </c>
      <c r="C437">
        <v>32.241973975192501</v>
      </c>
      <c r="D437">
        <v>48.328745630262297</v>
      </c>
      <c r="E437">
        <v>21.255530815527599</v>
      </c>
      <c r="F437" s="39">
        <v>2.64816057239009E-6</v>
      </c>
      <c r="G437" s="39">
        <v>1.1646910739528199E-6</v>
      </c>
      <c r="H437">
        <v>519</v>
      </c>
      <c r="I437" s="39">
        <v>1.5582780092751699E-12</v>
      </c>
      <c r="J437">
        <v>-2.1639902475997999</v>
      </c>
      <c r="K437">
        <v>804.59357381454799</v>
      </c>
      <c r="L437">
        <v>35.495383397180198</v>
      </c>
      <c r="N437">
        <f t="shared" si="18"/>
        <v>1.6211961999000001E-2</v>
      </c>
      <c r="T437">
        <f t="shared" si="19"/>
        <v>118.79716172798376</v>
      </c>
      <c r="V437">
        <f t="shared" si="20"/>
        <v>270.10935932753603</v>
      </c>
    </row>
    <row r="438" spans="2:22">
      <c r="B438">
        <v>-104.711874933988</v>
      </c>
      <c r="C438">
        <v>32.241973810808297</v>
      </c>
      <c r="D438">
        <v>43.686695933998998</v>
      </c>
      <c r="E438">
        <v>33.214347176709701</v>
      </c>
      <c r="F438" s="39">
        <v>2.39380071221978E-6</v>
      </c>
      <c r="G438" s="39">
        <v>1.81997118865759E-6</v>
      </c>
      <c r="H438">
        <v>813</v>
      </c>
      <c r="I438" s="39">
        <v>2.4410019682865401E-12</v>
      </c>
      <c r="J438">
        <v>-0.38192822146279798</v>
      </c>
      <c r="K438">
        <v>1136.5119381837701</v>
      </c>
      <c r="L438">
        <v>28.4653356744119</v>
      </c>
      <c r="N438">
        <f t="shared" si="18"/>
        <v>2.5395616773000004E-2</v>
      </c>
      <c r="T438">
        <f t="shared" si="19"/>
        <v>185.63498637063054</v>
      </c>
      <c r="V438">
        <f t="shared" si="20"/>
        <v>244.16494357512042</v>
      </c>
    </row>
    <row r="439" spans="2:22">
      <c r="B439">
        <v>-104.711884687449</v>
      </c>
      <c r="C439">
        <v>32.241967016261498</v>
      </c>
      <c r="D439">
        <v>94.404292529114002</v>
      </c>
      <c r="E439">
        <v>64.219398013326895</v>
      </c>
      <c r="F439" s="39">
        <v>5.1728577284537996E-6</v>
      </c>
      <c r="G439" s="39">
        <v>3.51888458067137E-6</v>
      </c>
      <c r="H439">
        <v>3903</v>
      </c>
      <c r="I439" s="39">
        <v>1.17186109252427E-11</v>
      </c>
      <c r="J439">
        <v>-3.05329710324926</v>
      </c>
      <c r="K439">
        <v>4748.50668202627</v>
      </c>
      <c r="L439">
        <v>17.805738490937099</v>
      </c>
      <c r="N439">
        <f t="shared" si="18"/>
        <v>0.12191770266300002</v>
      </c>
      <c r="T439">
        <f t="shared" si="19"/>
        <v>358.92221549648406</v>
      </c>
      <c r="V439">
        <f t="shared" si="20"/>
        <v>527.62559094521816</v>
      </c>
    </row>
    <row r="440" spans="2:22">
      <c r="B440">
        <v>-104.71188457786</v>
      </c>
      <c r="C440">
        <v>32.241964057345903</v>
      </c>
      <c r="D440">
        <v>110.30673567548401</v>
      </c>
      <c r="E440">
        <v>65.557394528801694</v>
      </c>
      <c r="F440" s="39">
        <v>6.0442278084279699E-6</v>
      </c>
      <c r="G440" s="39">
        <v>3.5921997385979398E-6</v>
      </c>
      <c r="H440">
        <v>4861</v>
      </c>
      <c r="I440" s="39">
        <v>1.45949699481437E-11</v>
      </c>
      <c r="J440">
        <v>-2.960801761166</v>
      </c>
      <c r="K440">
        <v>5663.99418556416</v>
      </c>
      <c r="L440">
        <v>14.1771717847231</v>
      </c>
      <c r="N440">
        <f t="shared" si="18"/>
        <v>0.15184267298100002</v>
      </c>
      <c r="T440">
        <f t="shared" si="19"/>
        <v>366.40027802147267</v>
      </c>
      <c r="V440">
        <f t="shared" si="20"/>
        <v>616.50434569028016</v>
      </c>
    </row>
    <row r="441" spans="2:22">
      <c r="B441">
        <v>-104.7118955916</v>
      </c>
      <c r="C441">
        <v>32.241972769708397</v>
      </c>
      <c r="D441">
        <v>80.607503013500803</v>
      </c>
      <c r="E441">
        <v>58.336019689372002</v>
      </c>
      <c r="F441" s="39">
        <v>4.4168663708396297E-6</v>
      </c>
      <c r="G441" s="39">
        <v>3.1965064533939201E-6</v>
      </c>
      <c r="H441">
        <v>3296</v>
      </c>
      <c r="I441" s="39">
        <v>9.8961162207533297E-12</v>
      </c>
      <c r="J441">
        <v>-7.2711327570585502E-2</v>
      </c>
      <c r="K441">
        <v>3683.0816179948201</v>
      </c>
      <c r="L441">
        <v>10.509721427394201</v>
      </c>
      <c r="N441">
        <f t="shared" si="18"/>
        <v>0.10295689161600001</v>
      </c>
      <c r="T441">
        <f t="shared" si="19"/>
        <v>326.04001404390016</v>
      </c>
      <c r="V441">
        <f t="shared" si="20"/>
        <v>450.51533434245601</v>
      </c>
    </row>
    <row r="442" spans="2:22">
      <c r="V442">
        <f t="shared" si="20"/>
        <v>0</v>
      </c>
    </row>
    <row r="443" spans="2:22">
      <c r="B443">
        <v>-104.711700577163</v>
      </c>
      <c r="C443">
        <v>32.242173427618297</v>
      </c>
      <c r="D443">
        <v>44.746105602491198</v>
      </c>
      <c r="E443">
        <v>23.590017312200999</v>
      </c>
      <c r="F443" s="39">
        <v>2.4518507790593699E-6</v>
      </c>
      <c r="G443" s="39">
        <v>1.2926086314363799E-6</v>
      </c>
      <c r="H443">
        <v>590</v>
      </c>
      <c r="I443" s="39">
        <v>1.7714528429139699E-12</v>
      </c>
      <c r="J443">
        <v>-1.6206245791618401</v>
      </c>
      <c r="K443">
        <v>826.76595392694503</v>
      </c>
      <c r="L443">
        <v>28.637603278456499</v>
      </c>
      <c r="N443">
        <f t="shared" si="18"/>
        <v>1.8429783390000003E-2</v>
      </c>
      <c r="T443">
        <f t="shared" si="19"/>
        <v>131.8446067578914</v>
      </c>
      <c r="V443">
        <f t="shared" si="20"/>
        <v>250.08598421232332</v>
      </c>
    </row>
    <row r="444" spans="2:22">
      <c r="B444">
        <v>-104.71177663224201</v>
      </c>
      <c r="C444">
        <v>32.242153811104103</v>
      </c>
      <c r="D444">
        <v>270.45911869010303</v>
      </c>
      <c r="E444">
        <v>184.00804732816201</v>
      </c>
      <c r="F444" s="39">
        <v>1.48197344089564E-5</v>
      </c>
      <c r="G444" s="39">
        <v>1.0082671287702599E-5</v>
      </c>
      <c r="H444">
        <v>29368</v>
      </c>
      <c r="I444" s="39">
        <v>8.8176317102877396E-11</v>
      </c>
      <c r="J444">
        <v>-2.50818550162841</v>
      </c>
      <c r="K444">
        <v>38979.6133124142</v>
      </c>
      <c r="L444">
        <v>24.658051980605801</v>
      </c>
      <c r="N444">
        <f t="shared" si="18"/>
        <v>0.91736589592800011</v>
      </c>
      <c r="T444">
        <f t="shared" si="19"/>
        <v>1028.4209765170976</v>
      </c>
      <c r="V444">
        <f t="shared" si="20"/>
        <v>1511.5960143589859</v>
      </c>
    </row>
    <row r="445" spans="2:22">
      <c r="B445">
        <v>-104.711785180219</v>
      </c>
      <c r="C445">
        <v>32.242146523404699</v>
      </c>
      <c r="D445">
        <v>154.603146355695</v>
      </c>
      <c r="E445">
        <v>67.898203894237099</v>
      </c>
      <c r="F445" s="39">
        <v>8.4714376755982199E-6</v>
      </c>
      <c r="G445" s="39">
        <v>3.7204637559687102E-6</v>
      </c>
      <c r="H445">
        <v>5460</v>
      </c>
      <c r="I445" s="39">
        <v>1.6393444953068301E-11</v>
      </c>
      <c r="J445">
        <v>-2.7693136547162198</v>
      </c>
      <c r="K445">
        <v>8221.9663582617795</v>
      </c>
      <c r="L445">
        <v>33.592528087717596</v>
      </c>
      <c r="N445">
        <f t="shared" si="18"/>
        <v>0.17055358866000001</v>
      </c>
      <c r="T445">
        <f t="shared" si="19"/>
        <v>379.48306156489116</v>
      </c>
      <c r="V445">
        <f t="shared" si="20"/>
        <v>864.07698498197942</v>
      </c>
    </row>
    <row r="446" spans="2:22">
      <c r="B446">
        <v>-104.711751645847</v>
      </c>
      <c r="C446">
        <v>32.242097043761497</v>
      </c>
      <c r="D446">
        <v>116.608667154743</v>
      </c>
      <c r="E446">
        <v>51.673844425916599</v>
      </c>
      <c r="F446" s="39">
        <v>6.3895404428785599E-6</v>
      </c>
      <c r="G446" s="39">
        <v>2.8314543580217702E-6</v>
      </c>
      <c r="H446">
        <v>3960</v>
      </c>
      <c r="I446" s="39">
        <v>1.18897512846429E-11</v>
      </c>
      <c r="J446">
        <v>-2.56349256677712</v>
      </c>
      <c r="K446">
        <v>4719.5510274304397</v>
      </c>
      <c r="L446">
        <v>16.093713639620798</v>
      </c>
      <c r="N446">
        <f t="shared" si="18"/>
        <v>0.12369820716000002</v>
      </c>
      <c r="T446">
        <f t="shared" si="19"/>
        <v>288.80511649644791</v>
      </c>
      <c r="V446">
        <f t="shared" si="20"/>
        <v>651.72584072785867</v>
      </c>
    </row>
    <row r="447" spans="2:22">
      <c r="B447">
        <v>-104.711729892341</v>
      </c>
      <c r="C447">
        <v>32.242196715379499</v>
      </c>
      <c r="D447">
        <v>37.576004911447399</v>
      </c>
      <c r="E447">
        <v>32.090312084779697</v>
      </c>
      <c r="F447" s="39">
        <v>2.0589670469767402E-6</v>
      </c>
      <c r="G447" s="39">
        <v>1.75837998918379E-6</v>
      </c>
      <c r="H447">
        <v>757</v>
      </c>
      <c r="I447" s="39">
        <v>2.2728640713320001E-12</v>
      </c>
      <c r="J447">
        <v>-0.38398637552592702</v>
      </c>
      <c r="K447">
        <v>944.46012320916702</v>
      </c>
      <c r="L447">
        <v>19.848389424023399</v>
      </c>
      <c r="N447">
        <f t="shared" si="18"/>
        <v>2.3646349197000004E-2</v>
      </c>
      <c r="T447">
        <f t="shared" si="19"/>
        <v>179.35275424183374</v>
      </c>
      <c r="V447">
        <f t="shared" si="20"/>
        <v>210.01229145007952</v>
      </c>
    </row>
    <row r="448" spans="2:22">
      <c r="B448">
        <v>-104.711733782767</v>
      </c>
      <c r="C448">
        <v>32.242185372869898</v>
      </c>
      <c r="D448">
        <v>233.608738707702</v>
      </c>
      <c r="E448">
        <v>90.656017834993193</v>
      </c>
      <c r="F448" s="39">
        <v>1.28005277841133E-5</v>
      </c>
      <c r="G448" s="39">
        <v>4.9674720282869299E-6</v>
      </c>
      <c r="H448">
        <v>10648</v>
      </c>
      <c r="I448" s="39">
        <v>3.1970220120928802E-11</v>
      </c>
      <c r="J448">
        <v>-2.15931524917732</v>
      </c>
      <c r="K448">
        <v>16587.647747051898</v>
      </c>
      <c r="L448">
        <v>35.807655417011098</v>
      </c>
      <c r="N448">
        <f t="shared" si="18"/>
        <v>0.33261073480800002</v>
      </c>
      <c r="T448">
        <f t="shared" si="19"/>
        <v>506.67648367977699</v>
      </c>
      <c r="V448">
        <f t="shared" si="20"/>
        <v>1305.6392406373466</v>
      </c>
    </row>
    <row r="449" spans="2:22">
      <c r="B449">
        <v>-104.71171674160701</v>
      </c>
      <c r="C449">
        <v>32.2421621399034</v>
      </c>
      <c r="D449">
        <v>165.26138966396601</v>
      </c>
      <c r="E449">
        <v>112.990896541392</v>
      </c>
      <c r="F449" s="39">
        <v>9.0554532409066494E-6</v>
      </c>
      <c r="G449" s="39">
        <v>6.1913056785930797E-6</v>
      </c>
      <c r="H449">
        <v>8436</v>
      </c>
      <c r="I449" s="39">
        <v>2.5328773191224199E-11</v>
      </c>
      <c r="J449">
        <v>-2.4820475909917898</v>
      </c>
      <c r="K449">
        <v>14625.608240448901</v>
      </c>
      <c r="L449">
        <v>42.320347562235398</v>
      </c>
      <c r="N449">
        <f t="shared" si="18"/>
        <v>0.26351466555600001</v>
      </c>
      <c r="T449">
        <f t="shared" si="19"/>
        <v>631.50612076983998</v>
      </c>
      <c r="V449">
        <f t="shared" si="20"/>
        <v>923.64590683190613</v>
      </c>
    </row>
    <row r="450" spans="2:22">
      <c r="B450">
        <v>-104.71171674160701</v>
      </c>
      <c r="C450">
        <v>32.242158194682702</v>
      </c>
      <c r="D450">
        <v>53.201673397205802</v>
      </c>
      <c r="E450">
        <v>27.549046843520799</v>
      </c>
      <c r="F450" s="39">
        <v>2.91517133412698E-6</v>
      </c>
      <c r="G450" s="39">
        <v>1.5095425860227001E-6</v>
      </c>
      <c r="H450">
        <v>946</v>
      </c>
      <c r="I450" s="39">
        <v>2.8403294735535899E-12</v>
      </c>
      <c r="J450">
        <v>-3.7764538904006197E-2</v>
      </c>
      <c r="K450">
        <v>1147.9710911104301</v>
      </c>
      <c r="L450">
        <v>17.593743664317198</v>
      </c>
      <c r="N450">
        <f t="shared" si="18"/>
        <v>2.9550127266000002E-2</v>
      </c>
      <c r="T450">
        <f t="shared" si="19"/>
        <v>153.97162280843776</v>
      </c>
      <c r="V450">
        <f t="shared" si="20"/>
        <v>297.34415261698325</v>
      </c>
    </row>
    <row r="451" spans="2:22">
      <c r="B451">
        <v>-104.71177531716801</v>
      </c>
      <c r="C451">
        <v>32.242147564504599</v>
      </c>
      <c r="D451">
        <v>87.900314258190704</v>
      </c>
      <c r="E451">
        <v>64.836099467628898</v>
      </c>
      <c r="F451" s="39">
        <v>4.8164739945884599E-6</v>
      </c>
      <c r="G451" s="39">
        <v>3.5526765704058501E-6</v>
      </c>
      <c r="H451">
        <v>3319</v>
      </c>
      <c r="I451" s="39">
        <v>9.9651728570025194E-12</v>
      </c>
      <c r="J451">
        <v>-0.18311616494574101</v>
      </c>
      <c r="K451">
        <v>4463.8170727736697</v>
      </c>
      <c r="L451">
        <v>25.646594699327999</v>
      </c>
      <c r="N451">
        <f t="shared" si="18"/>
        <v>0.10367534079900001</v>
      </c>
      <c r="T451">
        <f t="shared" si="19"/>
        <v>362.36895992457795</v>
      </c>
      <c r="V451">
        <f t="shared" si="20"/>
        <v>491.27485638902789</v>
      </c>
    </row>
    <row r="452" spans="2:22">
      <c r="B452">
        <v>-104.711793070659</v>
      </c>
      <c r="C452">
        <v>32.2421374274792</v>
      </c>
      <c r="D452">
        <v>138.76346900413</v>
      </c>
      <c r="E452">
        <v>70.771688779241998</v>
      </c>
      <c r="F452" s="39">
        <v>7.6035068304093097E-6</v>
      </c>
      <c r="G452" s="39">
        <v>3.8779155846597501E-6</v>
      </c>
      <c r="H452">
        <v>5714</v>
      </c>
      <c r="I452" s="39">
        <v>1.7156070414254999E-11</v>
      </c>
      <c r="J452">
        <v>-1.23951398503375</v>
      </c>
      <c r="K452">
        <v>7691.9028205390996</v>
      </c>
      <c r="L452">
        <v>25.714090085195298</v>
      </c>
      <c r="N452">
        <f t="shared" si="18"/>
        <v>0.17848776659400001</v>
      </c>
      <c r="T452">
        <f t="shared" si="19"/>
        <v>395.54296858718357</v>
      </c>
      <c r="V452">
        <f t="shared" si="20"/>
        <v>775.54902826408261</v>
      </c>
    </row>
    <row r="453" spans="2:22">
      <c r="B453">
        <v>-104.71179482409001</v>
      </c>
      <c r="C453">
        <v>32.242130468548197</v>
      </c>
      <c r="D453">
        <v>68.429050315971594</v>
      </c>
      <c r="E453">
        <v>29.2352765092716</v>
      </c>
      <c r="F453" s="39">
        <v>3.7495513423667999E-6</v>
      </c>
      <c r="G453" s="39">
        <v>1.6019390854269699E-6</v>
      </c>
      <c r="H453">
        <v>1154</v>
      </c>
      <c r="I453" s="39">
        <v>3.4648416622419101E-12</v>
      </c>
      <c r="J453">
        <v>-1.76354407494082</v>
      </c>
      <c r="K453">
        <v>1566.91991317413</v>
      </c>
      <c r="L453">
        <v>26.352330435170199</v>
      </c>
      <c r="N453">
        <f t="shared" si="18"/>
        <v>3.6047406834000005E-2</v>
      </c>
      <c r="T453">
        <f t="shared" si="19"/>
        <v>163.39596041031899</v>
      </c>
      <c r="V453">
        <f t="shared" si="20"/>
        <v>382.44996221596529</v>
      </c>
    </row>
    <row r="454" spans="2:22">
      <c r="B454">
        <v>-104.71175920751899</v>
      </c>
      <c r="C454">
        <v>32.242105865713398</v>
      </c>
      <c r="D454">
        <v>112.729043896189</v>
      </c>
      <c r="E454">
        <v>73.708903196837696</v>
      </c>
      <c r="F454" s="39">
        <v>6.1769575335758802E-6</v>
      </c>
      <c r="G454" s="39">
        <v>4.0388594558878502E-6</v>
      </c>
      <c r="H454">
        <v>5861</v>
      </c>
      <c r="I454" s="39">
        <v>1.75974323937607E-11</v>
      </c>
      <c r="J454">
        <v>-1.7911320490764799</v>
      </c>
      <c r="K454">
        <v>6508.1095349847301</v>
      </c>
      <c r="L454">
        <v>9.94312605690107</v>
      </c>
      <c r="N454">
        <f t="shared" si="18"/>
        <v>0.18307959398100002</v>
      </c>
      <c r="T454">
        <f t="shared" si="19"/>
        <v>411.95905996712594</v>
      </c>
      <c r="V454">
        <f t="shared" si="20"/>
        <v>630.04262633580038</v>
      </c>
    </row>
    <row r="455" spans="2:22">
      <c r="B455">
        <v>-104.711776303473</v>
      </c>
      <c r="C455">
        <v>32.242095893072097</v>
      </c>
      <c r="D455">
        <v>26.431841254674602</v>
      </c>
      <c r="E455">
        <v>21.270959822658</v>
      </c>
      <c r="F455" s="39">
        <v>1.4483256073270199E-6</v>
      </c>
      <c r="G455" s="39">
        <v>1.1655365022340801E-6</v>
      </c>
      <c r="H455">
        <v>384</v>
      </c>
      <c r="I455" s="39">
        <v>1.1529455791168899E-12</v>
      </c>
      <c r="J455">
        <v>-2.1194506272323599</v>
      </c>
      <c r="K455">
        <v>440.36580284325203</v>
      </c>
      <c r="L455">
        <v>12.799768392396301</v>
      </c>
      <c r="N455">
        <f t="shared" ref="N455:N518" si="21">H455*$O$6</f>
        <v>1.1994977664000001E-2</v>
      </c>
      <c r="T455">
        <f t="shared" ref="T455:T518" si="22">E455*$U$6</f>
        <v>118.88339444883557</v>
      </c>
      <c r="V455">
        <f t="shared" ref="V455:V518" si="23">D455*U$6</f>
        <v>147.72756077237636</v>
      </c>
    </row>
    <row r="456" spans="2:22">
      <c r="V456">
        <f t="shared" si="23"/>
        <v>0</v>
      </c>
    </row>
    <row r="457" spans="2:22">
      <c r="B457">
        <v>-104.711775371963</v>
      </c>
      <c r="C457">
        <v>32.242089811056701</v>
      </c>
      <c r="D457">
        <v>53.500405077376399</v>
      </c>
      <c r="E457">
        <v>24.960689672675301</v>
      </c>
      <c r="F457" s="39">
        <v>2.9315402559112099E-6</v>
      </c>
      <c r="G457" s="39">
        <v>1.3677142534701501E-6</v>
      </c>
      <c r="H457">
        <v>791</v>
      </c>
      <c r="I457" s="39">
        <v>2.3749477944829699E-12</v>
      </c>
      <c r="J457">
        <v>-2.7182031856097502</v>
      </c>
      <c r="K457">
        <v>1045.9543548851</v>
      </c>
      <c r="L457">
        <v>24.3752849915818</v>
      </c>
      <c r="N457">
        <f t="shared" si="21"/>
        <v>2.4708404511000003E-2</v>
      </c>
      <c r="T457">
        <f t="shared" si="22"/>
        <v>139.50529458058227</v>
      </c>
      <c r="V457">
        <f t="shared" si="23"/>
        <v>299.01376397745673</v>
      </c>
    </row>
    <row r="458" spans="2:22">
      <c r="B458">
        <v>-104.71175044036301</v>
      </c>
      <c r="C458">
        <v>32.242087235704297</v>
      </c>
      <c r="D458">
        <v>35.370961173815701</v>
      </c>
      <c r="E458">
        <v>30.421945976522402</v>
      </c>
      <c r="F458" s="39">
        <v>1.9381422705369498E-6</v>
      </c>
      <c r="G458" s="39">
        <v>1.6669623185908201E-6</v>
      </c>
      <c r="H458">
        <v>637</v>
      </c>
      <c r="I458" s="39">
        <v>1.9125685778579702E-12</v>
      </c>
      <c r="J458">
        <v>-1.04570136368349</v>
      </c>
      <c r="K458">
        <v>842.81631430626703</v>
      </c>
      <c r="L458">
        <v>24.4200676722397</v>
      </c>
      <c r="N458">
        <f t="shared" si="21"/>
        <v>1.9897918677000002E-2</v>
      </c>
      <c r="T458">
        <f t="shared" si="22"/>
        <v>170.02825606278373</v>
      </c>
      <c r="V458">
        <f t="shared" si="23"/>
        <v>197.68830200045596</v>
      </c>
    </row>
    <row r="459" spans="2:22">
      <c r="B459">
        <v>-104.71176178287099</v>
      </c>
      <c r="C459">
        <v>32.242086687756903</v>
      </c>
      <c r="D459">
        <v>84.190258961932003</v>
      </c>
      <c r="E459">
        <v>46.575851171823402</v>
      </c>
      <c r="F459" s="39">
        <v>4.6131825160116398E-6</v>
      </c>
      <c r="G459" s="39">
        <v>2.5521111936639802E-6</v>
      </c>
      <c r="H459">
        <v>2604</v>
      </c>
      <c r="I459" s="39">
        <v>7.8184122083864301E-12</v>
      </c>
      <c r="J459">
        <v>-0.42811316384932602</v>
      </c>
      <c r="K459">
        <v>3071.29637405422</v>
      </c>
      <c r="L459">
        <v>15.214955417583999</v>
      </c>
      <c r="N459">
        <f t="shared" si="21"/>
        <v>8.1340942284000003E-2</v>
      </c>
      <c r="T459">
        <f t="shared" si="22"/>
        <v>260.31243219932099</v>
      </c>
      <c r="V459">
        <f t="shared" si="23"/>
        <v>470.53935733823801</v>
      </c>
    </row>
    <row r="460" spans="2:22">
      <c r="B460">
        <v>-104.711750549952</v>
      </c>
      <c r="C460">
        <v>32.242083564457197</v>
      </c>
      <c r="D460">
        <v>65.752088594936694</v>
      </c>
      <c r="E460">
        <v>48.879244085004302</v>
      </c>
      <c r="F460" s="39">
        <v>3.6028679474018999E-6</v>
      </c>
      <c r="G460" s="39">
        <v>2.6783249866325499E-6</v>
      </c>
      <c r="H460">
        <v>2170</v>
      </c>
      <c r="I460" s="39">
        <v>6.5153435069886898E-12</v>
      </c>
      <c r="J460">
        <v>-0.77568194556251602</v>
      </c>
      <c r="K460">
        <v>2517.2892133731398</v>
      </c>
      <c r="L460">
        <v>13.796158642724301</v>
      </c>
      <c r="N460">
        <f t="shared" si="21"/>
        <v>6.778411857000001E-2</v>
      </c>
      <c r="T460">
        <f t="shared" si="22"/>
        <v>273.18609519108907</v>
      </c>
      <c r="V460">
        <f t="shared" si="23"/>
        <v>367.48842315710124</v>
      </c>
    </row>
    <row r="461" spans="2:22">
      <c r="B461">
        <v>-104.71177000208</v>
      </c>
      <c r="C461">
        <v>32.242082523357297</v>
      </c>
      <c r="D461">
        <v>50.340719895790002</v>
      </c>
      <c r="E461">
        <v>38.480759724612099</v>
      </c>
      <c r="F461" s="39">
        <v>2.7584061592173598E-6</v>
      </c>
      <c r="G461" s="39">
        <v>2.1085428427615699E-6</v>
      </c>
      <c r="H461">
        <v>1245</v>
      </c>
      <c r="I461" s="39">
        <v>3.7380657447930503E-12</v>
      </c>
      <c r="J461">
        <v>-1.57944524100683</v>
      </c>
      <c r="K461">
        <v>1517.2674496468501</v>
      </c>
      <c r="L461">
        <v>17.944591753432999</v>
      </c>
      <c r="N461">
        <f t="shared" si="21"/>
        <v>3.8889966645000003E-2</v>
      </c>
      <c r="T461">
        <f t="shared" si="22"/>
        <v>215.06896610085704</v>
      </c>
      <c r="V461">
        <f t="shared" si="23"/>
        <v>281.35428349757035</v>
      </c>
    </row>
    <row r="462" spans="2:22">
      <c r="B462">
        <v>-104.711777070599</v>
      </c>
      <c r="C462">
        <v>32.242081591846798</v>
      </c>
      <c r="D462">
        <v>79.020736065042101</v>
      </c>
      <c r="E462">
        <v>50.913871528404698</v>
      </c>
      <c r="F462" s="39">
        <v>4.3299199041833801E-6</v>
      </c>
      <c r="G462" s="39">
        <v>2.7898118482270198E-6</v>
      </c>
      <c r="H462">
        <v>2276</v>
      </c>
      <c r="I462" s="39">
        <v>6.83360452622408E-12</v>
      </c>
      <c r="J462">
        <v>-2.4580641450139602</v>
      </c>
      <c r="K462">
        <v>3151.2022247305299</v>
      </c>
      <c r="L462">
        <v>27.773597576885901</v>
      </c>
      <c r="N462">
        <f t="shared" si="21"/>
        <v>7.1095232196000002E-2</v>
      </c>
      <c r="T462">
        <f t="shared" si="22"/>
        <v>284.5576279722539</v>
      </c>
      <c r="V462">
        <f t="shared" si="23"/>
        <v>441.64689386752036</v>
      </c>
    </row>
    <row r="463" spans="2:22">
      <c r="B463">
        <v>-104.71175268694699</v>
      </c>
      <c r="C463">
        <v>32.242081482257397</v>
      </c>
      <c r="D463">
        <v>62.697157285526799</v>
      </c>
      <c r="E463">
        <v>56.795621259119599</v>
      </c>
      <c r="F463" s="39">
        <v>3.4354738108598198E-6</v>
      </c>
      <c r="G463" s="39">
        <v>3.1121007371774499E-6</v>
      </c>
      <c r="H463">
        <v>2098</v>
      </c>
      <c r="I463" s="39">
        <v>6.29916621090427E-12</v>
      </c>
      <c r="J463">
        <v>-0.17138502027833699</v>
      </c>
      <c r="K463">
        <v>2789.08523071019</v>
      </c>
      <c r="L463">
        <v>24.778204090027799</v>
      </c>
      <c r="N463">
        <f t="shared" si="21"/>
        <v>6.5535060258000002E-2</v>
      </c>
      <c r="T463">
        <f t="shared" si="22"/>
        <v>317.43072721721944</v>
      </c>
      <c r="V463">
        <f t="shared" si="23"/>
        <v>350.41441206880933</v>
      </c>
    </row>
    <row r="464" spans="2:22">
      <c r="B464">
        <v>-104.71179400217</v>
      </c>
      <c r="C464">
        <v>32.242080769925899</v>
      </c>
      <c r="D464">
        <v>74.966595552320797</v>
      </c>
      <c r="E464">
        <v>68.013759605829705</v>
      </c>
      <c r="F464" s="39">
        <v>4.10777436904259E-6</v>
      </c>
      <c r="G464" s="39">
        <v>3.7267955999957599E-6</v>
      </c>
      <c r="H464">
        <v>3308</v>
      </c>
      <c r="I464" s="39">
        <v>9.9321457701007306E-12</v>
      </c>
      <c r="J464">
        <v>-0.71712567477498002</v>
      </c>
      <c r="K464">
        <v>3993.5916176270698</v>
      </c>
      <c r="L464">
        <v>17.1672940868811</v>
      </c>
      <c r="N464">
        <f t="shared" si="21"/>
        <v>0.10333173466800001</v>
      </c>
      <c r="T464">
        <f t="shared" si="22"/>
        <v>380.12890243698223</v>
      </c>
      <c r="V464">
        <f t="shared" si="23"/>
        <v>418.98830254192097</v>
      </c>
    </row>
    <row r="465" spans="2:22">
      <c r="B465">
        <v>-104.711779371978</v>
      </c>
      <c r="C465">
        <v>32.2420813178732</v>
      </c>
      <c r="D465">
        <v>33.007065922057599</v>
      </c>
      <c r="E465">
        <v>21.548057079278799</v>
      </c>
      <c r="F465" s="39">
        <v>1.8086132682562499E-6</v>
      </c>
      <c r="G465" s="39">
        <v>1.18071997161925E-6</v>
      </c>
      <c r="H465">
        <v>466</v>
      </c>
      <c r="I465" s="39">
        <v>1.39914749965747E-12</v>
      </c>
      <c r="J465">
        <v>-0.840224630529529</v>
      </c>
      <c r="K465">
        <v>557.075577475827</v>
      </c>
      <c r="L465">
        <v>16.348872784640999</v>
      </c>
      <c r="N465">
        <f t="shared" si="21"/>
        <v>1.4556405186000002E-2</v>
      </c>
      <c r="T465">
        <f t="shared" si="22"/>
        <v>120.43209101608922</v>
      </c>
      <c r="V465">
        <f t="shared" si="23"/>
        <v>184.47649143837992</v>
      </c>
    </row>
    <row r="466" spans="2:22">
      <c r="B466">
        <v>-104.711783426788</v>
      </c>
      <c r="C466">
        <v>32.2420799480049</v>
      </c>
      <c r="D466">
        <v>80.427740523502493</v>
      </c>
      <c r="E466">
        <v>61.264813478488598</v>
      </c>
      <c r="F466" s="39">
        <v>4.4070163337199003E-6</v>
      </c>
      <c r="G466" s="39">
        <v>3.3569889185573299E-6</v>
      </c>
      <c r="H466">
        <v>2850</v>
      </c>
      <c r="I466" s="39">
        <v>8.5570179700081902E-12</v>
      </c>
      <c r="J466">
        <v>-9.7953202929680294E-2</v>
      </c>
      <c r="K466">
        <v>3859.3668758355202</v>
      </c>
      <c r="L466">
        <v>26.153690703918901</v>
      </c>
      <c r="N466">
        <f t="shared" si="21"/>
        <v>8.9025224850000015E-2</v>
      </c>
      <c r="T466">
        <f t="shared" si="22"/>
        <v>342.4090425312728</v>
      </c>
      <c r="V466">
        <f t="shared" si="23"/>
        <v>449.51064178585546</v>
      </c>
    </row>
    <row r="467" spans="2:22">
      <c r="B467">
        <v>-104.711779645951</v>
      </c>
      <c r="C467">
        <v>32.242079126083901</v>
      </c>
      <c r="D467">
        <v>39.931625591997999</v>
      </c>
      <c r="E467">
        <v>21.013505197031701</v>
      </c>
      <c r="F467" s="39">
        <v>2.18804264636152E-6</v>
      </c>
      <c r="G467" s="39">
        <v>1.1514293455125099E-6</v>
      </c>
      <c r="H467">
        <v>545</v>
      </c>
      <c r="I467" s="39">
        <v>1.6363420328612099E-12</v>
      </c>
      <c r="J467">
        <v>-0.64406097263784401</v>
      </c>
      <c r="K467">
        <v>657.22575421065699</v>
      </c>
      <c r="L467">
        <v>17.0756781047698</v>
      </c>
      <c r="N467">
        <f t="shared" si="21"/>
        <v>1.7024121945000002E-2</v>
      </c>
      <c r="T467">
        <f t="shared" si="22"/>
        <v>117.44448054621019</v>
      </c>
      <c r="V467">
        <f t="shared" si="23"/>
        <v>223.17785543367683</v>
      </c>
    </row>
    <row r="468" spans="2:22">
      <c r="B468">
        <v>-104.71175942669799</v>
      </c>
      <c r="C468">
        <v>32.242075509631597</v>
      </c>
      <c r="D468">
        <v>192.829844357745</v>
      </c>
      <c r="E468">
        <v>37.534086684122798</v>
      </c>
      <c r="F468" s="39">
        <v>1.0566059274845799E-5</v>
      </c>
      <c r="G468" s="39">
        <v>2.0566701490246501E-6</v>
      </c>
      <c r="H468">
        <v>4557</v>
      </c>
      <c r="I468" s="39">
        <v>1.36822213646762E-11</v>
      </c>
      <c r="J468">
        <v>-2.57624865498813</v>
      </c>
      <c r="K468">
        <v>5668.90507256603</v>
      </c>
      <c r="L468">
        <v>19.614106398552401</v>
      </c>
      <c r="N468">
        <f t="shared" si="21"/>
        <v>0.142346648997</v>
      </c>
      <c r="T468">
        <f t="shared" si="22"/>
        <v>209.77801047756233</v>
      </c>
      <c r="V468">
        <f t="shared" si="23"/>
        <v>1077.7260001154368</v>
      </c>
    </row>
    <row r="469" spans="2:22">
      <c r="B469">
        <v>-104.71178616652401</v>
      </c>
      <c r="C469">
        <v>32.2420763863473</v>
      </c>
      <c r="D469">
        <v>63.466611552211198</v>
      </c>
      <c r="E469">
        <v>56.542281450919702</v>
      </c>
      <c r="F469" s="39">
        <v>3.47763584971926E-6</v>
      </c>
      <c r="G469" s="39">
        <v>3.09821905076613E-6</v>
      </c>
      <c r="H469">
        <v>2179</v>
      </c>
      <c r="I469" s="39">
        <v>6.5423656689992397E-12</v>
      </c>
      <c r="J469">
        <v>-2.1525129415426298</v>
      </c>
      <c r="K469">
        <v>2810.7208904823601</v>
      </c>
      <c r="L469">
        <v>22.4754045348826</v>
      </c>
      <c r="N469">
        <f t="shared" si="21"/>
        <v>6.8065250859000004E-2</v>
      </c>
      <c r="T469">
        <f t="shared" si="22"/>
        <v>316.01481102919024</v>
      </c>
      <c r="V469">
        <f t="shared" si="23"/>
        <v>354.71489196530842</v>
      </c>
    </row>
    <row r="470" spans="2:22">
      <c r="B470">
        <v>-104.711772413048</v>
      </c>
      <c r="C470">
        <v>32.2420690438531</v>
      </c>
      <c r="D470">
        <v>182.01420860696601</v>
      </c>
      <c r="E470">
        <v>69.499302352386806</v>
      </c>
      <c r="F470" s="39">
        <v>9.9734194331320395E-6</v>
      </c>
      <c r="G470" s="39">
        <v>3.8081955138302599E-6</v>
      </c>
      <c r="H470">
        <v>6248</v>
      </c>
      <c r="I470" s="39">
        <v>1.8759385360214398E-11</v>
      </c>
      <c r="J470">
        <v>-2.47584824867611</v>
      </c>
      <c r="K470">
        <v>9907.9730835752198</v>
      </c>
      <c r="L470">
        <v>36.939675276696903</v>
      </c>
      <c r="N470">
        <f t="shared" si="21"/>
        <v>0.19516828240800002</v>
      </c>
      <c r="T470">
        <f t="shared" si="22"/>
        <v>388.4316008474899</v>
      </c>
      <c r="V470">
        <f t="shared" si="23"/>
        <v>1017.2774119043331</v>
      </c>
    </row>
    <row r="471" spans="2:22">
      <c r="B471">
        <v>-104.71178107061399</v>
      </c>
      <c r="C471">
        <v>32.242068386316397</v>
      </c>
      <c r="D471">
        <v>33.7180235945902</v>
      </c>
      <c r="E471">
        <v>27.184607971907901</v>
      </c>
      <c r="F471" s="39">
        <v>1.8475700020279601E-6</v>
      </c>
      <c r="G471" s="39">
        <v>1.4895732564184299E-6</v>
      </c>
      <c r="H471">
        <v>602</v>
      </c>
      <c r="I471" s="39">
        <v>1.80748239226137E-12</v>
      </c>
      <c r="J471">
        <v>-2.8043248822559601</v>
      </c>
      <c r="K471">
        <v>717.93357809059898</v>
      </c>
      <c r="L471">
        <v>16.148231762461101</v>
      </c>
      <c r="N471">
        <f t="shared" si="21"/>
        <v>1.8804626442E-2</v>
      </c>
      <c r="T471">
        <f t="shared" si="22"/>
        <v>151.93477395499326</v>
      </c>
      <c r="V471">
        <f t="shared" si="23"/>
        <v>188.45003387016465</v>
      </c>
    </row>
    <row r="472" spans="2:22">
      <c r="B472">
        <v>-104.711785618577</v>
      </c>
      <c r="C472">
        <v>32.242067235626998</v>
      </c>
      <c r="D472">
        <v>49.802402591828702</v>
      </c>
      <c r="E472">
        <v>36.272410292526899</v>
      </c>
      <c r="F472" s="39">
        <v>2.7289092078441101E-6</v>
      </c>
      <c r="G472" s="39">
        <v>1.98753693168644E-6</v>
      </c>
      <c r="H472">
        <v>683</v>
      </c>
      <c r="I472" s="39">
        <v>2.0506818503563401E-12</v>
      </c>
      <c r="J472">
        <v>-0.44111171905959701</v>
      </c>
      <c r="K472">
        <v>1414.90014570332</v>
      </c>
      <c r="L472">
        <v>51.728042288066099</v>
      </c>
      <c r="N472">
        <f t="shared" si="21"/>
        <v>2.1334817043000002E-2</v>
      </c>
      <c r="T472">
        <f t="shared" si="22"/>
        <v>202.72650112493287</v>
      </c>
      <c r="V472">
        <f t="shared" si="23"/>
        <v>278.34562808573065</v>
      </c>
    </row>
    <row r="473" spans="2:22">
      <c r="B473">
        <v>-104.711784687066</v>
      </c>
      <c r="C473">
        <v>32.242065536990303</v>
      </c>
      <c r="D473">
        <v>53.810946723865399</v>
      </c>
      <c r="E473">
        <v>28.665485477378098</v>
      </c>
      <c r="F473" s="39">
        <v>2.94855630161222E-6</v>
      </c>
      <c r="G473" s="39">
        <v>1.57071753962676E-6</v>
      </c>
      <c r="H473">
        <v>843</v>
      </c>
      <c r="I473" s="39">
        <v>2.53107584165505E-12</v>
      </c>
      <c r="J473">
        <v>-2.7464715538591302</v>
      </c>
      <c r="K473">
        <v>1208.1726927833399</v>
      </c>
      <c r="L473">
        <v>30.225206625227798</v>
      </c>
      <c r="N473">
        <f t="shared" si="21"/>
        <v>2.6332724403000003E-2</v>
      </c>
      <c r="T473">
        <f t="shared" si="22"/>
        <v>160.2113983330662</v>
      </c>
      <c r="V473">
        <f t="shared" si="23"/>
        <v>300.74938123968371</v>
      </c>
    </row>
    <row r="474" spans="2:22">
      <c r="B474">
        <v>-104.71178337199299</v>
      </c>
      <c r="C474">
        <v>32.242055290375298</v>
      </c>
      <c r="D474">
        <v>47.017709986519399</v>
      </c>
      <c r="E474">
        <v>23.4746067383333</v>
      </c>
      <c r="F474" s="39">
        <v>2.57632272815305E-6</v>
      </c>
      <c r="G474" s="39">
        <v>1.2862847401917901E-6</v>
      </c>
      <c r="H474">
        <v>759</v>
      </c>
      <c r="I474" s="39">
        <v>2.27886899622323E-12</v>
      </c>
      <c r="J474">
        <v>-2.4952709864192699</v>
      </c>
      <c r="K474">
        <v>864.48782159392999</v>
      </c>
      <c r="L474">
        <v>12.202349062527301</v>
      </c>
      <c r="N474">
        <f t="shared" si="21"/>
        <v>2.3708823039000002E-2</v>
      </c>
      <c r="T474">
        <f t="shared" si="22"/>
        <v>131.19957706054481</v>
      </c>
      <c r="V474">
        <f t="shared" si="23"/>
        <v>262.78198111465696</v>
      </c>
    </row>
    <row r="475" spans="2:22">
      <c r="B475">
        <v>-104.711786111729</v>
      </c>
      <c r="C475">
        <v>32.242048276649598</v>
      </c>
      <c r="D475">
        <v>29.2506553064981</v>
      </c>
      <c r="E475">
        <v>22.460379723750201</v>
      </c>
      <c r="F475" s="39">
        <v>1.6027817624700999E-6</v>
      </c>
      <c r="G475" s="39">
        <v>1.2307104446778899E-6</v>
      </c>
      <c r="H475">
        <v>334</v>
      </c>
      <c r="I475" s="39">
        <v>1.0028224568360401E-12</v>
      </c>
      <c r="J475">
        <v>-3.05310267366304</v>
      </c>
      <c r="K475">
        <v>514.57866476671495</v>
      </c>
      <c r="L475">
        <v>35.092528534695603</v>
      </c>
      <c r="N475">
        <f t="shared" si="21"/>
        <v>1.0433131614000002E-2</v>
      </c>
      <c r="T475">
        <f t="shared" si="22"/>
        <v>125.53106227603988</v>
      </c>
      <c r="V475">
        <f t="shared" si="23"/>
        <v>163.4819125080179</v>
      </c>
    </row>
    <row r="476" spans="2:22">
      <c r="B476">
        <v>-104.71178594734501</v>
      </c>
      <c r="C476">
        <v>32.242046194449799</v>
      </c>
      <c r="D476">
        <v>35.085595124092301</v>
      </c>
      <c r="E476">
        <v>22.762233742147799</v>
      </c>
      <c r="F476" s="39">
        <v>1.9225057148655601E-6</v>
      </c>
      <c r="G476" s="39">
        <v>1.24725045414252E-6</v>
      </c>
      <c r="H476">
        <v>541</v>
      </c>
      <c r="I476" s="39">
        <v>1.6243321830787401E-12</v>
      </c>
      <c r="J476">
        <v>-2.9358282538635101</v>
      </c>
      <c r="K476">
        <v>625.52231512391495</v>
      </c>
      <c r="L476">
        <v>13.512278152246401</v>
      </c>
      <c r="N476">
        <f t="shared" si="21"/>
        <v>1.6899174261000002E-2</v>
      </c>
      <c r="T476">
        <f t="shared" si="22"/>
        <v>127.21812438486405</v>
      </c>
      <c r="V476">
        <f t="shared" si="23"/>
        <v>196.09339114855189</v>
      </c>
    </row>
    <row r="477" spans="2:22">
      <c r="B477">
        <v>-104.71179131722801</v>
      </c>
      <c r="C477">
        <v>32.242043838276302</v>
      </c>
      <c r="D477">
        <v>81.237934804429003</v>
      </c>
      <c r="E477">
        <v>21.9541113514329</v>
      </c>
      <c r="F477" s="39">
        <v>4.4514107106635897E-6</v>
      </c>
      <c r="G477" s="39">
        <v>1.2029696058637499E-6</v>
      </c>
      <c r="H477">
        <v>1072</v>
      </c>
      <c r="I477" s="39">
        <v>3.2186397417013202E-12</v>
      </c>
      <c r="J477">
        <v>-2.17907185387757</v>
      </c>
      <c r="K477">
        <v>1396.9273435620401</v>
      </c>
      <c r="L477">
        <v>23.260146281732101</v>
      </c>
      <c r="N477">
        <f t="shared" si="21"/>
        <v>3.3485979312000001E-2</v>
      </c>
      <c r="T477">
        <f t="shared" si="22"/>
        <v>122.70152834315849</v>
      </c>
      <c r="V477">
        <f t="shared" si="23"/>
        <v>454.03881762195374</v>
      </c>
    </row>
    <row r="478" spans="2:22">
      <c r="B478">
        <v>-104.71179290627499</v>
      </c>
      <c r="C478">
        <v>32.242031838229899</v>
      </c>
      <c r="D478">
        <v>32.446661147555602</v>
      </c>
      <c r="E478">
        <v>28.749549005062001</v>
      </c>
      <c r="F478" s="39">
        <v>1.7779060398963601E-6</v>
      </c>
      <c r="G478" s="39">
        <v>1.5753237779366001E-6</v>
      </c>
      <c r="H478">
        <v>566</v>
      </c>
      <c r="I478" s="39">
        <v>1.69939374421917E-12</v>
      </c>
      <c r="J478">
        <v>-2.4001704037177398</v>
      </c>
      <c r="K478">
        <v>730.63442512257495</v>
      </c>
      <c r="L478">
        <v>22.533078029406401</v>
      </c>
      <c r="N478">
        <f t="shared" si="21"/>
        <v>1.7680097286E-2</v>
      </c>
      <c r="T478">
        <f t="shared" si="22"/>
        <v>160.68122938929153</v>
      </c>
      <c r="V478">
        <f t="shared" si="23"/>
        <v>181.34438915368827</v>
      </c>
    </row>
    <row r="479" spans="2:22">
      <c r="B479">
        <v>-104.711766111654</v>
      </c>
      <c r="C479">
        <v>32.242085043914997</v>
      </c>
      <c r="D479">
        <v>96.020757714420498</v>
      </c>
      <c r="E479">
        <v>59.9601021262568</v>
      </c>
      <c r="F479" s="39">
        <v>5.2614315019822702E-6</v>
      </c>
      <c r="G479" s="39">
        <v>3.28549761216666E-6</v>
      </c>
      <c r="H479">
        <v>3375</v>
      </c>
      <c r="I479" s="39">
        <v>1.0133310753956999E-11</v>
      </c>
      <c r="J479">
        <v>-1.7020910945913399</v>
      </c>
      <c r="K479">
        <v>4509.4811295830305</v>
      </c>
      <c r="L479">
        <v>25.1576865937108</v>
      </c>
      <c r="N479">
        <f t="shared" si="21"/>
        <v>0.10542460837500001</v>
      </c>
      <c r="T479">
        <f t="shared" si="22"/>
        <v>335.11701078364928</v>
      </c>
      <c r="V479">
        <f t="shared" si="23"/>
        <v>536.66001486589619</v>
      </c>
    </row>
    <row r="480" spans="2:22">
      <c r="B480">
        <v>-104.71176457740199</v>
      </c>
      <c r="C480">
        <v>32.242076057578899</v>
      </c>
      <c r="D480">
        <v>67.197319354033993</v>
      </c>
      <c r="E480">
        <v>26.792974918998699</v>
      </c>
      <c r="F480" s="39">
        <v>3.6820589767641501E-6</v>
      </c>
      <c r="G480" s="39">
        <v>1.4681138289900099E-6</v>
      </c>
      <c r="H480">
        <v>981</v>
      </c>
      <c r="I480" s="39">
        <v>2.9454156591501799E-12</v>
      </c>
      <c r="J480">
        <v>-2.6719194390083301</v>
      </c>
      <c r="K480">
        <v>1410.1716106984099</v>
      </c>
      <c r="L480">
        <v>30.433998773089499</v>
      </c>
      <c r="N480">
        <f t="shared" si="21"/>
        <v>3.0643419501000004E-2</v>
      </c>
      <c r="T480">
        <f t="shared" si="22"/>
        <v>149.74593682228374</v>
      </c>
      <c r="V480">
        <f t="shared" si="23"/>
        <v>375.56581786969599</v>
      </c>
    </row>
    <row r="481" spans="2:22">
      <c r="B481">
        <v>-104.71176830344299</v>
      </c>
      <c r="C481">
        <v>32.2420753452474</v>
      </c>
      <c r="D481">
        <v>83.548474025444605</v>
      </c>
      <c r="E481">
        <v>24.906564639256601</v>
      </c>
      <c r="F481" s="39">
        <v>4.5780160836410896E-6</v>
      </c>
      <c r="G481" s="39">
        <v>1.3647484868728799E-6</v>
      </c>
      <c r="H481">
        <v>961</v>
      </c>
      <c r="I481" s="39">
        <v>2.8853664102378498E-12</v>
      </c>
      <c r="J481">
        <v>-2.3244660768670302</v>
      </c>
      <c r="K481">
        <v>1629.8642461593099</v>
      </c>
      <c r="L481">
        <v>41.038034163609197</v>
      </c>
      <c r="N481">
        <f t="shared" si="21"/>
        <v>3.0018681081000004E-2</v>
      </c>
      <c r="T481">
        <f t="shared" si="22"/>
        <v>139.20278976880516</v>
      </c>
      <c r="V481">
        <f t="shared" si="23"/>
        <v>466.95242132820994</v>
      </c>
    </row>
    <row r="482" spans="2:22">
      <c r="V482">
        <f t="shared" si="23"/>
        <v>0</v>
      </c>
    </row>
    <row r="483" spans="2:22">
      <c r="B483">
        <v>-104.71165942631499</v>
      </c>
      <c r="C483">
        <v>32.242275619594103</v>
      </c>
      <c r="D483">
        <v>179.937256227706</v>
      </c>
      <c r="E483">
        <v>106.287997680877</v>
      </c>
      <c r="F483" s="39">
        <v>9.8596133881010606E-6</v>
      </c>
      <c r="G483" s="39">
        <v>5.8240221447117596E-6</v>
      </c>
      <c r="H483">
        <v>10192</v>
      </c>
      <c r="I483" s="39">
        <v>3.0601097245727497E-11</v>
      </c>
      <c r="J483">
        <v>-2.1648542341328798</v>
      </c>
      <c r="K483">
        <v>14979.744321882499</v>
      </c>
      <c r="L483">
        <v>31.9614555429267</v>
      </c>
      <c r="N483">
        <f t="shared" si="21"/>
        <v>0.31836669883200003</v>
      </c>
      <c r="T483">
        <f t="shared" si="22"/>
        <v>594.04361903842164</v>
      </c>
      <c r="V483">
        <f t="shared" si="23"/>
        <v>1005.6693250566489</v>
      </c>
    </row>
    <row r="484" spans="2:22">
      <c r="B484">
        <v>-104.71168161817801</v>
      </c>
      <c r="C484">
        <v>32.242271455194498</v>
      </c>
      <c r="D484">
        <v>85.126178845080403</v>
      </c>
      <c r="E484">
        <v>72.182888625740802</v>
      </c>
      <c r="F484" s="39">
        <v>4.6644659933944596E-6</v>
      </c>
      <c r="G484" s="39">
        <v>3.9552418993514504E-6</v>
      </c>
      <c r="H484">
        <v>3130</v>
      </c>
      <c r="I484" s="39">
        <v>9.3977074547809207E-12</v>
      </c>
      <c r="J484">
        <v>-0.73702967423827304</v>
      </c>
      <c r="K484">
        <v>4812.7851904180598</v>
      </c>
      <c r="L484">
        <v>34.964892964023697</v>
      </c>
      <c r="N484">
        <f t="shared" si="21"/>
        <v>9.7771562730000011E-2</v>
      </c>
      <c r="T484">
        <f t="shared" si="22"/>
        <v>403.43016452926537</v>
      </c>
      <c r="V484">
        <f t="shared" si="23"/>
        <v>475.77021356515439</v>
      </c>
    </row>
    <row r="485" spans="2:22">
      <c r="B485">
        <v>-104.711657563294</v>
      </c>
      <c r="C485">
        <v>32.2422686606631</v>
      </c>
      <c r="D485">
        <v>149.98191340672901</v>
      </c>
      <c r="E485">
        <v>124.806498829418</v>
      </c>
      <c r="F485" s="39">
        <v>8.2182184634774192E-6</v>
      </c>
      <c r="G485" s="39">
        <v>6.8387384168141798E-6</v>
      </c>
      <c r="H485">
        <v>13235</v>
      </c>
      <c r="I485" s="39">
        <v>3.9737590467739799E-11</v>
      </c>
      <c r="J485">
        <v>-0.74507205745701499</v>
      </c>
      <c r="K485">
        <v>14661.3908437029</v>
      </c>
      <c r="L485">
        <v>9.7288917464171991</v>
      </c>
      <c r="N485">
        <f t="shared" si="21"/>
        <v>0.41342064943500006</v>
      </c>
      <c r="T485">
        <f t="shared" si="22"/>
        <v>697.54352195761726</v>
      </c>
      <c r="V485">
        <f t="shared" si="23"/>
        <v>838.24891403020843</v>
      </c>
    </row>
    <row r="486" spans="2:22">
      <c r="B486">
        <v>-104.71165049477401</v>
      </c>
      <c r="C486">
        <v>32.242233482445002</v>
      </c>
      <c r="D486">
        <v>67.748385150429598</v>
      </c>
      <c r="E486">
        <v>36.215368401153299</v>
      </c>
      <c r="F486" s="39">
        <v>3.7122544783393801E-6</v>
      </c>
      <c r="G486" s="39">
        <v>1.98441133664482E-6</v>
      </c>
      <c r="H486">
        <v>1311</v>
      </c>
      <c r="I486" s="39">
        <v>3.93622826620376E-12</v>
      </c>
      <c r="J486">
        <v>-2.2095111707654702</v>
      </c>
      <c r="K486">
        <v>1921.7236573745099</v>
      </c>
      <c r="L486">
        <v>31.779993706737901</v>
      </c>
      <c r="N486">
        <f t="shared" si="21"/>
        <v>4.0951603431000003E-2</v>
      </c>
      <c r="T486">
        <f t="shared" si="22"/>
        <v>202.40769399404581</v>
      </c>
      <c r="V486">
        <f t="shared" si="23"/>
        <v>378.64572460575107</v>
      </c>
    </row>
    <row r="487" spans="2:22">
      <c r="B487">
        <v>-104.71161487820299</v>
      </c>
      <c r="C487">
        <v>32.242234687929098</v>
      </c>
      <c r="D487">
        <v>34.959048596893602</v>
      </c>
      <c r="E487">
        <v>25.115710333873299</v>
      </c>
      <c r="F487" s="39">
        <v>1.9155716320639001E-6</v>
      </c>
      <c r="G487" s="39">
        <v>1.3762085687588401E-6</v>
      </c>
      <c r="H487">
        <v>598</v>
      </c>
      <c r="I487" s="39">
        <v>1.79547254247891E-12</v>
      </c>
      <c r="J487">
        <v>-2.65268510364211</v>
      </c>
      <c r="K487">
        <v>687.70811927057105</v>
      </c>
      <c r="L487">
        <v>13.0445048934018</v>
      </c>
      <c r="N487">
        <f t="shared" si="21"/>
        <v>1.8679678758000001E-2</v>
      </c>
      <c r="T487">
        <f t="shared" si="22"/>
        <v>140.37170505601787</v>
      </c>
      <c r="V487">
        <f t="shared" si="23"/>
        <v>195.38612260803836</v>
      </c>
    </row>
    <row r="488" spans="2:22">
      <c r="B488">
        <v>-104.711677179806</v>
      </c>
      <c r="C488">
        <v>32.242232167371398</v>
      </c>
      <c r="D488">
        <v>29.132832639002899</v>
      </c>
      <c r="E488">
        <v>23.814295604325501</v>
      </c>
      <c r="F488" s="39">
        <v>1.5963257012062401E-6</v>
      </c>
      <c r="G488" s="39">
        <v>1.30489789991835E-6</v>
      </c>
      <c r="H488">
        <v>490</v>
      </c>
      <c r="I488" s="39">
        <v>1.4712065983522801E-12</v>
      </c>
      <c r="J488">
        <v>-0.99632610788506004</v>
      </c>
      <c r="K488">
        <v>543.39987653703099</v>
      </c>
      <c r="L488">
        <v>9.8269946024531194</v>
      </c>
      <c r="N488">
        <f t="shared" si="21"/>
        <v>1.5306091290000002E-2</v>
      </c>
      <c r="T488">
        <f t="shared" si="22"/>
        <v>133.09809813257525</v>
      </c>
      <c r="V488">
        <f t="shared" si="23"/>
        <v>162.82340161938723</v>
      </c>
    </row>
    <row r="489" spans="2:22">
      <c r="B489">
        <v>-104.711617837118</v>
      </c>
      <c r="C489">
        <v>32.242230742708401</v>
      </c>
      <c r="D489">
        <v>26.725793211564</v>
      </c>
      <c r="E489">
        <v>21.067957853492601</v>
      </c>
      <c r="F489" s="39">
        <v>1.4644326254641601E-6</v>
      </c>
      <c r="G489" s="39">
        <v>1.15441306412596E-6</v>
      </c>
      <c r="H489">
        <v>367</v>
      </c>
      <c r="I489" s="39">
        <v>1.1019037175414E-12</v>
      </c>
      <c r="J489">
        <v>-2.44273353658861</v>
      </c>
      <c r="K489">
        <v>441.01374569823099</v>
      </c>
      <c r="L489">
        <v>16.782639185327302</v>
      </c>
      <c r="N489">
        <f t="shared" si="21"/>
        <v>1.1463950007000002E-2</v>
      </c>
      <c r="T489">
        <f t="shared" si="22"/>
        <v>117.74881644317016</v>
      </c>
      <c r="V489">
        <f t="shared" si="23"/>
        <v>149.37045825943122</v>
      </c>
    </row>
    <row r="490" spans="2:22">
      <c r="B490">
        <v>-104.711608248041</v>
      </c>
      <c r="C490">
        <v>32.242221372809198</v>
      </c>
      <c r="D490">
        <v>34.713185794500198</v>
      </c>
      <c r="E490">
        <v>29.8132074151527</v>
      </c>
      <c r="F490" s="39">
        <v>1.9020996461676199E-6</v>
      </c>
      <c r="G490" s="39">
        <v>1.6336066534252999E-6</v>
      </c>
      <c r="H490">
        <v>631</v>
      </c>
      <c r="I490" s="39">
        <v>1.8945538031842601E-12</v>
      </c>
      <c r="J490">
        <v>-0.70720124417530095</v>
      </c>
      <c r="K490">
        <v>810.59189248450002</v>
      </c>
      <c r="L490">
        <v>22.155648748724001</v>
      </c>
      <c r="N490">
        <f t="shared" si="21"/>
        <v>1.9710497151000001E-2</v>
      </c>
      <c r="T490">
        <f t="shared" si="22"/>
        <v>166.62601624328846</v>
      </c>
      <c r="V490">
        <f t="shared" si="23"/>
        <v>194.01199540546162</v>
      </c>
    </row>
    <row r="491" spans="2:22">
      <c r="B491">
        <v>-104.71162260425901</v>
      </c>
      <c r="C491">
        <v>32.242214304288701</v>
      </c>
      <c r="D491">
        <v>80.189089458059797</v>
      </c>
      <c r="E491">
        <v>53.267432799562101</v>
      </c>
      <c r="F491" s="39">
        <v>4.3939395130033196E-6</v>
      </c>
      <c r="G491" s="39">
        <v>2.91877460282996E-6</v>
      </c>
      <c r="H491">
        <v>2845</v>
      </c>
      <c r="I491" s="39">
        <v>8.5420056577801003E-12</v>
      </c>
      <c r="J491">
        <v>-0.57419854731217101</v>
      </c>
      <c r="K491">
        <v>3345.6162899362798</v>
      </c>
      <c r="L491">
        <v>14.9633504428511</v>
      </c>
      <c r="N491">
        <f t="shared" si="21"/>
        <v>8.8869040245000003E-2</v>
      </c>
      <c r="T491">
        <f t="shared" si="22"/>
        <v>297.71168191675258</v>
      </c>
      <c r="V491">
        <f t="shared" si="23"/>
        <v>448.17682098109623</v>
      </c>
    </row>
    <row r="492" spans="2:22">
      <c r="B492">
        <v>-104.71163509745701</v>
      </c>
      <c r="C492">
        <v>32.242207674126099</v>
      </c>
      <c r="D492">
        <v>163.64634652163201</v>
      </c>
      <c r="E492">
        <v>91.788752063045294</v>
      </c>
      <c r="F492" s="39">
        <v>8.9669573878390407E-6</v>
      </c>
      <c r="G492" s="39">
        <v>5.0295398945765397E-6</v>
      </c>
      <c r="H492">
        <v>7775</v>
      </c>
      <c r="I492" s="39">
        <v>2.3344145514671401E-11</v>
      </c>
      <c r="J492">
        <v>-2.8359085488660498</v>
      </c>
      <c r="K492">
        <v>11765.0793481809</v>
      </c>
      <c r="L492">
        <v>33.914597854351797</v>
      </c>
      <c r="N492">
        <f t="shared" si="21"/>
        <v>0.24286706077500003</v>
      </c>
      <c r="T492">
        <f t="shared" si="22"/>
        <v>513.00733528036017</v>
      </c>
      <c r="V492">
        <f t="shared" si="23"/>
        <v>914.6194307094014</v>
      </c>
    </row>
    <row r="493" spans="2:22">
      <c r="B493">
        <v>-104.71166523455599</v>
      </c>
      <c r="C493">
        <v>32.242271126426097</v>
      </c>
      <c r="D493">
        <v>38.855222148867298</v>
      </c>
      <c r="E493">
        <v>28.633380796082101</v>
      </c>
      <c r="F493" s="39">
        <v>2.1290614102274199E-6</v>
      </c>
      <c r="G493" s="39">
        <v>1.56895837228053E-6</v>
      </c>
      <c r="H493">
        <v>758</v>
      </c>
      <c r="I493" s="39">
        <v>2.2758665337776102E-12</v>
      </c>
      <c r="J493">
        <v>-2.55004294814215</v>
      </c>
      <c r="K493">
        <v>871.40712504425096</v>
      </c>
      <c r="L493">
        <v>13.014252670758401</v>
      </c>
      <c r="N493">
        <f t="shared" si="21"/>
        <v>2.3677586118000003E-2</v>
      </c>
      <c r="T493">
        <f t="shared" si="22"/>
        <v>160.03196526930287</v>
      </c>
      <c r="V493">
        <f t="shared" si="23"/>
        <v>217.16183659001933</v>
      </c>
    </row>
    <row r="494" spans="2:22">
      <c r="B494">
        <v>-104.711684796272</v>
      </c>
      <c r="C494">
        <v>32.242257044179901</v>
      </c>
      <c r="D494">
        <v>58.069526831790199</v>
      </c>
      <c r="E494">
        <v>43.024669777658197</v>
      </c>
      <c r="F494" s="39">
        <v>3.1819040491918599E-6</v>
      </c>
      <c r="G494" s="39">
        <v>2.3575251676706801E-6</v>
      </c>
      <c r="H494">
        <v>1458</v>
      </c>
      <c r="I494" s="39">
        <v>4.37759024570945E-12</v>
      </c>
      <c r="J494">
        <v>-2.0865024886915702</v>
      </c>
      <c r="K494">
        <v>1956.8832428032299</v>
      </c>
      <c r="L494">
        <v>25.493766408290501</v>
      </c>
      <c r="N494">
        <f t="shared" si="21"/>
        <v>4.5543430818000004E-2</v>
      </c>
      <c r="T494">
        <f t="shared" si="22"/>
        <v>240.46487938733168</v>
      </c>
      <c r="V494">
        <f t="shared" si="23"/>
        <v>324.55058546287546</v>
      </c>
    </row>
    <row r="495" spans="2:22">
      <c r="B495">
        <v>-104.711638768703</v>
      </c>
      <c r="C495">
        <v>32.2422540852643</v>
      </c>
      <c r="D495">
        <v>78.971823757108595</v>
      </c>
      <c r="E495">
        <v>33.797681029968203</v>
      </c>
      <c r="F495" s="39">
        <v>4.3272397674720902E-6</v>
      </c>
      <c r="G495" s="39">
        <v>1.8519348096991399E-6</v>
      </c>
      <c r="H495">
        <v>1832</v>
      </c>
      <c r="I495" s="39">
        <v>5.5005112003701696E-12</v>
      </c>
      <c r="J495">
        <v>-2.04375434486519</v>
      </c>
      <c r="K495">
        <v>2090.5384123495</v>
      </c>
      <c r="L495">
        <v>12.367073038325101</v>
      </c>
      <c r="N495">
        <f t="shared" si="21"/>
        <v>5.7226039272000005E-2</v>
      </c>
      <c r="T495">
        <f t="shared" si="22"/>
        <v>188.8952392764923</v>
      </c>
      <c r="V495">
        <f t="shared" si="23"/>
        <v>441.37352297847997</v>
      </c>
    </row>
    <row r="496" spans="2:22">
      <c r="B496">
        <v>-104.71164967285399</v>
      </c>
      <c r="C496">
        <v>32.242251509911902</v>
      </c>
      <c r="D496">
        <v>88.489593699180801</v>
      </c>
      <c r="E496">
        <v>58.930101953999802</v>
      </c>
      <c r="F496" s="39">
        <v>4.8487634025050003E-6</v>
      </c>
      <c r="G496" s="39">
        <v>3.2290590307353601E-6</v>
      </c>
      <c r="H496">
        <v>2684</v>
      </c>
      <c r="I496" s="39">
        <v>8.0586092040357795E-12</v>
      </c>
      <c r="J496">
        <v>-1.8247078535835899</v>
      </c>
      <c r="K496">
        <v>4084.4019494025301</v>
      </c>
      <c r="L496">
        <v>34.286585080280403</v>
      </c>
      <c r="N496">
        <f t="shared" si="21"/>
        <v>8.3839895964000002E-2</v>
      </c>
      <c r="T496">
        <f t="shared" si="22"/>
        <v>329.36033982090493</v>
      </c>
      <c r="V496">
        <f t="shared" si="23"/>
        <v>494.56833918472154</v>
      </c>
    </row>
    <row r="497" spans="2:22">
      <c r="B497">
        <v>-104.711588795914</v>
      </c>
      <c r="C497">
        <v>32.242230633118901</v>
      </c>
      <c r="D497">
        <v>73.914691650865393</v>
      </c>
      <c r="E497">
        <v>45.785350438871298</v>
      </c>
      <c r="F497" s="39">
        <v>4.0501355786819001E-6</v>
      </c>
      <c r="G497" s="39">
        <v>2.5087959193660598E-6</v>
      </c>
      <c r="H497">
        <v>2418</v>
      </c>
      <c r="I497" s="39">
        <v>7.25995419350168E-12</v>
      </c>
      <c r="J497">
        <v>-2.7741334759737399</v>
      </c>
      <c r="K497">
        <v>2650.6744590847002</v>
      </c>
      <c r="L497">
        <v>8.7779341701980407</v>
      </c>
      <c r="N497">
        <f t="shared" si="21"/>
        <v>7.5530874978000012E-2</v>
      </c>
      <c r="T497">
        <f t="shared" si="22"/>
        <v>255.8943236028517</v>
      </c>
      <c r="V497">
        <f t="shared" si="23"/>
        <v>413.10921163668672</v>
      </c>
    </row>
    <row r="498" spans="2:22">
      <c r="V498">
        <f t="shared" si="23"/>
        <v>0</v>
      </c>
    </row>
    <row r="499" spans="2:22">
      <c r="B499">
        <v>-104.711646275581</v>
      </c>
      <c r="C499">
        <v>32.242196550995303</v>
      </c>
      <c r="D499">
        <v>64.612295395386397</v>
      </c>
      <c r="E499">
        <v>56.424278563079397</v>
      </c>
      <c r="F499" s="39">
        <v>3.5404132866743201E-6</v>
      </c>
      <c r="G499" s="39">
        <v>3.0917531143771001E-6</v>
      </c>
      <c r="H499">
        <v>2593</v>
      </c>
      <c r="I499" s="39">
        <v>7.7853851214846397E-12</v>
      </c>
      <c r="J499">
        <v>-0.25632255253774799</v>
      </c>
      <c r="K499">
        <v>2855.4875182703199</v>
      </c>
      <c r="L499">
        <v>9.1923889210105703</v>
      </c>
      <c r="N499">
        <f t="shared" si="21"/>
        <v>8.0997336153000005E-2</v>
      </c>
      <c r="T499">
        <f t="shared" si="22"/>
        <v>315.35529288905076</v>
      </c>
      <c r="V499">
        <f t="shared" si="23"/>
        <v>361.11811896481458</v>
      </c>
    </row>
    <row r="500" spans="2:22">
      <c r="B500">
        <v>-104.711662166051</v>
      </c>
      <c r="C500">
        <v>32.2421945235902</v>
      </c>
      <c r="D500">
        <v>116.682448840155</v>
      </c>
      <c r="E500">
        <v>67.906594057295706</v>
      </c>
      <c r="F500" s="39">
        <v>6.3935832904162703E-6</v>
      </c>
      <c r="G500" s="39">
        <v>3.72092349268891E-6</v>
      </c>
      <c r="H500">
        <v>4725</v>
      </c>
      <c r="I500" s="39">
        <v>1.4186635055539799E-11</v>
      </c>
      <c r="J500">
        <v>-0.116961927246133</v>
      </c>
      <c r="K500">
        <v>6206.0685007931097</v>
      </c>
      <c r="L500">
        <v>23.864842945317701</v>
      </c>
      <c r="N500">
        <f t="shared" si="21"/>
        <v>0.14759445172500002</v>
      </c>
      <c r="T500">
        <f t="shared" si="22"/>
        <v>379.52995418622572</v>
      </c>
      <c r="V500">
        <f t="shared" si="23"/>
        <v>652.13820656762641</v>
      </c>
    </row>
    <row r="501" spans="2:22">
      <c r="B501">
        <v>-104.711667426345</v>
      </c>
      <c r="C501">
        <v>32.242193866053398</v>
      </c>
      <c r="D501">
        <v>45.013136219820097</v>
      </c>
      <c r="E501">
        <v>20.800501815707999</v>
      </c>
      <c r="F501" s="39">
        <v>2.4664826496616201E-6</v>
      </c>
      <c r="G501" s="39">
        <v>1.13975788272466E-6</v>
      </c>
      <c r="H501">
        <v>543</v>
      </c>
      <c r="I501" s="39">
        <v>1.63033710796998E-12</v>
      </c>
      <c r="J501">
        <v>-2.31478087041401</v>
      </c>
      <c r="K501">
        <v>733.35146955570497</v>
      </c>
      <c r="L501">
        <v>25.956376643115998</v>
      </c>
      <c r="N501">
        <f t="shared" si="21"/>
        <v>1.6961648103E-2</v>
      </c>
      <c r="T501">
        <f t="shared" si="22"/>
        <v>116.25400464799202</v>
      </c>
      <c r="V501">
        <f t="shared" si="23"/>
        <v>251.57841833257456</v>
      </c>
    </row>
    <row r="502" spans="2:22">
      <c r="B502">
        <v>-104.711658385215</v>
      </c>
      <c r="C502">
        <v>32.242192934542999</v>
      </c>
      <c r="D502">
        <v>50.489968663382598</v>
      </c>
      <c r="E502">
        <v>36.872473391694498</v>
      </c>
      <c r="F502" s="39">
        <v>2.7665842051538302E-6</v>
      </c>
      <c r="G502" s="39">
        <v>2.0204172272421998E-6</v>
      </c>
      <c r="H502">
        <v>1255</v>
      </c>
      <c r="I502" s="39">
        <v>3.7680903692492196E-12</v>
      </c>
      <c r="J502">
        <v>-2.44599323074539</v>
      </c>
      <c r="K502">
        <v>1458.16427339404</v>
      </c>
      <c r="L502">
        <v>13.932879655675</v>
      </c>
      <c r="N502">
        <f t="shared" si="21"/>
        <v>3.9202335855000006E-2</v>
      </c>
      <c r="T502">
        <f t="shared" si="22"/>
        <v>206.08025378618058</v>
      </c>
      <c r="V502">
        <f t="shared" si="23"/>
        <v>282.18843485964538</v>
      </c>
    </row>
    <row r="503" spans="2:22">
      <c r="B503">
        <v>-104.711671645538</v>
      </c>
      <c r="C503">
        <v>32.2421922222115</v>
      </c>
      <c r="D503">
        <v>85.669601209444593</v>
      </c>
      <c r="E503">
        <v>48.880084001967298</v>
      </c>
      <c r="F503" s="39">
        <v>4.6942426751745699E-6</v>
      </c>
      <c r="G503" s="39">
        <v>2.6783710096558299E-6</v>
      </c>
      <c r="H503">
        <v>3044</v>
      </c>
      <c r="I503" s="39">
        <v>9.1394956844578707E-12</v>
      </c>
      <c r="J503">
        <v>-0.37826145188403498</v>
      </c>
      <c r="K503">
        <v>3279.8786070454698</v>
      </c>
      <c r="L503">
        <v>7.19168711118727</v>
      </c>
      <c r="N503">
        <f t="shared" si="21"/>
        <v>9.5085187524000012E-2</v>
      </c>
      <c r="T503">
        <f t="shared" si="22"/>
        <v>273.19078948699524</v>
      </c>
      <c r="V503">
        <f t="shared" si="23"/>
        <v>478.80740115958588</v>
      </c>
    </row>
    <row r="504" spans="2:22">
      <c r="B504">
        <v>-104.71163142621</v>
      </c>
      <c r="C504">
        <v>32.242189920832701</v>
      </c>
      <c r="D504">
        <v>143.47567378162699</v>
      </c>
      <c r="E504">
        <v>32.230142025021202</v>
      </c>
      <c r="F504" s="39">
        <v>7.8617108193202301E-6</v>
      </c>
      <c r="G504" s="39">
        <v>1.7660419330178001E-6</v>
      </c>
      <c r="H504">
        <v>2529</v>
      </c>
      <c r="I504" s="39">
        <v>7.5932275249651608E-12</v>
      </c>
      <c r="J504">
        <v>-2.4972803901919902</v>
      </c>
      <c r="K504">
        <v>3621.9260046498098</v>
      </c>
      <c r="L504">
        <v>30.175271478398901</v>
      </c>
      <c r="N504">
        <f t="shared" si="21"/>
        <v>7.8998173209000003E-2</v>
      </c>
      <c r="T504">
        <f t="shared" si="22"/>
        <v>180.1342637778435</v>
      </c>
      <c r="V504">
        <f t="shared" si="23"/>
        <v>801.88554076551338</v>
      </c>
    </row>
    <row r="505" spans="2:22">
      <c r="B505">
        <v>-104.71168222092</v>
      </c>
      <c r="C505">
        <v>32.242188003017098</v>
      </c>
      <c r="D505">
        <v>79.363129640137103</v>
      </c>
      <c r="E505">
        <v>54.480662819587998</v>
      </c>
      <c r="F505" s="39">
        <v>4.3486812677152002E-6</v>
      </c>
      <c r="G505" s="39">
        <v>2.9852532143141501E-6</v>
      </c>
      <c r="H505">
        <v>2583</v>
      </c>
      <c r="I505" s="39">
        <v>7.7553604970284696E-12</v>
      </c>
      <c r="J505">
        <v>-0.82241621694145906</v>
      </c>
      <c r="K505">
        <v>3386.5715027712499</v>
      </c>
      <c r="L505">
        <v>23.728171754640002</v>
      </c>
      <c r="N505">
        <f t="shared" si="21"/>
        <v>8.0684966943000008E-2</v>
      </c>
      <c r="T505">
        <f t="shared" si="22"/>
        <v>304.49242449867734</v>
      </c>
      <c r="V505">
        <f t="shared" si="23"/>
        <v>443.56053155872632</v>
      </c>
    </row>
    <row r="506" spans="2:22">
      <c r="B506">
        <v>-104.711670933207</v>
      </c>
      <c r="C506">
        <v>32.242186523559297</v>
      </c>
      <c r="D506">
        <v>217.151599399405</v>
      </c>
      <c r="E506">
        <v>72.467413756099802</v>
      </c>
      <c r="F506" s="39">
        <v>1.1898763277664401E-5</v>
      </c>
      <c r="G506" s="39">
        <v>3.9708323770732499E-6</v>
      </c>
      <c r="H506">
        <v>9040</v>
      </c>
      <c r="I506" s="39">
        <v>2.7142260508376799E-11</v>
      </c>
      <c r="J506">
        <v>-2.8731347030595402</v>
      </c>
      <c r="K506">
        <v>12325.5093669042</v>
      </c>
      <c r="L506">
        <v>26.656175165679901</v>
      </c>
      <c r="N506">
        <f t="shared" si="21"/>
        <v>0.28238176584000002</v>
      </c>
      <c r="T506">
        <f t="shared" si="22"/>
        <v>405.02037548284181</v>
      </c>
      <c r="V506">
        <f t="shared" si="23"/>
        <v>1213.6602890432746</v>
      </c>
    </row>
    <row r="507" spans="2:22">
      <c r="B507">
        <v>-104.711653289305</v>
      </c>
      <c r="C507">
        <v>32.242186085201404</v>
      </c>
      <c r="D507">
        <v>68.7282865129404</v>
      </c>
      <c r="E507">
        <v>31.2089926550799</v>
      </c>
      <c r="F507" s="39">
        <v>3.76594790901281E-6</v>
      </c>
      <c r="G507" s="39">
        <v>1.7100883289104699E-6</v>
      </c>
      <c r="H507">
        <v>1375</v>
      </c>
      <c r="I507" s="39">
        <v>4.1283858627232503E-12</v>
      </c>
      <c r="J507">
        <v>-2.3942573586095901</v>
      </c>
      <c r="K507">
        <v>1680.0196013154</v>
      </c>
      <c r="L507">
        <v>18.1557168188147</v>
      </c>
      <c r="N507">
        <f t="shared" si="21"/>
        <v>4.2950766375000005E-2</v>
      </c>
      <c r="T507">
        <f t="shared" si="22"/>
        <v>174.42705994924157</v>
      </c>
      <c r="V507">
        <f t="shared" si="23"/>
        <v>384.1223933208239</v>
      </c>
    </row>
    <row r="508" spans="2:22">
      <c r="B508">
        <v>-104.711658001652</v>
      </c>
      <c r="C508">
        <v>32.242184934512103</v>
      </c>
      <c r="D508">
        <v>83.398128662468196</v>
      </c>
      <c r="E508">
        <v>59.554581179452398</v>
      </c>
      <c r="F508" s="39">
        <v>4.56977795005654E-6</v>
      </c>
      <c r="G508" s="39">
        <v>3.2632772013407401E-6</v>
      </c>
      <c r="H508">
        <v>3318</v>
      </c>
      <c r="I508" s="39">
        <v>9.9621703945569007E-12</v>
      </c>
      <c r="J508">
        <v>-2.6160003247591401</v>
      </c>
      <c r="K508">
        <v>3890.1877493697202</v>
      </c>
      <c r="L508">
        <v>14.7084867423796</v>
      </c>
      <c r="N508">
        <f t="shared" si="21"/>
        <v>0.10364410387800001</v>
      </c>
      <c r="T508">
        <f t="shared" si="22"/>
        <v>332.85055421195949</v>
      </c>
      <c r="V508">
        <f t="shared" si="23"/>
        <v>466.11214109453476</v>
      </c>
    </row>
    <row r="509" spans="2:22">
      <c r="B509">
        <v>-104.711680303105</v>
      </c>
      <c r="C509">
        <v>32.242179181065197</v>
      </c>
      <c r="D509">
        <v>233.44550865522001</v>
      </c>
      <c r="E509">
        <v>93.678702441397306</v>
      </c>
      <c r="F509" s="39">
        <v>1.27915836374449E-5</v>
      </c>
      <c r="G509" s="39">
        <v>5.1330992154415102E-6</v>
      </c>
      <c r="H509">
        <v>9007</v>
      </c>
      <c r="I509" s="39">
        <v>2.7043179247671499E-11</v>
      </c>
      <c r="J509">
        <v>-2.8592042161885001</v>
      </c>
      <c r="K509">
        <v>17128.742111237701</v>
      </c>
      <c r="L509">
        <v>47.4158701117303</v>
      </c>
      <c r="N509">
        <f t="shared" si="21"/>
        <v>0.28135094744700001</v>
      </c>
      <c r="T509">
        <f t="shared" si="22"/>
        <v>523.5702679449696</v>
      </c>
      <c r="V509">
        <f t="shared" si="23"/>
        <v>1304.7269478740247</v>
      </c>
    </row>
    <row r="510" spans="2:22">
      <c r="B510">
        <v>-104.711660960567</v>
      </c>
      <c r="C510">
        <v>32.242171948160497</v>
      </c>
      <c r="D510">
        <v>74.8381156859962</v>
      </c>
      <c r="E510">
        <v>35.0853529645916</v>
      </c>
      <c r="F510" s="39">
        <v>4.10073434944535E-6</v>
      </c>
      <c r="G510" s="39">
        <v>1.92249244580108E-6</v>
      </c>
      <c r="H510">
        <v>1692</v>
      </c>
      <c r="I510" s="39">
        <v>5.0801664579838101E-12</v>
      </c>
      <c r="J510">
        <v>-2.6979986049027702</v>
      </c>
      <c r="K510">
        <v>2056.5902631833501</v>
      </c>
      <c r="L510">
        <v>17.727899898690101</v>
      </c>
      <c r="N510">
        <f t="shared" si="21"/>
        <v>5.2852870332000007E-2</v>
      </c>
      <c r="T510">
        <f t="shared" si="22"/>
        <v>196.09203771910248</v>
      </c>
      <c r="V510">
        <f t="shared" si="23"/>
        <v>418.27022856903278</v>
      </c>
    </row>
    <row r="511" spans="2:22">
      <c r="B511">
        <v>-104.71168315243099</v>
      </c>
      <c r="C511">
        <v>32.242170304318499</v>
      </c>
      <c r="D511">
        <v>90.441829859085004</v>
      </c>
      <c r="E511">
        <v>21.451412529378299</v>
      </c>
      <c r="F511" s="39">
        <v>4.95573565595855E-6</v>
      </c>
      <c r="G511" s="39">
        <v>1.1754243595928E-6</v>
      </c>
      <c r="H511">
        <v>1024</v>
      </c>
      <c r="I511" s="39">
        <v>3.0745215443117102E-12</v>
      </c>
      <c r="J511">
        <v>-2.7857778797537098</v>
      </c>
      <c r="K511">
        <v>1519.58261645384</v>
      </c>
      <c r="L511">
        <v>32.613074872516698</v>
      </c>
      <c r="N511">
        <f t="shared" si="21"/>
        <v>3.1986607104000003E-2</v>
      </c>
      <c r="T511">
        <f t="shared" si="22"/>
        <v>119.89194462669532</v>
      </c>
      <c r="V511">
        <f t="shared" si="23"/>
        <v>505.47938708242611</v>
      </c>
    </row>
    <row r="512" spans="2:22">
      <c r="B512">
        <v>-104.711660138646</v>
      </c>
      <c r="C512">
        <v>32.242168276913397</v>
      </c>
      <c r="D512">
        <v>71.071164722977102</v>
      </c>
      <c r="E512">
        <v>49.098252912885698</v>
      </c>
      <c r="F512" s="39">
        <v>3.89432528816511E-6</v>
      </c>
      <c r="G512" s="39">
        <v>2.6903255162436E-6</v>
      </c>
      <c r="H512">
        <v>1584</v>
      </c>
      <c r="I512" s="39">
        <v>4.7559005138571803E-12</v>
      </c>
      <c r="J512">
        <v>-8.3066916429220594E-2</v>
      </c>
      <c r="K512">
        <v>2733.11907218653</v>
      </c>
      <c r="L512">
        <v>42.044237438481602</v>
      </c>
      <c r="N512">
        <f t="shared" si="21"/>
        <v>4.9479282864000003E-2</v>
      </c>
      <c r="T512">
        <f t="shared" si="22"/>
        <v>274.41013553011817</v>
      </c>
      <c r="V512">
        <f t="shared" si="23"/>
        <v>397.21673963671907</v>
      </c>
    </row>
    <row r="513" spans="2:22">
      <c r="B513">
        <v>-104.711675097606</v>
      </c>
      <c r="C513">
        <v>32.242164496076903</v>
      </c>
      <c r="D513">
        <v>149.94895837286299</v>
      </c>
      <c r="E513">
        <v>60.206520536365701</v>
      </c>
      <c r="F513" s="39">
        <v>8.2164127012916394E-6</v>
      </c>
      <c r="G513" s="39">
        <v>3.2990000424377399E-6</v>
      </c>
      <c r="H513">
        <v>5150</v>
      </c>
      <c r="I513" s="39">
        <v>1.5462681594926999E-11</v>
      </c>
      <c r="J513">
        <v>-2.4531638605640498</v>
      </c>
      <c r="K513">
        <v>7071.0850952115197</v>
      </c>
      <c r="L513">
        <v>27.168179555814699</v>
      </c>
      <c r="N513">
        <f t="shared" si="21"/>
        <v>0.16087014315000001</v>
      </c>
      <c r="T513">
        <f t="shared" si="22"/>
        <v>336.49424327774796</v>
      </c>
      <c r="V513">
        <f t="shared" si="23"/>
        <v>838.06472834593126</v>
      </c>
    </row>
    <row r="514" spans="2:22">
      <c r="B514">
        <v>-104.711679809952</v>
      </c>
      <c r="C514">
        <v>32.242166468687302</v>
      </c>
      <c r="D514">
        <v>92.774453210502301</v>
      </c>
      <c r="E514">
        <v>26.213062668226399</v>
      </c>
      <c r="F514" s="39">
        <v>5.0835511229006801E-6</v>
      </c>
      <c r="G514" s="39">
        <v>1.4363376937331701E-6</v>
      </c>
      <c r="H514">
        <v>1333</v>
      </c>
      <c r="I514" s="39">
        <v>4.0022824400073399E-12</v>
      </c>
      <c r="J514">
        <v>-2.6789581024770599</v>
      </c>
      <c r="K514">
        <v>1904.7818776853501</v>
      </c>
      <c r="L514">
        <v>30.018233813740999</v>
      </c>
      <c r="N514">
        <f t="shared" si="21"/>
        <v>4.1638815693000007E-2</v>
      </c>
      <c r="T514">
        <f t="shared" si="22"/>
        <v>146.50480725271737</v>
      </c>
      <c r="V514">
        <f t="shared" si="23"/>
        <v>518.51641899349738</v>
      </c>
    </row>
    <row r="515" spans="2:22">
      <c r="B515">
        <v>-104.71168600175599</v>
      </c>
      <c r="C515">
        <v>32.242161811134999</v>
      </c>
      <c r="D515">
        <v>171.73068803059499</v>
      </c>
      <c r="E515">
        <v>107.89250975351599</v>
      </c>
      <c r="F515" s="39">
        <v>9.4099366987766295E-6</v>
      </c>
      <c r="G515" s="39">
        <v>5.9119409506578903E-6</v>
      </c>
      <c r="H515">
        <v>12307</v>
      </c>
      <c r="I515" s="39">
        <v>3.6951305318207298E-11</v>
      </c>
      <c r="J515">
        <v>-1.7768285896059099</v>
      </c>
      <c r="K515">
        <v>14512.3681420418</v>
      </c>
      <c r="L515">
        <v>15.1964732458305</v>
      </c>
      <c r="N515">
        <f t="shared" si="21"/>
        <v>0.38443278674700004</v>
      </c>
      <c r="T515">
        <f t="shared" si="22"/>
        <v>603.0112370124009</v>
      </c>
      <c r="V515">
        <f t="shared" si="23"/>
        <v>959.80281540299552</v>
      </c>
    </row>
    <row r="516" spans="2:22">
      <c r="B516">
        <v>-104.7116782757</v>
      </c>
      <c r="C516">
        <v>32.242157975503801</v>
      </c>
      <c r="D516">
        <v>92.583520868269304</v>
      </c>
      <c r="E516">
        <v>56.219455563495401</v>
      </c>
      <c r="F516" s="39">
        <v>5.0730890367426101E-6</v>
      </c>
      <c r="G516" s="39">
        <v>3.0805298933987102E-6</v>
      </c>
      <c r="H516">
        <v>3476</v>
      </c>
      <c r="I516" s="39">
        <v>1.0436559460964299E-11</v>
      </c>
      <c r="J516">
        <v>-2.7455138177492402</v>
      </c>
      <c r="K516">
        <v>4076.8000290813202</v>
      </c>
      <c r="L516">
        <v>14.7370492738323</v>
      </c>
      <c r="N516">
        <f t="shared" si="21"/>
        <v>0.10857953739600001</v>
      </c>
      <c r="T516">
        <f t="shared" si="22"/>
        <v>314.21053714437585</v>
      </c>
      <c r="V516">
        <f t="shared" si="23"/>
        <v>517.44929813275712</v>
      </c>
    </row>
    <row r="517" spans="2:22">
      <c r="B517">
        <v>-104.711641453645</v>
      </c>
      <c r="C517">
        <v>32.242197372916301</v>
      </c>
      <c r="D517">
        <v>188.50936077694601</v>
      </c>
      <c r="E517">
        <v>61.884162241948999</v>
      </c>
      <c r="F517" s="39">
        <v>1.03293195431784E-5</v>
      </c>
      <c r="G517" s="39">
        <v>3.39092596688261E-6</v>
      </c>
      <c r="H517">
        <v>6380</v>
      </c>
      <c r="I517" s="39">
        <v>1.9155710403035798E-11</v>
      </c>
      <c r="J517">
        <v>-3.01904799304699</v>
      </c>
      <c r="K517">
        <v>9137.1660643002506</v>
      </c>
      <c r="L517">
        <v>30.175286789114502</v>
      </c>
      <c r="N517">
        <f t="shared" si="21"/>
        <v>0.19929155598000001</v>
      </c>
      <c r="T517">
        <f t="shared" si="22"/>
        <v>345.87058277025301</v>
      </c>
      <c r="V517">
        <f t="shared" si="23"/>
        <v>1053.5788173823514</v>
      </c>
    </row>
    <row r="518" spans="2:22">
      <c r="B518">
        <v>-104.711652138616</v>
      </c>
      <c r="C518">
        <v>32.242195126332298</v>
      </c>
      <c r="D518">
        <v>56.518760306458297</v>
      </c>
      <c r="E518">
        <v>35.904049867348803</v>
      </c>
      <c r="F518" s="39">
        <v>3.0969302160039699E-6</v>
      </c>
      <c r="G518" s="39">
        <v>1.9673527216130298E-6</v>
      </c>
      <c r="H518">
        <v>1263</v>
      </c>
      <c r="I518" s="39">
        <v>3.79211006881415E-12</v>
      </c>
      <c r="J518">
        <v>-1.18270012698021</v>
      </c>
      <c r="K518">
        <v>1589.4070941574901</v>
      </c>
      <c r="L518">
        <v>20.536406019410101</v>
      </c>
      <c r="N518">
        <f t="shared" si="21"/>
        <v>3.9452231223000005E-2</v>
      </c>
      <c r="T518">
        <f t="shared" si="22"/>
        <v>200.66773470861247</v>
      </c>
      <c r="V518">
        <f t="shared" si="23"/>
        <v>315.88335135279544</v>
      </c>
    </row>
    <row r="519" spans="2:22">
      <c r="B519">
        <v>-104.711678330495</v>
      </c>
      <c r="C519">
        <v>32.242195619484903</v>
      </c>
      <c r="D519">
        <v>39.034751947264702</v>
      </c>
      <c r="E519">
        <v>26.1941920065053</v>
      </c>
      <c r="F519" s="39">
        <v>2.13889869707369E-6</v>
      </c>
      <c r="G519" s="39">
        <v>1.43530368091754E-6</v>
      </c>
      <c r="H519">
        <v>588</v>
      </c>
      <c r="I519" s="39">
        <v>1.7654479180227399E-12</v>
      </c>
      <c r="J519">
        <v>-0.34536204269864501</v>
      </c>
      <c r="K519">
        <v>800.85798820777495</v>
      </c>
      <c r="L519">
        <v>26.578743215651201</v>
      </c>
      <c r="N519">
        <f t="shared" ref="N519:N526" si="24">H519*$O$6</f>
        <v>1.8367309548000001E-2</v>
      </c>
      <c r="T519">
        <f t="shared" ref="T519:T526" si="25">E519*$U$6</f>
        <v>146.39933912435814</v>
      </c>
      <c r="V519">
        <f t="shared" ref="V519:V526" si="26">D519*U$6</f>
        <v>218.16522863326244</v>
      </c>
    </row>
    <row r="520" spans="2:22">
      <c r="B520">
        <v>-104.711641563234</v>
      </c>
      <c r="C520">
        <v>32.2421922222115</v>
      </c>
      <c r="D520">
        <v>196.26326092551</v>
      </c>
      <c r="E520">
        <v>56.426742096080801</v>
      </c>
      <c r="F520" s="39">
        <v>1.07541924089624E-5</v>
      </c>
      <c r="G520" s="39">
        <v>3.09188810300298E-6</v>
      </c>
      <c r="H520">
        <v>6072</v>
      </c>
      <c r="I520" s="39">
        <v>1.8230951969785801E-11</v>
      </c>
      <c r="J520">
        <v>-2.9452185306626402</v>
      </c>
      <c r="K520">
        <v>8674.0729017667309</v>
      </c>
      <c r="L520">
        <v>29.998282597287599</v>
      </c>
      <c r="N520">
        <f t="shared" si="24"/>
        <v>0.18967058431200001</v>
      </c>
      <c r="T520">
        <f t="shared" si="25"/>
        <v>315.36906157499561</v>
      </c>
      <c r="V520">
        <f t="shared" si="26"/>
        <v>1096.9153653126755</v>
      </c>
    </row>
    <row r="521" spans="2:22">
      <c r="B521">
        <v>-104.71166041262001</v>
      </c>
      <c r="C521">
        <v>32.242189427680103</v>
      </c>
      <c r="D521">
        <v>195.603654630535</v>
      </c>
      <c r="E521">
        <v>85.426471637205395</v>
      </c>
      <c r="F521" s="39">
        <v>1.0718049460063699E-5</v>
      </c>
      <c r="G521" s="39">
        <v>4.6809204558868601E-6</v>
      </c>
      <c r="H521">
        <v>10340</v>
      </c>
      <c r="I521" s="39">
        <v>3.1045461687678802E-11</v>
      </c>
      <c r="J521">
        <v>-2.9446228242246901</v>
      </c>
      <c r="K521">
        <v>13087.8562177324</v>
      </c>
      <c r="L521">
        <v>20.995464589605099</v>
      </c>
      <c r="N521">
        <f t="shared" si="24"/>
        <v>0.32298976314000005</v>
      </c>
      <c r="T521">
        <f t="shared" si="25"/>
        <v>477.448549980341</v>
      </c>
      <c r="V521">
        <f t="shared" si="26"/>
        <v>1093.2288257300602</v>
      </c>
    </row>
    <row r="522" spans="2:22">
      <c r="B522">
        <v>-104.71163882349801</v>
      </c>
      <c r="C522">
        <v>32.242190085216897</v>
      </c>
      <c r="D522">
        <v>43.801554050256499</v>
      </c>
      <c r="E522">
        <v>31.969951890029598</v>
      </c>
      <c r="F522" s="39">
        <v>2.4000943316987399E-6</v>
      </c>
      <c r="G522" s="39">
        <v>1.7517848847989E-6</v>
      </c>
      <c r="H522">
        <v>851</v>
      </c>
      <c r="I522" s="39">
        <v>2.5550955412199901E-12</v>
      </c>
      <c r="J522">
        <v>-2.6635636189751901</v>
      </c>
      <c r="K522">
        <v>1096.8079338124501</v>
      </c>
      <c r="L522">
        <v>22.411210407463098</v>
      </c>
      <c r="N522">
        <f t="shared" si="24"/>
        <v>2.6582619771000002E-2</v>
      </c>
      <c r="T522">
        <f t="shared" si="25"/>
        <v>178.68006111337544</v>
      </c>
      <c r="V522">
        <f t="shared" si="26"/>
        <v>244.8068855868836</v>
      </c>
    </row>
    <row r="523" spans="2:22">
      <c r="B523">
        <v>-104.711684467504</v>
      </c>
      <c r="C523">
        <v>32.242185263280497</v>
      </c>
      <c r="D523">
        <v>39.275022922119902</v>
      </c>
      <c r="E523">
        <v>25.233434666903999</v>
      </c>
      <c r="F523" s="39">
        <v>2.1520642802892898E-6</v>
      </c>
      <c r="G523" s="39">
        <v>1.38265924181227E-6</v>
      </c>
      <c r="H523">
        <v>664</v>
      </c>
      <c r="I523" s="39">
        <v>1.9936350638896202E-12</v>
      </c>
      <c r="J523">
        <v>-2.78739626386955</v>
      </c>
      <c r="K523">
        <v>776.23263423979404</v>
      </c>
      <c r="L523">
        <v>14.4586338282091</v>
      </c>
      <c r="N523">
        <f t="shared" si="24"/>
        <v>2.0741315544000001E-2</v>
      </c>
      <c r="T523">
        <f t="shared" si="25"/>
        <v>141.02966635332646</v>
      </c>
      <c r="V523">
        <f t="shared" si="26"/>
        <v>219.50810311172816</v>
      </c>
    </row>
    <row r="524" spans="2:22">
      <c r="B524">
        <v>-104.711670549644</v>
      </c>
      <c r="C524">
        <v>32.242181920801798</v>
      </c>
      <c r="D524">
        <v>59.841548739679197</v>
      </c>
      <c r="E524">
        <v>28.875908526262901</v>
      </c>
      <c r="F524" s="39">
        <v>3.2790015113479001E-6</v>
      </c>
      <c r="G524" s="39">
        <v>1.5822476137950801E-6</v>
      </c>
      <c r="H524">
        <v>807</v>
      </c>
      <c r="I524" s="39">
        <v>2.42298719361284E-12</v>
      </c>
      <c r="J524">
        <v>-2.7365006274500598</v>
      </c>
      <c r="K524">
        <v>1353.4354995849401</v>
      </c>
      <c r="L524">
        <v>40.373959435268397</v>
      </c>
      <c r="N524">
        <f t="shared" si="24"/>
        <v>2.5208195247000003E-2</v>
      </c>
      <c r="T524">
        <f t="shared" si="25"/>
        <v>161.38745275328336</v>
      </c>
      <c r="V524">
        <f t="shared" si="26"/>
        <v>334.45441590606708</v>
      </c>
    </row>
    <row r="525" spans="2:22">
      <c r="B525">
        <v>-104.71168600175599</v>
      </c>
      <c r="C525">
        <v>32.242181208470299</v>
      </c>
      <c r="D525">
        <v>56.213488686149397</v>
      </c>
      <c r="E525">
        <v>35.110812600243001</v>
      </c>
      <c r="F525" s="39">
        <v>3.08020293996505E-6</v>
      </c>
      <c r="G525" s="39">
        <v>1.9238874996647798E-6</v>
      </c>
      <c r="H525">
        <v>1269</v>
      </c>
      <c r="I525" s="39">
        <v>3.8101248434878497E-12</v>
      </c>
      <c r="J525">
        <v>-0.132129485544322</v>
      </c>
      <c r="K525">
        <v>1545.89681062155</v>
      </c>
      <c r="L525">
        <v>17.911726624898101</v>
      </c>
      <c r="N525">
        <f t="shared" si="24"/>
        <v>3.9639652749000005E-2</v>
      </c>
      <c r="T525">
        <f t="shared" si="25"/>
        <v>196.23433162275816</v>
      </c>
      <c r="V525">
        <f t="shared" si="26"/>
        <v>314.177188266889</v>
      </c>
    </row>
    <row r="526" spans="2:22">
      <c r="B526">
        <v>-104.71168463188801</v>
      </c>
      <c r="C526">
        <v>32.242171674186899</v>
      </c>
      <c r="D526">
        <v>45.556734847099101</v>
      </c>
      <c r="E526">
        <v>25.2976499826378</v>
      </c>
      <c r="F526" s="39">
        <v>2.4962689897205699E-6</v>
      </c>
      <c r="G526" s="39">
        <v>1.38617790270553E-6</v>
      </c>
      <c r="H526">
        <v>733</v>
      </c>
      <c r="I526" s="39">
        <v>2.2008049726371898E-12</v>
      </c>
      <c r="J526">
        <v>-2.3480360005346101</v>
      </c>
      <c r="K526">
        <v>902.67590564659997</v>
      </c>
      <c r="L526">
        <v>18.796990656913401</v>
      </c>
      <c r="N526">
        <f t="shared" si="24"/>
        <v>2.2896663093000001E-2</v>
      </c>
      <c r="T526">
        <f t="shared" si="25"/>
        <v>141.38856575296268</v>
      </c>
      <c r="V526">
        <f t="shared" si="26"/>
        <v>254.61659106043689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2F17-A759-EA47-B1F9-9C804D9D111B}">
  <sheetPr>
    <tabColor theme="5"/>
  </sheetPr>
  <dimension ref="O4:Y579"/>
  <sheetViews>
    <sheetView topLeftCell="G1" workbookViewId="0">
      <selection activeCell="V7" sqref="V7"/>
    </sheetView>
  </sheetViews>
  <sheetFormatPr defaultColWidth="8.7109375" defaultRowHeight="15"/>
  <sheetData>
    <row r="4" spans="15:25">
      <c r="O4" t="s">
        <v>234</v>
      </c>
      <c r="V4" t="s">
        <v>195</v>
      </c>
    </row>
    <row r="5" spans="15:25">
      <c r="O5">
        <v>0.20575981419360631</v>
      </c>
      <c r="V5">
        <v>189.78419330390619</v>
      </c>
    </row>
    <row r="6" spans="15:25">
      <c r="O6">
        <v>0.21400084034347944</v>
      </c>
      <c r="V6">
        <v>113.39093144998145</v>
      </c>
    </row>
    <row r="7" spans="15:25">
      <c r="O7">
        <v>0.14926890913399218</v>
      </c>
      <c r="V7">
        <v>160.49005862708029</v>
      </c>
    </row>
    <row r="8" spans="15:25">
      <c r="O8">
        <v>6.6725727858650108E-2</v>
      </c>
      <c r="V8">
        <v>310.51414874424836</v>
      </c>
    </row>
    <row r="9" spans="15:25">
      <c r="O9">
        <v>4.9579076675849584E-2</v>
      </c>
      <c r="Q9" t="s">
        <v>209</v>
      </c>
      <c r="R9" t="s">
        <v>221</v>
      </c>
      <c r="V9">
        <v>311.77196219595214</v>
      </c>
      <c r="X9" t="s">
        <v>243</v>
      </c>
      <c r="Y9" t="s">
        <v>221</v>
      </c>
    </row>
    <row r="10" spans="15:25">
      <c r="O10">
        <v>7.0447481603754095E-2</v>
      </c>
      <c r="Q10" t="s">
        <v>212</v>
      </c>
      <c r="R10">
        <f>AVERAGE(O:O)</f>
        <v>0.10433270075399846</v>
      </c>
      <c r="V10">
        <v>348.57979098002789</v>
      </c>
      <c r="X10" t="s">
        <v>212</v>
      </c>
      <c r="Y10">
        <f>AVERAGE(V:V)</f>
        <v>260.47643868438541</v>
      </c>
    </row>
    <row r="11" spans="15:25">
      <c r="O11">
        <v>3.0438628843886206E-2</v>
      </c>
      <c r="Q11" t="s">
        <v>213</v>
      </c>
      <c r="R11">
        <f>MEDIAN(O:O)</f>
        <v>3.9811455814500005E-2</v>
      </c>
      <c r="V11">
        <v>118.56287334829223</v>
      </c>
      <c r="X11" t="s">
        <v>213</v>
      </c>
      <c r="Y11">
        <f>MEDIAN(V:V)</f>
        <v>198.09837738830407</v>
      </c>
    </row>
    <row r="12" spans="15:25">
      <c r="O12">
        <v>6.8719524507812962E-2</v>
      </c>
      <c r="Q12" t="s">
        <v>214</v>
      </c>
      <c r="R12">
        <f>STDEV(O:O)</f>
        <v>0.213408022737443</v>
      </c>
      <c r="V12">
        <v>412.61907010258989</v>
      </c>
      <c r="X12" t="s">
        <v>214</v>
      </c>
      <c r="Y12">
        <f>STDEV(V:V)</f>
        <v>177.02063162475872</v>
      </c>
    </row>
    <row r="13" spans="15:25">
      <c r="O13">
        <v>9.6898517149314606E-2</v>
      </c>
      <c r="Q13" t="s">
        <v>215</v>
      </c>
      <c r="R13">
        <f>VAR(O:O)</f>
        <v>4.5542984168704989E-2</v>
      </c>
      <c r="V13">
        <v>117.61298188434691</v>
      </c>
      <c r="X13" t="s">
        <v>215</v>
      </c>
      <c r="Y13">
        <f>VAR(V:V)</f>
        <v>31336.304020828524</v>
      </c>
    </row>
    <row r="14" spans="15:25">
      <c r="O14">
        <v>0.10354450597985744</v>
      </c>
      <c r="Q14" t="s">
        <v>12</v>
      </c>
      <c r="R14">
        <f>COUNT(O:O)</f>
        <v>552</v>
      </c>
      <c r="V14">
        <v>201.02295038042587</v>
      </c>
      <c r="X14" t="s">
        <v>12</v>
      </c>
      <c r="Y14">
        <f>COUNT(V:V)</f>
        <v>552</v>
      </c>
    </row>
    <row r="15" spans="15:25">
      <c r="O15">
        <v>4.98449162290713E-2</v>
      </c>
      <c r="Q15" t="s">
        <v>4</v>
      </c>
      <c r="R15">
        <f>MIN(O:O)</f>
        <v>8.1215994600000001E-3</v>
      </c>
      <c r="V15">
        <v>213.42052817870453</v>
      </c>
      <c r="X15" t="s">
        <v>4</v>
      </c>
      <c r="Y15">
        <f>MIN(V:V)</f>
        <v>111.99546836044604</v>
      </c>
    </row>
    <row r="16" spans="15:25">
      <c r="O16">
        <v>9.6233918266260321E-2</v>
      </c>
      <c r="Q16" t="s">
        <v>5</v>
      </c>
      <c r="R16">
        <f>MAX(O:O)</f>
        <v>2.5747656872670004</v>
      </c>
      <c r="V16">
        <v>133.66950021059137</v>
      </c>
      <c r="X16" t="s">
        <v>5</v>
      </c>
      <c r="Y16">
        <f>MAX(V:V)</f>
        <v>1290.8078247662861</v>
      </c>
    </row>
    <row r="17" spans="15:22">
      <c r="O17">
        <v>0.15498445952825901</v>
      </c>
      <c r="V17">
        <v>145.9994037575257</v>
      </c>
    </row>
    <row r="18" spans="15:22">
      <c r="V18">
        <v>146.33785704567424</v>
      </c>
    </row>
    <row r="19" spans="15:22">
      <c r="O19">
        <v>0.17797958088193724</v>
      </c>
      <c r="V19">
        <v>192.70051266402584</v>
      </c>
    </row>
    <row r="20" spans="15:22">
      <c r="O20">
        <v>0.15697825617742187</v>
      </c>
      <c r="V20">
        <v>123.10243417370516</v>
      </c>
    </row>
    <row r="21" spans="15:22">
      <c r="O21">
        <v>0.40261400335428521</v>
      </c>
    </row>
    <row r="22" spans="15:22">
      <c r="O22">
        <v>0.260788601710501</v>
      </c>
      <c r="V22">
        <v>183.52162204226568</v>
      </c>
    </row>
    <row r="23" spans="15:22">
      <c r="O23">
        <v>0.19007528055352521</v>
      </c>
      <c r="V23">
        <v>130.59801164516625</v>
      </c>
    </row>
    <row r="24" spans="15:22">
      <c r="O24">
        <v>0.12454583068437282</v>
      </c>
      <c r="V24">
        <v>167.38060543682806</v>
      </c>
    </row>
    <row r="25" spans="15:22">
      <c r="O25">
        <v>8.9986688765550049E-2</v>
      </c>
      <c r="V25">
        <v>146.04004190973586</v>
      </c>
    </row>
    <row r="26" spans="15:22">
      <c r="O26">
        <v>5.542754684672728E-2</v>
      </c>
      <c r="V26">
        <v>146.06337693052041</v>
      </c>
    </row>
    <row r="27" spans="15:22">
      <c r="V27">
        <v>138.23113924774702</v>
      </c>
    </row>
    <row r="28" spans="15:22">
      <c r="O28">
        <v>0.1630925659015213</v>
      </c>
      <c r="V28">
        <v>286.09335536605613</v>
      </c>
    </row>
    <row r="29" spans="15:22">
      <c r="O29">
        <v>0.16482052299746242</v>
      </c>
      <c r="V29">
        <v>178.96808980648754</v>
      </c>
    </row>
    <row r="30" spans="15:22">
      <c r="O30">
        <v>5.2636231537899286E-2</v>
      </c>
      <c r="V30">
        <v>112.36646025083058</v>
      </c>
    </row>
    <row r="31" spans="15:22">
      <c r="O31">
        <v>0.1165706440877214</v>
      </c>
      <c r="V31">
        <v>317.05361531704426</v>
      </c>
    </row>
    <row r="32" spans="15:22">
      <c r="O32">
        <v>0.18874608278741664</v>
      </c>
    </row>
    <row r="33" spans="15:22">
      <c r="O33">
        <v>0.31143103659923749</v>
      </c>
      <c r="V33">
        <v>113.21193196261683</v>
      </c>
    </row>
    <row r="34" spans="15:22">
      <c r="O34">
        <v>0.10739917950157229</v>
      </c>
      <c r="V34">
        <v>119.1131126069974</v>
      </c>
    </row>
    <row r="35" spans="15:22">
      <c r="O35">
        <v>0.12813466465286594</v>
      </c>
      <c r="V35">
        <v>117.75305048215142</v>
      </c>
    </row>
    <row r="36" spans="15:22">
      <c r="V36">
        <v>174.05137825254312</v>
      </c>
    </row>
    <row r="37" spans="15:22">
      <c r="O37">
        <v>0.15338942220892873</v>
      </c>
      <c r="V37">
        <v>161.44001498975976</v>
      </c>
    </row>
    <row r="38" spans="15:22">
      <c r="O38">
        <v>0.14142664231395163</v>
      </c>
      <c r="V38">
        <v>123.01001522942464</v>
      </c>
    </row>
    <row r="39" spans="15:22">
      <c r="O39">
        <v>0.17465658646666582</v>
      </c>
      <c r="V39">
        <v>334.62092206460329</v>
      </c>
    </row>
    <row r="40" spans="15:22">
      <c r="O40">
        <v>6.2339375230491836E-2</v>
      </c>
      <c r="V40">
        <v>333.25782737119118</v>
      </c>
    </row>
    <row r="41" spans="15:22">
      <c r="O41">
        <v>7.5498433114966651E-2</v>
      </c>
      <c r="V41">
        <v>238.05191294083633</v>
      </c>
    </row>
    <row r="42" spans="15:22">
      <c r="O42">
        <v>4.2401408738863319E-2</v>
      </c>
      <c r="V42">
        <v>200.10956944905919</v>
      </c>
    </row>
    <row r="43" spans="15:22">
      <c r="O43">
        <v>7.3105877135971234E-2</v>
      </c>
      <c r="V43">
        <v>167.2116224794174</v>
      </c>
    </row>
    <row r="44" spans="15:22">
      <c r="O44">
        <v>4.2933087845306743E-2</v>
      </c>
      <c r="V44">
        <v>118.39850191364464</v>
      </c>
    </row>
    <row r="45" spans="15:22">
      <c r="V45">
        <v>154.47881275898288</v>
      </c>
    </row>
    <row r="46" spans="15:22">
      <c r="O46">
        <v>0.23606552326088165</v>
      </c>
      <c r="V46">
        <v>243.06010855644797</v>
      </c>
    </row>
    <row r="47" spans="15:22">
      <c r="O47">
        <v>0.14940182891060302</v>
      </c>
      <c r="V47">
        <v>168.72087046429655</v>
      </c>
    </row>
    <row r="48" spans="15:22">
      <c r="O48">
        <v>4.5192724047691313E-2</v>
      </c>
      <c r="V48">
        <v>302.78863805734215</v>
      </c>
    </row>
    <row r="49" spans="15:22">
      <c r="O49">
        <v>4.89144777927953E-2</v>
      </c>
      <c r="V49">
        <v>652.48961136071443</v>
      </c>
    </row>
    <row r="50" spans="15:22">
      <c r="O50">
        <v>8.3473619711618069E-2</v>
      </c>
      <c r="V50">
        <v>168.11574658742202</v>
      </c>
    </row>
    <row r="51" spans="15:22">
      <c r="O51">
        <v>9.8493554468644884E-2</v>
      </c>
      <c r="V51">
        <v>178.20875732404937</v>
      </c>
    </row>
    <row r="52" spans="15:22">
      <c r="O52">
        <v>0.4795745540119713</v>
      </c>
      <c r="V52">
        <v>126.36105261352448</v>
      </c>
    </row>
    <row r="53" spans="15:22">
      <c r="O53">
        <v>4.9180317346017015E-2</v>
      </c>
      <c r="V53">
        <v>184.9999995459487</v>
      </c>
    </row>
    <row r="54" spans="15:22">
      <c r="O54">
        <v>0.10447494441613343</v>
      </c>
      <c r="V54">
        <v>154.67330441188474</v>
      </c>
    </row>
    <row r="55" spans="15:22">
      <c r="O55">
        <v>8.4404058147894062E-2</v>
      </c>
      <c r="V55">
        <v>246.03087347260001</v>
      </c>
    </row>
    <row r="56" spans="15:22">
      <c r="O56">
        <v>0.275675616690917</v>
      </c>
      <c r="V56">
        <v>704.48993877857254</v>
      </c>
    </row>
    <row r="57" spans="15:22">
      <c r="V57">
        <v>444.0579532573725</v>
      </c>
    </row>
    <row r="58" spans="15:22">
      <c r="V58">
        <v>137.73770838140626</v>
      </c>
    </row>
    <row r="59" spans="15:22">
      <c r="O59">
        <v>4.5949510791000008E-2</v>
      </c>
      <c r="V59">
        <v>209.72907274150725</v>
      </c>
    </row>
    <row r="60" spans="15:22">
      <c r="O60">
        <v>1.3744245240000001E-2</v>
      </c>
      <c r="V60">
        <v>116.36700087667695</v>
      </c>
    </row>
    <row r="61" spans="15:22">
      <c r="O61">
        <v>4.1263972641000006E-2</v>
      </c>
      <c r="V61">
        <v>437.20644311254597</v>
      </c>
    </row>
    <row r="62" spans="15:22">
      <c r="O62">
        <v>7.568705958300001E-2</v>
      </c>
      <c r="V62">
        <v>413.70913482125036</v>
      </c>
    </row>
    <row r="63" spans="15:22">
      <c r="O63">
        <v>8.9275120218000006E-2</v>
      </c>
      <c r="V63">
        <v>391.70152466976555</v>
      </c>
    </row>
    <row r="64" spans="15:22">
      <c r="O64">
        <v>0.10367534079900001</v>
      </c>
      <c r="V64">
        <v>357.16459263375941</v>
      </c>
    </row>
    <row r="65" spans="15:22">
      <c r="O65">
        <v>1.1089106955000001E-2</v>
      </c>
      <c r="V65">
        <v>688.7105129810376</v>
      </c>
    </row>
    <row r="66" spans="15:22">
      <c r="O66">
        <v>0.13597431711300001</v>
      </c>
      <c r="V66">
        <v>991.24228482449882</v>
      </c>
    </row>
    <row r="67" spans="15:22">
      <c r="O67">
        <v>1.2119925348E-2</v>
      </c>
      <c r="V67">
        <v>302.56360867628445</v>
      </c>
    </row>
    <row r="68" spans="15:22">
      <c r="O68">
        <v>2.8363124268000004E-2</v>
      </c>
      <c r="V68">
        <v>217.30384670799208</v>
      </c>
    </row>
    <row r="69" spans="15:22">
      <c r="O69">
        <v>3.2017844025000006E-2</v>
      </c>
    </row>
    <row r="70" spans="15:22">
      <c r="O70">
        <v>1.5493512816000001E-2</v>
      </c>
      <c r="V70">
        <v>132.153783872937</v>
      </c>
    </row>
    <row r="71" spans="15:22">
      <c r="O71">
        <v>2.1147395517000001E-2</v>
      </c>
      <c r="V71">
        <v>180.58503353109271</v>
      </c>
    </row>
    <row r="72" spans="15:22">
      <c r="O72">
        <v>1.7242780392000001E-2</v>
      </c>
      <c r="V72">
        <v>157.02608410886995</v>
      </c>
    </row>
    <row r="73" spans="15:22">
      <c r="O73">
        <v>3.248639784E-2</v>
      </c>
      <c r="V73">
        <v>171.19272124124765</v>
      </c>
    </row>
    <row r="74" spans="15:22">
      <c r="O74">
        <v>1.2713426847000001E-2</v>
      </c>
      <c r="V74">
        <v>161.98352895811354</v>
      </c>
    </row>
    <row r="75" spans="15:22">
      <c r="V75">
        <v>337.02840299951197</v>
      </c>
    </row>
    <row r="76" spans="15:22">
      <c r="O76">
        <v>2.3833770723000001E-2</v>
      </c>
      <c r="V76">
        <v>189.57643755992049</v>
      </c>
    </row>
    <row r="77" spans="15:22">
      <c r="O77">
        <v>1.2682189926000001E-2</v>
      </c>
      <c r="V77">
        <v>386.67583011004706</v>
      </c>
    </row>
    <row r="78" spans="15:22">
      <c r="O78">
        <v>1.4962485159000002E-2</v>
      </c>
      <c r="V78">
        <v>131.67541414619663</v>
      </c>
    </row>
    <row r="79" spans="15:22">
      <c r="O79">
        <v>1.8523494153000003E-2</v>
      </c>
      <c r="V79">
        <v>183.39192606640898</v>
      </c>
    </row>
    <row r="80" spans="15:22">
      <c r="O80">
        <v>1.8492257232000001E-2</v>
      </c>
      <c r="V80">
        <v>117.10579407967991</v>
      </c>
    </row>
    <row r="81" spans="15:22">
      <c r="O81">
        <v>2.4552219906000001E-2</v>
      </c>
      <c r="V81">
        <v>152.59685902885704</v>
      </c>
    </row>
    <row r="82" spans="15:22">
      <c r="O82">
        <v>0.22034524073400003</v>
      </c>
      <c r="V82">
        <v>167.9936872811279</v>
      </c>
    </row>
    <row r="83" spans="15:22">
      <c r="O83">
        <v>5.5195639407000008E-2</v>
      </c>
      <c r="V83">
        <v>129.96447746634473</v>
      </c>
    </row>
    <row r="84" spans="15:22">
      <c r="O84">
        <v>1.3494349872000001E-2</v>
      </c>
      <c r="V84">
        <v>114.29974022515862</v>
      </c>
    </row>
    <row r="85" spans="15:22">
      <c r="O85">
        <v>0.11645124148800001</v>
      </c>
      <c r="V85">
        <v>199.1613470952955</v>
      </c>
    </row>
    <row r="86" spans="15:22">
      <c r="V86">
        <v>188.00342252768149</v>
      </c>
    </row>
    <row r="87" spans="15:22">
      <c r="O87">
        <v>1.3994140608000001E-2</v>
      </c>
      <c r="V87">
        <v>203.75012177066597</v>
      </c>
    </row>
    <row r="88" spans="15:22">
      <c r="O88">
        <v>1.5056195922000002E-2</v>
      </c>
      <c r="V88">
        <v>154.53779350439902</v>
      </c>
    </row>
    <row r="89" spans="15:22">
      <c r="O89">
        <v>1.5337328211000001E-2</v>
      </c>
      <c r="V89">
        <v>312.30415332885514</v>
      </c>
    </row>
    <row r="90" spans="15:22">
      <c r="O90">
        <v>3.0018681081000004E-2</v>
      </c>
      <c r="V90">
        <v>184.62076816025427</v>
      </c>
    </row>
    <row r="91" spans="15:22">
      <c r="O91">
        <v>2.1491001648000004E-2</v>
      </c>
      <c r="V91">
        <v>113.76952395020245</v>
      </c>
    </row>
    <row r="92" spans="15:22">
      <c r="O92">
        <v>1.2463531479000001E-2</v>
      </c>
      <c r="V92">
        <v>197.39453083579036</v>
      </c>
    </row>
    <row r="93" spans="15:22">
      <c r="O93">
        <v>0.10795479897600001</v>
      </c>
      <c r="V93">
        <v>214.50395928472471</v>
      </c>
    </row>
    <row r="94" spans="15:22">
      <c r="O94">
        <v>0.12526005321</v>
      </c>
      <c r="V94">
        <v>191.24587392056691</v>
      </c>
    </row>
    <row r="95" spans="15:22">
      <c r="O95">
        <v>6.1661682054000008E-2</v>
      </c>
      <c r="V95">
        <v>340.13290510505857</v>
      </c>
    </row>
    <row r="96" spans="15:22">
      <c r="O96">
        <v>2.5239432168000002E-2</v>
      </c>
      <c r="V96">
        <v>113.0653844429492</v>
      </c>
    </row>
    <row r="97" spans="15:22">
      <c r="O97">
        <v>2.5239432168000002E-2</v>
      </c>
      <c r="V97">
        <v>480.01248279133307</v>
      </c>
    </row>
    <row r="98" spans="15:22">
      <c r="O98">
        <v>1.8211124943000003E-2</v>
      </c>
      <c r="V98">
        <v>319.5213182671863</v>
      </c>
    </row>
    <row r="99" spans="15:22">
      <c r="O99">
        <v>1.9929155598000001E-2</v>
      </c>
      <c r="V99">
        <v>156.33684853596736</v>
      </c>
    </row>
    <row r="100" spans="15:22">
      <c r="O100">
        <v>6.0568389819000007E-2</v>
      </c>
      <c r="V100">
        <v>214.37697653865175</v>
      </c>
    </row>
    <row r="101" spans="15:22">
      <c r="O101">
        <v>2.0428946334000001E-2</v>
      </c>
      <c r="V101">
        <v>346.50632532246505</v>
      </c>
    </row>
    <row r="102" spans="15:22">
      <c r="O102">
        <v>9.6428375127000004E-2</v>
      </c>
      <c r="V102">
        <v>338.78649556807869</v>
      </c>
    </row>
    <row r="103" spans="15:22">
      <c r="O103">
        <v>0.37128204300600004</v>
      </c>
      <c r="V103">
        <v>198.58974884995538</v>
      </c>
    </row>
    <row r="104" spans="15:22">
      <c r="O104">
        <v>2.2428109278000003E-2</v>
      </c>
      <c r="V104">
        <v>354.90381722095958</v>
      </c>
    </row>
    <row r="105" spans="15:22">
      <c r="O105">
        <v>2.7707148927000002E-2</v>
      </c>
      <c r="V105">
        <v>189.99934463078137</v>
      </c>
    </row>
    <row r="106" spans="15:22">
      <c r="O106">
        <v>1.7992466496000004E-2</v>
      </c>
      <c r="V106">
        <v>553.77348276191287</v>
      </c>
    </row>
    <row r="107" spans="15:22">
      <c r="O107">
        <v>3.3329794707000003E-2</v>
      </c>
      <c r="V107">
        <v>393.20939902463005</v>
      </c>
    </row>
    <row r="108" spans="15:22">
      <c r="O108">
        <v>1.7274017313E-2</v>
      </c>
      <c r="V108">
        <v>198.00281020336416</v>
      </c>
    </row>
    <row r="109" spans="15:22">
      <c r="O109">
        <v>5.3415134910000009E-2</v>
      </c>
      <c r="V109">
        <v>390.79354733453829</v>
      </c>
    </row>
    <row r="110" spans="15:22">
      <c r="O110">
        <v>0.55726667064000002</v>
      </c>
      <c r="V110">
        <v>170.8776212008523</v>
      </c>
    </row>
    <row r="111" spans="15:22">
      <c r="O111">
        <v>0.24692786050500001</v>
      </c>
      <c r="V111">
        <v>113.21848547331058</v>
      </c>
    </row>
    <row r="112" spans="15:22">
      <c r="O112">
        <v>2.2521820041000003E-2</v>
      </c>
      <c r="V112">
        <v>112.02606266709915</v>
      </c>
    </row>
    <row r="113" spans="15:22">
      <c r="O113">
        <v>4.6043221554000008E-2</v>
      </c>
      <c r="V113">
        <v>167.44543796313948</v>
      </c>
    </row>
    <row r="114" spans="15:22">
      <c r="O114">
        <v>8.9025224850000015E-3</v>
      </c>
      <c r="V114">
        <v>160.43346958469658</v>
      </c>
    </row>
    <row r="115" spans="15:22">
      <c r="O115">
        <v>0.24342932535300002</v>
      </c>
      <c r="V115">
        <v>161.39329667430141</v>
      </c>
    </row>
    <row r="116" spans="15:22">
      <c r="O116">
        <v>0.30024928465200001</v>
      </c>
      <c r="V116">
        <v>118.01815750637587</v>
      </c>
    </row>
    <row r="117" spans="15:22">
      <c r="O117">
        <v>0.15406049437200001</v>
      </c>
      <c r="V117">
        <v>974.60413766155398</v>
      </c>
    </row>
    <row r="118" spans="15:22">
      <c r="O118">
        <v>0.15259235908500002</v>
      </c>
      <c r="V118">
        <v>178.90436024915491</v>
      </c>
    </row>
    <row r="119" spans="15:22">
      <c r="O119">
        <v>0.524030586696</v>
      </c>
      <c r="V119">
        <v>345.81302650350193</v>
      </c>
    </row>
    <row r="120" spans="15:22">
      <c r="O120">
        <v>0.91318014851400009</v>
      </c>
      <c r="V120">
        <v>129.058317958369</v>
      </c>
    </row>
    <row r="121" spans="15:22">
      <c r="O121">
        <v>0.10661161137300001</v>
      </c>
      <c r="V121">
        <v>143.24291998681301</v>
      </c>
    </row>
    <row r="122" spans="15:22">
      <c r="O122">
        <v>8.4495871305000012E-2</v>
      </c>
      <c r="V122">
        <v>147.86632853796203</v>
      </c>
    </row>
    <row r="123" spans="15:22">
      <c r="V123">
        <v>170.47026678252982</v>
      </c>
    </row>
    <row r="124" spans="15:22">
      <c r="O124">
        <v>2.0678841702000003E-2</v>
      </c>
      <c r="V124">
        <v>148.59727441335295</v>
      </c>
    </row>
    <row r="125" spans="15:22">
      <c r="O125">
        <v>2.1678423174000001E-2</v>
      </c>
      <c r="V125">
        <v>284.23012963051292</v>
      </c>
    </row>
    <row r="126" spans="15:22">
      <c r="O126">
        <v>4.2450975639000008E-2</v>
      </c>
      <c r="V126">
        <v>140.12305166760842</v>
      </c>
    </row>
    <row r="127" spans="15:22">
      <c r="O127">
        <v>3.4516797705000005E-2</v>
      </c>
      <c r="V127">
        <v>173.60125034736879</v>
      </c>
    </row>
    <row r="128" spans="15:22">
      <c r="O128">
        <v>3.9358520460000004E-2</v>
      </c>
      <c r="V128">
        <v>129.15142832342406</v>
      </c>
    </row>
    <row r="129" spans="15:22">
      <c r="O129">
        <v>8.3714948280000007E-2</v>
      </c>
      <c r="V129">
        <v>145.67813267502461</v>
      </c>
    </row>
    <row r="130" spans="15:22">
      <c r="O130">
        <v>2.5832933667000003E-2</v>
      </c>
      <c r="V130">
        <v>175.89561026058024</v>
      </c>
    </row>
    <row r="131" spans="15:22">
      <c r="O131">
        <v>9.4116842973000006E-2</v>
      </c>
      <c r="V131">
        <v>216.14716296955038</v>
      </c>
    </row>
    <row r="132" spans="15:22">
      <c r="O132">
        <v>1.3213217583000002E-2</v>
      </c>
      <c r="V132">
        <v>213.01740538176983</v>
      </c>
    </row>
    <row r="133" spans="15:22">
      <c r="O133">
        <v>1.8992047968000001E-2</v>
      </c>
      <c r="V133">
        <v>190.21917211233495</v>
      </c>
    </row>
    <row r="134" spans="15:22">
      <c r="O134">
        <v>1.3463112951000002E-2</v>
      </c>
      <c r="V134">
        <v>263.59765564917132</v>
      </c>
    </row>
    <row r="135" spans="15:22">
      <c r="O135">
        <v>1.8648441837000002E-2</v>
      </c>
      <c r="V135">
        <v>141.79691583878159</v>
      </c>
    </row>
    <row r="136" spans="15:22">
      <c r="O136">
        <v>2.5145721405000002E-2</v>
      </c>
      <c r="V136">
        <v>198.23913688221214</v>
      </c>
    </row>
    <row r="137" spans="15:22">
      <c r="O137">
        <v>1.3619297556000002E-2</v>
      </c>
      <c r="V137">
        <v>150.98203877282282</v>
      </c>
    </row>
    <row r="138" spans="15:22">
      <c r="O138">
        <v>2.1366053964000001E-2</v>
      </c>
      <c r="V138">
        <v>191.2998519149196</v>
      </c>
    </row>
    <row r="139" spans="15:22">
      <c r="O139">
        <v>2.6894988981000002E-2</v>
      </c>
    </row>
    <row r="140" spans="15:22">
      <c r="O140">
        <v>4.1607578772000005E-2</v>
      </c>
      <c r="V140">
        <v>136.99147359299081</v>
      </c>
    </row>
    <row r="141" spans="15:22">
      <c r="O141">
        <v>5.1634630413000003E-2</v>
      </c>
      <c r="V141">
        <v>148.06455032758814</v>
      </c>
    </row>
    <row r="142" spans="15:22">
      <c r="O142">
        <v>2.9237758056000002E-2</v>
      </c>
      <c r="V142">
        <v>205.10065314967653</v>
      </c>
    </row>
    <row r="143" spans="15:22">
      <c r="O143">
        <v>0.15299843905800001</v>
      </c>
      <c r="V143">
        <v>115.08128026082873</v>
      </c>
    </row>
    <row r="144" spans="15:22">
      <c r="O144">
        <v>3.3642163917000006E-2</v>
      </c>
      <c r="V144">
        <v>222.96084713438688</v>
      </c>
    </row>
    <row r="145" spans="15:22">
      <c r="O145">
        <v>1.1745082296000001E-2</v>
      </c>
      <c r="V145">
        <v>244.13673909528865</v>
      </c>
    </row>
    <row r="146" spans="15:22">
      <c r="O146">
        <v>4.2700871007000006E-2</v>
      </c>
      <c r="V146">
        <v>450.69280445758534</v>
      </c>
    </row>
    <row r="147" spans="15:22">
      <c r="O147">
        <v>4.6980329184000004E-2</v>
      </c>
      <c r="V147">
        <v>150.82936869837201</v>
      </c>
    </row>
    <row r="148" spans="15:22">
      <c r="O148">
        <v>3.9514705065000003E-2</v>
      </c>
      <c r="V148">
        <v>583.57764888472298</v>
      </c>
    </row>
    <row r="149" spans="15:22">
      <c r="O149">
        <v>0.12313594258200002</v>
      </c>
      <c r="V149">
        <v>576.69092621518132</v>
      </c>
    </row>
    <row r="150" spans="15:22">
      <c r="O150">
        <v>1.4212799055000001E-2</v>
      </c>
      <c r="V150">
        <v>258.7232123831368</v>
      </c>
    </row>
    <row r="151" spans="15:22">
      <c r="O151">
        <v>0.15146782992900001</v>
      </c>
      <c r="V151">
        <v>147.59665302952112</v>
      </c>
    </row>
    <row r="152" spans="15:22">
      <c r="O152">
        <v>0.10792356205500001</v>
      </c>
      <c r="V152">
        <v>263.88446067819746</v>
      </c>
    </row>
    <row r="153" spans="15:22">
      <c r="O153">
        <v>2.4958299879000001E-2</v>
      </c>
      <c r="V153">
        <v>133.5469226189974</v>
      </c>
    </row>
    <row r="154" spans="15:22">
      <c r="O154">
        <v>6.8377620069E-2</v>
      </c>
      <c r="V154">
        <v>135.39397990879465</v>
      </c>
    </row>
    <row r="155" spans="15:22">
      <c r="O155">
        <v>0.18011208648600002</v>
      </c>
      <c r="V155">
        <v>188.88212207464517</v>
      </c>
    </row>
    <row r="156" spans="15:22">
      <c r="O156">
        <v>0.12113677963800001</v>
      </c>
      <c r="V156">
        <v>133.0103811362014</v>
      </c>
    </row>
    <row r="157" spans="15:22">
      <c r="O157">
        <v>3.7421831358000007E-2</v>
      </c>
      <c r="V157">
        <v>132.42279873815161</v>
      </c>
    </row>
    <row r="158" spans="15:22">
      <c r="O158">
        <v>9.8490011913000011E-2</v>
      </c>
    </row>
    <row r="159" spans="15:22">
      <c r="O159">
        <v>2.6957462823000003E-2</v>
      </c>
      <c r="V159">
        <v>259.66408013986609</v>
      </c>
    </row>
    <row r="160" spans="15:22">
      <c r="O160">
        <v>0.34282520797500005</v>
      </c>
      <c r="V160">
        <v>196.45315520683786</v>
      </c>
    </row>
    <row r="161" spans="15:22">
      <c r="O161">
        <v>0.17120956400100001</v>
      </c>
      <c r="V161">
        <v>310.60214332829867</v>
      </c>
    </row>
    <row r="162" spans="15:22">
      <c r="O162">
        <v>5.3352661068000004E-2</v>
      </c>
      <c r="V162">
        <v>165.79829396257998</v>
      </c>
    </row>
    <row r="163" spans="15:22">
      <c r="O163">
        <v>0.18739028907900002</v>
      </c>
      <c r="V163">
        <v>164.22960887783483</v>
      </c>
    </row>
    <row r="164" spans="15:22">
      <c r="O164">
        <v>2.3521401513000001E-2</v>
      </c>
      <c r="V164">
        <v>129.9163064063556</v>
      </c>
    </row>
    <row r="165" spans="15:22">
      <c r="O165">
        <v>1.0683026982E-2</v>
      </c>
      <c r="V165">
        <v>226.99132316172728</v>
      </c>
    </row>
    <row r="166" spans="15:22">
      <c r="O166">
        <v>1.3306928346000002E-2</v>
      </c>
      <c r="V166">
        <v>183.77696538079812</v>
      </c>
    </row>
    <row r="167" spans="15:22">
      <c r="O167">
        <v>2.8175702742000003E-2</v>
      </c>
      <c r="V167">
        <v>160.84399807779278</v>
      </c>
    </row>
    <row r="168" spans="15:22">
      <c r="O168">
        <v>2.5645512141000002E-2</v>
      </c>
      <c r="V168">
        <v>152.29879011078341</v>
      </c>
    </row>
    <row r="169" spans="15:22">
      <c r="O169">
        <v>2.2240687752000003E-2</v>
      </c>
      <c r="V169">
        <v>212.10903358386042</v>
      </c>
    </row>
    <row r="170" spans="15:22">
      <c r="O170">
        <v>1.4775063633000001E-2</v>
      </c>
      <c r="V170">
        <v>353.72180384714159</v>
      </c>
    </row>
    <row r="171" spans="15:22">
      <c r="O171">
        <v>1.1274029527320002</v>
      </c>
      <c r="V171">
        <v>152.19811721835981</v>
      </c>
    </row>
    <row r="172" spans="15:22">
      <c r="O172">
        <v>2.3865007644000003E-2</v>
      </c>
      <c r="V172">
        <v>121.58915319624276</v>
      </c>
    </row>
    <row r="173" spans="15:22">
      <c r="O173">
        <v>0.11142209720700001</v>
      </c>
      <c r="V173">
        <v>528.32598057467271</v>
      </c>
    </row>
    <row r="174" spans="15:22">
      <c r="O174">
        <v>2.1116158596000002E-2</v>
      </c>
      <c r="V174">
        <v>120.72521765902361</v>
      </c>
    </row>
    <row r="175" spans="15:22">
      <c r="O175">
        <v>3.2892477813000004E-2</v>
      </c>
      <c r="V175">
        <v>155.8242819767039</v>
      </c>
    </row>
    <row r="176" spans="15:22">
      <c r="O176">
        <v>2.2865426172000002E-2</v>
      </c>
      <c r="V176">
        <v>156.38217868334783</v>
      </c>
    </row>
    <row r="177" spans="15:22">
      <c r="O177">
        <v>2.1178632438000004E-2</v>
      </c>
      <c r="V177">
        <v>213.67933984793956</v>
      </c>
    </row>
    <row r="178" spans="15:22">
      <c r="O178">
        <v>2.4833352195000002E-2</v>
      </c>
      <c r="V178">
        <v>1118.0515985602347</v>
      </c>
    </row>
    <row r="179" spans="15:22">
      <c r="O179">
        <v>6.6284746362000005E-2</v>
      </c>
      <c r="V179">
        <v>295.90518498498477</v>
      </c>
    </row>
    <row r="180" spans="15:22">
      <c r="O180">
        <v>1.8054940338000001E-2</v>
      </c>
      <c r="V180">
        <v>122.68658509387764</v>
      </c>
    </row>
    <row r="181" spans="15:22">
      <c r="O181">
        <v>2.4645930669000001E-2</v>
      </c>
      <c r="V181">
        <v>231.09352707704039</v>
      </c>
    </row>
    <row r="182" spans="15:22">
      <c r="O182">
        <v>2.2959136935000003E-2</v>
      </c>
      <c r="V182">
        <v>128.31846911835009</v>
      </c>
    </row>
    <row r="183" spans="15:22">
      <c r="O183">
        <v>2.0647604781000001E-2</v>
      </c>
      <c r="V183">
        <v>112.98866193493828</v>
      </c>
    </row>
    <row r="184" spans="15:22">
      <c r="O184">
        <v>2.1366053964000001E-2</v>
      </c>
      <c r="V184">
        <v>318.68337683696433</v>
      </c>
    </row>
    <row r="185" spans="15:22">
      <c r="O185">
        <v>3.7203172911000004E-2</v>
      </c>
      <c r="V185">
        <v>136.83486503487592</v>
      </c>
    </row>
    <row r="186" spans="15:22">
      <c r="O186">
        <v>2.7800859690000002E-2</v>
      </c>
      <c r="V186">
        <v>162.08284992320804</v>
      </c>
    </row>
    <row r="187" spans="15:22">
      <c r="O187">
        <v>3.0268576449000002E-2</v>
      </c>
      <c r="V187">
        <v>405.68188894026065</v>
      </c>
    </row>
    <row r="188" spans="15:22">
      <c r="O188">
        <v>5.1072365835000008E-2</v>
      </c>
      <c r="V188">
        <v>214.77006773372813</v>
      </c>
    </row>
    <row r="189" spans="15:22">
      <c r="O189">
        <v>1.5649697421000003E-2</v>
      </c>
      <c r="V189">
        <v>234.64934316420423</v>
      </c>
    </row>
    <row r="190" spans="15:22">
      <c r="O190">
        <v>5.3540082594000005E-2</v>
      </c>
      <c r="V190">
        <v>151.19164314060254</v>
      </c>
    </row>
    <row r="191" spans="15:22">
      <c r="O191">
        <v>1.6305672762000002E-2</v>
      </c>
      <c r="V191">
        <v>277.13865650916875</v>
      </c>
    </row>
    <row r="192" spans="15:22">
      <c r="O192">
        <v>3.3017425497000007E-2</v>
      </c>
      <c r="V192">
        <v>131.38389924777906</v>
      </c>
    </row>
    <row r="193" spans="15:22">
      <c r="V193">
        <v>285.26254763339131</v>
      </c>
    </row>
    <row r="194" spans="15:22">
      <c r="O194">
        <v>1.9710497151000001E-2</v>
      </c>
      <c r="V194">
        <v>665.49975025996775</v>
      </c>
    </row>
    <row r="195" spans="15:22">
      <c r="O195">
        <v>1.7149069629000001E-2</v>
      </c>
      <c r="V195">
        <v>185.61565450261068</v>
      </c>
    </row>
    <row r="196" spans="15:22">
      <c r="O196">
        <v>6.653464173000001E-2</v>
      </c>
      <c r="V196">
        <v>124.78352471158607</v>
      </c>
    </row>
    <row r="197" spans="15:22">
      <c r="O197">
        <v>1.4368983660000001E-2</v>
      </c>
    </row>
    <row r="198" spans="15:22">
      <c r="O198">
        <v>4.0857892668000002E-2</v>
      </c>
      <c r="V198">
        <v>120.89835090771911</v>
      </c>
    </row>
    <row r="199" spans="15:22">
      <c r="O199">
        <v>6.4972795680000001E-2</v>
      </c>
      <c r="V199">
        <v>122.94825457850159</v>
      </c>
    </row>
    <row r="200" spans="15:22">
      <c r="O200">
        <v>0.13884811384500001</v>
      </c>
      <c r="V200">
        <v>136.57604122012123</v>
      </c>
    </row>
    <row r="201" spans="15:22">
      <c r="O201">
        <v>2.3146558461000003E-2</v>
      </c>
      <c r="V201">
        <v>120.1541114376964</v>
      </c>
    </row>
    <row r="202" spans="15:22">
      <c r="O202">
        <v>0.22446851430600001</v>
      </c>
      <c r="V202">
        <v>291.97853510472351</v>
      </c>
    </row>
    <row r="203" spans="15:22">
      <c r="O203">
        <v>0.22350016975500003</v>
      </c>
      <c r="V203">
        <v>176.28462354897573</v>
      </c>
    </row>
    <row r="204" spans="15:22">
      <c r="O204">
        <v>7.6842825660000003E-2</v>
      </c>
      <c r="V204">
        <v>157.34697570910026</v>
      </c>
    </row>
    <row r="205" spans="15:22">
      <c r="O205">
        <v>2.4083666091000003E-2</v>
      </c>
      <c r="V205">
        <v>142.89292937842114</v>
      </c>
    </row>
    <row r="206" spans="15:22">
      <c r="O206">
        <v>9.0149754006000005E-2</v>
      </c>
      <c r="V206">
        <v>232.79111813261073</v>
      </c>
    </row>
    <row r="207" spans="15:22">
      <c r="O207">
        <v>1.7680097286E-2</v>
      </c>
      <c r="V207">
        <v>132.93266674780662</v>
      </c>
    </row>
    <row r="208" spans="15:22">
      <c r="O208">
        <v>1.0433131614000002E-2</v>
      </c>
      <c r="V208">
        <v>163.66616126854342</v>
      </c>
    </row>
    <row r="209" spans="15:22">
      <c r="O209">
        <v>1.2276109953E-2</v>
      </c>
      <c r="V209">
        <v>120.30242737134111</v>
      </c>
    </row>
    <row r="210" spans="15:22">
      <c r="O210">
        <v>1.8336072627000002E-2</v>
      </c>
      <c r="V210">
        <v>190.11363910208794</v>
      </c>
    </row>
    <row r="211" spans="15:22">
      <c r="O211">
        <v>2.1397290885000003E-2</v>
      </c>
      <c r="V211">
        <v>1091.1042566717126</v>
      </c>
    </row>
    <row r="212" spans="15:22">
      <c r="V212">
        <v>156.98836863001333</v>
      </c>
    </row>
    <row r="213" spans="15:22">
      <c r="O213">
        <v>6.9189780015000008E-2</v>
      </c>
      <c r="V213">
        <v>493.66140330045897</v>
      </c>
    </row>
    <row r="214" spans="15:22">
      <c r="O214">
        <v>3.8765018961000007E-2</v>
      </c>
      <c r="V214">
        <v>230.2118076096109</v>
      </c>
    </row>
    <row r="215" spans="15:22">
      <c r="O215">
        <v>9.6490848969000009E-2</v>
      </c>
      <c r="V215">
        <v>135.5799815516842</v>
      </c>
    </row>
    <row r="216" spans="15:22">
      <c r="O216">
        <v>5.0135258205000005E-2</v>
      </c>
      <c r="V216">
        <v>201.65927060713014</v>
      </c>
    </row>
    <row r="217" spans="15:22">
      <c r="O217">
        <v>2.3490164592000002E-2</v>
      </c>
      <c r="V217">
        <v>476.88772824943067</v>
      </c>
    </row>
    <row r="218" spans="15:22">
      <c r="O218">
        <v>1.6836700419000001E-2</v>
      </c>
      <c r="V218">
        <v>138.43041150451322</v>
      </c>
    </row>
    <row r="219" spans="15:22">
      <c r="O219">
        <v>3.9983258880000004E-2</v>
      </c>
    </row>
    <row r="220" spans="15:22">
      <c r="O220">
        <v>2.5832933667000003E-2</v>
      </c>
      <c r="V220">
        <v>200.04844487712842</v>
      </c>
    </row>
    <row r="221" spans="15:22">
      <c r="O221">
        <v>2.5926644430000003E-2</v>
      </c>
      <c r="V221">
        <v>111.99546836044604</v>
      </c>
    </row>
    <row r="222" spans="15:22">
      <c r="O222">
        <v>1.9804207914000001E-2</v>
      </c>
      <c r="V222">
        <v>124.78416271092745</v>
      </c>
    </row>
    <row r="223" spans="15:22">
      <c r="O223">
        <v>3.3579690075000002E-2</v>
      </c>
      <c r="V223">
        <v>149.25781875772097</v>
      </c>
    </row>
    <row r="224" spans="15:22">
      <c r="O224">
        <v>0.15899592789000003</v>
      </c>
      <c r="V224">
        <v>139.19781707926577</v>
      </c>
    </row>
    <row r="225" spans="15:22">
      <c r="O225">
        <v>2.4458509143000004E-2</v>
      </c>
      <c r="V225">
        <v>118.78686004867616</v>
      </c>
    </row>
    <row r="226" spans="15:22">
      <c r="O226">
        <v>1.0276947009E-2</v>
      </c>
      <c r="V226">
        <v>131.05709604004414</v>
      </c>
    </row>
    <row r="227" spans="15:22">
      <c r="O227">
        <v>0.14796929477700002</v>
      </c>
      <c r="V227">
        <v>231.74547155735775</v>
      </c>
    </row>
    <row r="228" spans="15:22">
      <c r="O228">
        <v>1.5555986658000001E-2</v>
      </c>
      <c r="V228">
        <v>364.88864734037327</v>
      </c>
    </row>
    <row r="229" spans="15:22">
      <c r="O229">
        <v>3.0862077948000003E-2</v>
      </c>
      <c r="V229">
        <v>474.05996705833724</v>
      </c>
    </row>
    <row r="230" spans="15:22">
      <c r="O230">
        <v>1.9897918677000002E-2</v>
      </c>
      <c r="V230">
        <v>181.02925223052674</v>
      </c>
    </row>
    <row r="231" spans="15:22">
      <c r="O231">
        <v>5.2009473465000004E-2</v>
      </c>
      <c r="V231">
        <v>144.2882306626021</v>
      </c>
    </row>
    <row r="232" spans="15:22">
      <c r="O232">
        <v>1.2662198296560001</v>
      </c>
      <c r="V232">
        <v>695.72826334910428</v>
      </c>
    </row>
    <row r="233" spans="15:22">
      <c r="O233">
        <v>7.496861040000001E-2</v>
      </c>
      <c r="V233">
        <v>170.62228013909569</v>
      </c>
    </row>
    <row r="234" spans="15:22">
      <c r="O234">
        <v>2.4739641432000001E-2</v>
      </c>
      <c r="V234">
        <v>179.92582556457381</v>
      </c>
    </row>
    <row r="235" spans="15:22">
      <c r="O235">
        <v>5.2321842675000008E-2</v>
      </c>
      <c r="V235">
        <v>195.41902879484118</v>
      </c>
    </row>
    <row r="236" spans="15:22">
      <c r="O236">
        <v>1.7992466496000004E-2</v>
      </c>
      <c r="V236">
        <v>163.23833541805774</v>
      </c>
    </row>
    <row r="237" spans="15:22">
      <c r="O237">
        <v>8.7775748010000005E-3</v>
      </c>
      <c r="V237">
        <v>138.3151890722412</v>
      </c>
    </row>
    <row r="238" spans="15:22">
      <c r="O238">
        <v>6.8315146227000009E-2</v>
      </c>
      <c r="V238">
        <v>120.86107025687365</v>
      </c>
    </row>
    <row r="239" spans="15:22">
      <c r="O239">
        <v>1.5243617448000001E-2</v>
      </c>
      <c r="V239">
        <v>135.87965986469086</v>
      </c>
    </row>
    <row r="240" spans="15:22">
      <c r="O240">
        <v>3.5235246888000005E-2</v>
      </c>
      <c r="V240">
        <v>113.40383046500595</v>
      </c>
    </row>
    <row r="241" spans="15:22">
      <c r="O241">
        <v>8.8681618719000016E-2</v>
      </c>
      <c r="V241">
        <v>132.65471478069296</v>
      </c>
    </row>
    <row r="242" spans="15:22">
      <c r="O242">
        <v>4.1045314194000003E-2</v>
      </c>
      <c r="V242">
        <v>205.14719937392124</v>
      </c>
    </row>
    <row r="243" spans="15:22">
      <c r="O243">
        <v>5.7413460798000006E-2</v>
      </c>
      <c r="V243">
        <v>162.17761423887521</v>
      </c>
    </row>
    <row r="244" spans="15:22">
      <c r="O244">
        <v>2.8581782715000004E-2</v>
      </c>
      <c r="V244">
        <v>182.9644530572123</v>
      </c>
    </row>
    <row r="245" spans="15:22">
      <c r="O245">
        <v>4.9854125916000004E-2</v>
      </c>
    </row>
    <row r="246" spans="15:22">
      <c r="O246">
        <v>1.4119088292000001E-2</v>
      </c>
      <c r="V246">
        <v>311.11463759035621</v>
      </c>
    </row>
    <row r="247" spans="15:22">
      <c r="O247">
        <v>7.3750370481000013E-2</v>
      </c>
      <c r="V247">
        <v>277.92783213240682</v>
      </c>
    </row>
    <row r="248" spans="15:22">
      <c r="O248">
        <v>0.40910995433700004</v>
      </c>
      <c r="V248">
        <v>200.04986294233896</v>
      </c>
    </row>
    <row r="249" spans="15:22">
      <c r="O249">
        <v>2.9425179582000003E-2</v>
      </c>
      <c r="V249">
        <v>259.42722078663496</v>
      </c>
    </row>
    <row r="250" spans="15:22">
      <c r="O250">
        <v>1.9835444835E-2</v>
      </c>
      <c r="V250">
        <v>119.82203858165896</v>
      </c>
    </row>
    <row r="251" spans="15:22">
      <c r="V251">
        <v>198.22819756661005</v>
      </c>
    </row>
    <row r="252" spans="15:22">
      <c r="O252">
        <v>1.8710915679000004E-2</v>
      </c>
      <c r="V252">
        <v>360.61763767753484</v>
      </c>
    </row>
    <row r="253" spans="15:22">
      <c r="O253">
        <v>1.4150325213000001E-2</v>
      </c>
      <c r="V253">
        <v>216.73167297857657</v>
      </c>
    </row>
    <row r="254" spans="15:22">
      <c r="O254">
        <v>1.4806300554000002E-2</v>
      </c>
      <c r="V254">
        <v>285.25799207527712</v>
      </c>
    </row>
    <row r="255" spans="15:22">
      <c r="O255">
        <v>1.7680097286E-2</v>
      </c>
      <c r="V255">
        <v>138.51699260010906</v>
      </c>
    </row>
    <row r="256" spans="15:22">
      <c r="O256">
        <v>0.14709466098900001</v>
      </c>
      <c r="V256">
        <v>155.09787260117304</v>
      </c>
    </row>
    <row r="257" spans="15:22">
      <c r="O257">
        <v>2.9800022634000004E-2</v>
      </c>
      <c r="V257">
        <v>319.07429556619627</v>
      </c>
    </row>
    <row r="258" spans="15:22">
      <c r="O258">
        <v>2.6207776719000004E-2</v>
      </c>
      <c r="V258">
        <v>115.32854031508833</v>
      </c>
    </row>
    <row r="259" spans="15:22">
      <c r="O259">
        <v>2.1584712411000004E-2</v>
      </c>
      <c r="V259">
        <v>784.27729901845032</v>
      </c>
    </row>
    <row r="260" spans="15:22">
      <c r="O260">
        <v>8.0466308496000005E-2</v>
      </c>
      <c r="V260">
        <v>173.20437573166515</v>
      </c>
    </row>
    <row r="261" spans="15:22">
      <c r="O261">
        <v>1.2838374531000001E-2</v>
      </c>
      <c r="V261">
        <v>191.3163505019896</v>
      </c>
    </row>
    <row r="262" spans="15:22">
      <c r="O262">
        <v>3.3579690075000002E-2</v>
      </c>
      <c r="V262">
        <v>158.22398805154629</v>
      </c>
    </row>
    <row r="263" spans="15:22">
      <c r="O263">
        <v>1.4462694423000001E-2</v>
      </c>
      <c r="V263">
        <v>145.56348759616182</v>
      </c>
    </row>
    <row r="264" spans="15:22">
      <c r="O264">
        <v>2.6332724403000003E-2</v>
      </c>
      <c r="V264">
        <v>280.427680850184</v>
      </c>
    </row>
    <row r="265" spans="15:22">
      <c r="O265">
        <v>1.9909163968560002</v>
      </c>
      <c r="V265">
        <v>258.96303019335494</v>
      </c>
    </row>
    <row r="266" spans="15:22">
      <c r="O266">
        <v>3.7859148252000006E-2</v>
      </c>
      <c r="V266">
        <v>146.4303445241585</v>
      </c>
    </row>
    <row r="267" spans="15:22">
      <c r="O267">
        <v>0.36528455417400002</v>
      </c>
      <c r="V267">
        <v>127.1675680100645</v>
      </c>
    </row>
    <row r="268" spans="15:22">
      <c r="O268">
        <v>5.3446371831000004E-2</v>
      </c>
    </row>
    <row r="269" spans="15:22">
      <c r="O269">
        <v>1.8898337205000001E-2</v>
      </c>
      <c r="V269">
        <v>480.55072398995071</v>
      </c>
    </row>
    <row r="270" spans="15:22">
      <c r="O270">
        <v>4.1420157246000004E-2</v>
      </c>
      <c r="V270">
        <v>221.00642735010985</v>
      </c>
    </row>
    <row r="271" spans="15:22">
      <c r="O271">
        <v>0.18226743403500001</v>
      </c>
      <c r="V271">
        <v>133.96768845520663</v>
      </c>
    </row>
    <row r="272" spans="15:22">
      <c r="O272">
        <v>2.4177376854000003E-2</v>
      </c>
      <c r="V272">
        <v>148.79424659218748</v>
      </c>
    </row>
    <row r="273" spans="15:22">
      <c r="V273">
        <v>386.07145875095961</v>
      </c>
    </row>
    <row r="274" spans="15:22">
      <c r="O274">
        <v>4.8042384498000003E-2</v>
      </c>
      <c r="V274">
        <v>241.7179564471775</v>
      </c>
    </row>
    <row r="275" spans="15:22">
      <c r="O275">
        <v>1.8960811047000002E-2</v>
      </c>
      <c r="V275">
        <v>180.63111832381873</v>
      </c>
    </row>
    <row r="276" spans="15:22">
      <c r="O276">
        <v>2.4021192249000001E-2</v>
      </c>
      <c r="V276">
        <v>377.63947934944144</v>
      </c>
    </row>
    <row r="277" spans="15:22">
      <c r="O277">
        <v>1.3588060635000001E-2</v>
      </c>
      <c r="V277">
        <v>156.56361935369898</v>
      </c>
    </row>
    <row r="278" spans="15:22">
      <c r="O278">
        <v>2.9300231898000004E-2</v>
      </c>
      <c r="V278">
        <v>139.52413847889565</v>
      </c>
    </row>
    <row r="279" spans="15:22">
      <c r="O279">
        <v>1.3338165267000001E-2</v>
      </c>
      <c r="V279">
        <v>226.37391132058994</v>
      </c>
    </row>
    <row r="280" spans="15:22">
      <c r="O280">
        <v>2.0335235571000001E-2</v>
      </c>
      <c r="V280">
        <v>304.42496032871566</v>
      </c>
    </row>
    <row r="281" spans="15:22">
      <c r="O281">
        <v>0.14440828578300002</v>
      </c>
      <c r="V281">
        <v>123.64326405986876</v>
      </c>
    </row>
    <row r="282" spans="15:22">
      <c r="O282">
        <v>9.0774492426000011E-2</v>
      </c>
      <c r="V282">
        <v>130.10061500183431</v>
      </c>
    </row>
    <row r="283" spans="15:22">
      <c r="O283">
        <v>0.38318330990700006</v>
      </c>
      <c r="V283">
        <v>193.44206867259558</v>
      </c>
    </row>
    <row r="284" spans="15:22">
      <c r="O284">
        <v>3.6484723728000004E-2</v>
      </c>
      <c r="V284">
        <v>198.19394457324401</v>
      </c>
    </row>
    <row r="285" spans="15:22">
      <c r="O285">
        <v>1.9335654099000003E-2</v>
      </c>
      <c r="V285">
        <v>191.55193435885661</v>
      </c>
    </row>
    <row r="286" spans="15:22">
      <c r="O286">
        <v>0.58028828141700006</v>
      </c>
      <c r="V286">
        <v>174.66938300108939</v>
      </c>
    </row>
    <row r="287" spans="15:22">
      <c r="O287">
        <v>1.8804626442E-2</v>
      </c>
      <c r="V287">
        <v>161.59756379872195</v>
      </c>
    </row>
    <row r="288" spans="15:22">
      <c r="O288">
        <v>3.0830841027000004E-2</v>
      </c>
      <c r="V288">
        <v>283.8833925856793</v>
      </c>
    </row>
    <row r="289" spans="15:22">
      <c r="O289">
        <v>4.2326027955000005E-2</v>
      </c>
      <c r="V289">
        <v>136.32814677987133</v>
      </c>
    </row>
    <row r="290" spans="15:22">
      <c r="O290">
        <v>2.3333979987000004E-2</v>
      </c>
      <c r="V290">
        <v>211.5830945868241</v>
      </c>
    </row>
    <row r="291" spans="15:22">
      <c r="O291">
        <v>2.2396872357000001E-2</v>
      </c>
      <c r="V291">
        <v>114.58840626192739</v>
      </c>
    </row>
    <row r="292" spans="15:22">
      <c r="O292">
        <v>1.2588479163000002E-2</v>
      </c>
      <c r="V292">
        <v>156.59887932672538</v>
      </c>
    </row>
    <row r="293" spans="15:22">
      <c r="O293">
        <v>1.4525168265000001E-2</v>
      </c>
      <c r="V293">
        <v>201.54168137985138</v>
      </c>
    </row>
    <row r="294" spans="15:22">
      <c r="O294">
        <v>2.4114903012000002E-2</v>
      </c>
      <c r="V294">
        <v>1107.4167316763783</v>
      </c>
    </row>
    <row r="295" spans="15:22">
      <c r="O295">
        <v>1.0870448508000001E-2</v>
      </c>
      <c r="V295">
        <v>164.39243184740326</v>
      </c>
    </row>
    <row r="296" spans="15:22">
      <c r="O296">
        <v>2.7301068954000002E-2</v>
      </c>
      <c r="V296">
        <v>120.77798469480202</v>
      </c>
    </row>
    <row r="297" spans="15:22">
      <c r="O297">
        <v>2.8737967320000002E-2</v>
      </c>
      <c r="V297">
        <v>136.93432546069175</v>
      </c>
    </row>
    <row r="298" spans="15:22">
      <c r="O298">
        <v>3.6297302202000004E-2</v>
      </c>
      <c r="V298">
        <v>113.03902858376598</v>
      </c>
    </row>
    <row r="299" spans="15:22">
      <c r="V299">
        <v>165.5621120247159</v>
      </c>
    </row>
    <row r="300" spans="15:22">
      <c r="O300">
        <v>0.12004348740300001</v>
      </c>
      <c r="V300">
        <v>146.18504576575938</v>
      </c>
    </row>
    <row r="301" spans="15:22">
      <c r="O301">
        <v>7.1251416801E-2</v>
      </c>
      <c r="V301">
        <v>208.11024316234506</v>
      </c>
    </row>
    <row r="302" spans="15:22">
      <c r="O302">
        <v>4.9448045943000007E-2</v>
      </c>
      <c r="V302">
        <v>270.38412269556449</v>
      </c>
    </row>
    <row r="303" spans="15:22">
      <c r="O303">
        <v>5.0478864336000004E-2</v>
      </c>
      <c r="V303">
        <v>184.47810978076097</v>
      </c>
    </row>
    <row r="304" spans="15:22">
      <c r="O304">
        <v>1.6118251236000001E-2</v>
      </c>
      <c r="V304">
        <v>140.06245175216694</v>
      </c>
    </row>
    <row r="305" spans="15:22">
      <c r="O305">
        <v>4.1295209562000001E-2</v>
      </c>
      <c r="V305">
        <v>161.18440548181303</v>
      </c>
    </row>
    <row r="306" spans="15:22">
      <c r="O306">
        <v>0.15568481426400002</v>
      </c>
      <c r="V306">
        <v>175.59161232169228</v>
      </c>
    </row>
    <row r="307" spans="15:22">
      <c r="O307">
        <v>8.3683711359000004E-2</v>
      </c>
      <c r="V307">
        <v>158.24264626060233</v>
      </c>
    </row>
    <row r="308" spans="15:22">
      <c r="O308">
        <v>0.22100121607500003</v>
      </c>
      <c r="V308">
        <v>218.23300239040154</v>
      </c>
    </row>
    <row r="309" spans="15:22">
      <c r="O309">
        <v>1.6711752735000002E-2</v>
      </c>
      <c r="V309">
        <v>265.9323554764652</v>
      </c>
    </row>
    <row r="310" spans="15:22">
      <c r="O310">
        <v>3.2330213235000002E-2</v>
      </c>
      <c r="V310">
        <v>145.37597829025782</v>
      </c>
    </row>
    <row r="311" spans="15:22">
      <c r="O311">
        <v>7.2750789009000005E-2</v>
      </c>
      <c r="V311">
        <v>130.59587237029857</v>
      </c>
    </row>
    <row r="312" spans="15:22">
      <c r="O312">
        <v>1.3681771398000002E-2</v>
      </c>
      <c r="V312">
        <v>124.84107170249287</v>
      </c>
    </row>
    <row r="313" spans="15:22">
      <c r="O313">
        <v>0.75387185141400004</v>
      </c>
      <c r="V313">
        <v>125.02464021697989</v>
      </c>
    </row>
    <row r="314" spans="15:22">
      <c r="O314">
        <v>1.5493512816000001E-2</v>
      </c>
    </row>
    <row r="315" spans="15:22">
      <c r="O315">
        <v>3.0143628765000003E-2</v>
      </c>
      <c r="V315">
        <v>328.17154751489232</v>
      </c>
    </row>
    <row r="316" spans="15:22">
      <c r="O316">
        <v>1.9429364862000004E-2</v>
      </c>
      <c r="V316">
        <v>173.8207395691125</v>
      </c>
    </row>
    <row r="317" spans="15:22">
      <c r="O317">
        <v>3.6578434491000004E-2</v>
      </c>
      <c r="V317">
        <v>185.99745413842726</v>
      </c>
    </row>
    <row r="318" spans="15:22">
      <c r="O318">
        <v>7.9997754681000011E-2</v>
      </c>
      <c r="V318">
        <v>194.06240665954951</v>
      </c>
    </row>
    <row r="319" spans="15:22">
      <c r="O319">
        <v>4.7761252209000002E-2</v>
      </c>
      <c r="V319">
        <v>223.9588555346711</v>
      </c>
    </row>
    <row r="320" spans="15:22">
      <c r="O320">
        <v>1.6680515814000003E-2</v>
      </c>
      <c r="V320">
        <v>302.52261563077667</v>
      </c>
    </row>
    <row r="321" spans="15:22">
      <c r="O321">
        <v>1.7149069629000001E-2</v>
      </c>
      <c r="V321">
        <v>250.00759248562318</v>
      </c>
    </row>
    <row r="322" spans="15:22">
      <c r="V322">
        <v>129.04586578992448</v>
      </c>
    </row>
    <row r="323" spans="15:22">
      <c r="O323">
        <v>0.18710915679000001</v>
      </c>
      <c r="V323">
        <v>179.97526476158725</v>
      </c>
    </row>
    <row r="324" spans="15:22">
      <c r="O324">
        <v>5.5601719380000005E-2</v>
      </c>
      <c r="V324">
        <v>307.93347772512567</v>
      </c>
    </row>
    <row r="325" spans="15:22">
      <c r="O325">
        <v>2.5926644430000003E-2</v>
      </c>
      <c r="V325">
        <v>244.44773064763379</v>
      </c>
    </row>
    <row r="326" spans="15:22">
      <c r="O326">
        <v>1.9648023309000003E-2</v>
      </c>
      <c r="V326">
        <v>162.10527475535801</v>
      </c>
    </row>
    <row r="327" spans="15:22">
      <c r="O327">
        <v>0.133881443406</v>
      </c>
      <c r="V327">
        <v>191.09108213880842</v>
      </c>
    </row>
    <row r="328" spans="15:22">
      <c r="O328">
        <v>4.5699615423000002E-2</v>
      </c>
      <c r="V328">
        <v>121.63817901670117</v>
      </c>
    </row>
    <row r="329" spans="15:22">
      <c r="O329">
        <v>4.0358101932000005E-2</v>
      </c>
      <c r="V329">
        <v>120.82296161660393</v>
      </c>
    </row>
    <row r="330" spans="15:22">
      <c r="O330">
        <v>0.19876052832300001</v>
      </c>
      <c r="V330">
        <v>114.17134404803751</v>
      </c>
    </row>
    <row r="331" spans="15:22">
      <c r="O331">
        <v>2.7550964322000004E-2</v>
      </c>
      <c r="V331">
        <v>113.3433932314077</v>
      </c>
    </row>
    <row r="332" spans="15:22">
      <c r="O332">
        <v>1.5524749737000002E-2</v>
      </c>
      <c r="V332">
        <v>144.80108050375887</v>
      </c>
    </row>
    <row r="333" spans="15:22">
      <c r="O333">
        <v>3.6297302202000004E-2</v>
      </c>
      <c r="V333">
        <v>164.49727695151392</v>
      </c>
    </row>
    <row r="334" spans="15:22">
      <c r="O334">
        <v>7.1657496774000004E-2</v>
      </c>
      <c r="V334">
        <v>137.49997123261159</v>
      </c>
    </row>
    <row r="335" spans="15:22">
      <c r="O335">
        <v>1.2775900689000001E-2</v>
      </c>
      <c r="V335">
        <v>510.70354188032792</v>
      </c>
    </row>
    <row r="336" spans="15:22">
      <c r="O336">
        <v>1.5805882026000001E-2</v>
      </c>
      <c r="V336">
        <v>162.95950233319283</v>
      </c>
    </row>
    <row r="337" spans="15:22">
      <c r="O337">
        <v>2.3552638434000003E-2</v>
      </c>
      <c r="V337">
        <v>134.6144718652431</v>
      </c>
    </row>
    <row r="338" spans="15:22">
      <c r="O338">
        <v>4.9073202891000006E-2</v>
      </c>
      <c r="V338">
        <v>223.26073654164941</v>
      </c>
    </row>
    <row r="339" spans="15:22">
      <c r="O339">
        <v>2.4552219906000001E-2</v>
      </c>
      <c r="V339">
        <v>238.3042602879494</v>
      </c>
    </row>
    <row r="340" spans="15:22">
      <c r="O340">
        <v>3.2892477813000004E-2</v>
      </c>
      <c r="V340">
        <v>158.32304762379439</v>
      </c>
    </row>
    <row r="341" spans="15:22">
      <c r="O341">
        <v>2.6082829035000001E-2</v>
      </c>
      <c r="V341">
        <v>119.73830020849277</v>
      </c>
    </row>
    <row r="342" spans="15:22">
      <c r="O342">
        <v>0.12438541942200002</v>
      </c>
      <c r="V342">
        <v>722.00810028207297</v>
      </c>
    </row>
    <row r="343" spans="15:22">
      <c r="O343">
        <v>2.2990373856000001E-2</v>
      </c>
      <c r="V343">
        <v>130.94094899386818</v>
      </c>
    </row>
    <row r="344" spans="15:22">
      <c r="O344">
        <v>3.2830003971000006E-2</v>
      </c>
      <c r="V344">
        <v>289.04680623962878</v>
      </c>
    </row>
    <row r="345" spans="15:22">
      <c r="O345">
        <v>1.3057032978000002E-2</v>
      </c>
      <c r="V345">
        <v>117.30703296506266</v>
      </c>
    </row>
    <row r="346" spans="15:22">
      <c r="O346">
        <v>1.8148651101000002E-2</v>
      </c>
      <c r="V346">
        <v>238.34511170793334</v>
      </c>
    </row>
    <row r="347" spans="15:22">
      <c r="O347">
        <v>2.6332724403000003E-2</v>
      </c>
      <c r="V347">
        <v>136.49031511447569</v>
      </c>
    </row>
    <row r="348" spans="15:22">
      <c r="O348">
        <v>1.4263715236230001</v>
      </c>
      <c r="V348">
        <v>170.55019913319137</v>
      </c>
    </row>
    <row r="349" spans="15:22">
      <c r="O349">
        <v>2.8519308873000002E-2</v>
      </c>
      <c r="V349">
        <v>130.0551419166971</v>
      </c>
    </row>
    <row r="350" spans="15:22">
      <c r="O350">
        <v>1.5680934342000002E-2</v>
      </c>
      <c r="V350">
        <v>302.6858616093516</v>
      </c>
    </row>
    <row r="351" spans="15:22">
      <c r="O351">
        <v>3.3798348522000005E-2</v>
      </c>
      <c r="V351">
        <v>480.92752238334373</v>
      </c>
    </row>
    <row r="352" spans="15:22">
      <c r="O352">
        <v>1.1120343876000001E-2</v>
      </c>
      <c r="V352">
        <v>188.46756632539294</v>
      </c>
    </row>
    <row r="353" spans="15:22">
      <c r="O353">
        <v>3.2861240892000002E-2</v>
      </c>
      <c r="V353">
        <v>518.98442573972739</v>
      </c>
    </row>
    <row r="354" spans="15:22">
      <c r="O354">
        <v>2.2990373856000001E-2</v>
      </c>
      <c r="V354">
        <v>175.06370482437663</v>
      </c>
    </row>
    <row r="355" spans="15:22">
      <c r="O355">
        <v>2.9862496476000002E-2</v>
      </c>
      <c r="V355">
        <v>123.46941023855479</v>
      </c>
    </row>
    <row r="356" spans="15:22">
      <c r="O356">
        <v>4.5887036949000003E-2</v>
      </c>
      <c r="V356">
        <v>404.21821354686062</v>
      </c>
    </row>
    <row r="357" spans="15:22">
      <c r="O357">
        <v>4.2294791034000002E-2</v>
      </c>
      <c r="V357">
        <v>123.91234370033307</v>
      </c>
    </row>
    <row r="358" spans="15:22">
      <c r="O358">
        <v>4.0764181905000002E-2</v>
      </c>
      <c r="V358">
        <v>123.07707176109511</v>
      </c>
    </row>
    <row r="359" spans="15:22">
      <c r="O359">
        <v>2.8956625767000001E-2</v>
      </c>
      <c r="V359">
        <v>168.96314596180812</v>
      </c>
    </row>
    <row r="360" spans="15:22">
      <c r="O360">
        <v>4.3637978637000002E-2</v>
      </c>
      <c r="V360">
        <v>118.5521934138101</v>
      </c>
    </row>
    <row r="361" spans="15:22">
      <c r="O361">
        <v>4.3856637084000005E-2</v>
      </c>
    </row>
    <row r="362" spans="15:22">
      <c r="O362">
        <v>2.8269413505000004E-2</v>
      </c>
      <c r="V362">
        <v>361.66549474418355</v>
      </c>
    </row>
    <row r="363" spans="15:22">
      <c r="O363">
        <v>5.3227713384000008E-2</v>
      </c>
      <c r="V363">
        <v>682.56563907005534</v>
      </c>
    </row>
    <row r="364" spans="15:22">
      <c r="O364">
        <v>2.0428946334000001E-2</v>
      </c>
      <c r="V364">
        <v>798.07492580190535</v>
      </c>
    </row>
    <row r="365" spans="15:22">
      <c r="O365">
        <v>2.0647604781000001E-2</v>
      </c>
      <c r="V365">
        <v>279.45851549216246</v>
      </c>
    </row>
    <row r="366" spans="15:22">
      <c r="O366">
        <v>1.0995396192E-2</v>
      </c>
      <c r="V366">
        <v>221.21273334347134</v>
      </c>
    </row>
    <row r="367" spans="15:22">
      <c r="O367">
        <v>1.5056195922000002E-2</v>
      </c>
      <c r="V367">
        <v>420.87969092936754</v>
      </c>
    </row>
    <row r="368" spans="15:22">
      <c r="V368">
        <v>164.92231842363947</v>
      </c>
    </row>
    <row r="369" spans="15:22">
      <c r="O369">
        <v>6.8221435464000002E-2</v>
      </c>
      <c r="V369">
        <v>267.95253334843568</v>
      </c>
    </row>
    <row r="370" spans="15:22">
      <c r="O370">
        <v>3.8889966645000003E-2</v>
      </c>
      <c r="V370">
        <v>546.3591974795105</v>
      </c>
    </row>
    <row r="371" spans="15:22">
      <c r="O371">
        <v>2.8269413505000004E-2</v>
      </c>
      <c r="V371">
        <v>246.19088064734797</v>
      </c>
    </row>
    <row r="372" spans="15:22">
      <c r="O372">
        <v>3.4985351520000006E-2</v>
      </c>
      <c r="V372">
        <v>212.07397786967525</v>
      </c>
    </row>
    <row r="373" spans="15:22">
      <c r="O373">
        <v>4.0139443485000002E-2</v>
      </c>
      <c r="V373">
        <v>403.52291391391043</v>
      </c>
    </row>
    <row r="374" spans="15:22">
      <c r="O374">
        <v>6.6097324836000004E-2</v>
      </c>
      <c r="V374">
        <v>1290.8078247662861</v>
      </c>
    </row>
    <row r="375" spans="15:22">
      <c r="O375">
        <v>4.1513868009000005E-2</v>
      </c>
      <c r="V375">
        <v>288.76960199051479</v>
      </c>
    </row>
    <row r="376" spans="15:22">
      <c r="O376">
        <v>1.7274017313E-2</v>
      </c>
      <c r="V376">
        <v>1228.8646952302281</v>
      </c>
    </row>
    <row r="377" spans="15:22">
      <c r="O377">
        <v>3.5797511466000007E-2</v>
      </c>
      <c r="V377">
        <v>162.42598247138571</v>
      </c>
    </row>
    <row r="378" spans="15:22">
      <c r="O378">
        <v>0.12950827446600002</v>
      </c>
      <c r="V378">
        <v>186.30927203369401</v>
      </c>
    </row>
    <row r="379" spans="15:22">
      <c r="O379">
        <v>4.5762089265000007E-2</v>
      </c>
      <c r="V379">
        <v>243.36019648116704</v>
      </c>
    </row>
    <row r="380" spans="15:22">
      <c r="O380">
        <v>1.5899592789000001E-2</v>
      </c>
      <c r="V380">
        <v>137.39260852257016</v>
      </c>
    </row>
    <row r="381" spans="15:22">
      <c r="O381">
        <v>3.0237339528000003E-2</v>
      </c>
      <c r="V381">
        <v>243.66187452698836</v>
      </c>
    </row>
    <row r="382" spans="15:22">
      <c r="O382">
        <v>1.3275691425000001E-2</v>
      </c>
      <c r="V382">
        <v>314.8490764900256</v>
      </c>
    </row>
    <row r="383" spans="15:22">
      <c r="O383">
        <v>8.1215994600000001E-3</v>
      </c>
      <c r="V383">
        <v>564.58831087729664</v>
      </c>
    </row>
    <row r="384" spans="15:22">
      <c r="O384">
        <v>9.8708670360000018E-3</v>
      </c>
      <c r="V384">
        <v>843.82410965229155</v>
      </c>
    </row>
    <row r="385" spans="15:22">
      <c r="O385">
        <v>1.9023284889000004E-2</v>
      </c>
      <c r="V385">
        <v>121.40083155906422</v>
      </c>
    </row>
    <row r="386" spans="15:22">
      <c r="O386">
        <v>1.7274017313E-2</v>
      </c>
      <c r="V386">
        <v>682.17899102566992</v>
      </c>
    </row>
    <row r="387" spans="15:22">
      <c r="O387">
        <v>2.1803370858000003E-2</v>
      </c>
      <c r="V387">
        <v>256.84808007020587</v>
      </c>
    </row>
    <row r="388" spans="15:22">
      <c r="O388">
        <v>2.7519727401000001E-2</v>
      </c>
      <c r="V388">
        <v>218.35227861294916</v>
      </c>
    </row>
    <row r="389" spans="15:22">
      <c r="O389">
        <v>0.22634272956600002</v>
      </c>
      <c r="V389">
        <v>143.78470408618767</v>
      </c>
    </row>
    <row r="390" spans="15:22">
      <c r="O390">
        <v>2.7988281216000003E-2</v>
      </c>
      <c r="V390">
        <v>477.05784009501554</v>
      </c>
    </row>
    <row r="391" spans="15:22">
      <c r="O391">
        <v>2.7832096611000001E-2</v>
      </c>
      <c r="V391">
        <v>116.63478043455713</v>
      </c>
    </row>
    <row r="392" spans="15:22">
      <c r="O392">
        <v>7.4562530427000007E-2</v>
      </c>
      <c r="V392">
        <v>244.84463016020021</v>
      </c>
    </row>
    <row r="393" spans="15:22">
      <c r="O393">
        <v>6.8002777017000013E-2</v>
      </c>
      <c r="V393">
        <v>909.45989276051193</v>
      </c>
    </row>
    <row r="394" spans="15:22">
      <c r="O394">
        <v>2.9768785713000002E-2</v>
      </c>
      <c r="V394">
        <v>685.7539022911742</v>
      </c>
    </row>
    <row r="395" spans="15:22">
      <c r="O395">
        <v>1.8273598785000001E-2</v>
      </c>
      <c r="V395">
        <v>195.95954051283672</v>
      </c>
    </row>
    <row r="396" spans="15:22">
      <c r="O396">
        <v>0.29999938928400005</v>
      </c>
      <c r="V396">
        <v>558.95886578386512</v>
      </c>
    </row>
    <row r="397" spans="15:22">
      <c r="O397">
        <v>2.5583038299000004E-2</v>
      </c>
      <c r="V397">
        <v>190.76564025789671</v>
      </c>
    </row>
    <row r="398" spans="15:22">
      <c r="O398">
        <v>0.12838374531000002</v>
      </c>
    </row>
    <row r="399" spans="15:22">
      <c r="O399">
        <v>1.0339420851000002E-2</v>
      </c>
      <c r="V399">
        <v>633.38876860827418</v>
      </c>
    </row>
    <row r="400" spans="15:22">
      <c r="O400">
        <v>5.7382223877000003E-2</v>
      </c>
      <c r="V400">
        <v>307.09420280667092</v>
      </c>
    </row>
    <row r="401" spans="15:22">
      <c r="O401">
        <v>2.9956207239000002E-2</v>
      </c>
      <c r="V401">
        <v>262.50711686424177</v>
      </c>
    </row>
    <row r="402" spans="15:22">
      <c r="O402">
        <v>3.0799604106000002E-2</v>
      </c>
      <c r="V402">
        <v>186.20014465617223</v>
      </c>
    </row>
    <row r="403" spans="15:22">
      <c r="O403">
        <v>1.8929574126000003E-2</v>
      </c>
      <c r="V403">
        <v>197.64909123617491</v>
      </c>
    </row>
    <row r="404" spans="15:22">
      <c r="O404">
        <v>5.4695848671000004E-2</v>
      </c>
      <c r="V404">
        <v>128.85055393728337</v>
      </c>
    </row>
    <row r="405" spans="15:22">
      <c r="O405">
        <v>0.15593470963200001</v>
      </c>
      <c r="V405">
        <v>511.43436959507494</v>
      </c>
    </row>
    <row r="406" spans="15:22">
      <c r="O406">
        <v>3.1955370183000001E-2</v>
      </c>
      <c r="V406">
        <v>161.83725282888099</v>
      </c>
    </row>
    <row r="407" spans="15:22">
      <c r="O407">
        <v>0.37471810431600006</v>
      </c>
      <c r="V407">
        <v>301.14960541095684</v>
      </c>
    </row>
    <row r="408" spans="15:22">
      <c r="O408">
        <v>3.5891222229000007E-2</v>
      </c>
      <c r="V408">
        <v>270.27183366302688</v>
      </c>
    </row>
    <row r="409" spans="15:22">
      <c r="O409">
        <v>1.0807974666000001E-2</v>
      </c>
      <c r="V409">
        <v>280.02338663203568</v>
      </c>
    </row>
    <row r="410" spans="15:22">
      <c r="O410">
        <v>7.2344709036000002E-2</v>
      </c>
      <c r="V410">
        <v>222.83085878753735</v>
      </c>
    </row>
    <row r="411" spans="15:22">
      <c r="O411">
        <v>1.0183236246000002E-2</v>
      </c>
      <c r="V411">
        <v>427.49562377631355</v>
      </c>
    </row>
    <row r="412" spans="15:22">
      <c r="O412">
        <v>1.2713426847000001E-2</v>
      </c>
      <c r="V412">
        <v>153.65027110491855</v>
      </c>
    </row>
    <row r="413" spans="15:22">
      <c r="O413">
        <v>1.593082971E-2</v>
      </c>
      <c r="V413">
        <v>275.48740815203558</v>
      </c>
    </row>
    <row r="414" spans="15:22">
      <c r="O414">
        <v>1.0089525483000001E-2</v>
      </c>
      <c r="V414">
        <v>147.83296699265071</v>
      </c>
    </row>
    <row r="415" spans="15:22">
      <c r="V415">
        <v>147.27902438751099</v>
      </c>
    </row>
    <row r="416" spans="15:22">
      <c r="O416">
        <v>9.3523341474000016E-2</v>
      </c>
      <c r="V416">
        <v>165.40810481556809</v>
      </c>
    </row>
    <row r="417" spans="15:22">
      <c r="O417">
        <v>0.75496514364900003</v>
      </c>
      <c r="V417">
        <v>490.03740480895129</v>
      </c>
    </row>
    <row r="418" spans="15:22">
      <c r="O418">
        <v>0.52643582961300006</v>
      </c>
      <c r="V418">
        <v>211.01745224640553</v>
      </c>
    </row>
    <row r="419" spans="15:22">
      <c r="O419">
        <v>6.9752044593000009E-2</v>
      </c>
      <c r="V419">
        <v>294.97226288732509</v>
      </c>
    </row>
    <row r="420" spans="15:22">
      <c r="O420">
        <v>4.4418901662000007E-2</v>
      </c>
      <c r="V420">
        <v>796.27818830445733</v>
      </c>
    </row>
    <row r="421" spans="15:22">
      <c r="O421">
        <v>0.19954145134800003</v>
      </c>
      <c r="V421">
        <v>159.74437771996193</v>
      </c>
    </row>
    <row r="422" spans="15:22">
      <c r="O422">
        <v>1.7024121945000002E-2</v>
      </c>
      <c r="V422">
        <v>878.66006315671609</v>
      </c>
    </row>
    <row r="423" spans="15:22">
      <c r="O423">
        <v>9.0524597058000006E-2</v>
      </c>
      <c r="V423">
        <v>359.87487110631776</v>
      </c>
    </row>
    <row r="424" spans="15:22">
      <c r="O424">
        <v>0.27185492346300005</v>
      </c>
      <c r="V424">
        <v>274.05142545126478</v>
      </c>
    </row>
    <row r="425" spans="15:22">
      <c r="O425">
        <v>0.11089106955000001</v>
      </c>
      <c r="V425">
        <v>211.94519895264642</v>
      </c>
    </row>
    <row r="426" spans="15:22">
      <c r="O426">
        <v>5.9193965295000005E-2</v>
      </c>
      <c r="V426">
        <v>355.92585625208704</v>
      </c>
    </row>
    <row r="427" spans="15:22">
      <c r="O427">
        <v>0.138785640003</v>
      </c>
      <c r="V427">
        <v>143.76491536213931</v>
      </c>
    </row>
    <row r="428" spans="15:22">
      <c r="O428">
        <v>1.5967064538360001</v>
      </c>
      <c r="V428">
        <v>114.64026771042224</v>
      </c>
    </row>
    <row r="429" spans="15:22">
      <c r="O429">
        <v>6.1380549765000007E-2</v>
      </c>
      <c r="V429">
        <v>147.0691925418115</v>
      </c>
    </row>
    <row r="430" spans="15:22">
      <c r="O430">
        <v>2.5747656872670004</v>
      </c>
      <c r="V430">
        <v>116.61059684812963</v>
      </c>
    </row>
    <row r="431" spans="15:22">
      <c r="O431">
        <v>1.7555149602000001E-2</v>
      </c>
      <c r="V431">
        <v>123.70863967437492</v>
      </c>
    </row>
    <row r="432" spans="15:22">
      <c r="O432">
        <v>7.262584132500001E-2</v>
      </c>
      <c r="V432">
        <v>125.32918258778504</v>
      </c>
    </row>
    <row r="433" spans="15:22">
      <c r="O433">
        <v>5.3352661068000004E-2</v>
      </c>
      <c r="V433">
        <v>132.22749112345304</v>
      </c>
    </row>
    <row r="434" spans="15:22">
      <c r="O434">
        <v>1.7836281891000002E-2</v>
      </c>
    </row>
    <row r="435" spans="15:22">
      <c r="O435">
        <v>6.0787048266000003E-2</v>
      </c>
      <c r="V435">
        <v>220.74704929091783</v>
      </c>
    </row>
    <row r="436" spans="15:22">
      <c r="O436">
        <v>0.14918753469600002</v>
      </c>
      <c r="V436">
        <v>118.79716172798376</v>
      </c>
    </row>
    <row r="437" spans="15:22">
      <c r="O437">
        <v>0.27888323068800003</v>
      </c>
      <c r="V437">
        <v>185.63498637063054</v>
      </c>
    </row>
    <row r="438" spans="15:22">
      <c r="O438">
        <v>0.69261624933300003</v>
      </c>
      <c r="V438">
        <v>358.92221549648406</v>
      </c>
    </row>
    <row r="439" spans="15:22">
      <c r="O439">
        <v>1.8336072627000002E-2</v>
      </c>
      <c r="V439">
        <v>366.40027802147267</v>
      </c>
    </row>
    <row r="440" spans="15:22">
      <c r="O440">
        <v>0.49507396092900002</v>
      </c>
      <c r="V440">
        <v>326.04001404390016</v>
      </c>
    </row>
    <row r="441" spans="15:22">
      <c r="O441">
        <v>7.8498382473000006E-2</v>
      </c>
    </row>
    <row r="442" spans="15:22">
      <c r="O442">
        <v>3.2954951655000002E-2</v>
      </c>
      <c r="V442">
        <v>131.8446067578914</v>
      </c>
    </row>
    <row r="443" spans="15:22">
      <c r="O443">
        <v>1.6305672762000002E-2</v>
      </c>
      <c r="V443">
        <v>1028.4209765170976</v>
      </c>
    </row>
    <row r="444" spans="15:22">
      <c r="O444">
        <v>0.27394779717000001</v>
      </c>
      <c r="V444">
        <v>379.48306156489116</v>
      </c>
    </row>
    <row r="445" spans="15:22">
      <c r="O445">
        <v>1.0620553140000001E-2</v>
      </c>
      <c r="V445">
        <v>288.80511649644791</v>
      </c>
    </row>
    <row r="446" spans="15:22">
      <c r="O446">
        <v>4.3919110926000003E-2</v>
      </c>
      <c r="V446">
        <v>179.35275424183374</v>
      </c>
    </row>
    <row r="447" spans="15:22">
      <c r="O447">
        <v>0.6984887904810001</v>
      </c>
      <c r="V447">
        <v>506.67648367977699</v>
      </c>
    </row>
    <row r="448" spans="15:22">
      <c r="O448">
        <v>0.44899950245400005</v>
      </c>
      <c r="V448">
        <v>631.50612076983998</v>
      </c>
    </row>
    <row r="449" spans="15:22">
      <c r="O449">
        <v>3.6078643755000001E-2</v>
      </c>
      <c r="V449">
        <v>153.97162280843776</v>
      </c>
    </row>
    <row r="450" spans="15:22">
      <c r="O450">
        <v>0.19857310679700002</v>
      </c>
      <c r="V450">
        <v>362.36895992457795</v>
      </c>
    </row>
    <row r="451" spans="15:22">
      <c r="O451">
        <v>4.7136513789000002E-2</v>
      </c>
      <c r="V451">
        <v>395.54296858718357</v>
      </c>
    </row>
    <row r="452" spans="15:22">
      <c r="V452">
        <v>163.39596041031899</v>
      </c>
    </row>
    <row r="453" spans="15:22">
      <c r="O453">
        <v>0.51690856870800006</v>
      </c>
      <c r="V453">
        <v>411.95905996712594</v>
      </c>
    </row>
    <row r="454" spans="15:22">
      <c r="O454">
        <v>0.12800890225800002</v>
      </c>
      <c r="V454">
        <v>118.88339444883557</v>
      </c>
    </row>
    <row r="455" spans="15:22">
      <c r="O455">
        <v>9.8739907281000017E-2</v>
      </c>
    </row>
    <row r="456" spans="15:22">
      <c r="O456">
        <v>2.9144047293000002E-2</v>
      </c>
      <c r="V456">
        <v>139.50529458058227</v>
      </c>
    </row>
    <row r="457" spans="15:22">
      <c r="O457">
        <v>3.6453486807000002E-2</v>
      </c>
      <c r="V457">
        <v>170.02825606278373</v>
      </c>
    </row>
    <row r="458" spans="15:22">
      <c r="O458">
        <v>1.9366891020000002E-2</v>
      </c>
      <c r="V458">
        <v>260.31243219932099</v>
      </c>
    </row>
    <row r="459" spans="15:22">
      <c r="O459">
        <v>0.33407887009500004</v>
      </c>
      <c r="V459">
        <v>273.18609519108907</v>
      </c>
    </row>
    <row r="460" spans="15:22">
      <c r="O460">
        <v>4.7573830683000008E-2</v>
      </c>
      <c r="V460">
        <v>215.06896610085704</v>
      </c>
    </row>
    <row r="461" spans="15:22">
      <c r="O461">
        <v>7.2250998273000008E-2</v>
      </c>
      <c r="V461">
        <v>284.5576279722539</v>
      </c>
    </row>
    <row r="462" spans="15:22">
      <c r="O462">
        <v>6.4004451129000009E-2</v>
      </c>
      <c r="V462">
        <v>317.43072721721944</v>
      </c>
    </row>
    <row r="463" spans="15:22">
      <c r="O463">
        <v>7.0158124566000013E-2</v>
      </c>
      <c r="V463">
        <v>380.12890243698223</v>
      </c>
    </row>
    <row r="464" spans="15:22">
      <c r="O464">
        <v>4.3981584768000001E-2</v>
      </c>
      <c r="V464">
        <v>120.43209101608922</v>
      </c>
    </row>
    <row r="465" spans="15:22">
      <c r="O465">
        <v>0.20294627573700003</v>
      </c>
      <c r="V465">
        <v>342.4090425312728</v>
      </c>
    </row>
    <row r="466" spans="15:22">
      <c r="O466">
        <v>3.5422668414000005E-2</v>
      </c>
      <c r="V466">
        <v>117.44448054621019</v>
      </c>
    </row>
    <row r="467" spans="15:22">
      <c r="O467">
        <v>6.4691663391000007E-2</v>
      </c>
      <c r="V467">
        <v>209.77801047756233</v>
      </c>
    </row>
    <row r="468" spans="15:22">
      <c r="O468">
        <v>1.4837537475000001E-2</v>
      </c>
      <c r="V468">
        <v>316.01481102919024</v>
      </c>
    </row>
    <row r="469" spans="15:22">
      <c r="O469">
        <v>2.5707985983000003E-2</v>
      </c>
      <c r="V469">
        <v>388.4316008474899</v>
      </c>
    </row>
    <row r="470" spans="15:22">
      <c r="O470">
        <v>2.0991210912000003E-2</v>
      </c>
      <c r="V470">
        <v>151.93477395499326</v>
      </c>
    </row>
    <row r="471" spans="15:22">
      <c r="O471">
        <v>0.28563040562400005</v>
      </c>
      <c r="V471">
        <v>202.72650112493287</v>
      </c>
    </row>
    <row r="472" spans="15:22">
      <c r="O472">
        <v>4.4543849346000003E-2</v>
      </c>
      <c r="V472">
        <v>160.2113983330662</v>
      </c>
    </row>
    <row r="473" spans="15:22">
      <c r="O473">
        <v>0.109891488078</v>
      </c>
      <c r="V473">
        <v>131.19957706054481</v>
      </c>
    </row>
    <row r="474" spans="15:22">
      <c r="O474">
        <v>0.80903625390000011</v>
      </c>
      <c r="V474">
        <v>125.53106227603988</v>
      </c>
    </row>
    <row r="475" spans="15:22">
      <c r="O475">
        <v>2.6676330534000002E-2</v>
      </c>
      <c r="V475">
        <v>127.21812438486405</v>
      </c>
    </row>
    <row r="476" spans="15:22">
      <c r="O476">
        <v>0.82924654178700008</v>
      </c>
      <c r="V476">
        <v>122.70152834315849</v>
      </c>
    </row>
    <row r="477" spans="15:22">
      <c r="O477">
        <v>0.19035779657400001</v>
      </c>
      <c r="V477">
        <v>160.68122938929153</v>
      </c>
    </row>
    <row r="478" spans="15:22">
      <c r="O478">
        <v>3.9389757381000007E-2</v>
      </c>
      <c r="V478">
        <v>335.11701078364928</v>
      </c>
    </row>
    <row r="479" spans="15:22">
      <c r="O479">
        <v>3.3860822364000003E-2</v>
      </c>
      <c r="V479">
        <v>149.74593682228374</v>
      </c>
    </row>
    <row r="480" spans="15:22">
      <c r="O480">
        <v>0.13556823714000002</v>
      </c>
      <c r="V480">
        <v>139.20278976880516</v>
      </c>
    </row>
    <row r="481" spans="15:22">
      <c r="O481">
        <v>2.2646767725000003E-2</v>
      </c>
    </row>
    <row r="482" spans="15:22">
      <c r="O482">
        <v>1.2900848373000002E-2</v>
      </c>
      <c r="V482">
        <v>594.04361903842164</v>
      </c>
    </row>
    <row r="483" spans="15:22">
      <c r="O483">
        <v>2.0241524808000001E-2</v>
      </c>
      <c r="V483">
        <v>403.43016452926537</v>
      </c>
    </row>
    <row r="484" spans="15:22">
      <c r="O484">
        <v>8.1528363810000008E-3</v>
      </c>
      <c r="V484">
        <v>697.54352195761726</v>
      </c>
    </row>
    <row r="485" spans="15:22">
      <c r="O485">
        <v>1.7274017313E-2</v>
      </c>
      <c r="V485">
        <v>202.40769399404581</v>
      </c>
    </row>
    <row r="486" spans="15:22">
      <c r="O486">
        <v>2.1491001648000004E-2</v>
      </c>
      <c r="V486">
        <v>140.37170505601787</v>
      </c>
    </row>
    <row r="487" spans="15:22">
      <c r="O487">
        <v>1.5243617448000001E-2</v>
      </c>
      <c r="V487">
        <v>133.09809813257525</v>
      </c>
    </row>
    <row r="488" spans="15:22">
      <c r="V488">
        <v>117.74881644317016</v>
      </c>
    </row>
    <row r="489" spans="15:22">
      <c r="O489">
        <v>0.15406049437200001</v>
      </c>
      <c r="V489">
        <v>166.62601624328846</v>
      </c>
    </row>
    <row r="490" spans="15:22">
      <c r="O490">
        <v>1.6211961999000001E-2</v>
      </c>
      <c r="V490">
        <v>297.71168191675258</v>
      </c>
    </row>
    <row r="491" spans="15:22">
      <c r="O491">
        <v>2.5395616773000004E-2</v>
      </c>
      <c r="V491">
        <v>513.00733528036017</v>
      </c>
    </row>
    <row r="492" spans="15:22">
      <c r="O492">
        <v>0.12191770266300002</v>
      </c>
      <c r="V492">
        <v>160.03196526930287</v>
      </c>
    </row>
    <row r="493" spans="15:22">
      <c r="O493">
        <v>0.15184267298100002</v>
      </c>
      <c r="V493">
        <v>240.46487938733168</v>
      </c>
    </row>
    <row r="494" spans="15:22">
      <c r="O494">
        <v>0.10295689161600001</v>
      </c>
      <c r="V494">
        <v>188.8952392764923</v>
      </c>
    </row>
    <row r="495" spans="15:22">
      <c r="V495">
        <v>329.36033982090493</v>
      </c>
    </row>
    <row r="496" spans="15:22">
      <c r="O496">
        <v>1.8429783390000003E-2</v>
      </c>
      <c r="V496">
        <v>255.8943236028517</v>
      </c>
    </row>
    <row r="497" spans="15:22">
      <c r="O497">
        <v>0.91736589592800011</v>
      </c>
    </row>
    <row r="498" spans="15:22">
      <c r="O498">
        <v>0.17055358866000001</v>
      </c>
      <c r="V498">
        <v>315.35529288905076</v>
      </c>
    </row>
    <row r="499" spans="15:22">
      <c r="O499">
        <v>0.12369820716000002</v>
      </c>
      <c r="V499">
        <v>379.52995418622572</v>
      </c>
    </row>
    <row r="500" spans="15:22">
      <c r="O500">
        <v>2.3646349197000004E-2</v>
      </c>
      <c r="V500">
        <v>116.25400464799202</v>
      </c>
    </row>
    <row r="501" spans="15:22">
      <c r="O501">
        <v>0.33261073480800002</v>
      </c>
      <c r="V501">
        <v>206.08025378618058</v>
      </c>
    </row>
    <row r="502" spans="15:22">
      <c r="O502">
        <v>0.26351466555600001</v>
      </c>
      <c r="V502">
        <v>273.19078948699524</v>
      </c>
    </row>
    <row r="503" spans="15:22">
      <c r="O503">
        <v>2.9550127266000002E-2</v>
      </c>
      <c r="V503">
        <v>180.1342637778435</v>
      </c>
    </row>
    <row r="504" spans="15:22">
      <c r="O504">
        <v>0.10367534079900001</v>
      </c>
      <c r="V504">
        <v>304.49242449867734</v>
      </c>
    </row>
    <row r="505" spans="15:22">
      <c r="O505">
        <v>0.17848776659400001</v>
      </c>
      <c r="V505">
        <v>405.02037548284181</v>
      </c>
    </row>
    <row r="506" spans="15:22">
      <c r="O506">
        <v>3.6047406834000005E-2</v>
      </c>
      <c r="V506">
        <v>174.42705994924157</v>
      </c>
    </row>
    <row r="507" spans="15:22">
      <c r="O507">
        <v>0.18307959398100002</v>
      </c>
      <c r="V507">
        <v>332.85055421195949</v>
      </c>
    </row>
    <row r="508" spans="15:22">
      <c r="O508">
        <v>1.1994977664000001E-2</v>
      </c>
      <c r="V508">
        <v>523.5702679449696</v>
      </c>
    </row>
    <row r="509" spans="15:22">
      <c r="V509">
        <v>196.09203771910248</v>
      </c>
    </row>
    <row r="510" spans="15:22">
      <c r="O510">
        <v>2.4708404511000003E-2</v>
      </c>
      <c r="V510">
        <v>119.89194462669532</v>
      </c>
    </row>
    <row r="511" spans="15:22">
      <c r="O511">
        <v>1.9897918677000002E-2</v>
      </c>
      <c r="V511">
        <v>274.41013553011817</v>
      </c>
    </row>
    <row r="512" spans="15:22">
      <c r="O512">
        <v>8.1340942284000003E-2</v>
      </c>
      <c r="V512">
        <v>336.49424327774796</v>
      </c>
    </row>
    <row r="513" spans="15:22">
      <c r="O513">
        <v>6.778411857000001E-2</v>
      </c>
      <c r="V513">
        <v>146.50480725271737</v>
      </c>
    </row>
    <row r="514" spans="15:22">
      <c r="O514">
        <v>3.8889966645000003E-2</v>
      </c>
      <c r="V514">
        <v>603.0112370124009</v>
      </c>
    </row>
    <row r="515" spans="15:22">
      <c r="O515">
        <v>7.1095232196000002E-2</v>
      </c>
      <c r="V515">
        <v>314.21053714437585</v>
      </c>
    </row>
    <row r="516" spans="15:22">
      <c r="O516">
        <v>6.5535060258000002E-2</v>
      </c>
      <c r="V516">
        <v>345.87058277025301</v>
      </c>
    </row>
    <row r="517" spans="15:22">
      <c r="O517">
        <v>0.10333173466800001</v>
      </c>
      <c r="V517">
        <v>200.66773470861247</v>
      </c>
    </row>
    <row r="518" spans="15:22">
      <c r="O518">
        <v>1.4556405186000002E-2</v>
      </c>
      <c r="V518">
        <v>146.39933912435814</v>
      </c>
    </row>
    <row r="519" spans="15:22">
      <c r="O519">
        <v>8.9025224850000015E-2</v>
      </c>
      <c r="V519">
        <v>315.36906157499561</v>
      </c>
    </row>
    <row r="520" spans="15:22">
      <c r="O520">
        <v>1.7024121945000002E-2</v>
      </c>
      <c r="V520">
        <v>477.448549980341</v>
      </c>
    </row>
    <row r="521" spans="15:22">
      <c r="O521">
        <v>0.142346648997</v>
      </c>
      <c r="V521">
        <v>178.68006111337544</v>
      </c>
    </row>
    <row r="522" spans="15:22">
      <c r="O522">
        <v>6.8065250859000004E-2</v>
      </c>
      <c r="V522">
        <v>141.02966635332646</v>
      </c>
    </row>
    <row r="523" spans="15:22">
      <c r="O523">
        <v>0.19516828240800002</v>
      </c>
      <c r="V523">
        <v>161.38745275328336</v>
      </c>
    </row>
    <row r="524" spans="15:22">
      <c r="O524">
        <v>1.8804626442E-2</v>
      </c>
      <c r="V524">
        <v>196.23433162275816</v>
      </c>
    </row>
    <row r="525" spans="15:22">
      <c r="O525">
        <v>2.1334817043000002E-2</v>
      </c>
      <c r="V525">
        <v>141.38856575296268</v>
      </c>
    </row>
    <row r="526" spans="15:22">
      <c r="O526">
        <v>2.6332724403000003E-2</v>
      </c>
      <c r="V526">
        <v>475.07113804321102</v>
      </c>
    </row>
    <row r="527" spans="15:22">
      <c r="O527">
        <v>2.3708823039000002E-2</v>
      </c>
      <c r="V527">
        <v>413.54008383769082</v>
      </c>
    </row>
    <row r="528" spans="15:22">
      <c r="O528">
        <v>1.0433131614000002E-2</v>
      </c>
      <c r="V528">
        <v>358.41147731362855</v>
      </c>
    </row>
    <row r="529" spans="15:22">
      <c r="O529">
        <v>1.6899174261000002E-2</v>
      </c>
      <c r="V529">
        <v>262.5974393639865</v>
      </c>
    </row>
    <row r="530" spans="15:22">
      <c r="O530">
        <v>3.3485979312000001E-2</v>
      </c>
      <c r="V530">
        <v>262.20969001368229</v>
      </c>
    </row>
    <row r="531" spans="15:22">
      <c r="O531">
        <v>1.7680097286E-2</v>
      </c>
      <c r="V531">
        <v>283.28588826621609</v>
      </c>
    </row>
    <row r="532" spans="15:22">
      <c r="O532">
        <v>0.10542460837500001</v>
      </c>
      <c r="V532">
        <v>234.58242306302685</v>
      </c>
    </row>
    <row r="533" spans="15:22">
      <c r="O533">
        <v>3.0643419501000004E-2</v>
      </c>
      <c r="V533">
        <v>237.15946593763945</v>
      </c>
    </row>
    <row r="534" spans="15:22">
      <c r="O534">
        <v>3.0018681081000004E-2</v>
      </c>
      <c r="V534">
        <v>263.75555401663649</v>
      </c>
    </row>
    <row r="535" spans="15:22">
      <c r="V535">
        <v>363.69746745418928</v>
      </c>
    </row>
    <row r="536" spans="15:22">
      <c r="O536">
        <v>0.31836669883200003</v>
      </c>
      <c r="V536">
        <v>276.15074236680454</v>
      </c>
    </row>
    <row r="537" spans="15:22">
      <c r="O537">
        <v>9.7771562730000011E-2</v>
      </c>
      <c r="V537">
        <v>347.88585996229114</v>
      </c>
    </row>
    <row r="538" spans="15:22">
      <c r="O538">
        <v>0.41342064943500006</v>
      </c>
      <c r="V538">
        <v>335.67515224145137</v>
      </c>
    </row>
    <row r="539" spans="15:22">
      <c r="O539">
        <v>4.0951603431000003E-2</v>
      </c>
    </row>
    <row r="540" spans="15:22">
      <c r="O540">
        <v>1.8679678758000001E-2</v>
      </c>
      <c r="V540">
        <v>370.42881475977498</v>
      </c>
    </row>
    <row r="541" spans="15:22">
      <c r="O541">
        <v>1.5306091290000002E-2</v>
      </c>
      <c r="V541">
        <v>366.65690221809479</v>
      </c>
    </row>
    <row r="542" spans="15:22">
      <c r="O542">
        <v>1.1463950007000002E-2</v>
      </c>
      <c r="V542">
        <v>841.41189125785502</v>
      </c>
    </row>
    <row r="543" spans="15:22">
      <c r="O543">
        <v>1.9710497151000001E-2</v>
      </c>
      <c r="V543">
        <v>501.44244682681574</v>
      </c>
    </row>
    <row r="544" spans="15:22">
      <c r="O544">
        <v>8.8869040245000003E-2</v>
      </c>
      <c r="V544">
        <v>278.16383018928082</v>
      </c>
    </row>
    <row r="545" spans="15:22">
      <c r="O545">
        <v>0.24286706077500003</v>
      </c>
      <c r="V545">
        <v>332.20163737833713</v>
      </c>
    </row>
    <row r="546" spans="15:22">
      <c r="O546">
        <v>2.3677586118000003E-2</v>
      </c>
      <c r="V546">
        <v>290.03526443670478</v>
      </c>
    </row>
    <row r="547" spans="15:22">
      <c r="O547">
        <v>4.5543430818000004E-2</v>
      </c>
      <c r="V547">
        <v>268.54831903436548</v>
      </c>
    </row>
    <row r="548" spans="15:22">
      <c r="O548">
        <v>5.7226039272000005E-2</v>
      </c>
    </row>
    <row r="549" spans="15:22">
      <c r="O549">
        <v>8.3839895964000002E-2</v>
      </c>
      <c r="V549">
        <v>446.4805781616264</v>
      </c>
    </row>
    <row r="550" spans="15:22">
      <c r="O550">
        <v>7.5530874978000012E-2</v>
      </c>
      <c r="V550">
        <v>421.69777949896297</v>
      </c>
    </row>
    <row r="551" spans="15:22">
      <c r="V551">
        <v>239.26934489190575</v>
      </c>
    </row>
    <row r="552" spans="15:22">
      <c r="O552">
        <v>8.0997336153000005E-2</v>
      </c>
      <c r="V552">
        <v>392.44279539611699</v>
      </c>
    </row>
    <row r="553" spans="15:22">
      <c r="O553">
        <v>0.14759445172500002</v>
      </c>
      <c r="V553">
        <v>429.66037253014167</v>
      </c>
    </row>
    <row r="554" spans="15:22">
      <c r="O554">
        <v>1.6961648103E-2</v>
      </c>
      <c r="V554">
        <v>542.30904010080519</v>
      </c>
    </row>
    <row r="555" spans="15:22">
      <c r="O555">
        <v>3.9202335855000006E-2</v>
      </c>
      <c r="V555">
        <v>366.36769481532679</v>
      </c>
    </row>
    <row r="556" spans="15:22">
      <c r="O556">
        <v>9.5085187524000012E-2</v>
      </c>
      <c r="V556">
        <v>389.57562719055312</v>
      </c>
    </row>
    <row r="557" spans="15:22">
      <c r="O557">
        <v>7.8998173209000003E-2</v>
      </c>
    </row>
    <row r="558" spans="15:22">
      <c r="O558">
        <v>8.0684966943000008E-2</v>
      </c>
      <c r="V558">
        <v>379.54966461168345</v>
      </c>
    </row>
    <row r="559" spans="15:22">
      <c r="O559">
        <v>0.28238176584000002</v>
      </c>
      <c r="V559">
        <v>384.50123720703709</v>
      </c>
    </row>
    <row r="560" spans="15:22">
      <c r="O560">
        <v>4.2950766375000005E-2</v>
      </c>
      <c r="V560">
        <v>280.28692119810728</v>
      </c>
    </row>
    <row r="561" spans="15:22">
      <c r="O561">
        <v>0.10364410387800001</v>
      </c>
      <c r="V561">
        <v>268.0726765844833</v>
      </c>
    </row>
    <row r="562" spans="15:22">
      <c r="O562">
        <v>0.28135094744700001</v>
      </c>
      <c r="V562">
        <v>279.3056321286187</v>
      </c>
    </row>
    <row r="563" spans="15:22">
      <c r="O563">
        <v>5.2852870332000007E-2</v>
      </c>
      <c r="V563">
        <v>284.59541333533139</v>
      </c>
    </row>
    <row r="564" spans="15:22">
      <c r="O564">
        <v>3.1986607104000003E-2</v>
      </c>
      <c r="V564">
        <v>231.23222265211012</v>
      </c>
    </row>
    <row r="565" spans="15:22">
      <c r="O565">
        <v>4.9479282864000003E-2</v>
      </c>
      <c r="V565">
        <v>262.57011762959917</v>
      </c>
    </row>
    <row r="566" spans="15:22">
      <c r="O566">
        <v>0.16087014315000001</v>
      </c>
    </row>
    <row r="567" spans="15:22">
      <c r="O567">
        <v>4.1638815693000007E-2</v>
      </c>
      <c r="V567">
        <v>344.75395685261765</v>
      </c>
    </row>
    <row r="568" spans="15:22">
      <c r="O568">
        <v>0.38443278674700004</v>
      </c>
      <c r="V568">
        <v>255.1702019511317</v>
      </c>
    </row>
    <row r="569" spans="15:22">
      <c r="O569">
        <v>0.10857953739600001</v>
      </c>
      <c r="V569">
        <v>231.51740148596855</v>
      </c>
    </row>
    <row r="570" spans="15:22">
      <c r="O570">
        <v>0.19929155598000001</v>
      </c>
      <c r="V570">
        <v>265.78875591820059</v>
      </c>
    </row>
    <row r="571" spans="15:22">
      <c r="O571">
        <v>3.9452231223000005E-2</v>
      </c>
      <c r="V571">
        <v>248.66344693516265</v>
      </c>
    </row>
    <row r="572" spans="15:22">
      <c r="O572">
        <v>1.8367309548000001E-2</v>
      </c>
      <c r="V572">
        <v>387.75852464813727</v>
      </c>
    </row>
    <row r="573" spans="15:22">
      <c r="O573">
        <v>0.18967058431200001</v>
      </c>
      <c r="V573">
        <v>856.19275636131329</v>
      </c>
    </row>
    <row r="574" spans="15:22">
      <c r="O574">
        <v>0.32298976314000005</v>
      </c>
      <c r="V574">
        <v>233.31208209874032</v>
      </c>
    </row>
    <row r="575" spans="15:22">
      <c r="O575">
        <v>2.6582619771000002E-2</v>
      </c>
      <c r="V575">
        <v>367.53217193739619</v>
      </c>
    </row>
    <row r="576" spans="15:22">
      <c r="O576">
        <v>2.0741315544000001E-2</v>
      </c>
      <c r="V576">
        <v>300.41263567181073</v>
      </c>
    </row>
    <row r="577" spans="15:22">
      <c r="O577">
        <v>2.5208195247000003E-2</v>
      </c>
      <c r="V577">
        <v>474.93558566939242</v>
      </c>
    </row>
    <row r="578" spans="15:22">
      <c r="O578">
        <v>3.9639652749000005E-2</v>
      </c>
    </row>
    <row r="579" spans="15:22">
      <c r="O579">
        <v>2.2896663093000001E-2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AAA5D-6C19-4CA9-9A27-185C4DB2F7BA}">
  <dimension ref="A1:C348"/>
  <sheetViews>
    <sheetView tabSelected="1" workbookViewId="0">
      <selection activeCell="M215" sqref="M215"/>
    </sheetView>
  </sheetViews>
  <sheetFormatPr defaultRowHeight="15"/>
  <cols>
    <col min="1" max="1" width="18.5703125" customWidth="1"/>
  </cols>
  <sheetData>
    <row r="1" spans="1:3">
      <c r="B1" t="s">
        <v>432</v>
      </c>
    </row>
    <row r="2" spans="1:3">
      <c r="A2" t="s">
        <v>51</v>
      </c>
      <c r="C2" t="s">
        <v>170</v>
      </c>
    </row>
    <row r="3" spans="1:3">
      <c r="A3" t="s">
        <v>72</v>
      </c>
      <c r="B3">
        <v>20</v>
      </c>
      <c r="C3">
        <v>0.41037499999999999</v>
      </c>
    </row>
    <row r="4" spans="1:3">
      <c r="A4" t="s">
        <v>73</v>
      </c>
      <c r="B4">
        <v>40</v>
      </c>
      <c r="C4">
        <v>0.55587500000000001</v>
      </c>
    </row>
    <row r="5" spans="1:3">
      <c r="A5" t="s">
        <v>74</v>
      </c>
      <c r="B5">
        <v>60</v>
      </c>
      <c r="C5">
        <v>-0.31825000000000003</v>
      </c>
    </row>
    <row r="6" spans="1:3">
      <c r="A6" t="s">
        <v>75</v>
      </c>
      <c r="B6">
        <v>80</v>
      </c>
      <c r="C6">
        <v>-0.47074999999999995</v>
      </c>
    </row>
    <row r="7" spans="1:3">
      <c r="A7" t="s">
        <v>76</v>
      </c>
      <c r="B7">
        <v>100</v>
      </c>
      <c r="C7">
        <v>-0.30074999999999996</v>
      </c>
    </row>
    <row r="8" spans="1:3">
      <c r="A8" t="s">
        <v>88</v>
      </c>
      <c r="B8">
        <v>20</v>
      </c>
      <c r="C8">
        <v>-0.16762500000000005</v>
      </c>
    </row>
    <row r="9" spans="1:3">
      <c r="A9" t="s">
        <v>89</v>
      </c>
      <c r="B9">
        <v>40</v>
      </c>
      <c r="C9">
        <v>-0.52787500000000009</v>
      </c>
    </row>
    <row r="10" spans="1:3">
      <c r="A10" t="s">
        <v>90</v>
      </c>
      <c r="B10">
        <v>60</v>
      </c>
      <c r="C10">
        <v>-0.1845</v>
      </c>
    </row>
    <row r="11" spans="1:3">
      <c r="A11" t="s">
        <v>91</v>
      </c>
      <c r="B11">
        <v>80</v>
      </c>
      <c r="C11">
        <v>0.44424999999999998</v>
      </c>
    </row>
    <row r="12" spans="1:3">
      <c r="A12" t="s">
        <v>92</v>
      </c>
      <c r="B12">
        <v>100</v>
      </c>
      <c r="C12">
        <v>-0.42787499999999995</v>
      </c>
    </row>
    <row r="13" spans="1:3">
      <c r="A13" t="s">
        <v>93</v>
      </c>
      <c r="B13">
        <v>120</v>
      </c>
      <c r="C13">
        <v>-0.43312500000000009</v>
      </c>
    </row>
    <row r="14" spans="1:3">
      <c r="A14" t="s">
        <v>94</v>
      </c>
      <c r="B14">
        <v>140</v>
      </c>
      <c r="C14">
        <v>0.96312500000000001</v>
      </c>
    </row>
    <row r="15" spans="1:3">
      <c r="A15" t="s">
        <v>95</v>
      </c>
      <c r="B15">
        <v>160</v>
      </c>
      <c r="C15">
        <v>-8.2874999999999949E-2</v>
      </c>
    </row>
    <row r="16" spans="1:3">
      <c r="A16" t="s">
        <v>96</v>
      </c>
      <c r="B16">
        <v>180</v>
      </c>
      <c r="C16">
        <v>0.79962499999999992</v>
      </c>
    </row>
    <row r="17" spans="1:3">
      <c r="A17" t="s">
        <v>97</v>
      </c>
      <c r="B17">
        <v>200</v>
      </c>
      <c r="C17">
        <v>0.39112500000000006</v>
      </c>
    </row>
    <row r="18" spans="1:3">
      <c r="A18" t="s">
        <v>98</v>
      </c>
      <c r="B18">
        <v>220</v>
      </c>
      <c r="C18">
        <v>-0.767625</v>
      </c>
    </row>
    <row r="19" spans="1:3">
      <c r="A19" t="s">
        <v>174</v>
      </c>
      <c r="B19">
        <v>240</v>
      </c>
      <c r="C19">
        <v>-0.72700000000000009</v>
      </c>
    </row>
    <row r="20" spans="1:3">
      <c r="A20" t="s">
        <v>103</v>
      </c>
      <c r="B20">
        <v>20</v>
      </c>
      <c r="C20">
        <v>0.35537500000000005</v>
      </c>
    </row>
    <row r="21" spans="1:3">
      <c r="A21" t="s">
        <v>104</v>
      </c>
      <c r="B21">
        <v>40</v>
      </c>
      <c r="C21">
        <v>0.97624999999999995</v>
      </c>
    </row>
    <row r="22" spans="1:3">
      <c r="A22" t="s">
        <v>105</v>
      </c>
      <c r="B22">
        <v>60</v>
      </c>
      <c r="C22">
        <v>-0.22237499999999991</v>
      </c>
    </row>
    <row r="23" spans="1:3">
      <c r="A23" t="s">
        <v>106</v>
      </c>
      <c r="B23">
        <v>80</v>
      </c>
      <c r="C23">
        <v>1.0749999999999992E-2</v>
      </c>
    </row>
    <row r="24" spans="1:3">
      <c r="A24" t="s">
        <v>107</v>
      </c>
      <c r="B24">
        <v>100</v>
      </c>
      <c r="C24">
        <v>5.9249999999999935E-2</v>
      </c>
    </row>
    <row r="25" spans="1:3">
      <c r="A25" t="s">
        <v>109</v>
      </c>
      <c r="B25">
        <v>120</v>
      </c>
      <c r="C25">
        <v>0.63112500000000016</v>
      </c>
    </row>
    <row r="26" spans="1:3">
      <c r="A26" t="s">
        <v>108</v>
      </c>
      <c r="B26">
        <v>140</v>
      </c>
      <c r="C26">
        <v>-0.424875</v>
      </c>
    </row>
    <row r="27" spans="1:3">
      <c r="A27" t="s">
        <v>110</v>
      </c>
      <c r="B27">
        <v>160</v>
      </c>
      <c r="C27">
        <v>-0.27524999999999994</v>
      </c>
    </row>
    <row r="28" spans="1:3">
      <c r="A28" t="s">
        <v>111</v>
      </c>
      <c r="B28">
        <v>180</v>
      </c>
      <c r="C28">
        <v>-0.5891249999999999</v>
      </c>
    </row>
    <row r="29" spans="1:3">
      <c r="A29" t="s">
        <v>112</v>
      </c>
      <c r="B29">
        <v>200</v>
      </c>
      <c r="C29">
        <v>-1.48325</v>
      </c>
    </row>
    <row r="30" spans="1:3">
      <c r="A30" t="s">
        <v>113</v>
      </c>
      <c r="B30">
        <v>220</v>
      </c>
      <c r="C30">
        <v>-0.26775000000000004</v>
      </c>
    </row>
    <row r="31" spans="1:3">
      <c r="A31" t="s">
        <v>114</v>
      </c>
      <c r="B31">
        <v>240</v>
      </c>
      <c r="C31">
        <v>8.7374999999999939E-2</v>
      </c>
    </row>
    <row r="32" spans="1:3">
      <c r="A32" t="s">
        <v>115</v>
      </c>
      <c r="B32">
        <v>260</v>
      </c>
      <c r="C32">
        <v>1.0728750000000002</v>
      </c>
    </row>
    <row r="33" spans="1:3">
      <c r="A33" t="s">
        <v>117</v>
      </c>
      <c r="B33">
        <v>280</v>
      </c>
      <c r="C33">
        <v>-0.20962500000000003</v>
      </c>
    </row>
    <row r="34" spans="1:3">
      <c r="A34" t="s">
        <v>116</v>
      </c>
      <c r="B34">
        <v>300</v>
      </c>
      <c r="C34">
        <v>-0.17724999999999999</v>
      </c>
    </row>
    <row r="35" spans="1:3">
      <c r="A35" t="s">
        <v>125</v>
      </c>
      <c r="B35">
        <v>20</v>
      </c>
      <c r="C35">
        <v>-0.175625</v>
      </c>
    </row>
    <row r="36" spans="1:3">
      <c r="A36" t="s">
        <v>126</v>
      </c>
      <c r="B36">
        <v>40</v>
      </c>
      <c r="C36">
        <v>-0.20812499999999998</v>
      </c>
    </row>
    <row r="37" spans="1:3">
      <c r="A37" t="s">
        <v>127</v>
      </c>
      <c r="B37">
        <v>60</v>
      </c>
      <c r="C37">
        <v>0.28912499999999997</v>
      </c>
    </row>
    <row r="38" spans="1:3">
      <c r="A38" t="s">
        <v>128</v>
      </c>
      <c r="B38">
        <v>80</v>
      </c>
      <c r="C38">
        <v>-0.270625</v>
      </c>
    </row>
    <row r="39" spans="1:3">
      <c r="A39" t="s">
        <v>129</v>
      </c>
      <c r="B39">
        <v>100</v>
      </c>
      <c r="C39">
        <v>-1.1624999999999996E-2</v>
      </c>
    </row>
    <row r="40" spans="1:3">
      <c r="A40" t="s">
        <v>130</v>
      </c>
      <c r="B40">
        <v>120</v>
      </c>
      <c r="C40">
        <v>0.17487499999999997</v>
      </c>
    </row>
    <row r="41" spans="1:3">
      <c r="A41" t="s">
        <v>131</v>
      </c>
      <c r="B41">
        <v>140</v>
      </c>
      <c r="C41">
        <v>-0.52037499999999992</v>
      </c>
    </row>
    <row r="42" spans="1:3">
      <c r="A42" t="s">
        <v>132</v>
      </c>
      <c r="B42">
        <v>20</v>
      </c>
      <c r="C42">
        <v>-9.1250000000000012E-2</v>
      </c>
    </row>
    <row r="43" spans="1:3">
      <c r="A43" t="s">
        <v>133</v>
      </c>
      <c r="B43">
        <v>40</v>
      </c>
      <c r="C43">
        <v>0.47462499999999996</v>
      </c>
    </row>
    <row r="44" spans="1:3">
      <c r="A44" t="s">
        <v>134</v>
      </c>
      <c r="B44">
        <v>60</v>
      </c>
      <c r="C44">
        <v>0.62650000000000006</v>
      </c>
    </row>
    <row r="45" spans="1:3">
      <c r="A45" t="s">
        <v>135</v>
      </c>
      <c r="B45">
        <v>80</v>
      </c>
      <c r="C45">
        <v>-0.484375</v>
      </c>
    </row>
    <row r="46" spans="1:3">
      <c r="A46" t="s">
        <v>136</v>
      </c>
      <c r="B46">
        <v>100</v>
      </c>
      <c r="C46">
        <v>-4.9249999999999974E-2</v>
      </c>
    </row>
    <row r="47" spans="1:3">
      <c r="A47" t="s">
        <v>137</v>
      </c>
      <c r="B47">
        <v>120</v>
      </c>
      <c r="C47">
        <v>-0.67100000000000004</v>
      </c>
    </row>
    <row r="48" spans="1:3">
      <c r="A48" t="s">
        <v>138</v>
      </c>
      <c r="B48">
        <v>140</v>
      </c>
      <c r="C48">
        <v>-0.760625</v>
      </c>
    </row>
    <row r="49" spans="1:3">
      <c r="A49" t="s">
        <v>139</v>
      </c>
      <c r="B49">
        <v>20</v>
      </c>
      <c r="C49">
        <v>0.104625</v>
      </c>
    </row>
    <row r="50" spans="1:3">
      <c r="A50" t="s">
        <v>319</v>
      </c>
      <c r="B50">
        <v>40</v>
      </c>
      <c r="C50">
        <v>-2.749999999999999E-2</v>
      </c>
    </row>
    <row r="51" spans="1:3">
      <c r="A51" t="s">
        <v>320</v>
      </c>
      <c r="B51">
        <v>60</v>
      </c>
      <c r="C51">
        <v>-0.33474999999999999</v>
      </c>
    </row>
    <row r="52" spans="1:3">
      <c r="A52" t="s">
        <v>321</v>
      </c>
      <c r="B52">
        <v>80</v>
      </c>
      <c r="C52">
        <v>-0.29275000000000001</v>
      </c>
    </row>
    <row r="53" spans="1:3">
      <c r="A53" t="s">
        <v>322</v>
      </c>
      <c r="B53">
        <v>100</v>
      </c>
      <c r="C53">
        <v>-0.21224999999999997</v>
      </c>
    </row>
    <row r="54" spans="1:3">
      <c r="A54" t="s">
        <v>323</v>
      </c>
      <c r="B54">
        <v>120</v>
      </c>
      <c r="C54">
        <v>-8.0125000000000002E-2</v>
      </c>
    </row>
    <row r="55" spans="1:3">
      <c r="A55" t="s">
        <v>140</v>
      </c>
      <c r="B55">
        <v>20</v>
      </c>
      <c r="C55">
        <v>0.65187499999999998</v>
      </c>
    </row>
    <row r="56" spans="1:3">
      <c r="A56" t="s">
        <v>141</v>
      </c>
      <c r="B56">
        <v>40</v>
      </c>
      <c r="C56">
        <v>0.26024999999999998</v>
      </c>
    </row>
    <row r="57" spans="1:3">
      <c r="A57" t="s">
        <v>142</v>
      </c>
      <c r="B57">
        <v>60</v>
      </c>
      <c r="C57">
        <v>-0.29300000000000004</v>
      </c>
    </row>
    <row r="58" spans="1:3">
      <c r="A58" t="s">
        <v>143</v>
      </c>
      <c r="B58">
        <v>80</v>
      </c>
      <c r="C58">
        <v>-0.16250000000000001</v>
      </c>
    </row>
    <row r="59" spans="1:3">
      <c r="A59" t="s">
        <v>144</v>
      </c>
      <c r="B59">
        <v>100</v>
      </c>
      <c r="C59">
        <v>7.3749999999999982E-2</v>
      </c>
    </row>
    <row r="60" spans="1:3">
      <c r="A60" t="s">
        <v>145</v>
      </c>
      <c r="B60">
        <v>120</v>
      </c>
      <c r="C60">
        <v>7.2874999999999981E-2</v>
      </c>
    </row>
    <row r="61" spans="1:3">
      <c r="A61" t="s">
        <v>146</v>
      </c>
      <c r="B61">
        <v>140</v>
      </c>
      <c r="C61">
        <v>-0.18112499999999998</v>
      </c>
    </row>
    <row r="62" spans="1:3">
      <c r="A62" t="s">
        <v>147</v>
      </c>
      <c r="B62">
        <v>160</v>
      </c>
      <c r="C62">
        <v>-0.40350000000000003</v>
      </c>
    </row>
    <row r="63" spans="1:3">
      <c r="A63" t="s">
        <v>148</v>
      </c>
      <c r="B63">
        <v>180</v>
      </c>
      <c r="C63">
        <v>-0.27537499999999993</v>
      </c>
    </row>
    <row r="64" spans="1:3">
      <c r="A64" t="s">
        <v>149</v>
      </c>
      <c r="B64">
        <v>200</v>
      </c>
      <c r="C64">
        <v>8.2500000000000018E-2</v>
      </c>
    </row>
    <row r="65" spans="1:3">
      <c r="A65" t="s">
        <v>150</v>
      </c>
      <c r="B65">
        <v>220</v>
      </c>
      <c r="C65">
        <v>1.937500000000001E-2</v>
      </c>
    </row>
    <row r="66" spans="1:3">
      <c r="A66" t="s">
        <v>151</v>
      </c>
      <c r="B66">
        <v>240</v>
      </c>
      <c r="C66">
        <v>-0.20224999999999999</v>
      </c>
    </row>
    <row r="67" spans="1:3">
      <c r="A67" t="s">
        <v>152</v>
      </c>
      <c r="B67">
        <v>260</v>
      </c>
      <c r="C67">
        <v>-0.389625</v>
      </c>
    </row>
    <row r="68" spans="1:3">
      <c r="A68" t="s">
        <v>153</v>
      </c>
      <c r="B68">
        <v>280</v>
      </c>
      <c r="C68">
        <v>-0.355375</v>
      </c>
    </row>
    <row r="69" spans="1:3">
      <c r="A69" t="s">
        <v>154</v>
      </c>
      <c r="B69">
        <v>20</v>
      </c>
      <c r="C69">
        <v>-0.83125000000000004</v>
      </c>
    </row>
    <row r="70" spans="1:3">
      <c r="A70" t="s">
        <v>155</v>
      </c>
      <c r="B70">
        <v>40</v>
      </c>
      <c r="C70">
        <v>-0.68149999999999999</v>
      </c>
    </row>
    <row r="71" spans="1:3">
      <c r="A71" t="s">
        <v>156</v>
      </c>
      <c r="B71">
        <v>60</v>
      </c>
      <c r="C71">
        <v>-0.42075000000000007</v>
      </c>
    </row>
    <row r="72" spans="1:3">
      <c r="A72" t="s">
        <v>157</v>
      </c>
      <c r="B72">
        <v>80</v>
      </c>
      <c r="C72">
        <v>0.42162500000000003</v>
      </c>
    </row>
    <row r="73" spans="1:3">
      <c r="A73" t="s">
        <v>158</v>
      </c>
      <c r="B73">
        <v>100</v>
      </c>
      <c r="C73">
        <v>0.12612499999999999</v>
      </c>
    </row>
    <row r="74" spans="1:3">
      <c r="A74" t="s">
        <v>159</v>
      </c>
      <c r="B74">
        <v>120</v>
      </c>
      <c r="C74">
        <v>0.43325000000000002</v>
      </c>
    </row>
    <row r="75" spans="1:3">
      <c r="A75" t="s">
        <v>160</v>
      </c>
      <c r="B75">
        <v>140</v>
      </c>
      <c r="C75">
        <v>1.2499999999999735E-4</v>
      </c>
    </row>
    <row r="76" spans="1:3">
      <c r="A76" t="s">
        <v>161</v>
      </c>
      <c r="B76">
        <v>160</v>
      </c>
      <c r="C76">
        <v>-0.42750000000000005</v>
      </c>
    </row>
    <row r="77" spans="1:3">
      <c r="A77" t="s">
        <v>162</v>
      </c>
      <c r="B77">
        <v>180</v>
      </c>
      <c r="C77">
        <v>-0.105625</v>
      </c>
    </row>
    <row r="78" spans="1:3">
      <c r="A78" t="s">
        <v>163</v>
      </c>
      <c r="B78">
        <v>200</v>
      </c>
      <c r="C78">
        <v>-0.46275000000000005</v>
      </c>
    </row>
    <row r="79" spans="1:3">
      <c r="A79" t="s">
        <v>164</v>
      </c>
      <c r="B79">
        <v>220</v>
      </c>
      <c r="C79">
        <v>0.19024999999999997</v>
      </c>
    </row>
    <row r="80" spans="1:3">
      <c r="A80" t="s">
        <v>433</v>
      </c>
      <c r="B80">
        <v>20</v>
      </c>
      <c r="C80">
        <v>0.13037500000000002</v>
      </c>
    </row>
    <row r="81" spans="1:3">
      <c r="A81" t="s">
        <v>292</v>
      </c>
      <c r="B81">
        <v>40</v>
      </c>
      <c r="C81">
        <v>0.34887500000000005</v>
      </c>
    </row>
    <row r="82" spans="1:3">
      <c r="A82" t="s">
        <v>434</v>
      </c>
      <c r="B82">
        <v>60</v>
      </c>
      <c r="C82">
        <v>-0.14024999999999999</v>
      </c>
    </row>
    <row r="83" spans="1:3">
      <c r="A83" t="s">
        <v>293</v>
      </c>
      <c r="B83">
        <v>80</v>
      </c>
      <c r="C83">
        <v>0.10562499999999994</v>
      </c>
    </row>
    <row r="84" spans="1:3">
      <c r="A84" t="s">
        <v>435</v>
      </c>
      <c r="B84">
        <v>100</v>
      </c>
      <c r="C84">
        <v>0.21112499999999995</v>
      </c>
    </row>
    <row r="85" spans="1:3">
      <c r="A85" t="s">
        <v>294</v>
      </c>
      <c r="B85">
        <v>120</v>
      </c>
      <c r="C85">
        <v>-7.375000000000043E-3</v>
      </c>
    </row>
    <row r="86" spans="1:3">
      <c r="A86" t="s">
        <v>438</v>
      </c>
      <c r="B86">
        <v>20</v>
      </c>
      <c r="C86">
        <v>-1.2250000000000049E-2</v>
      </c>
    </row>
    <row r="87" spans="1:3">
      <c r="A87" t="s">
        <v>296</v>
      </c>
      <c r="B87">
        <v>40</v>
      </c>
      <c r="C87">
        <v>-2.1250000000000036E-2</v>
      </c>
    </row>
    <row r="88" spans="1:3">
      <c r="A88" t="s">
        <v>439</v>
      </c>
      <c r="B88">
        <v>60</v>
      </c>
      <c r="C88">
        <v>0.11187499999999999</v>
      </c>
    </row>
    <row r="89" spans="1:3">
      <c r="A89" t="s">
        <v>295</v>
      </c>
      <c r="B89">
        <v>80</v>
      </c>
      <c r="C89">
        <v>0.13900000000000001</v>
      </c>
    </row>
    <row r="90" spans="1:3">
      <c r="A90" t="s">
        <v>440</v>
      </c>
      <c r="B90">
        <v>100</v>
      </c>
      <c r="C90">
        <v>0.11050000000000004</v>
      </c>
    </row>
    <row r="91" spans="1:3">
      <c r="A91" t="s">
        <v>297</v>
      </c>
      <c r="B91">
        <v>120</v>
      </c>
      <c r="C91">
        <v>2.9625000000000058E-2</v>
      </c>
    </row>
    <row r="92" spans="1:3">
      <c r="A92" t="s">
        <v>441</v>
      </c>
      <c r="B92">
        <v>140</v>
      </c>
      <c r="C92">
        <v>3.7500000000000532E-3</v>
      </c>
    </row>
    <row r="93" spans="1:3">
      <c r="A93" t="s">
        <v>298</v>
      </c>
      <c r="B93">
        <v>160</v>
      </c>
      <c r="C93">
        <v>-8.6624999999999994E-2</v>
      </c>
    </row>
    <row r="94" spans="1:3">
      <c r="A94" t="s">
        <v>442</v>
      </c>
      <c r="B94">
        <v>180</v>
      </c>
      <c r="C94">
        <v>3.6624999999999998E-2</v>
      </c>
    </row>
    <row r="95" spans="1:3">
      <c r="A95" t="s">
        <v>299</v>
      </c>
      <c r="B95">
        <v>200</v>
      </c>
      <c r="C95">
        <v>-8.8750000000000114E-3</v>
      </c>
    </row>
    <row r="96" spans="1:3">
      <c r="A96" t="s">
        <v>443</v>
      </c>
      <c r="B96">
        <v>220</v>
      </c>
      <c r="C96">
        <v>-0.24862500000000004</v>
      </c>
    </row>
    <row r="97" spans="1:3">
      <c r="A97" t="s">
        <v>300</v>
      </c>
      <c r="B97">
        <v>240</v>
      </c>
      <c r="C97">
        <v>-0.24737499999999998</v>
      </c>
    </row>
    <row r="98" spans="1:3">
      <c r="A98" t="s">
        <v>525</v>
      </c>
      <c r="B98">
        <v>260</v>
      </c>
      <c r="C98">
        <v>-0.395625</v>
      </c>
    </row>
    <row r="99" spans="1:3">
      <c r="A99" t="s">
        <v>444</v>
      </c>
      <c r="B99">
        <v>20</v>
      </c>
      <c r="C99">
        <v>0.32100000000000006</v>
      </c>
    </row>
    <row r="100" spans="1:3">
      <c r="A100" t="s">
        <v>301</v>
      </c>
      <c r="B100">
        <v>40</v>
      </c>
      <c r="C100">
        <v>0.175625</v>
      </c>
    </row>
    <row r="101" spans="1:3">
      <c r="A101" t="s">
        <v>445</v>
      </c>
      <c r="B101">
        <v>60</v>
      </c>
      <c r="C101">
        <v>9.3749999999999997E-3</v>
      </c>
    </row>
    <row r="102" spans="1:3">
      <c r="A102" t="s">
        <v>302</v>
      </c>
      <c r="B102">
        <v>80</v>
      </c>
      <c r="C102">
        <v>-6.3249999999999987E-2</v>
      </c>
    </row>
    <row r="103" spans="1:3">
      <c r="A103" t="s">
        <v>446</v>
      </c>
      <c r="B103">
        <v>100</v>
      </c>
      <c r="C103">
        <v>-0.32600000000000001</v>
      </c>
    </row>
    <row r="104" spans="1:3">
      <c r="A104" t="s">
        <v>303</v>
      </c>
      <c r="B104">
        <v>120</v>
      </c>
      <c r="C104">
        <v>-0.20099999999999998</v>
      </c>
    </row>
    <row r="105" spans="1:3">
      <c r="A105" t="s">
        <v>447</v>
      </c>
      <c r="B105">
        <v>140</v>
      </c>
      <c r="C105">
        <v>-0.16262500000000002</v>
      </c>
    </row>
    <row r="106" spans="1:3">
      <c r="A106" t="s">
        <v>304</v>
      </c>
      <c r="B106">
        <v>160</v>
      </c>
      <c r="C106">
        <v>-0.156</v>
      </c>
    </row>
    <row r="107" spans="1:3">
      <c r="A107" t="s">
        <v>448</v>
      </c>
      <c r="B107">
        <v>180</v>
      </c>
      <c r="C107">
        <v>-6.5874999999999989E-2</v>
      </c>
    </row>
    <row r="108" spans="1:3">
      <c r="A108" t="s">
        <v>305</v>
      </c>
      <c r="B108">
        <v>200</v>
      </c>
      <c r="C108">
        <v>-0.10837500000000003</v>
      </c>
    </row>
    <row r="109" spans="1:3">
      <c r="A109" t="s">
        <v>449</v>
      </c>
      <c r="B109">
        <v>220</v>
      </c>
      <c r="C109">
        <v>-5.4624999999999993E-2</v>
      </c>
    </row>
    <row r="110" spans="1:3">
      <c r="A110" t="s">
        <v>306</v>
      </c>
      <c r="B110">
        <v>240</v>
      </c>
      <c r="C110">
        <v>-3.2874999999999988E-2</v>
      </c>
    </row>
    <row r="111" spans="1:3">
      <c r="A111" t="s">
        <v>450</v>
      </c>
      <c r="B111">
        <v>260</v>
      </c>
      <c r="C111">
        <v>-8.5125000000000006E-2</v>
      </c>
    </row>
    <row r="112" spans="1:3">
      <c r="A112" t="s">
        <v>307</v>
      </c>
      <c r="B112">
        <v>280</v>
      </c>
      <c r="C112">
        <v>5.0250000000000017E-2</v>
      </c>
    </row>
    <row r="113" spans="1:3">
      <c r="A113" t="s">
        <v>451</v>
      </c>
      <c r="B113">
        <v>300</v>
      </c>
      <c r="C113">
        <v>-7.1250000000000008E-2</v>
      </c>
    </row>
    <row r="114" spans="1:3">
      <c r="A114" t="s">
        <v>308</v>
      </c>
      <c r="B114">
        <v>320</v>
      </c>
      <c r="C114">
        <v>-8.3000000000000004E-2</v>
      </c>
    </row>
    <row r="115" spans="1:3">
      <c r="A115" t="s">
        <v>452</v>
      </c>
      <c r="B115">
        <v>340</v>
      </c>
      <c r="C115">
        <v>-3.0499999999999992E-2</v>
      </c>
    </row>
    <row r="116" spans="1:3">
      <c r="A116" t="s">
        <v>309</v>
      </c>
      <c r="B116">
        <v>360</v>
      </c>
      <c r="C116">
        <v>-2.5250000000000015E-2</v>
      </c>
    </row>
    <row r="117" spans="1:3">
      <c r="A117" t="s">
        <v>523</v>
      </c>
      <c r="B117">
        <v>380</v>
      </c>
      <c r="C117">
        <v>5.7124999999999995E-2</v>
      </c>
    </row>
    <row r="118" spans="1:3">
      <c r="A118" t="s">
        <v>453</v>
      </c>
      <c r="B118">
        <v>20</v>
      </c>
      <c r="C118">
        <v>0.11512500000000006</v>
      </c>
    </row>
    <row r="119" spans="1:3">
      <c r="A119" t="s">
        <v>312</v>
      </c>
      <c r="B119">
        <v>40</v>
      </c>
      <c r="C119">
        <v>-5.0875000000000004E-2</v>
      </c>
    </row>
    <row r="120" spans="1:3">
      <c r="A120" t="s">
        <v>454</v>
      </c>
      <c r="B120">
        <v>60</v>
      </c>
      <c r="C120">
        <v>-0.13187499999999996</v>
      </c>
    </row>
    <row r="121" spans="1:3">
      <c r="A121" t="s">
        <v>310</v>
      </c>
      <c r="B121">
        <v>80</v>
      </c>
      <c r="C121">
        <v>-8.3749999999999991E-2</v>
      </c>
    </row>
    <row r="122" spans="1:3">
      <c r="A122" t="s">
        <v>455</v>
      </c>
      <c r="B122">
        <v>100</v>
      </c>
      <c r="C122">
        <v>-0.22725000000000004</v>
      </c>
    </row>
    <row r="123" spans="1:3">
      <c r="A123" t="s">
        <v>311</v>
      </c>
      <c r="B123">
        <v>120</v>
      </c>
      <c r="C123">
        <v>-0.10087499999999998</v>
      </c>
    </row>
    <row r="124" spans="1:3">
      <c r="A124" t="s">
        <v>456</v>
      </c>
      <c r="B124">
        <v>140</v>
      </c>
      <c r="C124">
        <v>-0.13162500000000002</v>
      </c>
    </row>
    <row r="125" spans="1:3">
      <c r="A125" t="s">
        <v>313</v>
      </c>
      <c r="B125">
        <v>160</v>
      </c>
      <c r="C125">
        <v>-3.125E-2</v>
      </c>
    </row>
    <row r="126" spans="1:3">
      <c r="A126" t="s">
        <v>457</v>
      </c>
      <c r="B126">
        <v>180</v>
      </c>
      <c r="C126">
        <v>-4.0375000000000008E-2</v>
      </c>
    </row>
    <row r="127" spans="1:3">
      <c r="A127" t="s">
        <v>314</v>
      </c>
      <c r="B127">
        <v>200</v>
      </c>
      <c r="C127">
        <v>-5.5625000000000001E-2</v>
      </c>
    </row>
    <row r="128" spans="1:3">
      <c r="A128" t="s">
        <v>458</v>
      </c>
      <c r="B128">
        <v>220</v>
      </c>
      <c r="C128">
        <v>4.1999999999999996E-2</v>
      </c>
    </row>
    <row r="129" spans="1:3">
      <c r="A129" t="s">
        <v>315</v>
      </c>
      <c r="B129">
        <v>240</v>
      </c>
      <c r="C129">
        <v>9.9624999999999991E-2</v>
      </c>
    </row>
    <row r="130" spans="1:3">
      <c r="A130" t="s">
        <v>459</v>
      </c>
      <c r="B130">
        <v>260</v>
      </c>
      <c r="C130">
        <v>8.7250000000000008E-2</v>
      </c>
    </row>
    <row r="131" spans="1:3">
      <c r="A131" t="s">
        <v>316</v>
      </c>
      <c r="B131">
        <v>280</v>
      </c>
      <c r="C131">
        <v>0.13212499999999999</v>
      </c>
    </row>
    <row r="132" spans="1:3">
      <c r="A132" t="s">
        <v>460</v>
      </c>
      <c r="B132">
        <v>300</v>
      </c>
      <c r="C132">
        <v>2.250000000000001E-2</v>
      </c>
    </row>
    <row r="133" spans="1:3">
      <c r="A133" t="s">
        <v>317</v>
      </c>
      <c r="B133">
        <v>320</v>
      </c>
      <c r="C133">
        <v>1.3750000000000017E-2</v>
      </c>
    </row>
    <row r="134" spans="1:3">
      <c r="A134" t="s">
        <v>461</v>
      </c>
      <c r="B134">
        <v>340</v>
      </c>
      <c r="C134">
        <v>-5.425E-2</v>
      </c>
    </row>
    <row r="135" spans="1:3">
      <c r="A135" t="s">
        <v>318</v>
      </c>
      <c r="B135">
        <v>360</v>
      </c>
      <c r="C135">
        <v>-5.4499999999999993E-2</v>
      </c>
    </row>
    <row r="136" spans="1:3">
      <c r="A136" t="s">
        <v>462</v>
      </c>
      <c r="B136">
        <v>380</v>
      </c>
      <c r="C136">
        <v>6.874999999999987E-3</v>
      </c>
    </row>
    <row r="137" spans="1:3">
      <c r="A137" t="s">
        <v>324</v>
      </c>
      <c r="B137">
        <v>400</v>
      </c>
      <c r="C137">
        <v>-6.1374999999999999E-2</v>
      </c>
    </row>
    <row r="138" spans="1:3">
      <c r="A138" t="s">
        <v>463</v>
      </c>
      <c r="B138">
        <v>420</v>
      </c>
      <c r="C138">
        <v>-3.6125000000000004E-2</v>
      </c>
    </row>
    <row r="139" spans="1:3">
      <c r="A139" t="s">
        <v>325</v>
      </c>
      <c r="B139">
        <v>440</v>
      </c>
      <c r="C139">
        <v>-9.6375000000000002E-2</v>
      </c>
    </row>
    <row r="140" spans="1:3">
      <c r="A140" t="s">
        <v>464</v>
      </c>
      <c r="B140">
        <v>460</v>
      </c>
      <c r="C140">
        <v>-0.11412499999999999</v>
      </c>
    </row>
    <row r="141" spans="1:3">
      <c r="A141" t="s">
        <v>326</v>
      </c>
      <c r="B141">
        <v>480</v>
      </c>
      <c r="C141">
        <v>-9.7249999999999989E-2</v>
      </c>
    </row>
    <row r="142" spans="1:3">
      <c r="A142" t="s">
        <v>465</v>
      </c>
      <c r="B142">
        <v>20</v>
      </c>
      <c r="C142">
        <v>-2.0000000000000018E-2</v>
      </c>
    </row>
    <row r="143" spans="1:3">
      <c r="A143" t="s">
        <v>327</v>
      </c>
      <c r="B143">
        <v>40</v>
      </c>
      <c r="C143">
        <v>-3.3749999999999988E-2</v>
      </c>
    </row>
    <row r="144" spans="1:3">
      <c r="A144" t="s">
        <v>466</v>
      </c>
      <c r="B144">
        <v>60</v>
      </c>
      <c r="C144">
        <v>-0.113625</v>
      </c>
    </row>
    <row r="145" spans="1:3">
      <c r="A145" t="s">
        <v>328</v>
      </c>
      <c r="B145">
        <v>80</v>
      </c>
      <c r="C145">
        <v>-0.16950000000000004</v>
      </c>
    </row>
    <row r="146" spans="1:3">
      <c r="A146" t="s">
        <v>467</v>
      </c>
      <c r="B146">
        <v>100</v>
      </c>
      <c r="C146">
        <v>-5.3749999999999964E-2</v>
      </c>
    </row>
    <row r="147" spans="1:3">
      <c r="A147" t="s">
        <v>329</v>
      </c>
      <c r="B147">
        <v>120</v>
      </c>
      <c r="C147">
        <v>-9.4250000000000014E-2</v>
      </c>
    </row>
    <row r="148" spans="1:3">
      <c r="A148" t="s">
        <v>468</v>
      </c>
      <c r="B148">
        <v>140</v>
      </c>
      <c r="C148">
        <v>-0.11587499999999999</v>
      </c>
    </row>
    <row r="149" spans="1:3">
      <c r="A149" t="s">
        <v>330</v>
      </c>
      <c r="B149">
        <v>160</v>
      </c>
      <c r="C149">
        <v>-0.16824999999999998</v>
      </c>
    </row>
    <row r="150" spans="1:3">
      <c r="A150" t="s">
        <v>469</v>
      </c>
      <c r="B150">
        <v>180</v>
      </c>
      <c r="C150">
        <v>-0.15575</v>
      </c>
    </row>
    <row r="151" spans="1:3">
      <c r="A151" t="s">
        <v>331</v>
      </c>
      <c r="B151">
        <v>200</v>
      </c>
      <c r="C151">
        <v>-0.12337499999999998</v>
      </c>
    </row>
    <row r="152" spans="1:3">
      <c r="A152" t="s">
        <v>470</v>
      </c>
      <c r="B152">
        <v>220</v>
      </c>
      <c r="C152">
        <v>-0.13800000000000001</v>
      </c>
    </row>
    <row r="153" spans="1:3">
      <c r="A153" t="s">
        <v>332</v>
      </c>
      <c r="B153">
        <v>240</v>
      </c>
      <c r="C153">
        <v>-9.1249999999999984E-2</v>
      </c>
    </row>
    <row r="154" spans="1:3">
      <c r="A154" t="s">
        <v>471</v>
      </c>
      <c r="B154">
        <v>260</v>
      </c>
      <c r="C154">
        <v>-4.9625000000000002E-2</v>
      </c>
    </row>
    <row r="155" spans="1:3">
      <c r="A155" t="s">
        <v>333</v>
      </c>
      <c r="B155">
        <v>280</v>
      </c>
      <c r="C155">
        <v>8.2500000000000021E-3</v>
      </c>
    </row>
    <row r="156" spans="1:3">
      <c r="A156" t="s">
        <v>472</v>
      </c>
      <c r="B156">
        <v>300</v>
      </c>
      <c r="C156">
        <v>9.9999999999999992E-2</v>
      </c>
    </row>
    <row r="157" spans="1:3">
      <c r="A157" t="s">
        <v>334</v>
      </c>
      <c r="B157">
        <v>320</v>
      </c>
      <c r="C157">
        <v>0.10262499999999999</v>
      </c>
    </row>
    <row r="158" spans="1:3">
      <c r="A158" t="s">
        <v>473</v>
      </c>
      <c r="B158">
        <v>340</v>
      </c>
      <c r="C158">
        <v>5.2500000000000012E-2</v>
      </c>
    </row>
    <row r="159" spans="1:3">
      <c r="A159" t="s">
        <v>335</v>
      </c>
      <c r="B159">
        <v>360</v>
      </c>
      <c r="C159">
        <v>6.0749999999999992E-2</v>
      </c>
    </row>
    <row r="160" spans="1:3">
      <c r="A160" t="s">
        <v>474</v>
      </c>
      <c r="B160">
        <v>380</v>
      </c>
      <c r="C160">
        <v>-9.9999999999999863E-3</v>
      </c>
    </row>
    <row r="161" spans="1:3">
      <c r="A161" t="s">
        <v>336</v>
      </c>
      <c r="B161">
        <v>400</v>
      </c>
      <c r="C161">
        <v>-3.4749999999999989E-2</v>
      </c>
    </row>
    <row r="162" spans="1:3">
      <c r="A162" t="s">
        <v>475</v>
      </c>
      <c r="B162">
        <v>420</v>
      </c>
      <c r="C162">
        <v>1.2499999999999955E-3</v>
      </c>
    </row>
    <row r="163" spans="1:3">
      <c r="A163" t="s">
        <v>337</v>
      </c>
      <c r="B163">
        <v>440</v>
      </c>
      <c r="C163">
        <v>-4.2999999999999997E-2</v>
      </c>
    </row>
    <row r="164" spans="1:3">
      <c r="A164" t="s">
        <v>476</v>
      </c>
      <c r="B164">
        <v>20</v>
      </c>
      <c r="C164">
        <v>5.2374999999999991E-2</v>
      </c>
    </row>
    <row r="165" spans="1:3">
      <c r="A165" t="s">
        <v>338</v>
      </c>
      <c r="B165">
        <v>40</v>
      </c>
      <c r="C165">
        <v>5.3999999999999979E-2</v>
      </c>
    </row>
    <row r="166" spans="1:3">
      <c r="A166" t="s">
        <v>477</v>
      </c>
      <c r="B166">
        <v>60</v>
      </c>
      <c r="C166">
        <v>-0.16625000000000001</v>
      </c>
    </row>
    <row r="167" spans="1:3">
      <c r="A167" t="s">
        <v>339</v>
      </c>
      <c r="B167">
        <v>80</v>
      </c>
      <c r="C167">
        <v>-3.5250000000000004E-2</v>
      </c>
    </row>
    <row r="168" spans="1:3">
      <c r="A168" t="s">
        <v>478</v>
      </c>
      <c r="B168">
        <v>100</v>
      </c>
      <c r="C168">
        <v>-7.8749999999999879E-3</v>
      </c>
    </row>
    <row r="169" spans="1:3">
      <c r="A169" t="s">
        <v>340</v>
      </c>
      <c r="B169">
        <v>120</v>
      </c>
      <c r="C169">
        <v>0.10812500000000003</v>
      </c>
    </row>
    <row r="170" spans="1:3">
      <c r="A170" t="s">
        <v>479</v>
      </c>
      <c r="B170">
        <v>140</v>
      </c>
      <c r="C170">
        <v>3.2125000000000001E-2</v>
      </c>
    </row>
    <row r="171" spans="1:3">
      <c r="A171" t="s">
        <v>341</v>
      </c>
      <c r="B171">
        <v>160</v>
      </c>
      <c r="C171">
        <v>0.15687500000000001</v>
      </c>
    </row>
    <row r="172" spans="1:3">
      <c r="A172" t="s">
        <v>480</v>
      </c>
      <c r="B172">
        <v>180</v>
      </c>
      <c r="C172">
        <v>0.11099999999999999</v>
      </c>
    </row>
    <row r="173" spans="1:3">
      <c r="A173" t="s">
        <v>342</v>
      </c>
      <c r="B173">
        <v>200</v>
      </c>
      <c r="C173">
        <v>-3.5000000000000144E-3</v>
      </c>
    </row>
    <row r="174" spans="1:3">
      <c r="A174" t="s">
        <v>481</v>
      </c>
      <c r="B174">
        <v>220</v>
      </c>
      <c r="C174">
        <v>5.5874999999999987E-2</v>
      </c>
    </row>
    <row r="175" spans="1:3">
      <c r="A175" t="s">
        <v>343</v>
      </c>
      <c r="B175">
        <v>240</v>
      </c>
      <c r="C175">
        <v>-0.12574999999999997</v>
      </c>
    </row>
    <row r="176" spans="1:3">
      <c r="A176" t="s">
        <v>482</v>
      </c>
      <c r="B176">
        <v>260</v>
      </c>
      <c r="C176">
        <v>-6.2375000000000028E-2</v>
      </c>
    </row>
    <row r="177" spans="1:3">
      <c r="A177" t="s">
        <v>344</v>
      </c>
      <c r="B177">
        <v>280</v>
      </c>
      <c r="C177">
        <v>1.8624999999999982E-2</v>
      </c>
    </row>
    <row r="178" spans="1:3">
      <c r="A178" t="s">
        <v>483</v>
      </c>
      <c r="B178">
        <v>300</v>
      </c>
      <c r="C178">
        <v>1.3750000000000017E-2</v>
      </c>
    </row>
    <row r="179" spans="1:3">
      <c r="A179" t="s">
        <v>345</v>
      </c>
      <c r="B179">
        <v>320</v>
      </c>
      <c r="C179">
        <v>3.0749999999999965E-2</v>
      </c>
    </row>
    <row r="180" spans="1:3">
      <c r="A180" t="s">
        <v>484</v>
      </c>
      <c r="B180">
        <v>340</v>
      </c>
      <c r="C180">
        <v>-2.437499999999999E-2</v>
      </c>
    </row>
    <row r="181" spans="1:3">
      <c r="A181" t="s">
        <v>346</v>
      </c>
      <c r="B181">
        <v>360</v>
      </c>
      <c r="C181">
        <v>-0.11112499999999996</v>
      </c>
    </row>
    <row r="182" spans="1:3">
      <c r="A182" t="s">
        <v>485</v>
      </c>
      <c r="B182">
        <v>380</v>
      </c>
      <c r="C182">
        <v>-0.191</v>
      </c>
    </row>
    <row r="183" spans="1:3">
      <c r="A183" t="s">
        <v>347</v>
      </c>
      <c r="B183">
        <v>400</v>
      </c>
      <c r="C183">
        <v>-0.21325</v>
      </c>
    </row>
    <row r="184" spans="1:3">
      <c r="A184" t="s">
        <v>486</v>
      </c>
      <c r="B184">
        <v>420</v>
      </c>
      <c r="C184">
        <v>-0.17674999999999999</v>
      </c>
    </row>
    <row r="185" spans="1:3">
      <c r="A185" t="s">
        <v>348</v>
      </c>
      <c r="B185">
        <v>440</v>
      </c>
      <c r="C185">
        <v>-0.16175</v>
      </c>
    </row>
    <row r="186" spans="1:3">
      <c r="A186" t="s">
        <v>524</v>
      </c>
      <c r="B186">
        <v>460</v>
      </c>
      <c r="C186">
        <v>-3.7375000000000005E-2</v>
      </c>
    </row>
    <row r="187" spans="1:3">
      <c r="A187" t="s">
        <v>487</v>
      </c>
      <c r="B187">
        <v>20</v>
      </c>
      <c r="C187">
        <v>-2.1249999999999991E-2</v>
      </c>
    </row>
    <row r="188" spans="1:3">
      <c r="A188" t="s">
        <v>349</v>
      </c>
      <c r="B188">
        <v>40</v>
      </c>
      <c r="C188">
        <v>2.0000000000000018E-3</v>
      </c>
    </row>
    <row r="189" spans="1:3">
      <c r="A189" t="s">
        <v>488</v>
      </c>
      <c r="B189">
        <v>60</v>
      </c>
      <c r="C189">
        <v>-3.2125000000000001E-2</v>
      </c>
    </row>
    <row r="190" spans="1:3">
      <c r="A190" t="s">
        <v>350</v>
      </c>
      <c r="B190">
        <v>80</v>
      </c>
      <c r="C190">
        <v>-8.6999999999999994E-2</v>
      </c>
    </row>
    <row r="191" spans="1:3">
      <c r="A191" t="s">
        <v>489</v>
      </c>
      <c r="B191">
        <v>100</v>
      </c>
      <c r="C191">
        <v>2.6124999999999999E-2</v>
      </c>
    </row>
    <row r="192" spans="1:3">
      <c r="A192" t="s">
        <v>351</v>
      </c>
      <c r="B192">
        <v>120</v>
      </c>
      <c r="C192">
        <v>-3.3749999999999948E-3</v>
      </c>
    </row>
    <row r="193" spans="1:3">
      <c r="A193" t="s">
        <v>490</v>
      </c>
      <c r="B193">
        <v>140</v>
      </c>
      <c r="C193">
        <v>5.0249999999999996E-2</v>
      </c>
    </row>
    <row r="194" spans="1:3">
      <c r="A194" t="s">
        <v>352</v>
      </c>
      <c r="B194">
        <v>160</v>
      </c>
      <c r="C194">
        <v>5.8249999999999982E-2</v>
      </c>
    </row>
    <row r="195" spans="1:3">
      <c r="A195" t="s">
        <v>491</v>
      </c>
      <c r="B195">
        <v>180</v>
      </c>
      <c r="C195">
        <v>-4.2750000000000024E-2</v>
      </c>
    </row>
    <row r="196" spans="1:3">
      <c r="A196" t="s">
        <v>353</v>
      </c>
      <c r="B196">
        <v>200</v>
      </c>
      <c r="C196">
        <v>5.8624999999999969E-2</v>
      </c>
    </row>
    <row r="197" spans="1:3">
      <c r="A197" t="s">
        <v>492</v>
      </c>
      <c r="B197">
        <v>220</v>
      </c>
      <c r="C197">
        <v>9.375E-2</v>
      </c>
    </row>
    <row r="198" spans="1:3">
      <c r="A198" t="s">
        <v>354</v>
      </c>
      <c r="B198">
        <v>240</v>
      </c>
      <c r="C198">
        <v>1.3375000000000003E-2</v>
      </c>
    </row>
    <row r="199" spans="1:3">
      <c r="A199" t="s">
        <v>493</v>
      </c>
      <c r="B199">
        <v>260</v>
      </c>
      <c r="C199">
        <v>3.5625000000000018E-2</v>
      </c>
    </row>
    <row r="200" spans="1:3">
      <c r="A200" t="s">
        <v>355</v>
      </c>
      <c r="B200">
        <v>280</v>
      </c>
      <c r="C200">
        <v>-0.10024999999999999</v>
      </c>
    </row>
    <row r="201" spans="1:3">
      <c r="A201" t="s">
        <v>494</v>
      </c>
      <c r="B201">
        <v>300</v>
      </c>
      <c r="C201">
        <v>-0.10637500000000003</v>
      </c>
    </row>
    <row r="202" spans="1:3">
      <c r="A202" t="s">
        <v>356</v>
      </c>
      <c r="B202">
        <v>320</v>
      </c>
      <c r="C202">
        <v>-8.750000000000036E-4</v>
      </c>
    </row>
    <row r="203" spans="1:3">
      <c r="A203" t="s">
        <v>495</v>
      </c>
      <c r="B203">
        <v>340</v>
      </c>
      <c r="C203">
        <v>-1.5874999999999993E-2</v>
      </c>
    </row>
    <row r="204" spans="1:3">
      <c r="A204" t="s">
        <v>357</v>
      </c>
      <c r="B204">
        <v>360</v>
      </c>
      <c r="C204">
        <v>-0.106375</v>
      </c>
    </row>
    <row r="205" spans="1:3">
      <c r="A205" t="s">
        <v>496</v>
      </c>
      <c r="B205">
        <v>380</v>
      </c>
      <c r="C205">
        <v>-0.13937499999999997</v>
      </c>
    </row>
    <row r="206" spans="1:3">
      <c r="A206" t="s">
        <v>358</v>
      </c>
      <c r="B206">
        <v>400</v>
      </c>
      <c r="C206">
        <v>-9.9499999999999991E-2</v>
      </c>
    </row>
    <row r="207" spans="1:3">
      <c r="A207" t="s">
        <v>497</v>
      </c>
      <c r="B207">
        <v>420</v>
      </c>
      <c r="C207">
        <v>-8.9750000000000024E-2</v>
      </c>
    </row>
    <row r="208" spans="1:3">
      <c r="A208" t="s">
        <v>359</v>
      </c>
      <c r="B208">
        <v>440</v>
      </c>
      <c r="C208">
        <v>7.0000000000000062E-3</v>
      </c>
    </row>
    <row r="209" spans="1:3">
      <c r="A209" t="s">
        <v>498</v>
      </c>
      <c r="B209">
        <v>460</v>
      </c>
      <c r="C209">
        <v>-6.0000000000000053E-3</v>
      </c>
    </row>
    <row r="210" spans="1:3">
      <c r="A210" t="s">
        <v>360</v>
      </c>
      <c r="B210">
        <v>480</v>
      </c>
      <c r="C210">
        <v>-5.0374999999999989E-2</v>
      </c>
    </row>
    <row r="211" spans="1:3">
      <c r="A211" t="s">
        <v>499</v>
      </c>
      <c r="B211">
        <v>500</v>
      </c>
      <c r="C211">
        <v>-0.06</v>
      </c>
    </row>
    <row r="212" spans="1:3">
      <c r="A212" t="s">
        <v>361</v>
      </c>
      <c r="B212">
        <v>520</v>
      </c>
      <c r="C212">
        <v>-3.750000000000031E-4</v>
      </c>
    </row>
    <row r="213" spans="1:3">
      <c r="A213" t="s">
        <v>500</v>
      </c>
      <c r="B213">
        <v>540</v>
      </c>
      <c r="C213">
        <v>-2.7874999999999994E-2</v>
      </c>
    </row>
    <row r="214" spans="1:3">
      <c r="A214" t="s">
        <v>362</v>
      </c>
      <c r="B214">
        <v>560</v>
      </c>
      <c r="C214">
        <v>-1.8249999999999999E-2</v>
      </c>
    </row>
    <row r="215" spans="1:3">
      <c r="A215" t="s">
        <v>501</v>
      </c>
      <c r="B215">
        <v>20</v>
      </c>
      <c r="C215">
        <v>8.8250000000000009E-2</v>
      </c>
    </row>
    <row r="216" spans="1:3">
      <c r="A216" t="s">
        <v>363</v>
      </c>
      <c r="B216">
        <v>40</v>
      </c>
      <c r="C216">
        <v>0.12925</v>
      </c>
    </row>
    <row r="217" spans="1:3">
      <c r="A217" t="s">
        <v>502</v>
      </c>
      <c r="B217">
        <v>60</v>
      </c>
      <c r="C217">
        <v>-1.7375000000000008E-2</v>
      </c>
    </row>
    <row r="218" spans="1:3">
      <c r="A218" t="s">
        <v>365</v>
      </c>
      <c r="B218">
        <v>80</v>
      </c>
      <c r="C218">
        <v>0.11274999999999999</v>
      </c>
    </row>
    <row r="219" spans="1:3">
      <c r="A219" t="s">
        <v>503</v>
      </c>
      <c r="B219">
        <v>100</v>
      </c>
      <c r="C219">
        <v>4.7999999999999973E-2</v>
      </c>
    </row>
    <row r="220" spans="1:3">
      <c r="A220" t="s">
        <v>364</v>
      </c>
      <c r="B220">
        <v>120</v>
      </c>
      <c r="C220">
        <v>6.1624999999999999E-2</v>
      </c>
    </row>
    <row r="221" spans="1:3">
      <c r="A221" t="s">
        <v>504</v>
      </c>
      <c r="B221">
        <v>140</v>
      </c>
      <c r="C221">
        <v>-0.24787499999999998</v>
      </c>
    </row>
    <row r="222" spans="1:3">
      <c r="A222" t="s">
        <v>366</v>
      </c>
      <c r="B222">
        <v>160</v>
      </c>
      <c r="C222">
        <v>-0.23725000000000002</v>
      </c>
    </row>
    <row r="223" spans="1:3">
      <c r="A223" t="s">
        <v>505</v>
      </c>
      <c r="B223">
        <v>180</v>
      </c>
      <c r="C223">
        <v>-0.13324999999999998</v>
      </c>
    </row>
    <row r="224" spans="1:3">
      <c r="A224" t="s">
        <v>367</v>
      </c>
      <c r="B224">
        <v>200</v>
      </c>
      <c r="C224">
        <v>-0.18312499999999998</v>
      </c>
    </row>
    <row r="225" spans="1:3">
      <c r="A225" t="s">
        <v>506</v>
      </c>
      <c r="B225">
        <v>220</v>
      </c>
      <c r="C225">
        <v>-3.500000000000001E-2</v>
      </c>
    </row>
    <row r="226" spans="1:3">
      <c r="A226" t="s">
        <v>368</v>
      </c>
      <c r="B226">
        <v>240</v>
      </c>
      <c r="C226">
        <v>4.1124999999999988E-2</v>
      </c>
    </row>
    <row r="227" spans="1:3">
      <c r="A227" t="s">
        <v>507</v>
      </c>
      <c r="B227">
        <v>260</v>
      </c>
      <c r="C227">
        <v>1.9124999999999993E-2</v>
      </c>
    </row>
    <row r="228" spans="1:3">
      <c r="A228" t="s">
        <v>369</v>
      </c>
      <c r="B228">
        <v>280</v>
      </c>
      <c r="C228">
        <v>1.5499999999999991E-2</v>
      </c>
    </row>
    <row r="229" spans="1:3">
      <c r="A229" t="s">
        <v>508</v>
      </c>
      <c r="B229">
        <v>300</v>
      </c>
      <c r="C229">
        <v>-6.2124999999999986E-2</v>
      </c>
    </row>
    <row r="230" spans="1:3">
      <c r="A230" t="s">
        <v>370</v>
      </c>
      <c r="B230">
        <v>320</v>
      </c>
      <c r="C230">
        <v>-9.4E-2</v>
      </c>
    </row>
    <row r="231" spans="1:3">
      <c r="A231" t="s">
        <v>509</v>
      </c>
      <c r="B231">
        <v>340</v>
      </c>
      <c r="C231">
        <v>-7.0499999999999993E-2</v>
      </c>
    </row>
    <row r="232" spans="1:3">
      <c r="A232" t="s">
        <v>371</v>
      </c>
      <c r="B232">
        <v>360</v>
      </c>
      <c r="C232">
        <v>-7.1624999999999994E-2</v>
      </c>
    </row>
    <row r="233" spans="1:3">
      <c r="A233" t="s">
        <v>511</v>
      </c>
      <c r="B233">
        <v>20</v>
      </c>
      <c r="C233">
        <v>-6.2875000000000014E-2</v>
      </c>
    </row>
    <row r="234" spans="1:3">
      <c r="A234" t="s">
        <v>372</v>
      </c>
      <c r="B234">
        <v>40</v>
      </c>
      <c r="C234">
        <v>-3.7375000000000026E-2</v>
      </c>
    </row>
    <row r="235" spans="1:3">
      <c r="A235" t="s">
        <v>510</v>
      </c>
      <c r="B235">
        <v>60</v>
      </c>
      <c r="C235">
        <v>-0.22375000000000003</v>
      </c>
    </row>
    <row r="236" spans="1:3">
      <c r="A236" t="s">
        <v>373</v>
      </c>
      <c r="B236">
        <v>80</v>
      </c>
      <c r="C236">
        <v>-0.28275</v>
      </c>
    </row>
    <row r="237" spans="1:3">
      <c r="A237" t="s">
        <v>512</v>
      </c>
      <c r="B237">
        <v>100</v>
      </c>
      <c r="C237">
        <v>-0.14025000000000001</v>
      </c>
    </row>
    <row r="238" spans="1:3">
      <c r="A238" t="s">
        <v>374</v>
      </c>
      <c r="B238">
        <v>120</v>
      </c>
      <c r="C238">
        <v>-0.185</v>
      </c>
    </row>
    <row r="239" spans="1:3">
      <c r="A239" t="s">
        <v>513</v>
      </c>
      <c r="B239">
        <v>140</v>
      </c>
      <c r="C239">
        <v>9.8750000000000331E-3</v>
      </c>
    </row>
    <row r="240" spans="1:3">
      <c r="A240" t="s">
        <v>375</v>
      </c>
      <c r="B240">
        <v>160</v>
      </c>
      <c r="C240">
        <v>1.8374999999999985E-2</v>
      </c>
    </row>
    <row r="241" spans="1:3">
      <c r="A241" t="s">
        <v>514</v>
      </c>
      <c r="B241">
        <v>180</v>
      </c>
      <c r="C241">
        <v>-7.5499999999999984E-2</v>
      </c>
    </row>
    <row r="242" spans="1:3">
      <c r="A242" t="s">
        <v>376</v>
      </c>
      <c r="B242">
        <v>200</v>
      </c>
      <c r="C242">
        <v>-5.6250000000000001E-2</v>
      </c>
    </row>
    <row r="243" spans="1:3">
      <c r="A243" t="s">
        <v>515</v>
      </c>
      <c r="B243">
        <v>20</v>
      </c>
      <c r="C243">
        <v>-7.4750000000000011E-2</v>
      </c>
    </row>
    <row r="244" spans="1:3">
      <c r="A244" t="s">
        <v>377</v>
      </c>
      <c r="B244">
        <v>40</v>
      </c>
      <c r="C244">
        <v>-0.10975000000000001</v>
      </c>
    </row>
    <row r="245" spans="1:3">
      <c r="A245" t="s">
        <v>516</v>
      </c>
      <c r="B245">
        <v>60</v>
      </c>
      <c r="C245">
        <v>-0.170125</v>
      </c>
    </row>
    <row r="246" spans="1:3">
      <c r="A246" t="s">
        <v>378</v>
      </c>
      <c r="B246">
        <v>80</v>
      </c>
      <c r="C246">
        <v>-0.31287500000000001</v>
      </c>
    </row>
    <row r="247" spans="1:3">
      <c r="A247" t="s">
        <v>517</v>
      </c>
      <c r="B247">
        <v>100</v>
      </c>
      <c r="C247">
        <v>-0.20624999999999999</v>
      </c>
    </row>
    <row r="248" spans="1:3">
      <c r="A248" t="s">
        <v>379</v>
      </c>
      <c r="B248">
        <v>120</v>
      </c>
      <c r="C248">
        <v>-0.17124999999999999</v>
      </c>
    </row>
    <row r="249" spans="1:3">
      <c r="A249" t="s">
        <v>521</v>
      </c>
      <c r="B249">
        <v>20</v>
      </c>
      <c r="C249">
        <v>6.5375000000000003E-2</v>
      </c>
    </row>
    <row r="250" spans="1:3">
      <c r="A250" t="s">
        <v>380</v>
      </c>
      <c r="B250">
        <v>40</v>
      </c>
      <c r="C250">
        <v>6.8250000000000005E-2</v>
      </c>
    </row>
    <row r="251" spans="1:3">
      <c r="A251" t="s">
        <v>520</v>
      </c>
      <c r="B251">
        <v>60</v>
      </c>
      <c r="C251">
        <v>-2.6750000000000006E-2</v>
      </c>
    </row>
    <row r="252" spans="1:3">
      <c r="A252" t="s">
        <v>381</v>
      </c>
      <c r="B252">
        <v>80</v>
      </c>
      <c r="C252">
        <v>1.1999999999999966E-2</v>
      </c>
    </row>
    <row r="253" spans="1:3">
      <c r="A253" t="s">
        <v>526</v>
      </c>
      <c r="B253">
        <v>20</v>
      </c>
      <c r="C253">
        <v>3.4624999999999996E-2</v>
      </c>
    </row>
    <row r="254" spans="1:3">
      <c r="A254" t="s">
        <v>382</v>
      </c>
      <c r="B254">
        <v>40</v>
      </c>
      <c r="C254">
        <v>0.123</v>
      </c>
    </row>
    <row r="255" spans="1:3">
      <c r="A255" t="s">
        <v>527</v>
      </c>
      <c r="B255">
        <v>60</v>
      </c>
      <c r="C255">
        <v>-2.4249999999999973E-2</v>
      </c>
    </row>
    <row r="256" spans="1:3">
      <c r="A256" t="s">
        <v>383</v>
      </c>
      <c r="B256">
        <v>80</v>
      </c>
      <c r="C256">
        <v>-0.10275000000000004</v>
      </c>
    </row>
    <row r="257" spans="1:3">
      <c r="A257" t="s">
        <v>528</v>
      </c>
      <c r="B257">
        <v>100</v>
      </c>
      <c r="C257">
        <v>-5.4499999999999993E-2</v>
      </c>
    </row>
    <row r="258" spans="1:3">
      <c r="A258" t="s">
        <v>384</v>
      </c>
      <c r="B258">
        <v>120</v>
      </c>
      <c r="C258">
        <v>-0.199375</v>
      </c>
    </row>
    <row r="259" spans="1:3">
      <c r="A259" t="s">
        <v>529</v>
      </c>
      <c r="B259">
        <v>140</v>
      </c>
      <c r="C259">
        <v>-3.9625000000000021E-2</v>
      </c>
    </row>
    <row r="260" spans="1:3">
      <c r="A260" t="s">
        <v>385</v>
      </c>
      <c r="B260">
        <v>160</v>
      </c>
      <c r="C260">
        <v>-9.7499999999999705E-3</v>
      </c>
    </row>
    <row r="261" spans="1:3">
      <c r="A261" t="s">
        <v>530</v>
      </c>
      <c r="B261">
        <v>180</v>
      </c>
      <c r="C261">
        <v>-0.11237499999999997</v>
      </c>
    </row>
    <row r="262" spans="1:3">
      <c r="A262" t="s">
        <v>386</v>
      </c>
      <c r="B262">
        <v>200</v>
      </c>
      <c r="C262">
        <v>-0.141875</v>
      </c>
    </row>
    <row r="263" spans="1:3">
      <c r="A263" t="s">
        <v>531</v>
      </c>
      <c r="B263">
        <v>220</v>
      </c>
      <c r="C263">
        <v>-0.11074999999999999</v>
      </c>
    </row>
    <row r="264" spans="1:3">
      <c r="A264" t="s">
        <v>387</v>
      </c>
      <c r="B264">
        <v>240</v>
      </c>
      <c r="C264">
        <v>-0.18375000000000002</v>
      </c>
    </row>
    <row r="265" spans="1:3">
      <c r="A265" t="s">
        <v>532</v>
      </c>
      <c r="B265">
        <v>260</v>
      </c>
      <c r="C265">
        <v>-0.15775</v>
      </c>
    </row>
    <row r="266" spans="1:3">
      <c r="A266" t="s">
        <v>388</v>
      </c>
      <c r="B266">
        <v>280</v>
      </c>
      <c r="C266">
        <v>-6.3500000000000001E-2</v>
      </c>
    </row>
    <row r="267" spans="1:3">
      <c r="A267" t="s">
        <v>533</v>
      </c>
      <c r="B267">
        <v>300</v>
      </c>
      <c r="C267">
        <v>-0.11650000000000001</v>
      </c>
    </row>
    <row r="268" spans="1:3">
      <c r="A268" t="s">
        <v>389</v>
      </c>
      <c r="B268">
        <v>320</v>
      </c>
      <c r="C268">
        <v>-7.2125000000000009E-2</v>
      </c>
    </row>
    <row r="269" spans="1:3">
      <c r="A269" t="s">
        <v>534</v>
      </c>
      <c r="B269">
        <v>20</v>
      </c>
      <c r="C269">
        <v>0.12312500000000001</v>
      </c>
    </row>
    <row r="270" spans="1:3">
      <c r="A270" t="s">
        <v>390</v>
      </c>
      <c r="B270">
        <v>40</v>
      </c>
      <c r="C270">
        <v>0.36687500000000001</v>
      </c>
    </row>
    <row r="271" spans="1:3">
      <c r="A271" t="s">
        <v>535</v>
      </c>
      <c r="B271">
        <v>60</v>
      </c>
      <c r="C271">
        <v>6.2875000000000014E-2</v>
      </c>
    </row>
    <row r="272" spans="1:3">
      <c r="A272" t="s">
        <v>391</v>
      </c>
      <c r="B272">
        <v>80</v>
      </c>
      <c r="C272">
        <v>1.1375000000000001E-2</v>
      </c>
    </row>
    <row r="273" spans="1:3">
      <c r="A273" t="s">
        <v>536</v>
      </c>
      <c r="B273">
        <v>100</v>
      </c>
      <c r="C273">
        <v>0.15587499999999999</v>
      </c>
    </row>
    <row r="274" spans="1:3">
      <c r="A274" t="s">
        <v>392</v>
      </c>
      <c r="B274">
        <v>120</v>
      </c>
      <c r="C274">
        <v>-0.14650000000000002</v>
      </c>
    </row>
    <row r="275" spans="1:3">
      <c r="A275" t="s">
        <v>537</v>
      </c>
      <c r="B275">
        <v>140</v>
      </c>
      <c r="C275">
        <v>-3.1749999999999987E-2</v>
      </c>
    </row>
    <row r="276" spans="1:3">
      <c r="A276" t="s">
        <v>393</v>
      </c>
      <c r="B276">
        <v>160</v>
      </c>
      <c r="C276">
        <v>-0.13987499999999997</v>
      </c>
    </row>
    <row r="277" spans="1:3">
      <c r="A277" t="s">
        <v>538</v>
      </c>
      <c r="B277">
        <v>180</v>
      </c>
      <c r="C277">
        <v>-0.26087499999999997</v>
      </c>
    </row>
    <row r="278" spans="1:3">
      <c r="A278" t="s">
        <v>394</v>
      </c>
      <c r="B278">
        <v>200</v>
      </c>
      <c r="C278">
        <v>-0.15924999999999997</v>
      </c>
    </row>
    <row r="279" spans="1:3">
      <c r="A279" t="s">
        <v>539</v>
      </c>
      <c r="B279">
        <v>220</v>
      </c>
      <c r="C279">
        <v>-0.20125000000000001</v>
      </c>
    </row>
    <row r="280" spans="1:3">
      <c r="A280" t="s">
        <v>395</v>
      </c>
      <c r="B280">
        <v>240</v>
      </c>
      <c r="C280">
        <v>-0.16887500000000003</v>
      </c>
    </row>
    <row r="281" spans="1:3">
      <c r="A281" t="s">
        <v>540</v>
      </c>
      <c r="B281">
        <v>260</v>
      </c>
      <c r="C281">
        <v>-0.12637500000000002</v>
      </c>
    </row>
    <row r="282" spans="1:3">
      <c r="A282" t="s">
        <v>396</v>
      </c>
      <c r="B282">
        <v>280</v>
      </c>
      <c r="C282">
        <v>-0.14687500000000001</v>
      </c>
    </row>
    <row r="283" spans="1:3">
      <c r="A283" t="s">
        <v>541</v>
      </c>
      <c r="B283">
        <v>300</v>
      </c>
      <c r="C283">
        <v>-7.5874999999999998E-2</v>
      </c>
    </row>
    <row r="284" spans="1:3">
      <c r="A284" t="s">
        <v>397</v>
      </c>
      <c r="B284">
        <v>320</v>
      </c>
      <c r="C284">
        <v>-3.9E-2</v>
      </c>
    </row>
    <row r="285" spans="1:3">
      <c r="A285" t="s">
        <v>542</v>
      </c>
      <c r="B285">
        <v>20</v>
      </c>
      <c r="C285">
        <v>0.16524999999999998</v>
      </c>
    </row>
    <row r="286" spans="1:3">
      <c r="A286" t="s">
        <v>398</v>
      </c>
      <c r="B286">
        <v>40</v>
      </c>
      <c r="C286">
        <v>0.24050000000000002</v>
      </c>
    </row>
    <row r="287" spans="1:3">
      <c r="A287" t="s">
        <v>543</v>
      </c>
      <c r="B287">
        <v>60</v>
      </c>
      <c r="C287">
        <v>7.1124999999999966E-2</v>
      </c>
    </row>
    <row r="288" spans="1:3">
      <c r="A288" t="s">
        <v>399</v>
      </c>
      <c r="B288">
        <v>80</v>
      </c>
      <c r="C288">
        <v>4.9750000000000003E-2</v>
      </c>
    </row>
    <row r="289" spans="1:3">
      <c r="A289" t="s">
        <v>544</v>
      </c>
      <c r="B289">
        <v>100</v>
      </c>
      <c r="C289">
        <v>0.19350000000000006</v>
      </c>
    </row>
    <row r="290" spans="1:3">
      <c r="A290" t="s">
        <v>400</v>
      </c>
      <c r="B290">
        <v>120</v>
      </c>
      <c r="C290">
        <v>3.8124999999999964E-2</v>
      </c>
    </row>
    <row r="291" spans="1:3">
      <c r="A291" t="s">
        <v>545</v>
      </c>
      <c r="B291">
        <v>140</v>
      </c>
      <c r="C291">
        <v>-0.12612499999999999</v>
      </c>
    </row>
    <row r="292" spans="1:3">
      <c r="A292" t="s">
        <v>401</v>
      </c>
      <c r="B292">
        <v>160</v>
      </c>
      <c r="C292">
        <v>-0.16237499999999999</v>
      </c>
    </row>
    <row r="293" spans="1:3">
      <c r="A293" t="s">
        <v>546</v>
      </c>
      <c r="B293">
        <v>180</v>
      </c>
      <c r="C293">
        <v>-0.42000000000000004</v>
      </c>
    </row>
    <row r="294" spans="1:3">
      <c r="A294" t="s">
        <v>402</v>
      </c>
      <c r="B294">
        <v>200</v>
      </c>
      <c r="C294">
        <v>-0.43362499999999998</v>
      </c>
    </row>
    <row r="295" spans="1:3">
      <c r="A295" t="s">
        <v>547</v>
      </c>
      <c r="B295">
        <v>220</v>
      </c>
      <c r="C295">
        <v>-0.29962499999999997</v>
      </c>
    </row>
    <row r="296" spans="1:3">
      <c r="A296" t="s">
        <v>403</v>
      </c>
      <c r="B296">
        <v>240</v>
      </c>
      <c r="C296">
        <v>-0.25562499999999999</v>
      </c>
    </row>
    <row r="297" spans="1:3">
      <c r="A297" t="s">
        <v>548</v>
      </c>
      <c r="B297">
        <v>260</v>
      </c>
      <c r="C297">
        <v>-0.140625</v>
      </c>
    </row>
    <row r="298" spans="1:3">
      <c r="A298" t="s">
        <v>429</v>
      </c>
      <c r="B298">
        <v>280</v>
      </c>
      <c r="C298">
        <v>-4.6874999999999993E-2</v>
      </c>
    </row>
    <row r="299" spans="1:3">
      <c r="A299" t="s">
        <v>549</v>
      </c>
      <c r="B299">
        <v>20</v>
      </c>
      <c r="C299">
        <v>0.59024999999999994</v>
      </c>
    </row>
    <row r="300" spans="1:3">
      <c r="A300" t="s">
        <v>404</v>
      </c>
      <c r="B300">
        <v>40</v>
      </c>
      <c r="C300">
        <v>0.39012499999999994</v>
      </c>
    </row>
    <row r="301" spans="1:3">
      <c r="A301" t="s">
        <v>550</v>
      </c>
      <c r="B301">
        <v>60</v>
      </c>
      <c r="C301">
        <v>-0.15550000000000003</v>
      </c>
    </row>
    <row r="302" spans="1:3">
      <c r="A302" t="s">
        <v>405</v>
      </c>
      <c r="B302">
        <v>80</v>
      </c>
      <c r="C302">
        <v>-0.18075000000000002</v>
      </c>
    </row>
    <row r="303" spans="1:3">
      <c r="A303" t="s">
        <v>551</v>
      </c>
      <c r="B303">
        <v>100</v>
      </c>
      <c r="C303">
        <v>-0.69962499999999994</v>
      </c>
    </row>
    <row r="304" spans="1:3">
      <c r="A304" t="s">
        <v>406</v>
      </c>
      <c r="B304">
        <v>120</v>
      </c>
      <c r="C304">
        <v>-0.55762500000000004</v>
      </c>
    </row>
    <row r="305" spans="1:3">
      <c r="A305" t="s">
        <v>552</v>
      </c>
      <c r="B305">
        <v>140</v>
      </c>
      <c r="C305">
        <v>-0.23287500000000003</v>
      </c>
    </row>
    <row r="306" spans="1:3">
      <c r="A306" t="s">
        <v>407</v>
      </c>
      <c r="B306">
        <v>160</v>
      </c>
      <c r="C306">
        <v>-0.24225000000000002</v>
      </c>
    </row>
    <row r="307" spans="1:3">
      <c r="A307" t="s">
        <v>553</v>
      </c>
      <c r="B307">
        <v>180</v>
      </c>
      <c r="C307">
        <v>-2.6125000000000002E-2</v>
      </c>
    </row>
    <row r="308" spans="1:3">
      <c r="A308" t="s">
        <v>408</v>
      </c>
      <c r="B308">
        <v>200</v>
      </c>
      <c r="C308">
        <v>3.1999999999999994E-2</v>
      </c>
    </row>
    <row r="309" spans="1:3">
      <c r="A309" t="s">
        <v>554</v>
      </c>
      <c r="B309">
        <v>20</v>
      </c>
      <c r="C309">
        <v>-9.6249999999999988E-2</v>
      </c>
    </row>
    <row r="310" spans="1:3">
      <c r="A310" t="s">
        <v>409</v>
      </c>
      <c r="B310">
        <v>40</v>
      </c>
      <c r="C310">
        <v>-0.12925</v>
      </c>
    </row>
    <row r="311" spans="1:3">
      <c r="A311" t="s">
        <v>555</v>
      </c>
      <c r="B311">
        <v>60</v>
      </c>
      <c r="C311">
        <v>-0.42037500000000005</v>
      </c>
    </row>
    <row r="312" spans="1:3">
      <c r="A312" t="s">
        <v>410</v>
      </c>
      <c r="B312">
        <v>80</v>
      </c>
      <c r="C312">
        <v>-0.48849999999999999</v>
      </c>
    </row>
    <row r="313" spans="1:3">
      <c r="A313" t="s">
        <v>556</v>
      </c>
      <c r="B313">
        <v>100</v>
      </c>
      <c r="C313">
        <v>-0.24262500000000001</v>
      </c>
    </row>
    <row r="314" spans="1:3">
      <c r="A314" t="s">
        <v>411</v>
      </c>
      <c r="B314">
        <v>120</v>
      </c>
      <c r="C314">
        <v>-0.21312500000000001</v>
      </c>
    </row>
    <row r="315" spans="1:3">
      <c r="A315" t="s">
        <v>558</v>
      </c>
      <c r="B315">
        <v>140</v>
      </c>
      <c r="C315">
        <v>-0.11887499999999999</v>
      </c>
    </row>
    <row r="316" spans="1:3">
      <c r="A316" t="s">
        <v>412</v>
      </c>
      <c r="B316">
        <v>160</v>
      </c>
      <c r="C316">
        <v>3.3750000000000002E-2</v>
      </c>
    </row>
    <row r="317" spans="1:3">
      <c r="A317" t="s">
        <v>557</v>
      </c>
      <c r="B317">
        <v>180</v>
      </c>
      <c r="C317">
        <v>9.8750000000000001E-3</v>
      </c>
    </row>
    <row r="318" spans="1:3">
      <c r="A318" t="s">
        <v>413</v>
      </c>
      <c r="B318">
        <v>200</v>
      </c>
      <c r="C318">
        <v>1.3375000000000001E-2</v>
      </c>
    </row>
    <row r="319" spans="1:3">
      <c r="A319" t="s">
        <v>559</v>
      </c>
      <c r="B319">
        <v>20</v>
      </c>
      <c r="C319">
        <v>5.8374999999999996E-2</v>
      </c>
    </row>
    <row r="320" spans="1:3">
      <c r="A320" t="s">
        <v>414</v>
      </c>
      <c r="B320">
        <v>40</v>
      </c>
      <c r="C320">
        <v>2.6750000000000006E-2</v>
      </c>
    </row>
    <row r="321" spans="1:3">
      <c r="A321" t="s">
        <v>560</v>
      </c>
      <c r="B321">
        <v>60</v>
      </c>
      <c r="C321">
        <v>-0.50924999999999998</v>
      </c>
    </row>
    <row r="322" spans="1:3">
      <c r="A322" t="s">
        <v>417</v>
      </c>
      <c r="B322">
        <v>80</v>
      </c>
      <c r="C322">
        <v>-0.27437500000000004</v>
      </c>
    </row>
    <row r="323" spans="1:3">
      <c r="A323" t="s">
        <v>561</v>
      </c>
      <c r="B323">
        <v>100</v>
      </c>
      <c r="C323">
        <v>-0.175125</v>
      </c>
    </row>
    <row r="324" spans="1:3">
      <c r="A324" t="s">
        <v>415</v>
      </c>
      <c r="B324">
        <v>120</v>
      </c>
      <c r="C324">
        <v>-0.15950000000000003</v>
      </c>
    </row>
    <row r="325" spans="1:3">
      <c r="A325" t="s">
        <v>562</v>
      </c>
      <c r="B325">
        <v>140</v>
      </c>
      <c r="C325">
        <v>-3.7249999999999991E-2</v>
      </c>
    </row>
    <row r="326" spans="1:3">
      <c r="A326" t="s">
        <v>416</v>
      </c>
      <c r="B326">
        <v>160</v>
      </c>
      <c r="C326">
        <v>-4.8749999999999957E-3</v>
      </c>
    </row>
    <row r="327" spans="1:3">
      <c r="A327" t="s">
        <v>563</v>
      </c>
      <c r="B327">
        <v>20</v>
      </c>
      <c r="C327">
        <v>-0.37312500000000004</v>
      </c>
    </row>
    <row r="328" spans="1:3">
      <c r="A328" t="s">
        <v>418</v>
      </c>
      <c r="B328">
        <v>40</v>
      </c>
      <c r="C328">
        <v>1.7375000000000008E-2</v>
      </c>
    </row>
    <row r="329" spans="1:3">
      <c r="A329" t="s">
        <v>564</v>
      </c>
      <c r="B329">
        <v>60</v>
      </c>
      <c r="C329">
        <v>-0.47962500000000008</v>
      </c>
    </row>
    <row r="330" spans="1:3">
      <c r="A330" t="s">
        <v>419</v>
      </c>
      <c r="B330">
        <v>80</v>
      </c>
      <c r="C330">
        <v>-0.24249999999999999</v>
      </c>
    </row>
    <row r="331" spans="1:3">
      <c r="A331" t="s">
        <v>565</v>
      </c>
      <c r="B331">
        <v>100</v>
      </c>
      <c r="C331">
        <v>-0.29112499999999997</v>
      </c>
    </row>
    <row r="332" spans="1:3">
      <c r="A332" t="s">
        <v>420</v>
      </c>
      <c r="B332">
        <v>120</v>
      </c>
      <c r="C332">
        <v>-5.5375000000000008E-2</v>
      </c>
    </row>
    <row r="333" spans="1:3">
      <c r="A333" t="s">
        <v>566</v>
      </c>
      <c r="B333">
        <v>20</v>
      </c>
      <c r="C333">
        <v>-0.191</v>
      </c>
    </row>
    <row r="334" spans="1:3">
      <c r="A334" t="s">
        <v>421</v>
      </c>
      <c r="B334">
        <v>40</v>
      </c>
      <c r="C334">
        <v>-0.26900000000000002</v>
      </c>
    </row>
    <row r="335" spans="1:3">
      <c r="A335" t="s">
        <v>567</v>
      </c>
      <c r="B335">
        <v>60</v>
      </c>
      <c r="C335">
        <v>-0.22075</v>
      </c>
    </row>
    <row r="336" spans="1:3">
      <c r="A336" t="s">
        <v>422</v>
      </c>
      <c r="B336">
        <v>80</v>
      </c>
      <c r="C336">
        <v>-0.23349999999999999</v>
      </c>
    </row>
    <row r="337" spans="1:3">
      <c r="A337" t="s">
        <v>568</v>
      </c>
      <c r="B337">
        <v>100</v>
      </c>
      <c r="C337">
        <v>-0.10150000000000001</v>
      </c>
    </row>
    <row r="338" spans="1:3">
      <c r="A338" t="s">
        <v>423</v>
      </c>
      <c r="B338">
        <v>120</v>
      </c>
      <c r="C338">
        <v>5.7499999999999999E-3</v>
      </c>
    </row>
    <row r="339" spans="1:3">
      <c r="A339" t="s">
        <v>569</v>
      </c>
      <c r="B339">
        <v>140</v>
      </c>
      <c r="C339">
        <v>-3.2499999999999994E-2</v>
      </c>
    </row>
    <row r="340" spans="1:3">
      <c r="A340" t="s">
        <v>424</v>
      </c>
      <c r="B340">
        <v>160</v>
      </c>
      <c r="C340">
        <v>-1.3000000000000001E-2</v>
      </c>
    </row>
    <row r="341" spans="1:3">
      <c r="A341" t="s">
        <v>570</v>
      </c>
      <c r="B341">
        <v>20</v>
      </c>
      <c r="C341">
        <v>-0.22325</v>
      </c>
    </row>
    <row r="342" spans="1:3">
      <c r="A342" t="s">
        <v>425</v>
      </c>
      <c r="B342">
        <v>40</v>
      </c>
      <c r="C342">
        <v>-0.25624999999999998</v>
      </c>
    </row>
    <row r="343" spans="1:3">
      <c r="A343" t="s">
        <v>571</v>
      </c>
      <c r="B343">
        <v>60</v>
      </c>
      <c r="C343">
        <v>-0.32487499999999997</v>
      </c>
    </row>
    <row r="344" spans="1:3">
      <c r="A344" t="s">
        <v>426</v>
      </c>
      <c r="B344">
        <v>80</v>
      </c>
      <c r="C344">
        <v>-0.123</v>
      </c>
    </row>
    <row r="345" spans="1:3">
      <c r="A345" t="s">
        <v>572</v>
      </c>
      <c r="B345">
        <v>100</v>
      </c>
      <c r="C345">
        <v>-2.5500000000000005E-2</v>
      </c>
    </row>
    <row r="346" spans="1:3">
      <c r="A346" t="s">
        <v>427</v>
      </c>
      <c r="B346">
        <v>120</v>
      </c>
      <c r="C346">
        <v>-5.875E-3</v>
      </c>
    </row>
    <row r="347" spans="1:3">
      <c r="A347" t="s">
        <v>573</v>
      </c>
      <c r="B347">
        <v>140</v>
      </c>
      <c r="C347">
        <v>2.6000000000000002E-2</v>
      </c>
    </row>
    <row r="348" spans="1:3">
      <c r="A348" t="s">
        <v>428</v>
      </c>
      <c r="B348">
        <v>160</v>
      </c>
      <c r="C348">
        <v>3.0249999999999999E-2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F100-5E35-4D74-B8CE-93075354E568}">
  <sheetPr codeName="Sheet9"/>
  <dimension ref="A1"/>
  <sheetViews>
    <sheetView workbookViewId="0">
      <selection activeCell="F12" sqref="F12"/>
    </sheetView>
  </sheetViews>
  <sheetFormatPr defaultColWidth="8.7109375" defaultRowHeight="1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2EF-9081-451C-9670-A8441B7CEEA5}">
  <sheetPr codeName="Sheet10"/>
  <dimension ref="A1:X5"/>
  <sheetViews>
    <sheetView topLeftCell="C1" workbookViewId="0">
      <selection activeCell="I7" sqref="I7"/>
    </sheetView>
  </sheetViews>
  <sheetFormatPr defaultColWidth="8.7109375" defaultRowHeight="15"/>
  <cols>
    <col min="1" max="1" width="39.7109375" style="9" bestFit="1" customWidth="1"/>
    <col min="2" max="2" width="11.7109375" bestFit="1" customWidth="1"/>
    <col min="3" max="3" width="16.140625" bestFit="1" customWidth="1"/>
    <col min="4" max="4" width="16.28515625" bestFit="1" customWidth="1"/>
  </cols>
  <sheetData>
    <row r="1" spans="1:24">
      <c r="A1" s="7"/>
      <c r="B1" s="1" t="s">
        <v>0</v>
      </c>
      <c r="C1" s="2" t="s">
        <v>16</v>
      </c>
      <c r="D1" s="11" t="s">
        <v>30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4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7C8-D605-440A-840D-D961943D295C}">
  <sheetPr codeName="Sheet11"/>
  <dimension ref="A1:X5"/>
  <sheetViews>
    <sheetView topLeftCell="C1" workbookViewId="0">
      <selection activeCell="I7" sqref="I7"/>
    </sheetView>
  </sheetViews>
  <sheetFormatPr defaultColWidth="8.7109375" defaultRowHeight="15"/>
  <cols>
    <col min="1" max="1" width="39.7109375" style="9" bestFit="1" customWidth="1"/>
    <col min="2" max="2" width="11.7109375" bestFit="1" customWidth="1"/>
    <col min="3" max="3" width="16.140625" bestFit="1" customWidth="1"/>
    <col min="4" max="4" width="16.42578125" bestFit="1" customWidth="1"/>
  </cols>
  <sheetData>
    <row r="1" spans="1:24">
      <c r="A1" s="7"/>
      <c r="B1" s="2" t="s">
        <v>0</v>
      </c>
      <c r="C1" s="2" t="s">
        <v>16</v>
      </c>
      <c r="D1" s="11" t="s">
        <v>31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B62-64EF-4B08-8279-6A8834B771F9}">
  <sheetPr codeName="Sheet12"/>
  <dimension ref="A1:X5"/>
  <sheetViews>
    <sheetView topLeftCell="D1" workbookViewId="0">
      <selection activeCell="I7" sqref="I7"/>
    </sheetView>
  </sheetViews>
  <sheetFormatPr defaultColWidth="8.7109375" defaultRowHeight="15"/>
  <cols>
    <col min="1" max="1" width="39.7109375" style="9" bestFit="1" customWidth="1"/>
    <col min="2" max="2" width="11.7109375" bestFit="1" customWidth="1"/>
    <col min="3" max="4" width="16.140625" bestFit="1" customWidth="1"/>
  </cols>
  <sheetData>
    <row r="1" spans="1:24" s="2" customFormat="1">
      <c r="A1" s="7"/>
      <c r="B1" s="2" t="s">
        <v>0</v>
      </c>
      <c r="C1" s="2" t="s">
        <v>16</v>
      </c>
      <c r="D1" s="10" t="s">
        <v>32</v>
      </c>
      <c r="E1" s="1" t="s">
        <v>13</v>
      </c>
      <c r="I1" s="3"/>
      <c r="J1" s="2" t="s">
        <v>14</v>
      </c>
      <c r="O1" s="1" t="s">
        <v>15</v>
      </c>
      <c r="S1" s="3"/>
      <c r="T1" s="2" t="s">
        <v>11</v>
      </c>
    </row>
    <row r="2" spans="1:24" s="5" customFormat="1">
      <c r="A2" s="8" t="s">
        <v>7</v>
      </c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5" t="s">
        <v>3</v>
      </c>
      <c r="K2" s="5" t="s">
        <v>4</v>
      </c>
      <c r="L2" s="5" t="s">
        <v>5</v>
      </c>
      <c r="M2" s="5" t="s">
        <v>12</v>
      </c>
      <c r="N2" s="5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5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46C5-BB03-4581-99C0-7BC26A6EC027}">
  <sheetPr codeName="Sheet13"/>
  <dimension ref="A1:R2"/>
  <sheetViews>
    <sheetView workbookViewId="0">
      <selection activeCell="I7" sqref="I7"/>
    </sheetView>
  </sheetViews>
  <sheetFormatPr defaultColWidth="8.7109375" defaultRowHeight="15"/>
  <cols>
    <col min="1" max="1" width="15.140625" style="9" bestFit="1" customWidth="1"/>
  </cols>
  <sheetData>
    <row r="1" spans="1:18">
      <c r="A1" s="7" t="s">
        <v>42</v>
      </c>
      <c r="B1" s="2" t="s">
        <v>39</v>
      </c>
      <c r="C1" s="2"/>
      <c r="D1" s="2"/>
      <c r="E1" s="3"/>
      <c r="F1" s="1" t="s">
        <v>38</v>
      </c>
      <c r="G1" s="2"/>
      <c r="H1" s="2"/>
      <c r="I1" s="3"/>
      <c r="J1" s="1" t="s">
        <v>40</v>
      </c>
      <c r="K1" s="2"/>
      <c r="L1" s="2"/>
      <c r="M1" s="3"/>
      <c r="N1" s="1" t="s">
        <v>41</v>
      </c>
      <c r="O1" s="2"/>
      <c r="P1" s="2"/>
      <c r="Q1" s="3"/>
      <c r="R1" s="7" t="s">
        <v>43</v>
      </c>
    </row>
    <row r="2" spans="1:18">
      <c r="B2" s="5" t="s">
        <v>3</v>
      </c>
      <c r="C2" s="5" t="s">
        <v>4</v>
      </c>
      <c r="D2" s="5" t="s">
        <v>5</v>
      </c>
      <c r="E2" s="6" t="s">
        <v>6</v>
      </c>
      <c r="F2" s="4" t="s">
        <v>3</v>
      </c>
      <c r="G2" s="5" t="s">
        <v>4</v>
      </c>
      <c r="H2" s="5" t="s">
        <v>5</v>
      </c>
      <c r="I2" s="6" t="s">
        <v>6</v>
      </c>
      <c r="J2" s="4" t="s">
        <v>3</v>
      </c>
      <c r="K2" s="5" t="s">
        <v>4</v>
      </c>
      <c r="L2" s="5" t="s">
        <v>5</v>
      </c>
      <c r="M2" s="6" t="s">
        <v>6</v>
      </c>
      <c r="N2" s="4" t="s">
        <v>3</v>
      </c>
      <c r="O2" s="5" t="s">
        <v>4</v>
      </c>
      <c r="P2" s="5" t="s">
        <v>5</v>
      </c>
      <c r="Q2" s="6" t="s">
        <v>6</v>
      </c>
      <c r="R2" s="8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8F-E356-49D1-8C0F-EF365EF65429}">
  <sheetPr codeName="Sheet14"/>
  <dimension ref="A1:X5"/>
  <sheetViews>
    <sheetView workbookViewId="0">
      <selection activeCell="I7" sqref="I7"/>
    </sheetView>
  </sheetViews>
  <sheetFormatPr defaultColWidth="8.7109375" defaultRowHeight="15"/>
  <cols>
    <col min="1" max="1" width="39.7109375" style="9" bestFit="1" customWidth="1"/>
    <col min="2" max="2" width="12.7109375" customWidth="1"/>
    <col min="3" max="3" width="16.140625" bestFit="1" customWidth="1"/>
    <col min="4" max="4" width="22.42578125" bestFit="1" customWidth="1"/>
    <col min="5" max="5" width="10.42578125" bestFit="1" customWidth="1"/>
    <col min="6" max="6" width="4" bestFit="1" customWidth="1"/>
    <col min="7" max="7" width="4.28515625" bestFit="1" customWidth="1"/>
    <col min="8" max="8" width="5.42578125" bestFit="1" customWidth="1"/>
    <col min="9" max="9" width="4.42578125" bestFit="1" customWidth="1"/>
    <col min="10" max="10" width="11.42578125" bestFit="1" customWidth="1"/>
    <col min="11" max="11" width="4" bestFit="1" customWidth="1"/>
    <col min="12" max="12" width="4.28515625" bestFit="1" customWidth="1"/>
    <col min="13" max="13" width="5.42578125" bestFit="1" customWidth="1"/>
    <col min="14" max="14" width="3" bestFit="1" customWidth="1"/>
    <col min="15" max="15" width="11.42578125" bestFit="1" customWidth="1"/>
    <col min="16" max="16" width="4" bestFit="1" customWidth="1"/>
    <col min="17" max="17" width="4.28515625" bestFit="1" customWidth="1"/>
    <col min="18" max="18" width="5.42578125" bestFit="1" customWidth="1"/>
    <col min="19" max="19" width="3" bestFit="1" customWidth="1"/>
    <col min="20" max="20" width="15.28515625" bestFit="1" customWidth="1"/>
    <col min="21" max="21" width="4" bestFit="1" customWidth="1"/>
    <col min="22" max="22" width="4.28515625" bestFit="1" customWidth="1"/>
    <col min="23" max="23" width="5.42578125" bestFit="1" customWidth="1"/>
    <col min="24" max="24" width="3" bestFit="1" customWidth="1"/>
  </cols>
  <sheetData>
    <row r="1" spans="1:24">
      <c r="A1" s="7"/>
      <c r="B1" s="2" t="s">
        <v>26</v>
      </c>
      <c r="C1" s="2" t="s">
        <v>16</v>
      </c>
      <c r="D1" s="10" t="s">
        <v>29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2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5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27A-C0C1-4D19-97AC-0EB0C8DF655B}">
  <sheetPr codeName="Sheet15"/>
  <dimension ref="A1:AI5"/>
  <sheetViews>
    <sheetView workbookViewId="0">
      <selection activeCell="I7" sqref="I7"/>
    </sheetView>
  </sheetViews>
  <sheetFormatPr defaultColWidth="8.7109375" defaultRowHeight="15"/>
  <cols>
    <col min="1" max="1" width="39.7109375" style="9" bestFit="1" customWidth="1"/>
    <col min="2" max="4" width="8.7109375" bestFit="1" customWidth="1"/>
    <col min="5" max="5" width="12.28515625" bestFit="1" customWidth="1"/>
    <col min="6" max="6" width="11.7109375" bestFit="1" customWidth="1"/>
    <col min="7" max="7" width="23.140625" bestFit="1" customWidth="1"/>
    <col min="8" max="8" width="24.140625" bestFit="1" customWidth="1"/>
    <col min="9" max="9" width="38.42578125" bestFit="1" customWidth="1"/>
    <col min="10" max="10" width="39.7109375" bestFit="1" customWidth="1"/>
    <col min="23" max="23" width="12.7109375" bestFit="1" customWidth="1"/>
    <col min="29" max="29" width="12.7109375" bestFit="1" customWidth="1"/>
    <col min="35" max="35" width="12.7109375" bestFit="1" customWidth="1"/>
  </cols>
  <sheetData>
    <row r="1" spans="1:35">
      <c r="A1" s="7"/>
      <c r="B1" s="2" t="s">
        <v>45</v>
      </c>
      <c r="C1" s="2" t="s">
        <v>47</v>
      </c>
      <c r="D1" s="2" t="s">
        <v>46</v>
      </c>
      <c r="E1" s="2" t="s">
        <v>48</v>
      </c>
      <c r="F1" s="2" t="s">
        <v>0</v>
      </c>
      <c r="G1" s="2" t="s">
        <v>1</v>
      </c>
      <c r="H1" s="2" t="s">
        <v>2</v>
      </c>
      <c r="I1" s="2" t="s">
        <v>44</v>
      </c>
      <c r="J1" s="3" t="s">
        <v>21</v>
      </c>
      <c r="K1" s="1" t="s">
        <v>17</v>
      </c>
      <c r="L1" s="2"/>
      <c r="M1" s="2"/>
      <c r="N1" s="3"/>
      <c r="O1" s="1" t="s">
        <v>18</v>
      </c>
      <c r="P1" s="2"/>
      <c r="Q1" s="2"/>
      <c r="R1" s="3"/>
      <c r="S1" s="1" t="s">
        <v>20</v>
      </c>
      <c r="T1" s="2"/>
      <c r="U1" s="2"/>
      <c r="V1" s="2"/>
      <c r="W1" s="3"/>
      <c r="X1" s="1" t="s">
        <v>24</v>
      </c>
      <c r="Y1" s="2"/>
      <c r="Z1" s="2"/>
      <c r="AA1" s="2"/>
      <c r="AB1" s="2"/>
      <c r="AC1" s="3"/>
      <c r="AD1" s="1" t="s">
        <v>23</v>
      </c>
      <c r="AE1" s="2"/>
      <c r="AF1" s="2"/>
      <c r="AG1" s="2"/>
      <c r="AH1" s="2"/>
      <c r="AI1" s="3"/>
    </row>
    <row r="2" spans="1:35">
      <c r="A2" s="8" t="s">
        <v>7</v>
      </c>
      <c r="B2" s="5"/>
      <c r="C2" s="5"/>
      <c r="D2" s="5"/>
      <c r="E2" s="5"/>
      <c r="F2" s="5"/>
      <c r="G2" s="5"/>
      <c r="H2" s="5"/>
      <c r="I2" s="5"/>
      <c r="J2" s="6"/>
      <c r="K2" s="4" t="s">
        <v>8</v>
      </c>
      <c r="L2" s="5" t="s">
        <v>9</v>
      </c>
      <c r="M2" s="5" t="s">
        <v>10</v>
      </c>
      <c r="N2" s="6" t="s">
        <v>19</v>
      </c>
      <c r="O2" s="4" t="s">
        <v>8</v>
      </c>
      <c r="P2" s="5" t="s">
        <v>9</v>
      </c>
      <c r="Q2" s="5" t="s">
        <v>10</v>
      </c>
      <c r="R2" s="6" t="s">
        <v>19</v>
      </c>
      <c r="S2" s="4" t="s">
        <v>8</v>
      </c>
      <c r="T2" s="5" t="s">
        <v>9</v>
      </c>
      <c r="U2" s="5" t="s">
        <v>10</v>
      </c>
      <c r="V2" s="5" t="s">
        <v>19</v>
      </c>
      <c r="W2" s="6" t="s">
        <v>27</v>
      </c>
      <c r="X2" s="4" t="s">
        <v>3</v>
      </c>
      <c r="Y2" s="5" t="s">
        <v>4</v>
      </c>
      <c r="Z2" s="5" t="s">
        <v>5</v>
      </c>
      <c r="AA2" s="5" t="s">
        <v>12</v>
      </c>
      <c r="AB2" s="5" t="s">
        <v>6</v>
      </c>
      <c r="AC2" s="6" t="s">
        <v>22</v>
      </c>
      <c r="AD2" s="4" t="s">
        <v>3</v>
      </c>
      <c r="AE2" s="5" t="s">
        <v>4</v>
      </c>
      <c r="AF2" s="5" t="s">
        <v>5</v>
      </c>
      <c r="AG2" s="5" t="s">
        <v>12</v>
      </c>
      <c r="AH2" s="5" t="s">
        <v>6</v>
      </c>
      <c r="AI2" s="6" t="s">
        <v>22</v>
      </c>
    </row>
    <row r="4" spans="1:35">
      <c r="A4" s="9" t="s">
        <v>28</v>
      </c>
    </row>
    <row r="5" spans="1:35">
      <c r="A5" s="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9D1-65D4-4396-9DD0-F8FA616A217E}">
  <sheetPr codeName="Sheet2"/>
  <dimension ref="A1:BV348"/>
  <sheetViews>
    <sheetView topLeftCell="A92" zoomScale="120" zoomScaleNormal="120" workbookViewId="0">
      <pane xSplit="1" topLeftCell="F1" activePane="topRight" state="frozen"/>
      <selection activeCell="A41" sqref="A41"/>
      <selection pane="topRight" activeCell="L345" sqref="L345"/>
    </sheetView>
  </sheetViews>
  <sheetFormatPr defaultColWidth="8.7109375" defaultRowHeight="15"/>
  <cols>
    <col min="1" max="1" width="14.28515625" customWidth="1"/>
    <col min="2" max="2" width="21.7109375" style="13" customWidth="1"/>
    <col min="3" max="3" width="21.42578125" customWidth="1"/>
    <col min="5" max="5" width="21.7109375" style="13" customWidth="1"/>
    <col min="6" max="6" width="21.42578125" customWidth="1"/>
    <col min="8" max="8" width="21.7109375" style="13" customWidth="1"/>
    <col min="9" max="9" width="21.42578125" customWidth="1"/>
    <col min="10" max="10" width="8.7109375" style="15"/>
    <col min="11" max="11" width="21.7109375" style="13" customWidth="1"/>
    <col min="12" max="12" width="21.42578125" customWidth="1"/>
    <col min="13" max="13" width="8.7109375" style="15"/>
    <col min="14" max="14" width="21.7109375" style="13" customWidth="1"/>
    <col min="15" max="15" width="21.42578125" customWidth="1"/>
    <col min="16" max="16" width="8.7109375" style="15"/>
    <col min="18" max="18" width="10.140625" customWidth="1"/>
    <col min="19" max="19" width="24" style="13" bestFit="1" customWidth="1"/>
    <col min="20" max="20" width="24.5703125" customWidth="1"/>
    <col min="21" max="21" width="26" style="15" customWidth="1"/>
  </cols>
  <sheetData>
    <row r="1" spans="1:74">
      <c r="B1" s="51" t="s">
        <v>54</v>
      </c>
      <c r="C1" s="50"/>
      <c r="D1" s="52"/>
      <c r="E1" s="51" t="s">
        <v>55</v>
      </c>
      <c r="F1" s="50"/>
      <c r="G1" s="52"/>
      <c r="H1" s="51" t="s">
        <v>56</v>
      </c>
      <c r="I1" s="50"/>
      <c r="J1" s="52"/>
      <c r="K1" s="51" t="s">
        <v>176</v>
      </c>
      <c r="L1" s="50"/>
      <c r="M1" s="52"/>
      <c r="N1" s="51" t="s">
        <v>178</v>
      </c>
      <c r="O1" s="50"/>
      <c r="P1" s="52"/>
      <c r="Q1" s="14"/>
      <c r="R1" s="24" t="s">
        <v>51</v>
      </c>
      <c r="S1" s="51" t="s">
        <v>71</v>
      </c>
      <c r="T1" s="50"/>
      <c r="U1" s="52"/>
    </row>
    <row r="2" spans="1:74">
      <c r="A2" t="s">
        <v>51</v>
      </c>
      <c r="B2" s="13" t="s">
        <v>52</v>
      </c>
      <c r="C2" t="s">
        <v>53</v>
      </c>
      <c r="D2" t="s">
        <v>17</v>
      </c>
      <c r="E2" s="13" t="s">
        <v>52</v>
      </c>
      <c r="F2" t="s">
        <v>53</v>
      </c>
      <c r="G2" t="s">
        <v>17</v>
      </c>
      <c r="H2" s="13" t="s">
        <v>52</v>
      </c>
      <c r="I2" t="s">
        <v>53</v>
      </c>
      <c r="J2" s="15" t="s">
        <v>17</v>
      </c>
      <c r="K2" s="13" t="s">
        <v>52</v>
      </c>
      <c r="L2" t="s">
        <v>53</v>
      </c>
      <c r="M2" s="15" t="s">
        <v>17</v>
      </c>
      <c r="N2" s="13" t="s">
        <v>52</v>
      </c>
      <c r="O2" t="s">
        <v>53</v>
      </c>
      <c r="P2" s="15" t="s">
        <v>17</v>
      </c>
      <c r="R2" s="9"/>
      <c r="S2" s="13" t="s">
        <v>52</v>
      </c>
      <c r="T2" t="s">
        <v>53</v>
      </c>
      <c r="U2" s="15" t="s">
        <v>17</v>
      </c>
    </row>
    <row r="3" spans="1:74">
      <c r="A3" t="s">
        <v>72</v>
      </c>
      <c r="B3" s="13">
        <v>1596.95</v>
      </c>
      <c r="C3">
        <v>1601.51</v>
      </c>
      <c r="D3">
        <f t="shared" ref="D3:D70" si="0">(C3-B3)/10</f>
        <v>0.45599999999999452</v>
      </c>
      <c r="E3" s="13">
        <v>1594.32</v>
      </c>
      <c r="F3">
        <v>1603.86</v>
      </c>
      <c r="G3">
        <f t="shared" ref="G3:G70" si="1">(F3-E3)/20</f>
        <v>0.4769999999999982</v>
      </c>
      <c r="H3" s="13">
        <f>channel_morph!F2</f>
        <v>1592.33</v>
      </c>
      <c r="I3">
        <f>hillslope_morph!C4</f>
        <v>1609.18</v>
      </c>
      <c r="J3" s="15">
        <f t="shared" ref="J3:J70" si="2">(I3-H3)/40</f>
        <v>0.4212500000000034</v>
      </c>
      <c r="K3" s="13">
        <f>channel_morph!F2</f>
        <v>1592.33</v>
      </c>
      <c r="L3">
        <f>Slope!I3</f>
        <v>1609.18</v>
      </c>
      <c r="M3" s="15">
        <f>(L3-K3)/80</f>
        <v>0.2106250000000017</v>
      </c>
      <c r="N3" s="13">
        <f>channel_morph!F2</f>
        <v>1592.33</v>
      </c>
      <c r="O3">
        <f>Slope!I3</f>
        <v>1609.18</v>
      </c>
      <c r="P3" s="15">
        <f>(O3-N3)/80</f>
        <v>0.2106250000000017</v>
      </c>
      <c r="R3" s="9">
        <v>3.1</v>
      </c>
      <c r="S3" s="13">
        <f>channel_morph!F2</f>
        <v>1592.33</v>
      </c>
      <c r="T3">
        <v>1636.29</v>
      </c>
      <c r="U3" s="15">
        <f>(T3-S3)/150</f>
        <v>0.29306666666666692</v>
      </c>
    </row>
    <row r="4" spans="1:74">
      <c r="A4" s="16" t="s">
        <v>73</v>
      </c>
      <c r="B4" s="13">
        <v>1606.15</v>
      </c>
      <c r="C4">
        <v>1611.09</v>
      </c>
      <c r="D4">
        <f t="shared" si="0"/>
        <v>0.49399999999998273</v>
      </c>
      <c r="E4" s="13">
        <v>1603.85</v>
      </c>
      <c r="F4">
        <v>1613.05</v>
      </c>
      <c r="G4">
        <f t="shared" si="1"/>
        <v>0.4600000000000023</v>
      </c>
      <c r="H4" s="13">
        <f>hillslope_morph!C3</f>
        <v>1599.67</v>
      </c>
      <c r="I4">
        <f>hillslope_morph!C5</f>
        <v>1618.1</v>
      </c>
      <c r="J4" s="15">
        <f t="shared" si="2"/>
        <v>0.46074999999999589</v>
      </c>
      <c r="K4" s="13">
        <f>channel_morph!F2</f>
        <v>1592.33</v>
      </c>
      <c r="L4">
        <f>I5</f>
        <v>1625.88</v>
      </c>
      <c r="M4" s="15">
        <f t="shared" ref="M4:M67" si="3">(L4-K4)/80</f>
        <v>0.41937500000000227</v>
      </c>
      <c r="N4" s="13">
        <f>channel_morph!F2</f>
        <v>1592.33</v>
      </c>
      <c r="O4">
        <f>I5</f>
        <v>1625.88</v>
      </c>
      <c r="P4" s="15">
        <f t="shared" ref="P4:P72" si="4">(O4-N4)/80</f>
        <v>0.41937500000000227</v>
      </c>
      <c r="R4" s="9">
        <v>3.2</v>
      </c>
      <c r="S4" s="13">
        <v>1557.19</v>
      </c>
      <c r="T4">
        <v>1591.9</v>
      </c>
      <c r="U4" s="15">
        <f t="shared" ref="U4:U10" si="5">(T4-S4)/150</f>
        <v>0.23140000000000024</v>
      </c>
    </row>
    <row r="5" spans="1:74">
      <c r="A5" s="16" t="s">
        <v>74</v>
      </c>
      <c r="B5" s="13">
        <v>1615.22</v>
      </c>
      <c r="C5">
        <v>1620</v>
      </c>
      <c r="D5">
        <f t="shared" si="0"/>
        <v>0.47799999999999726</v>
      </c>
      <c r="E5" s="13">
        <v>1613.17</v>
      </c>
      <c r="F5">
        <f>1621.91</f>
        <v>1621.91</v>
      </c>
      <c r="G5">
        <f t="shared" si="1"/>
        <v>0.43700000000000044</v>
      </c>
      <c r="H5" s="13">
        <f>hillslope_morph!C4</f>
        <v>1609.18</v>
      </c>
      <c r="I5">
        <f>hillslope_morph!C6</f>
        <v>1625.88</v>
      </c>
      <c r="J5" s="15">
        <f t="shared" si="2"/>
        <v>0.41750000000000115</v>
      </c>
      <c r="K5" s="13">
        <f>H4</f>
        <v>1599.67</v>
      </c>
      <c r="L5">
        <f t="shared" ref="L5:L6" si="6">I6</f>
        <v>1632</v>
      </c>
      <c r="M5" s="15">
        <f t="shared" si="3"/>
        <v>0.40412499999999907</v>
      </c>
      <c r="N5" s="13">
        <f>H4</f>
        <v>1599.67</v>
      </c>
      <c r="O5">
        <f>I6</f>
        <v>1632</v>
      </c>
      <c r="P5" s="15">
        <f t="shared" si="4"/>
        <v>0.40412499999999907</v>
      </c>
      <c r="R5" s="9">
        <v>3.3</v>
      </c>
      <c r="S5" s="13">
        <f>channel_morph!F4</f>
        <v>1473.04</v>
      </c>
      <c r="T5">
        <v>1560.81</v>
      </c>
      <c r="U5" s="15">
        <f t="shared" si="5"/>
        <v>0.58513333333333317</v>
      </c>
    </row>
    <row r="6" spans="1:74">
      <c r="A6" s="16" t="s">
        <v>75</v>
      </c>
      <c r="B6" s="13">
        <v>1624.06</v>
      </c>
      <c r="C6">
        <v>1627.05</v>
      </c>
      <c r="D6">
        <f t="shared" si="0"/>
        <v>0.29900000000000093</v>
      </c>
      <c r="E6" s="13">
        <v>1621.93</v>
      </c>
      <c r="F6">
        <v>1628.88</v>
      </c>
      <c r="G6">
        <f t="shared" si="1"/>
        <v>0.34750000000000225</v>
      </c>
      <c r="H6" s="13">
        <f>hillslope_morph!C5</f>
        <v>1618.1</v>
      </c>
      <c r="I6">
        <f>hillslope_morph!C7</f>
        <v>1632</v>
      </c>
      <c r="J6" s="15">
        <f t="shared" si="2"/>
        <v>0.34750000000000225</v>
      </c>
      <c r="K6" s="13">
        <f t="shared" ref="K6:K7" si="7">H5</f>
        <v>1609.18</v>
      </c>
      <c r="L6">
        <f t="shared" si="6"/>
        <v>1635.92</v>
      </c>
      <c r="M6" s="15">
        <f t="shared" si="3"/>
        <v>0.3342500000000001</v>
      </c>
      <c r="N6" s="13">
        <f>H5</f>
        <v>1609.18</v>
      </c>
      <c r="O6">
        <f>I7</f>
        <v>1635.92</v>
      </c>
      <c r="P6" s="15">
        <f t="shared" si="4"/>
        <v>0.3342500000000001</v>
      </c>
      <c r="R6" s="9">
        <v>3.4</v>
      </c>
      <c r="S6" s="13">
        <f>channel_morph!F5</f>
        <v>1622.74</v>
      </c>
      <c r="T6">
        <v>1670.04</v>
      </c>
      <c r="U6" s="15">
        <f t="shared" si="5"/>
        <v>0.31533333333333302</v>
      </c>
    </row>
    <row r="7" spans="1:74" s="5" customFormat="1">
      <c r="A7" s="18" t="s">
        <v>76</v>
      </c>
      <c r="B7" s="4">
        <v>1629.92</v>
      </c>
      <c r="C7" s="5">
        <v>1632.76</v>
      </c>
      <c r="D7" s="5">
        <f t="shared" si="0"/>
        <v>0.28399999999999181</v>
      </c>
      <c r="E7" s="4">
        <v>1628.9</v>
      </c>
      <c r="F7" s="5">
        <v>1634.79</v>
      </c>
      <c r="G7" s="5">
        <f t="shared" si="1"/>
        <v>0.29449999999999366</v>
      </c>
      <c r="H7" s="4">
        <f>hillslope_morph!C6</f>
        <v>1625.88</v>
      </c>
      <c r="I7" s="5">
        <v>1635.92</v>
      </c>
      <c r="J7" s="5">
        <f t="shared" si="2"/>
        <v>0.25099999999999911</v>
      </c>
      <c r="K7" s="4">
        <f t="shared" si="7"/>
        <v>1618.1</v>
      </c>
      <c r="L7" s="5">
        <f>channel_morph!I2</f>
        <v>1634.33</v>
      </c>
      <c r="M7" s="6">
        <f t="shared" si="3"/>
        <v>0.20287500000000022</v>
      </c>
      <c r="N7" s="4">
        <f>H6</f>
        <v>1618.1</v>
      </c>
      <c r="O7" s="5">
        <v>1636.45</v>
      </c>
      <c r="P7" s="6">
        <f t="shared" si="4"/>
        <v>0.22937500000000172</v>
      </c>
      <c r="Q7" s="13"/>
      <c r="R7" s="9">
        <v>1.1000000000000001</v>
      </c>
      <c r="S7" s="13">
        <f>channel_morph!F6</f>
        <v>1594.26</v>
      </c>
      <c r="T7">
        <v>1669.87</v>
      </c>
      <c r="U7" s="15">
        <f t="shared" si="5"/>
        <v>0.504066666666666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>
      <c r="A8" s="16" t="s">
        <v>88</v>
      </c>
      <c r="B8" s="13">
        <v>1561.42</v>
      </c>
      <c r="C8">
        <v>1566.05</v>
      </c>
      <c r="D8">
        <f t="shared" si="0"/>
        <v>0.4629999999999882</v>
      </c>
      <c r="E8" s="13">
        <v>1558.27</v>
      </c>
      <c r="F8">
        <v>1568.28</v>
      </c>
      <c r="G8">
        <f t="shared" si="1"/>
        <v>0.5004999999999995</v>
      </c>
      <c r="H8" s="13">
        <f>channel_morph!F3</f>
        <v>1551.27</v>
      </c>
      <c r="I8">
        <f>hillslope_morph!C9</f>
        <v>1572.08</v>
      </c>
      <c r="J8" s="15">
        <f t="shared" si="2"/>
        <v>0.52024999999999866</v>
      </c>
      <c r="K8" s="13">
        <f>channel_morph!F3</f>
        <v>1551.27</v>
      </c>
      <c r="L8">
        <f>Slope!I9</f>
        <v>1583.35</v>
      </c>
      <c r="M8" s="15">
        <f t="shared" si="3"/>
        <v>0.40099999999999908</v>
      </c>
      <c r="N8" s="13">
        <f>channel_morph!F3</f>
        <v>1551.27</v>
      </c>
      <c r="O8">
        <f>Slope!I9</f>
        <v>1583.35</v>
      </c>
      <c r="P8" s="15">
        <f t="shared" si="4"/>
        <v>0.40099999999999908</v>
      </c>
      <c r="R8" s="9">
        <v>1.2</v>
      </c>
      <c r="S8" s="13" t="e">
        <f>channel_morph!#REF!</f>
        <v>#REF!</v>
      </c>
      <c r="T8">
        <f>1671.98</f>
        <v>1671.98</v>
      </c>
      <c r="U8" s="15" t="e">
        <f t="shared" si="5"/>
        <v>#REF!</v>
      </c>
    </row>
    <row r="9" spans="1:74">
      <c r="A9" s="16" t="s">
        <v>89</v>
      </c>
      <c r="B9" s="13">
        <v>1570.79</v>
      </c>
      <c r="C9">
        <v>1574.79</v>
      </c>
      <c r="D9">
        <f t="shared" si="0"/>
        <v>0.4</v>
      </c>
      <c r="E9" s="13">
        <v>1568.29</v>
      </c>
      <c r="F9">
        <v>1577.8</v>
      </c>
      <c r="G9">
        <f t="shared" si="1"/>
        <v>0.47549999999999953</v>
      </c>
      <c r="H9" s="13">
        <f>hillslope_morph!C8</f>
        <v>1564.83</v>
      </c>
      <c r="I9">
        <f>hillslope_morph!C10</f>
        <v>1583.35</v>
      </c>
      <c r="J9" s="15">
        <f t="shared" si="2"/>
        <v>0.46299999999999952</v>
      </c>
      <c r="K9" s="13">
        <f>channel_morph!F3</f>
        <v>1551.27</v>
      </c>
      <c r="L9">
        <f>Slope!I10</f>
        <v>1585.12</v>
      </c>
      <c r="M9" s="15">
        <f t="shared" si="3"/>
        <v>0.42312499999999886</v>
      </c>
      <c r="N9" s="13">
        <f>channel_morph!F3</f>
        <v>1551.27</v>
      </c>
      <c r="O9">
        <f>Slope!I10</f>
        <v>1585.12</v>
      </c>
      <c r="P9" s="15">
        <f t="shared" si="4"/>
        <v>0.42312499999999886</v>
      </c>
      <c r="R9" s="9">
        <v>1.3</v>
      </c>
      <c r="S9" s="13">
        <f>channel_morph!F7</f>
        <v>1527.14</v>
      </c>
      <c r="T9">
        <f>1623.68</f>
        <v>1623.68</v>
      </c>
      <c r="U9" s="15">
        <f t="shared" si="5"/>
        <v>0.64359999999999973</v>
      </c>
    </row>
    <row r="10" spans="1:74">
      <c r="A10" s="16" t="s">
        <v>90</v>
      </c>
      <c r="B10" s="13">
        <v>1579.86</v>
      </c>
      <c r="C10">
        <v>1583.78</v>
      </c>
      <c r="D10">
        <f t="shared" si="0"/>
        <v>0.39200000000000729</v>
      </c>
      <c r="E10" s="13">
        <v>1577.74</v>
      </c>
      <c r="F10">
        <v>1584.83</v>
      </c>
      <c r="G10">
        <f t="shared" si="1"/>
        <v>0.35449999999999593</v>
      </c>
      <c r="H10" s="13">
        <f>hillslope_morph!C9</f>
        <v>1572.08</v>
      </c>
      <c r="I10">
        <f>hillslope_morph!C11</f>
        <v>1585.12</v>
      </c>
      <c r="J10" s="15">
        <f t="shared" si="2"/>
        <v>0.32599999999999907</v>
      </c>
      <c r="K10" s="13">
        <f>H9</f>
        <v>1564.83</v>
      </c>
      <c r="L10">
        <f>Slope!I11</f>
        <v>1586.22</v>
      </c>
      <c r="M10" s="15">
        <f t="shared" si="3"/>
        <v>0.26737500000000125</v>
      </c>
      <c r="N10" s="13">
        <f t="shared" ref="N10:N19" si="8">H9</f>
        <v>1564.83</v>
      </c>
      <c r="O10">
        <f>Slope!I11</f>
        <v>1586.22</v>
      </c>
      <c r="P10" s="15">
        <f t="shared" si="4"/>
        <v>0.26737500000000125</v>
      </c>
      <c r="R10" s="8">
        <v>1.4</v>
      </c>
      <c r="S10" s="4">
        <f>channel_morph!F8</f>
        <v>1551.02</v>
      </c>
      <c r="T10" s="5">
        <v>1644.81</v>
      </c>
      <c r="U10" s="6">
        <f t="shared" si="5"/>
        <v>0.62526666666666642</v>
      </c>
    </row>
    <row r="11" spans="1:74">
      <c r="A11" s="16" t="s">
        <v>91</v>
      </c>
      <c r="B11" s="13">
        <v>1585.01</v>
      </c>
      <c r="C11">
        <v>1585.51</v>
      </c>
      <c r="D11">
        <f t="shared" si="0"/>
        <v>0.05</v>
      </c>
      <c r="E11" s="13">
        <v>1584.52</v>
      </c>
      <c r="F11">
        <v>1585.64</v>
      </c>
      <c r="G11">
        <f t="shared" si="1"/>
        <v>5.6000000000005913E-2</v>
      </c>
      <c r="H11" s="13">
        <f>hillslope_morph!C10</f>
        <v>1583.35</v>
      </c>
      <c r="I11">
        <f>hillslope_morph!C12</f>
        <v>1586.22</v>
      </c>
      <c r="J11" s="15">
        <f t="shared" si="2"/>
        <v>7.175000000000295E-2</v>
      </c>
      <c r="K11" s="13">
        <f t="shared" ref="K11:K19" si="9">H10</f>
        <v>1572.08</v>
      </c>
      <c r="L11">
        <f>Slope!I12</f>
        <v>1587.58</v>
      </c>
      <c r="M11" s="15">
        <f t="shared" si="3"/>
        <v>0.19375000000000001</v>
      </c>
      <c r="N11" s="13">
        <f t="shared" si="8"/>
        <v>1572.08</v>
      </c>
      <c r="O11">
        <f>Slope!I12</f>
        <v>1587.58</v>
      </c>
      <c r="P11" s="15">
        <f t="shared" si="4"/>
        <v>0.19375000000000001</v>
      </c>
      <c r="S11"/>
      <c r="U11"/>
    </row>
    <row r="12" spans="1:74">
      <c r="A12" s="16" t="s">
        <v>92</v>
      </c>
      <c r="B12" s="13">
        <v>1585.05</v>
      </c>
      <c r="C12">
        <v>1595.48</v>
      </c>
      <c r="D12">
        <f t="shared" si="0"/>
        <v>1.0430000000000064</v>
      </c>
      <c r="E12" s="13">
        <v>1584.89</v>
      </c>
      <c r="F12">
        <v>1585.84</v>
      </c>
      <c r="G12">
        <f t="shared" si="1"/>
        <v>4.7499999999990904E-2</v>
      </c>
      <c r="H12" s="13">
        <f>hillslope_morph!C11</f>
        <v>1585.12</v>
      </c>
      <c r="I12">
        <f>hillslope_morph!C13</f>
        <v>1587.58</v>
      </c>
      <c r="J12" s="15">
        <f t="shared" si="2"/>
        <v>6.1500000000000908E-2</v>
      </c>
      <c r="K12" s="13">
        <f t="shared" si="9"/>
        <v>1583.35</v>
      </c>
      <c r="L12">
        <f>Slope!I13</f>
        <v>1590.03</v>
      </c>
      <c r="M12" s="15">
        <f t="shared" si="3"/>
        <v>8.3500000000000796E-2</v>
      </c>
      <c r="N12" s="13">
        <f t="shared" si="8"/>
        <v>1583.35</v>
      </c>
      <c r="O12">
        <f>Slope!I13</f>
        <v>1590.03</v>
      </c>
      <c r="P12" s="15">
        <f t="shared" si="4"/>
        <v>8.3500000000000796E-2</v>
      </c>
      <c r="S12"/>
      <c r="U12"/>
    </row>
    <row r="13" spans="1:74">
      <c r="A13" s="16" t="s">
        <v>93</v>
      </c>
      <c r="B13" s="13">
        <v>1587.29</v>
      </c>
      <c r="C13">
        <v>1588.38</v>
      </c>
      <c r="D13">
        <f t="shared" si="0"/>
        <v>0.10900000000001456</v>
      </c>
      <c r="E13" s="13">
        <v>1587.27</v>
      </c>
      <c r="F13">
        <v>1588.59</v>
      </c>
      <c r="G13">
        <f t="shared" si="1"/>
        <v>6.5999999999996811E-2</v>
      </c>
      <c r="H13" s="13">
        <f>hillslope_morph!C12</f>
        <v>1586.22</v>
      </c>
      <c r="I13">
        <f>hillslope_morph!C14</f>
        <v>1590.03</v>
      </c>
      <c r="J13" s="15">
        <f t="shared" si="2"/>
        <v>9.5249999999998641E-2</v>
      </c>
      <c r="K13" s="13">
        <f t="shared" si="9"/>
        <v>1585.12</v>
      </c>
      <c r="L13">
        <f>Slope!I14</f>
        <v>1592.84</v>
      </c>
      <c r="M13" s="15">
        <f t="shared" si="3"/>
        <v>9.6500000000000336E-2</v>
      </c>
      <c r="N13" s="13">
        <f t="shared" si="8"/>
        <v>1585.12</v>
      </c>
      <c r="O13">
        <f>Slope!I14</f>
        <v>1592.84</v>
      </c>
      <c r="P13" s="15">
        <f t="shared" si="4"/>
        <v>9.6500000000000336E-2</v>
      </c>
      <c r="S13" s="50"/>
      <c r="T13" s="50"/>
      <c r="U13" s="50"/>
    </row>
    <row r="14" spans="1:74">
      <c r="A14" s="16" t="s">
        <v>94</v>
      </c>
      <c r="B14" s="13">
        <v>1592.36</v>
      </c>
      <c r="C14">
        <v>1593.41</v>
      </c>
      <c r="D14">
        <f t="shared" si="0"/>
        <v>0.10500000000001819</v>
      </c>
      <c r="E14" s="13">
        <v>1591.82</v>
      </c>
      <c r="F14">
        <v>1593.95</v>
      </c>
      <c r="G14">
        <f t="shared" si="1"/>
        <v>0.10650000000000545</v>
      </c>
      <c r="H14" s="13">
        <f>hillslope_morph!C13</f>
        <v>1587.58</v>
      </c>
      <c r="I14">
        <f>hillslope_morph!C15</f>
        <v>1592.84</v>
      </c>
      <c r="J14" s="15">
        <f t="shared" si="2"/>
        <v>0.13149999999999978</v>
      </c>
      <c r="K14" s="13">
        <f t="shared" si="9"/>
        <v>1586.22</v>
      </c>
      <c r="L14">
        <f>Slope!I15</f>
        <v>1595.14</v>
      </c>
      <c r="M14" s="15">
        <f t="shared" si="3"/>
        <v>0.1115000000000009</v>
      </c>
      <c r="N14" s="13">
        <f t="shared" si="8"/>
        <v>1586.22</v>
      </c>
      <c r="O14">
        <f>Slope!I15</f>
        <v>1595.14</v>
      </c>
      <c r="P14" s="15">
        <f t="shared" si="4"/>
        <v>0.1115000000000009</v>
      </c>
      <c r="S14"/>
      <c r="U14"/>
    </row>
    <row r="15" spans="1:74">
      <c r="A15" s="16" t="s">
        <v>95</v>
      </c>
      <c r="B15" s="13">
        <v>1594.62</v>
      </c>
      <c r="C15">
        <v>1595.51</v>
      </c>
      <c r="D15">
        <f>(C15-B15)/10</f>
        <v>8.9000000000010002E-2</v>
      </c>
      <c r="E15" s="13">
        <v>1593.96</v>
      </c>
      <c r="F15">
        <v>1595.84</v>
      </c>
      <c r="G15">
        <f t="shared" si="1"/>
        <v>9.3999999999994088E-2</v>
      </c>
      <c r="H15" s="13">
        <f>hillslope_morph!C14</f>
        <v>1590.03</v>
      </c>
      <c r="I15">
        <f>hillslope_morph!C16</f>
        <v>1595.14</v>
      </c>
      <c r="J15" s="15">
        <f t="shared" si="2"/>
        <v>0.12775000000000319</v>
      </c>
      <c r="K15" s="13">
        <f t="shared" si="9"/>
        <v>1587.58</v>
      </c>
      <c r="L15">
        <f>Slope!I16</f>
        <v>1597.38</v>
      </c>
      <c r="M15" s="15">
        <f t="shared" si="3"/>
        <v>0.12250000000000227</v>
      </c>
      <c r="N15" s="13">
        <f t="shared" si="8"/>
        <v>1587.58</v>
      </c>
      <c r="O15">
        <f>Slope!I16</f>
        <v>1597.38</v>
      </c>
      <c r="P15" s="15">
        <f t="shared" si="4"/>
        <v>0.12250000000000227</v>
      </c>
      <c r="S15"/>
      <c r="U15"/>
    </row>
    <row r="16" spans="1:74">
      <c r="A16" s="16" t="s">
        <v>96</v>
      </c>
      <c r="B16" s="13">
        <v>1596.41</v>
      </c>
      <c r="C16">
        <v>1597.48</v>
      </c>
      <c r="D16">
        <f>(C16-B16)/10</f>
        <v>0.10699999999999363</v>
      </c>
      <c r="E16" s="13">
        <v>1595.85</v>
      </c>
      <c r="F16">
        <v>1597.98</v>
      </c>
      <c r="G16">
        <f>(F16-E16)/20</f>
        <v>0.10650000000000545</v>
      </c>
      <c r="H16" s="13">
        <f>hillslope_morph!C15</f>
        <v>1592.84</v>
      </c>
      <c r="I16">
        <f>hillslope_morph!C17</f>
        <v>1597.38</v>
      </c>
      <c r="J16" s="15">
        <f t="shared" si="2"/>
        <v>0.11350000000000478</v>
      </c>
      <c r="K16" s="13">
        <f t="shared" si="9"/>
        <v>1590.03</v>
      </c>
      <c r="L16">
        <f>Slope!I17</f>
        <v>1599.27</v>
      </c>
      <c r="M16" s="15">
        <f t="shared" si="3"/>
        <v>0.11550000000000012</v>
      </c>
      <c r="N16" s="13">
        <f t="shared" si="8"/>
        <v>1590.03</v>
      </c>
      <c r="O16">
        <f>Slope!I17</f>
        <v>1599.27</v>
      </c>
      <c r="P16" s="15">
        <f t="shared" si="4"/>
        <v>0.11550000000000012</v>
      </c>
      <c r="S16"/>
      <c r="U16"/>
    </row>
    <row r="17" spans="1:74">
      <c r="A17" s="16" t="s">
        <v>97</v>
      </c>
      <c r="B17" s="13">
        <v>1598.55</v>
      </c>
      <c r="C17">
        <v>1599.1</v>
      </c>
      <c r="D17">
        <f>(C17-B17)/10</f>
        <v>5.4999999999995455E-2</v>
      </c>
      <c r="E17" s="13">
        <v>1597.93</v>
      </c>
      <c r="F17">
        <v>1601.08</v>
      </c>
      <c r="G17">
        <f>(F17-E17)/20</f>
        <v>0.15749999999999317</v>
      </c>
      <c r="H17" s="13">
        <f>hillslope_morph!C16</f>
        <v>1595.14</v>
      </c>
      <c r="I17">
        <f>hillslope_morph!C18</f>
        <v>1599.27</v>
      </c>
      <c r="J17" s="15">
        <f t="shared" si="2"/>
        <v>0.10324999999999704</v>
      </c>
      <c r="K17" s="13">
        <f t="shared" si="9"/>
        <v>1592.84</v>
      </c>
      <c r="L17">
        <f>Slope!I18</f>
        <v>1602.12</v>
      </c>
      <c r="M17" s="15">
        <f t="shared" si="3"/>
        <v>0.11599999999999966</v>
      </c>
      <c r="N17" s="13">
        <f t="shared" si="8"/>
        <v>1592.84</v>
      </c>
      <c r="O17">
        <f>Slope!I18</f>
        <v>1602.12</v>
      </c>
      <c r="P17" s="15">
        <f t="shared" si="4"/>
        <v>0.11599999999999966</v>
      </c>
      <c r="S17"/>
      <c r="U17"/>
    </row>
    <row r="18" spans="1:74">
      <c r="A18" s="16" t="s">
        <v>171</v>
      </c>
      <c r="B18" s="13">
        <v>1598.55</v>
      </c>
      <c r="C18">
        <v>1599.42</v>
      </c>
      <c r="D18">
        <f>(C18-B18)/10</f>
        <v>8.7000000000011818E-2</v>
      </c>
      <c r="E18" s="13">
        <v>1598.04</v>
      </c>
      <c r="F18">
        <v>1601.13</v>
      </c>
      <c r="G18">
        <f>(F18-E18)/20</f>
        <v>0.15450000000000727</v>
      </c>
      <c r="H18" s="13">
        <f>hillslope_morph!C17</f>
        <v>1597.38</v>
      </c>
      <c r="I18">
        <f>hillslope_morph!C19</f>
        <v>1602.12</v>
      </c>
      <c r="J18" s="15">
        <f t="shared" si="2"/>
        <v>0.11849999999999454</v>
      </c>
      <c r="K18" s="13">
        <f t="shared" si="9"/>
        <v>1595.14</v>
      </c>
      <c r="L18">
        <f>Slope!I19</f>
        <v>1606.35</v>
      </c>
      <c r="M18" s="15">
        <f t="shared" si="3"/>
        <v>0.14012499999999761</v>
      </c>
      <c r="N18" s="13">
        <f t="shared" si="8"/>
        <v>1595.14</v>
      </c>
      <c r="O18">
        <f>Slope!I19</f>
        <v>1606.35</v>
      </c>
      <c r="P18" s="15">
        <f t="shared" si="4"/>
        <v>0.14012499999999761</v>
      </c>
      <c r="S18"/>
      <c r="U18"/>
    </row>
    <row r="19" spans="1:74" s="5" customFormat="1" ht="16.149999999999999" customHeight="1">
      <c r="A19" s="18" t="s">
        <v>172</v>
      </c>
      <c r="B19" s="13">
        <v>1601.7</v>
      </c>
      <c r="C19" s="5">
        <v>1602.55</v>
      </c>
      <c r="D19" s="5">
        <f>(C19-B19)/10</f>
        <v>8.4999999999990902E-2</v>
      </c>
      <c r="E19" s="4">
        <v>1601.14</v>
      </c>
      <c r="F19" s="5">
        <v>1601.76</v>
      </c>
      <c r="G19" s="5">
        <f t="shared" si="1"/>
        <v>3.0999999999994542E-2</v>
      </c>
      <c r="H19" s="4">
        <f>hillslope_morph!C18</f>
        <v>1599.27</v>
      </c>
      <c r="I19" s="5">
        <f>1603.85+2.5</f>
        <v>1606.35</v>
      </c>
      <c r="J19" s="5">
        <f t="shared" si="2"/>
        <v>0.17699999999999819</v>
      </c>
      <c r="K19" s="4">
        <f t="shared" si="9"/>
        <v>1597.38</v>
      </c>
      <c r="L19" s="5">
        <f>1609.95</f>
        <v>1609.95</v>
      </c>
      <c r="M19" s="6">
        <f t="shared" si="3"/>
        <v>0.15712499999999921</v>
      </c>
      <c r="N19" s="4">
        <f t="shared" si="8"/>
        <v>1597.38</v>
      </c>
      <c r="O19" s="5">
        <f>1607.45+2.5</f>
        <v>1609.95</v>
      </c>
      <c r="P19" s="6">
        <f t="shared" si="4"/>
        <v>0.15712499999999921</v>
      </c>
      <c r="Q19" s="13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>
      <c r="A20" s="16" t="s">
        <v>103</v>
      </c>
      <c r="B20" s="1">
        <v>1482.44</v>
      </c>
      <c r="C20">
        <v>1489.92</v>
      </c>
      <c r="D20">
        <f t="shared" si="0"/>
        <v>0.74800000000000177</v>
      </c>
      <c r="E20" s="13">
        <v>1478.54</v>
      </c>
      <c r="F20">
        <v>1493.38</v>
      </c>
      <c r="G20">
        <f t="shared" si="1"/>
        <v>0.74200000000000732</v>
      </c>
      <c r="H20" s="13">
        <f>channel_morph!F4</f>
        <v>1473.04</v>
      </c>
      <c r="I20">
        <f>hillslope_morph!C21</f>
        <v>1500.51</v>
      </c>
      <c r="J20" s="15">
        <f>(I20-H20)/40</f>
        <v>0.68675000000000064</v>
      </c>
      <c r="K20" s="13">
        <f>channel_morph!F4</f>
        <v>1473.04</v>
      </c>
      <c r="L20">
        <f>I21</f>
        <v>1514.76</v>
      </c>
      <c r="M20" s="15">
        <f t="shared" si="3"/>
        <v>0.5215000000000003</v>
      </c>
      <c r="N20" s="13">
        <f>channel_morph!F4</f>
        <v>1473.04</v>
      </c>
      <c r="O20">
        <f t="shared" ref="O20:O33" si="10">I21</f>
        <v>1514.76</v>
      </c>
      <c r="P20" s="15">
        <f t="shared" si="4"/>
        <v>0.5215000000000003</v>
      </c>
      <c r="S20"/>
      <c r="U20"/>
    </row>
    <row r="21" spans="1:74">
      <c r="A21" s="16" t="s">
        <v>104</v>
      </c>
      <c r="B21" s="13">
        <v>1496.95</v>
      </c>
      <c r="C21">
        <v>1504.01</v>
      </c>
      <c r="D21">
        <f t="shared" si="0"/>
        <v>0.70599999999999452</v>
      </c>
      <c r="E21" s="13">
        <v>1493.81</v>
      </c>
      <c r="F21">
        <v>1507.84</v>
      </c>
      <c r="G21">
        <f t="shared" si="1"/>
        <v>0.70149999999999868</v>
      </c>
      <c r="H21" s="13">
        <f>hillslope_morph!C20</f>
        <v>1486.54</v>
      </c>
      <c r="I21">
        <f>hillslope_morph!C22</f>
        <v>1514.76</v>
      </c>
      <c r="J21" s="15">
        <f>(I21-H21)/40</f>
        <v>0.70550000000000068</v>
      </c>
      <c r="K21" s="13">
        <f>channel_morph!F4</f>
        <v>1473.04</v>
      </c>
      <c r="L21">
        <f t="shared" ref="L21:L33" si="11">I22</f>
        <v>1529.69</v>
      </c>
      <c r="M21" s="15">
        <f t="shared" si="3"/>
        <v>0.70812500000000111</v>
      </c>
      <c r="N21" s="13">
        <f>channel_morph!F4</f>
        <v>1473.04</v>
      </c>
      <c r="O21">
        <f t="shared" si="10"/>
        <v>1529.69</v>
      </c>
      <c r="P21" s="15">
        <f t="shared" si="4"/>
        <v>0.70812500000000111</v>
      </c>
      <c r="S21"/>
      <c r="U21"/>
    </row>
    <row r="22" spans="1:74">
      <c r="A22" s="16" t="s">
        <v>105</v>
      </c>
      <c r="B22" s="13">
        <v>1511.22</v>
      </c>
      <c r="C22">
        <v>1518.05</v>
      </c>
      <c r="D22">
        <f t="shared" si="0"/>
        <v>0.68299999999999272</v>
      </c>
      <c r="E22" s="13">
        <v>1507.85</v>
      </c>
      <c r="F22">
        <v>1521.63</v>
      </c>
      <c r="G22">
        <f t="shared" si="1"/>
        <v>0.68900000000001005</v>
      </c>
      <c r="H22" s="13">
        <f>hillslope_morph!C21</f>
        <v>1500.51</v>
      </c>
      <c r="I22">
        <f>hillslope_morph!C23</f>
        <v>1529.69</v>
      </c>
      <c r="J22" s="15">
        <f t="shared" si="2"/>
        <v>0.72950000000000159</v>
      </c>
      <c r="K22" s="13">
        <f>H21</f>
        <v>1486.54</v>
      </c>
      <c r="L22">
        <f t="shared" si="11"/>
        <v>1547.48</v>
      </c>
      <c r="M22" s="15">
        <f t="shared" si="3"/>
        <v>0.7617500000000007</v>
      </c>
      <c r="N22" s="13">
        <f t="shared" ref="N22:N34" si="12">H21</f>
        <v>1486.54</v>
      </c>
      <c r="O22">
        <f t="shared" si="10"/>
        <v>1547.48</v>
      </c>
      <c r="P22" s="15">
        <f t="shared" si="4"/>
        <v>0.7617500000000007</v>
      </c>
      <c r="S22"/>
      <c r="U22"/>
    </row>
    <row r="23" spans="1:74">
      <c r="A23" s="16" t="s">
        <v>106</v>
      </c>
      <c r="B23" s="13">
        <v>1525.03</v>
      </c>
      <c r="C23">
        <v>1533.34</v>
      </c>
      <c r="D23">
        <f t="shared" si="0"/>
        <v>0.83099999999999452</v>
      </c>
      <c r="E23" s="13">
        <v>1521.93</v>
      </c>
      <c r="F23">
        <v>1540.76</v>
      </c>
      <c r="G23">
        <f t="shared" si="1"/>
        <v>0.94149999999999634</v>
      </c>
      <c r="H23" s="13">
        <f>hillslope_morph!C22</f>
        <v>1514.76</v>
      </c>
      <c r="I23">
        <f>hillslope_morph!C24</f>
        <v>1547.48</v>
      </c>
      <c r="J23" s="15">
        <f t="shared" si="2"/>
        <v>0.81800000000000073</v>
      </c>
      <c r="K23" s="13">
        <f t="shared" ref="K23:K34" si="13">H22</f>
        <v>1500.51</v>
      </c>
      <c r="L23">
        <f t="shared" si="11"/>
        <v>1552.62</v>
      </c>
      <c r="M23" s="15">
        <f t="shared" si="3"/>
        <v>0.65137499999999871</v>
      </c>
      <c r="N23" s="13">
        <f t="shared" si="12"/>
        <v>1500.51</v>
      </c>
      <c r="O23">
        <f t="shared" si="10"/>
        <v>1552.62</v>
      </c>
      <c r="P23" s="15">
        <f t="shared" si="4"/>
        <v>0.65137499999999871</v>
      </c>
      <c r="S23"/>
      <c r="U23"/>
    </row>
    <row r="24" spans="1:74">
      <c r="A24" s="16" t="s">
        <v>107</v>
      </c>
      <c r="B24" s="13">
        <v>1546.06</v>
      </c>
      <c r="C24">
        <v>1548.39</v>
      </c>
      <c r="D24">
        <f t="shared" si="0"/>
        <v>0.23300000000001547</v>
      </c>
      <c r="E24" s="13">
        <v>1544.37</v>
      </c>
      <c r="F24">
        <v>1549.49</v>
      </c>
      <c r="G24">
        <f t="shared" si="1"/>
        <v>0.25600000000000589</v>
      </c>
      <c r="H24" s="13">
        <f>hillslope_morph!C23</f>
        <v>1529.69</v>
      </c>
      <c r="I24">
        <f>hillslope_morph!C25</f>
        <v>1552.62</v>
      </c>
      <c r="J24" s="15">
        <f t="shared" si="2"/>
        <v>0.57324999999999593</v>
      </c>
      <c r="K24" s="13">
        <f t="shared" si="13"/>
        <v>1514.76</v>
      </c>
      <c r="L24">
        <f t="shared" si="11"/>
        <v>1558.7</v>
      </c>
      <c r="M24" s="15">
        <f t="shared" si="3"/>
        <v>0.54925000000000068</v>
      </c>
      <c r="N24" s="13">
        <f t="shared" si="12"/>
        <v>1514.76</v>
      </c>
      <c r="O24">
        <f t="shared" si="10"/>
        <v>1558.7</v>
      </c>
      <c r="P24" s="15">
        <f t="shared" si="4"/>
        <v>0.54925000000000068</v>
      </c>
      <c r="S24"/>
      <c r="U24"/>
    </row>
    <row r="25" spans="1:74">
      <c r="A25" s="16" t="s">
        <v>109</v>
      </c>
      <c r="B25" s="13">
        <v>1550.69</v>
      </c>
      <c r="C25">
        <v>1554.07</v>
      </c>
      <c r="D25">
        <f t="shared" si="0"/>
        <v>0.3379999999999882</v>
      </c>
      <c r="E25" s="13">
        <v>1549.63</v>
      </c>
      <c r="F25">
        <v>1555.11</v>
      </c>
      <c r="G25">
        <f t="shared" si="1"/>
        <v>0.27399999999998953</v>
      </c>
      <c r="H25" s="13">
        <f>hillslope_morph!C24</f>
        <v>1547.48</v>
      </c>
      <c r="I25">
        <f>hillslope_morph!C26</f>
        <v>1558.7</v>
      </c>
      <c r="J25" s="15">
        <f t="shared" si="2"/>
        <v>0.28050000000000069</v>
      </c>
      <c r="K25" s="13">
        <f t="shared" si="13"/>
        <v>1529.69</v>
      </c>
      <c r="L25">
        <f t="shared" si="11"/>
        <v>1565.89</v>
      </c>
      <c r="M25" s="15">
        <f t="shared" si="3"/>
        <v>0.45250000000000057</v>
      </c>
      <c r="N25" s="13">
        <f t="shared" si="12"/>
        <v>1529.69</v>
      </c>
      <c r="O25">
        <f t="shared" si="10"/>
        <v>1565.89</v>
      </c>
      <c r="P25" s="15">
        <f t="shared" si="4"/>
        <v>0.45250000000000057</v>
      </c>
      <c r="S25"/>
      <c r="U25"/>
    </row>
    <row r="26" spans="1:74">
      <c r="A26" s="16" t="s">
        <v>108</v>
      </c>
      <c r="B26" s="13">
        <v>1557.23</v>
      </c>
      <c r="C26">
        <v>1560.41</v>
      </c>
      <c r="D26">
        <f t="shared" si="0"/>
        <v>0.31800000000000639</v>
      </c>
      <c r="E26" s="13">
        <v>1555.63</v>
      </c>
      <c r="F26">
        <v>1561.84</v>
      </c>
      <c r="G26">
        <f t="shared" si="1"/>
        <v>0.31049999999999045</v>
      </c>
      <c r="H26" s="13">
        <f>hillslope_morph!C25</f>
        <v>1552.62</v>
      </c>
      <c r="I26">
        <f>hillslope_morph!C27</f>
        <v>1565.89</v>
      </c>
      <c r="J26" s="15">
        <f t="shared" si="2"/>
        <v>0.33175000000000521</v>
      </c>
      <c r="K26" s="13">
        <f t="shared" si="13"/>
        <v>1547.48</v>
      </c>
      <c r="L26">
        <f t="shared" si="11"/>
        <v>1574</v>
      </c>
      <c r="M26" s="15">
        <f t="shared" si="3"/>
        <v>0.33149999999999979</v>
      </c>
      <c r="N26" s="13">
        <f t="shared" si="12"/>
        <v>1547.48</v>
      </c>
      <c r="O26">
        <f t="shared" si="10"/>
        <v>1574</v>
      </c>
      <c r="P26" s="15">
        <f t="shared" si="4"/>
        <v>0.33149999999999979</v>
      </c>
      <c r="S26"/>
      <c r="U26"/>
    </row>
    <row r="27" spans="1:74">
      <c r="A27" s="16" t="s">
        <v>110</v>
      </c>
      <c r="B27" s="13">
        <v>1563.7</v>
      </c>
      <c r="C27">
        <v>1567.76</v>
      </c>
      <c r="D27">
        <f t="shared" si="0"/>
        <v>0.40599999999999453</v>
      </c>
      <c r="E27" s="13">
        <v>1562.03</v>
      </c>
      <c r="F27">
        <v>1569.88</v>
      </c>
      <c r="G27">
        <f t="shared" si="1"/>
        <v>0.39250000000000684</v>
      </c>
      <c r="H27" s="13">
        <f>hillslope_morph!C26</f>
        <v>1558.7</v>
      </c>
      <c r="I27">
        <f>hillslope_morph!C28</f>
        <v>1574</v>
      </c>
      <c r="J27" s="15">
        <f t="shared" si="2"/>
        <v>0.38249999999999884</v>
      </c>
      <c r="K27" s="13">
        <f t="shared" si="13"/>
        <v>1552.62</v>
      </c>
      <c r="L27">
        <f t="shared" si="11"/>
        <v>1582.06</v>
      </c>
      <c r="M27" s="15">
        <f t="shared" si="3"/>
        <v>0.36800000000000066</v>
      </c>
      <c r="N27" s="13">
        <f t="shared" si="12"/>
        <v>1552.62</v>
      </c>
      <c r="O27">
        <f t="shared" si="10"/>
        <v>1582.06</v>
      </c>
      <c r="P27" s="15">
        <f t="shared" si="4"/>
        <v>0.36800000000000066</v>
      </c>
      <c r="S27"/>
      <c r="U27"/>
    </row>
    <row r="28" spans="1:74">
      <c r="A28" s="16" t="s">
        <v>111</v>
      </c>
      <c r="B28" s="13">
        <v>1572.09</v>
      </c>
      <c r="C28">
        <v>1576.06</v>
      </c>
      <c r="D28">
        <f t="shared" si="0"/>
        <v>0.39700000000000274</v>
      </c>
      <c r="E28" s="13">
        <v>1570.19</v>
      </c>
      <c r="F28">
        <v>1577.83</v>
      </c>
      <c r="G28">
        <f t="shared" si="1"/>
        <v>0.38199999999999362</v>
      </c>
      <c r="H28" s="13">
        <f>hillslope_morph!C27</f>
        <v>1565.89</v>
      </c>
      <c r="I28">
        <f>hillslope_morph!C29</f>
        <v>1582.06</v>
      </c>
      <c r="J28" s="15">
        <f t="shared" si="2"/>
        <v>0.40424999999999611</v>
      </c>
      <c r="K28" s="13">
        <f t="shared" si="13"/>
        <v>1558.7</v>
      </c>
      <c r="L28">
        <f t="shared" si="11"/>
        <v>1589.42</v>
      </c>
      <c r="M28" s="15">
        <f t="shared" si="3"/>
        <v>0.38400000000000034</v>
      </c>
      <c r="N28" s="13">
        <f t="shared" si="12"/>
        <v>1558.7</v>
      </c>
      <c r="O28">
        <f t="shared" si="10"/>
        <v>1589.42</v>
      </c>
      <c r="P28" s="15">
        <f t="shared" si="4"/>
        <v>0.38400000000000034</v>
      </c>
      <c r="S28"/>
      <c r="U28"/>
    </row>
    <row r="29" spans="1:74">
      <c r="A29" s="16" t="s">
        <v>112</v>
      </c>
      <c r="B29" s="13">
        <v>1580.03</v>
      </c>
      <c r="C29">
        <v>1584.21</v>
      </c>
      <c r="D29">
        <f t="shared" si="0"/>
        <v>0.41800000000000637</v>
      </c>
      <c r="E29" s="13">
        <v>1578.24</v>
      </c>
      <c r="F29">
        <v>1585.18</v>
      </c>
      <c r="G29">
        <f t="shared" si="1"/>
        <v>0.34700000000000275</v>
      </c>
      <c r="H29" s="13">
        <f>hillslope_morph!C28</f>
        <v>1574</v>
      </c>
      <c r="I29">
        <f>hillslope_morph!C30</f>
        <v>1589.42</v>
      </c>
      <c r="J29" s="15">
        <f t="shared" si="2"/>
        <v>0.38550000000000184</v>
      </c>
      <c r="K29" s="13">
        <f t="shared" si="13"/>
        <v>1565.89</v>
      </c>
      <c r="L29">
        <f t="shared" si="11"/>
        <v>1595.88</v>
      </c>
      <c r="M29" s="15">
        <f t="shared" si="3"/>
        <v>0.37487500000000012</v>
      </c>
      <c r="N29" s="13">
        <f t="shared" si="12"/>
        <v>1565.89</v>
      </c>
      <c r="O29">
        <f t="shared" si="10"/>
        <v>1595.88</v>
      </c>
      <c r="P29" s="15">
        <f t="shared" si="4"/>
        <v>0.37487500000000012</v>
      </c>
      <c r="S29"/>
      <c r="U29"/>
    </row>
    <row r="30" spans="1:74">
      <c r="A30" s="16" t="s">
        <v>113</v>
      </c>
      <c r="B30" s="13">
        <v>1587.61</v>
      </c>
      <c r="C30">
        <v>1590.82</v>
      </c>
      <c r="D30">
        <f t="shared" si="0"/>
        <v>0.32100000000000362</v>
      </c>
      <c r="E30" s="13">
        <v>1585.39</v>
      </c>
      <c r="F30">
        <v>1592.49</v>
      </c>
      <c r="G30">
        <f t="shared" si="1"/>
        <v>0.35499999999999543</v>
      </c>
      <c r="H30" s="13">
        <f>hillslope_morph!C29</f>
        <v>1582.06</v>
      </c>
      <c r="I30">
        <f>hillslope_morph!C31</f>
        <v>1595.88</v>
      </c>
      <c r="J30" s="15">
        <f t="shared" si="2"/>
        <v>0.34550000000000408</v>
      </c>
      <c r="K30" s="13">
        <f t="shared" si="13"/>
        <v>1574</v>
      </c>
      <c r="L30">
        <f t="shared" si="11"/>
        <v>1603.24</v>
      </c>
      <c r="M30" s="15">
        <f t="shared" si="3"/>
        <v>0.3655000000000001</v>
      </c>
      <c r="N30" s="13">
        <f t="shared" si="12"/>
        <v>1574</v>
      </c>
      <c r="O30">
        <f t="shared" si="10"/>
        <v>1603.24</v>
      </c>
      <c r="P30" s="15">
        <f t="shared" si="4"/>
        <v>0.3655000000000001</v>
      </c>
      <c r="S30"/>
      <c r="U30"/>
    </row>
    <row r="31" spans="1:74">
      <c r="A31" s="16" t="s">
        <v>114</v>
      </c>
      <c r="B31" s="13">
        <v>1594.51</v>
      </c>
      <c r="C31">
        <v>1597.66</v>
      </c>
      <c r="D31">
        <f t="shared" si="0"/>
        <v>0.31500000000000911</v>
      </c>
      <c r="E31" s="13">
        <v>1592.89</v>
      </c>
      <c r="F31">
        <v>1599.36</v>
      </c>
      <c r="G31">
        <f t="shared" si="1"/>
        <v>0.32349999999999002</v>
      </c>
      <c r="H31" s="13">
        <f>hillslope_morph!C30</f>
        <v>1589.42</v>
      </c>
      <c r="I31">
        <f>hillslope_morph!C32</f>
        <v>1603.24</v>
      </c>
      <c r="J31" s="15">
        <f t="shared" si="2"/>
        <v>0.34549999999999842</v>
      </c>
      <c r="K31" s="13">
        <f t="shared" si="13"/>
        <v>1582.06</v>
      </c>
      <c r="L31">
        <f t="shared" si="11"/>
        <v>1608.98</v>
      </c>
      <c r="M31" s="15">
        <f t="shared" si="3"/>
        <v>0.33650000000000091</v>
      </c>
      <c r="N31" s="13">
        <f t="shared" si="12"/>
        <v>1582.06</v>
      </c>
      <c r="O31">
        <f t="shared" si="10"/>
        <v>1608.98</v>
      </c>
      <c r="P31" s="15">
        <f t="shared" si="4"/>
        <v>0.33650000000000091</v>
      </c>
      <c r="S31"/>
      <c r="U31"/>
    </row>
    <row r="32" spans="1:74">
      <c r="A32" s="16" t="s">
        <v>115</v>
      </c>
      <c r="B32" s="13">
        <v>1601.65</v>
      </c>
      <c r="C32">
        <v>1604.4</v>
      </c>
      <c r="D32">
        <f t="shared" si="0"/>
        <v>0.27500000000000002</v>
      </c>
      <c r="E32" s="13">
        <v>1599.51</v>
      </c>
      <c r="F32">
        <v>1605.54</v>
      </c>
      <c r="G32">
        <f t="shared" si="1"/>
        <v>0.30149999999999866</v>
      </c>
      <c r="H32" s="13">
        <f>hillslope_morph!C31</f>
        <v>1595.88</v>
      </c>
      <c r="I32">
        <f>hillslope_morph!C33</f>
        <v>1608.98</v>
      </c>
      <c r="J32" s="15">
        <f t="shared" si="2"/>
        <v>0.32749999999999774</v>
      </c>
      <c r="K32" s="13">
        <f t="shared" si="13"/>
        <v>1589.42</v>
      </c>
      <c r="L32">
        <f t="shared" si="11"/>
        <v>1613.02</v>
      </c>
      <c r="M32" s="15">
        <f t="shared" si="3"/>
        <v>0.29499999999999887</v>
      </c>
      <c r="N32" s="13">
        <f t="shared" si="12"/>
        <v>1589.42</v>
      </c>
      <c r="O32">
        <f t="shared" si="10"/>
        <v>1613.02</v>
      </c>
      <c r="P32" s="15">
        <f t="shared" si="4"/>
        <v>0.29499999999999887</v>
      </c>
      <c r="S32"/>
      <c r="U32"/>
    </row>
    <row r="33" spans="1:74">
      <c r="A33" s="16" t="s">
        <v>117</v>
      </c>
      <c r="B33" s="13">
        <v>1607.21</v>
      </c>
      <c r="C33">
        <v>1609.43</v>
      </c>
      <c r="D33">
        <f t="shared" si="0"/>
        <v>0.22200000000000272</v>
      </c>
      <c r="E33" s="13">
        <v>1605.74</v>
      </c>
      <c r="F33">
        <v>1610.28</v>
      </c>
      <c r="G33">
        <f t="shared" si="1"/>
        <v>0.22699999999999818</v>
      </c>
      <c r="H33" s="13">
        <f>hillslope_morph!C32</f>
        <v>1603.24</v>
      </c>
      <c r="I33">
        <f>hillslope_morph!C34</f>
        <v>1613.02</v>
      </c>
      <c r="J33" s="15">
        <f t="shared" si="2"/>
        <v>0.24449999999999933</v>
      </c>
      <c r="K33" s="13">
        <f t="shared" si="13"/>
        <v>1595.88</v>
      </c>
      <c r="L33">
        <f t="shared" si="11"/>
        <v>1616.66</v>
      </c>
      <c r="M33" s="15">
        <f t="shared" si="3"/>
        <v>0.25974999999999965</v>
      </c>
      <c r="N33" s="13">
        <f t="shared" si="12"/>
        <v>1595.88</v>
      </c>
      <c r="O33">
        <f t="shared" si="10"/>
        <v>1616.66</v>
      </c>
      <c r="P33" s="15">
        <f t="shared" si="4"/>
        <v>0.25974999999999965</v>
      </c>
      <c r="S33"/>
      <c r="U33"/>
    </row>
    <row r="34" spans="1:74" s="5" customFormat="1">
      <c r="A34" s="18" t="s">
        <v>116</v>
      </c>
      <c r="B34" s="4">
        <v>1611.6</v>
      </c>
      <c r="C34" s="5">
        <v>1613.96</v>
      </c>
      <c r="D34">
        <f t="shared" si="0"/>
        <v>0.23600000000001273</v>
      </c>
      <c r="E34" s="4">
        <v>1610.41</v>
      </c>
      <c r="F34" s="5">
        <v>1615.1</v>
      </c>
      <c r="G34" s="5">
        <f t="shared" si="1"/>
        <v>0.23449999999999135</v>
      </c>
      <c r="H34" s="4">
        <f>hillslope_morph!C33</f>
        <v>1608.98</v>
      </c>
      <c r="I34" s="5">
        <v>1616.66</v>
      </c>
      <c r="J34" s="5">
        <f t="shared" si="2"/>
        <v>0.19200000000000159</v>
      </c>
      <c r="K34" s="4">
        <f t="shared" si="13"/>
        <v>1603.24</v>
      </c>
      <c r="L34" s="5">
        <f>channel_morph!I4</f>
        <v>1616.83</v>
      </c>
      <c r="M34" s="6">
        <f t="shared" si="3"/>
        <v>0.16987499999999897</v>
      </c>
      <c r="N34" s="4">
        <f t="shared" si="12"/>
        <v>1603.24</v>
      </c>
      <c r="O34" s="5">
        <v>1618.62</v>
      </c>
      <c r="P34" s="6">
        <f t="shared" si="4"/>
        <v>0.19224999999999853</v>
      </c>
      <c r="Q34" s="13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>
      <c r="A35" s="16" t="s">
        <v>125</v>
      </c>
      <c r="B35" s="13">
        <v>1630.32</v>
      </c>
      <c r="C35">
        <v>1635.27</v>
      </c>
      <c r="D35" s="3">
        <f t="shared" si="0"/>
        <v>0.49500000000000455</v>
      </c>
      <c r="E35" s="13">
        <v>1626.26</v>
      </c>
      <c r="F35">
        <v>1637.2</v>
      </c>
      <c r="G35">
        <f t="shared" si="1"/>
        <v>0.54700000000000271</v>
      </c>
      <c r="H35" s="13">
        <f>channel_morph!F5</f>
        <v>1622.74</v>
      </c>
      <c r="I35">
        <f>hillslope_morph!C36</f>
        <v>1642.39</v>
      </c>
      <c r="J35" s="15">
        <f t="shared" si="2"/>
        <v>0.4912500000000023</v>
      </c>
      <c r="K35" s="13">
        <f>channel_morph!F5</f>
        <v>1622.74</v>
      </c>
      <c r="L35">
        <f>I36</f>
        <v>1651.18</v>
      </c>
      <c r="M35" s="15">
        <f t="shared" si="3"/>
        <v>0.3555000000000007</v>
      </c>
      <c r="N35" s="13">
        <f>channel_morph!F5</f>
        <v>1622.74</v>
      </c>
      <c r="O35">
        <f t="shared" ref="O35:O40" si="14">I36</f>
        <v>1651.18</v>
      </c>
      <c r="P35" s="15">
        <f t="shared" si="4"/>
        <v>0.3555000000000007</v>
      </c>
      <c r="S35"/>
      <c r="U35"/>
    </row>
    <row r="36" spans="1:74">
      <c r="A36" s="16" t="s">
        <v>126</v>
      </c>
      <c r="B36" s="13">
        <v>1639.59</v>
      </c>
      <c r="C36">
        <v>1644.6</v>
      </c>
      <c r="D36" s="15">
        <f t="shared" si="0"/>
        <v>0.50099999999999911</v>
      </c>
      <c r="E36" s="13">
        <v>1637.24</v>
      </c>
      <c r="F36">
        <v>1646.99</v>
      </c>
      <c r="G36" s="15">
        <f t="shared" si="1"/>
        <v>0.48749999999999999</v>
      </c>
      <c r="H36">
        <f>hillslope_morph!C35</f>
        <v>1632.8</v>
      </c>
      <c r="I36">
        <f>hillslope_morph!C37</f>
        <v>1651.18</v>
      </c>
      <c r="J36" s="15">
        <f t="shared" si="2"/>
        <v>0.45950000000000274</v>
      </c>
      <c r="K36">
        <f>channel_morph!F5</f>
        <v>1622.74</v>
      </c>
      <c r="L36">
        <f t="shared" ref="L36:L40" si="15">I37</f>
        <v>1658.13</v>
      </c>
      <c r="M36" s="15">
        <f t="shared" si="3"/>
        <v>0.44237500000000124</v>
      </c>
      <c r="N36">
        <f>channel_morph!F5</f>
        <v>1622.74</v>
      </c>
      <c r="O36">
        <f t="shared" si="14"/>
        <v>1658.13</v>
      </c>
      <c r="P36" s="15">
        <f t="shared" si="4"/>
        <v>0.44237500000000124</v>
      </c>
      <c r="S36"/>
      <c r="U36"/>
    </row>
    <row r="37" spans="1:74">
      <c r="A37" s="16" t="s">
        <v>127</v>
      </c>
      <c r="B37" s="13">
        <v>1649.21</v>
      </c>
      <c r="C37">
        <v>1653.68</v>
      </c>
      <c r="D37" s="15">
        <f t="shared" si="0"/>
        <v>0.44700000000000273</v>
      </c>
      <c r="E37" s="13">
        <v>1647.04</v>
      </c>
      <c r="F37">
        <v>1656.21</v>
      </c>
      <c r="G37" s="15">
        <f t="shared" si="1"/>
        <v>0.45850000000000363</v>
      </c>
      <c r="H37">
        <f>hillslope_morph!C36</f>
        <v>1642.39</v>
      </c>
      <c r="I37">
        <f>hillslope_morph!C38</f>
        <v>1658.13</v>
      </c>
      <c r="J37" s="15">
        <f t="shared" si="2"/>
        <v>0.39350000000000024</v>
      </c>
      <c r="K37">
        <f>H36</f>
        <v>1632.8</v>
      </c>
      <c r="L37">
        <f t="shared" si="15"/>
        <v>1663.77</v>
      </c>
      <c r="M37" s="15">
        <f t="shared" si="3"/>
        <v>0.38712500000000033</v>
      </c>
      <c r="N37">
        <f>H36</f>
        <v>1632.8</v>
      </c>
      <c r="O37">
        <f t="shared" si="14"/>
        <v>1663.77</v>
      </c>
      <c r="P37" s="15">
        <f t="shared" si="4"/>
        <v>0.38712500000000033</v>
      </c>
      <c r="S37"/>
      <c r="U37"/>
    </row>
    <row r="38" spans="1:74">
      <c r="A38" s="16" t="s">
        <v>128</v>
      </c>
      <c r="B38" s="13">
        <v>1656.99</v>
      </c>
      <c r="C38">
        <v>1659.31</v>
      </c>
      <c r="D38" s="15">
        <f t="shared" si="0"/>
        <v>0.23199999999999363</v>
      </c>
      <c r="E38" s="13">
        <v>1656.14</v>
      </c>
      <c r="F38">
        <v>1660.62</v>
      </c>
      <c r="G38" s="15">
        <f t="shared" si="1"/>
        <v>0.22399999999998954</v>
      </c>
      <c r="H38">
        <f>hillslope_morph!C37</f>
        <v>1651.18</v>
      </c>
      <c r="I38">
        <f>hillslope_morph!C39</f>
        <v>1663.77</v>
      </c>
      <c r="J38" s="15">
        <f t="shared" si="2"/>
        <v>0.31474999999999798</v>
      </c>
      <c r="K38">
        <f t="shared" ref="K38:K41" si="16">H37</f>
        <v>1642.39</v>
      </c>
      <c r="L38">
        <f t="shared" si="15"/>
        <v>1667.78</v>
      </c>
      <c r="M38" s="15">
        <f t="shared" si="3"/>
        <v>0.31737499999999841</v>
      </c>
      <c r="N38">
        <f>H37</f>
        <v>1642.39</v>
      </c>
      <c r="O38">
        <f t="shared" si="14"/>
        <v>1667.78</v>
      </c>
      <c r="P38" s="15">
        <f t="shared" si="4"/>
        <v>0.31737499999999841</v>
      </c>
      <c r="S38"/>
      <c r="U38"/>
    </row>
    <row r="39" spans="1:74">
      <c r="A39" s="16" t="s">
        <v>129</v>
      </c>
      <c r="B39" s="13">
        <v>1662.45</v>
      </c>
      <c r="C39">
        <v>1665.1</v>
      </c>
      <c r="D39" s="15">
        <f t="shared" si="0"/>
        <v>0.26499999999998636</v>
      </c>
      <c r="E39" s="13">
        <v>1660.65</v>
      </c>
      <c r="F39">
        <v>1666.1</v>
      </c>
      <c r="G39" s="15">
        <f t="shared" si="1"/>
        <v>0.27249999999999092</v>
      </c>
      <c r="H39">
        <f>hillslope_morph!C38</f>
        <v>1658.13</v>
      </c>
      <c r="I39">
        <f>hillslope_morph!C40</f>
        <v>1667.78</v>
      </c>
      <c r="J39" s="15">
        <f t="shared" si="2"/>
        <v>0.24124999999999658</v>
      </c>
      <c r="K39">
        <f t="shared" si="16"/>
        <v>1651.18</v>
      </c>
      <c r="L39">
        <f t="shared" si="15"/>
        <v>1670.04</v>
      </c>
      <c r="M39" s="15">
        <f t="shared" si="3"/>
        <v>0.23574999999999874</v>
      </c>
      <c r="N39">
        <f>H38</f>
        <v>1651.18</v>
      </c>
      <c r="O39">
        <f t="shared" si="14"/>
        <v>1670.04</v>
      </c>
      <c r="P39" s="15">
        <f t="shared" si="4"/>
        <v>0.23574999999999874</v>
      </c>
      <c r="S39"/>
      <c r="U39"/>
    </row>
    <row r="40" spans="1:74">
      <c r="A40" s="16" t="s">
        <v>130</v>
      </c>
      <c r="B40" s="13">
        <v>1667</v>
      </c>
      <c r="C40">
        <v>1668.29</v>
      </c>
      <c r="D40" s="15">
        <f t="shared" si="0"/>
        <v>0.12899999999999637</v>
      </c>
      <c r="E40" s="13">
        <v>1666.13</v>
      </c>
      <c r="F40">
        <v>1668.85</v>
      </c>
      <c r="G40" s="15">
        <f t="shared" si="1"/>
        <v>0.13599999999998999</v>
      </c>
      <c r="H40">
        <f>hillslope_morph!C39</f>
        <v>1663.77</v>
      </c>
      <c r="I40">
        <f>hillslope_morph!C41</f>
        <v>1670.04</v>
      </c>
      <c r="J40" s="15">
        <f t="shared" si="2"/>
        <v>0.15674999999999956</v>
      </c>
      <c r="K40">
        <f t="shared" si="16"/>
        <v>1658.13</v>
      </c>
      <c r="L40">
        <f t="shared" si="15"/>
        <v>1670.69</v>
      </c>
      <c r="M40" s="15">
        <f t="shared" si="3"/>
        <v>0.15699999999999931</v>
      </c>
      <c r="N40">
        <f>H39</f>
        <v>1658.13</v>
      </c>
      <c r="O40">
        <f t="shared" si="14"/>
        <v>1670.69</v>
      </c>
      <c r="P40" s="15">
        <f t="shared" si="4"/>
        <v>0.15699999999999931</v>
      </c>
      <c r="S40"/>
      <c r="U40"/>
    </row>
    <row r="41" spans="1:74" s="5" customFormat="1">
      <c r="A41" s="18" t="s">
        <v>131</v>
      </c>
      <c r="B41" s="4">
        <v>1668.89</v>
      </c>
      <c r="C41" s="5">
        <v>1670.42</v>
      </c>
      <c r="D41" s="6">
        <f t="shared" si="0"/>
        <v>0.15299999999999728</v>
      </c>
      <c r="E41" s="5">
        <v>1668.84</v>
      </c>
      <c r="F41" s="5">
        <v>1670.53</v>
      </c>
      <c r="G41" s="6">
        <f t="shared" si="1"/>
        <v>8.4500000000002726E-2</v>
      </c>
      <c r="H41" s="4">
        <f>hillslope_morph!C40</f>
        <v>1667.78</v>
      </c>
      <c r="I41" s="5">
        <v>1670.69</v>
      </c>
      <c r="J41" s="5">
        <f t="shared" si="2"/>
        <v>7.2750000000002049E-2</v>
      </c>
      <c r="K41" s="4">
        <f t="shared" si="16"/>
        <v>1663.77</v>
      </c>
      <c r="L41" s="5">
        <f>channel_morph!I5</f>
        <v>1671.76</v>
      </c>
      <c r="M41" s="6">
        <f t="shared" si="3"/>
        <v>9.9875000000000116E-2</v>
      </c>
      <c r="N41" s="4">
        <f>H40</f>
        <v>1663.77</v>
      </c>
      <c r="O41" s="5">
        <v>1670.17</v>
      </c>
      <c r="P41" s="6">
        <f t="shared" si="4"/>
        <v>8.000000000000114E-2</v>
      </c>
      <c r="Q41" s="13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>
      <c r="A42" s="16" t="s">
        <v>132</v>
      </c>
      <c r="B42" s="13">
        <v>1591.9</v>
      </c>
      <c r="C42">
        <v>1601.66</v>
      </c>
      <c r="D42">
        <f t="shared" ref="D42:D48" si="17">(C42-B42)/10</f>
        <v>0.97599999999999909</v>
      </c>
      <c r="E42" s="13">
        <v>1591.05</v>
      </c>
      <c r="F42">
        <v>1605.08</v>
      </c>
      <c r="G42">
        <f t="shared" ref="G42:G48" si="18">(F42-E42)/20</f>
        <v>0.70149999999999868</v>
      </c>
      <c r="H42" s="13">
        <f>channel_morph!F6</f>
        <v>1594.26</v>
      </c>
      <c r="I42">
        <f>hillslope_morph!C43</f>
        <v>1611.95</v>
      </c>
      <c r="J42">
        <f t="shared" ref="J42:J48" si="19">(I42-H42)/40</f>
        <v>0.44225000000000136</v>
      </c>
      <c r="K42" s="13">
        <f>channel_morph!F6</f>
        <v>1594.26</v>
      </c>
      <c r="L42">
        <f>I43</f>
        <v>1626.99</v>
      </c>
      <c r="M42" s="15">
        <f t="shared" si="3"/>
        <v>0.40912500000000024</v>
      </c>
      <c r="N42" s="13">
        <f>channel_morph!F6</f>
        <v>1594.26</v>
      </c>
      <c r="O42">
        <f t="shared" ref="O42:O47" si="20">I43</f>
        <v>1626.99</v>
      </c>
      <c r="P42" s="15">
        <f t="shared" si="4"/>
        <v>0.40912500000000024</v>
      </c>
      <c r="Q42" s="13"/>
      <c r="S42"/>
      <c r="U42"/>
    </row>
    <row r="43" spans="1:74">
      <c r="A43" s="16" t="s">
        <v>133</v>
      </c>
      <c r="B43" s="13">
        <v>1608.72</v>
      </c>
      <c r="C43">
        <v>1615.43</v>
      </c>
      <c r="D43">
        <f t="shared" si="17"/>
        <v>0.67100000000000359</v>
      </c>
      <c r="E43" s="13">
        <v>1605.07</v>
      </c>
      <c r="F43">
        <v>1618.32</v>
      </c>
      <c r="G43">
        <f t="shared" si="18"/>
        <v>0.66249999999999998</v>
      </c>
      <c r="H43" s="13">
        <f>hillslope_morph!C42</f>
        <v>1597.94</v>
      </c>
      <c r="I43">
        <f>hillslope_morph!C44</f>
        <v>1626.99</v>
      </c>
      <c r="J43">
        <f t="shared" si="19"/>
        <v>0.72624999999999884</v>
      </c>
      <c r="K43" s="13">
        <f>channel_morph!F6</f>
        <v>1594.26</v>
      </c>
      <c r="L43">
        <f t="shared" ref="L43:L47" si="21">I44</f>
        <v>1644.55</v>
      </c>
      <c r="M43" s="15">
        <f t="shared" si="3"/>
        <v>0.62862499999999955</v>
      </c>
      <c r="N43" s="13">
        <f>channel_morph!F6</f>
        <v>1594.26</v>
      </c>
      <c r="O43">
        <f t="shared" si="20"/>
        <v>1644.55</v>
      </c>
      <c r="P43" s="15">
        <f t="shared" si="4"/>
        <v>0.62862499999999955</v>
      </c>
      <c r="Q43" s="13"/>
      <c r="S43"/>
      <c r="U43"/>
    </row>
    <row r="44" spans="1:74">
      <c r="A44" s="16" t="s">
        <v>134</v>
      </c>
      <c r="B44" s="13">
        <v>1622.55</v>
      </c>
      <c r="C44">
        <v>1631.33</v>
      </c>
      <c r="D44">
        <f t="shared" si="17"/>
        <v>0.87799999999999723</v>
      </c>
      <c r="E44" s="13">
        <v>1618.34</v>
      </c>
      <c r="F44">
        <v>1636.25</v>
      </c>
      <c r="G44">
        <f t="shared" si="18"/>
        <v>0.89550000000000407</v>
      </c>
      <c r="H44" s="13">
        <f>hillslope_morph!C43</f>
        <v>1611.95</v>
      </c>
      <c r="I44">
        <f>hillslope_morph!C45</f>
        <v>1644.55</v>
      </c>
      <c r="J44">
        <f t="shared" si="19"/>
        <v>0.81499999999999773</v>
      </c>
      <c r="K44" s="13">
        <f>H43</f>
        <v>1597.94</v>
      </c>
      <c r="L44">
        <f t="shared" si="21"/>
        <v>1657.37</v>
      </c>
      <c r="M44" s="15">
        <f t="shared" si="3"/>
        <v>0.74287499999999795</v>
      </c>
      <c r="N44" s="13">
        <f>H43</f>
        <v>1597.94</v>
      </c>
      <c r="O44">
        <f t="shared" si="20"/>
        <v>1657.37</v>
      </c>
      <c r="P44" s="15">
        <f t="shared" si="4"/>
        <v>0.74287499999999795</v>
      </c>
      <c r="Q44" s="13"/>
      <c r="S44"/>
      <c r="U44"/>
    </row>
    <row r="45" spans="1:74">
      <c r="A45" s="16" t="s">
        <v>135</v>
      </c>
      <c r="B45" s="13">
        <v>1639.45</v>
      </c>
      <c r="C45">
        <v>1649.69</v>
      </c>
      <c r="D45">
        <f t="shared" si="17"/>
        <v>1.0240000000000009</v>
      </c>
      <c r="E45" s="13">
        <v>1636.2</v>
      </c>
      <c r="F45">
        <v>1653.23</v>
      </c>
      <c r="G45">
        <f t="shared" si="18"/>
        <v>0.85149999999999859</v>
      </c>
      <c r="H45" s="13">
        <f>hillslope_morph!C44</f>
        <v>1626.99</v>
      </c>
      <c r="I45">
        <f>hillslope_morph!C46</f>
        <v>1657.37</v>
      </c>
      <c r="J45">
        <f t="shared" si="19"/>
        <v>0.75949999999999707</v>
      </c>
      <c r="K45" s="13">
        <f t="shared" ref="K45:K48" si="22">H44</f>
        <v>1611.95</v>
      </c>
      <c r="L45">
        <f t="shared" si="21"/>
        <v>1664.78</v>
      </c>
      <c r="M45" s="15">
        <f t="shared" si="3"/>
        <v>0.66037499999999905</v>
      </c>
      <c r="N45" s="13">
        <f>H44</f>
        <v>1611.95</v>
      </c>
      <c r="O45">
        <f t="shared" si="20"/>
        <v>1664.78</v>
      </c>
      <c r="P45" s="15">
        <f t="shared" si="4"/>
        <v>0.66037499999999905</v>
      </c>
      <c r="Q45" s="13"/>
      <c r="S45"/>
      <c r="U45"/>
    </row>
    <row r="46" spans="1:74">
      <c r="A46" s="16" t="s">
        <v>136</v>
      </c>
      <c r="B46" s="13">
        <v>1655.13</v>
      </c>
      <c r="C46">
        <v>1659.7</v>
      </c>
      <c r="D46">
        <f t="shared" si="17"/>
        <v>0.45699999999999363</v>
      </c>
      <c r="E46" s="13">
        <v>1653.24</v>
      </c>
      <c r="F46">
        <v>1661.38</v>
      </c>
      <c r="G46">
        <f t="shared" si="18"/>
        <v>0.40700000000000502</v>
      </c>
      <c r="H46" s="13">
        <f>hillslope_morph!C45</f>
        <v>1644.55</v>
      </c>
      <c r="I46">
        <f>hillslope_morph!C47</f>
        <v>1664.78</v>
      </c>
      <c r="J46">
        <f t="shared" si="19"/>
        <v>0.50575000000000048</v>
      </c>
      <c r="K46" s="13">
        <f t="shared" si="22"/>
        <v>1626.99</v>
      </c>
      <c r="L46">
        <f t="shared" si="21"/>
        <v>1669.24</v>
      </c>
      <c r="M46" s="15">
        <f t="shared" si="3"/>
        <v>0.52812499999999996</v>
      </c>
      <c r="N46" s="13">
        <f>H45</f>
        <v>1626.99</v>
      </c>
      <c r="O46">
        <f t="shared" si="20"/>
        <v>1669.24</v>
      </c>
      <c r="P46" s="15">
        <f t="shared" si="4"/>
        <v>0.52812499999999996</v>
      </c>
      <c r="Q46" s="13"/>
      <c r="S46"/>
      <c r="U46"/>
    </row>
    <row r="47" spans="1:74">
      <c r="A47" s="16" t="s">
        <v>137</v>
      </c>
      <c r="B47" s="13">
        <v>1663.24</v>
      </c>
      <c r="C47">
        <v>1666.03</v>
      </c>
      <c r="D47">
        <f t="shared" si="17"/>
        <v>0.27899999999999636</v>
      </c>
      <c r="E47" s="13">
        <v>1661.4</v>
      </c>
      <c r="F47">
        <v>1667.47</v>
      </c>
      <c r="G47">
        <f t="shared" si="18"/>
        <v>0.30349999999999683</v>
      </c>
      <c r="H47" s="13">
        <f>hillslope_morph!C46</f>
        <v>1657.37</v>
      </c>
      <c r="I47">
        <f>hillslope_morph!C48</f>
        <v>1669.24</v>
      </c>
      <c r="J47">
        <f t="shared" si="19"/>
        <v>0.29675000000000296</v>
      </c>
      <c r="K47" s="13">
        <f t="shared" si="22"/>
        <v>1644.55</v>
      </c>
      <c r="L47">
        <f t="shared" si="21"/>
        <v>1669.6</v>
      </c>
      <c r="M47" s="15">
        <f t="shared" si="3"/>
        <v>0.31312499999999943</v>
      </c>
      <c r="N47" s="13">
        <f>H46</f>
        <v>1644.55</v>
      </c>
      <c r="O47">
        <f t="shared" si="20"/>
        <v>1669.6</v>
      </c>
      <c r="P47" s="15">
        <f t="shared" si="4"/>
        <v>0.31312499999999943</v>
      </c>
      <c r="Q47" s="13"/>
      <c r="S47"/>
      <c r="U47"/>
    </row>
    <row r="48" spans="1:74" s="5" customFormat="1">
      <c r="A48" s="18" t="s">
        <v>138</v>
      </c>
      <c r="B48" s="4">
        <v>1668.6</v>
      </c>
      <c r="C48" s="5">
        <v>1669.48</v>
      </c>
      <c r="D48" s="5">
        <f t="shared" si="17"/>
        <v>8.8000000000010917E-2</v>
      </c>
      <c r="E48" s="4">
        <v>1667.46</v>
      </c>
      <c r="F48" s="5">
        <v>1669.66</v>
      </c>
      <c r="G48" s="5">
        <f t="shared" si="18"/>
        <v>0.11000000000000228</v>
      </c>
      <c r="H48" s="4">
        <f>hillslope_morph!C47</f>
        <v>1664.78</v>
      </c>
      <c r="I48" s="5">
        <v>1669.6</v>
      </c>
      <c r="J48" s="5">
        <f t="shared" si="19"/>
        <v>0.12049999999999841</v>
      </c>
      <c r="K48" s="13">
        <f t="shared" si="22"/>
        <v>1657.37</v>
      </c>
      <c r="L48" s="5">
        <f>channel_morph!I6</f>
        <v>1665.03</v>
      </c>
      <c r="M48" s="6">
        <f t="shared" si="3"/>
        <v>9.5750000000001029E-2</v>
      </c>
      <c r="N48" s="13">
        <f>H47</f>
        <v>1657.37</v>
      </c>
      <c r="O48" s="5">
        <v>1669.11</v>
      </c>
      <c r="P48" s="6">
        <f t="shared" si="4"/>
        <v>0.1467500000000001</v>
      </c>
      <c r="Q48" s="13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s="12" customFormat="1">
      <c r="A49" s="46" t="s">
        <v>139</v>
      </c>
      <c r="B49" s="1">
        <v>1646.24</v>
      </c>
      <c r="C49" s="2">
        <v>1653.57</v>
      </c>
      <c r="D49" s="2">
        <f t="shared" si="0"/>
        <v>0.73299999999999277</v>
      </c>
      <c r="E49" s="1">
        <v>1642.12</v>
      </c>
      <c r="F49" s="2">
        <v>1655.92</v>
      </c>
      <c r="G49" s="2">
        <f t="shared" si="1"/>
        <v>0.69000000000000905</v>
      </c>
      <c r="H49" s="1" t="e">
        <f>channel_morph!#REF!</f>
        <v>#REF!</v>
      </c>
      <c r="I49" s="2">
        <v>1657.65</v>
      </c>
      <c r="J49" s="2" t="e">
        <f>(I49-H49)/40</f>
        <v>#REF!</v>
      </c>
      <c r="K49" s="1" t="e">
        <f>channel_morph!#REF!</f>
        <v>#REF!</v>
      </c>
      <c r="L49" s="2">
        <f>K53</f>
        <v>1664.01</v>
      </c>
      <c r="M49" s="15" t="e">
        <f t="shared" si="3"/>
        <v>#REF!</v>
      </c>
      <c r="N49" s="1" t="e">
        <f>channel_morph!#REF!</f>
        <v>#REF!</v>
      </c>
      <c r="O49" s="2">
        <f>1660.1+3.3</f>
        <v>1663.3999999999999</v>
      </c>
      <c r="P49" s="3" t="e">
        <f t="shared" si="4"/>
        <v>#REF!</v>
      </c>
      <c r="Q49" s="13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>
      <c r="A50" s="16" t="s">
        <v>319</v>
      </c>
      <c r="J50"/>
      <c r="K50" s="13" t="e">
        <f>K49</f>
        <v>#REF!</v>
      </c>
      <c r="L50">
        <f>K54</f>
        <v>1669.25</v>
      </c>
      <c r="M50" s="15" t="e">
        <f t="shared" si="3"/>
        <v>#REF!</v>
      </c>
      <c r="P50"/>
      <c r="Q50" s="13"/>
      <c r="S50"/>
      <c r="U50"/>
    </row>
    <row r="51" spans="1:74">
      <c r="A51" s="16" t="s">
        <v>320</v>
      </c>
      <c r="J51"/>
      <c r="K51" s="13">
        <v>1647.54</v>
      </c>
      <c r="L51">
        <v>1670.7</v>
      </c>
      <c r="M51" s="15">
        <f t="shared" si="3"/>
        <v>0.28950000000000103</v>
      </c>
      <c r="Q51" s="13"/>
      <c r="S51"/>
      <c r="U51"/>
    </row>
    <row r="52" spans="1:74">
      <c r="A52" s="16" t="s">
        <v>321</v>
      </c>
      <c r="J52"/>
      <c r="K52" s="13">
        <v>1656.66</v>
      </c>
      <c r="L52">
        <v>1671.4</v>
      </c>
      <c r="M52" s="15">
        <f t="shared" si="3"/>
        <v>0.18425000000000011</v>
      </c>
      <c r="Q52" s="13"/>
      <c r="S52"/>
      <c r="U52"/>
    </row>
    <row r="53" spans="1:74">
      <c r="A53" s="16" t="s">
        <v>322</v>
      </c>
      <c r="J53"/>
      <c r="K53" s="13">
        <v>1664.01</v>
      </c>
      <c r="L53">
        <v>1671.5</v>
      </c>
      <c r="M53" s="15">
        <f t="shared" si="3"/>
        <v>9.3625000000000111E-2</v>
      </c>
      <c r="Q53" s="13"/>
      <c r="S53"/>
      <c r="U53"/>
    </row>
    <row r="54" spans="1:74">
      <c r="A54" s="18" t="s">
        <v>323</v>
      </c>
      <c r="B54" s="4"/>
      <c r="C54" s="5"/>
      <c r="D54" s="5"/>
      <c r="E54" s="4"/>
      <c r="F54" s="5"/>
      <c r="G54" s="5"/>
      <c r="H54" s="4"/>
      <c r="I54" s="5"/>
      <c r="J54" s="5"/>
      <c r="K54" s="4">
        <v>1669.25</v>
      </c>
      <c r="L54" s="5">
        <v>1671.5</v>
      </c>
      <c r="M54" s="6">
        <f t="shared" si="3"/>
        <v>2.8125000000000001E-2</v>
      </c>
      <c r="N54" s="4"/>
      <c r="O54" s="5"/>
      <c r="P54" s="6"/>
      <c r="Q54" s="13"/>
      <c r="S54"/>
      <c r="U54"/>
    </row>
    <row r="55" spans="1:74">
      <c r="A55" s="16" t="s">
        <v>140</v>
      </c>
      <c r="B55" s="13">
        <v>1548.32</v>
      </c>
      <c r="C55">
        <v>1554.58</v>
      </c>
      <c r="D55">
        <f t="shared" si="0"/>
        <v>0.62599999999999911</v>
      </c>
      <c r="E55" s="13">
        <v>1546</v>
      </c>
      <c r="F55">
        <v>1557.44</v>
      </c>
      <c r="G55">
        <f t="shared" si="1"/>
        <v>0.57200000000000273</v>
      </c>
      <c r="H55" s="13">
        <f>channel_morph!F7</f>
        <v>1527.14</v>
      </c>
      <c r="I55">
        <f>hillslope_morph!C51</f>
        <v>1563.35</v>
      </c>
      <c r="J55">
        <f>(I55-H55)/40</f>
        <v>0.90524999999999523</v>
      </c>
      <c r="K55" s="13">
        <f>channel_morph!F7</f>
        <v>1527.14</v>
      </c>
      <c r="L55">
        <f>I56</f>
        <v>1576.13</v>
      </c>
      <c r="M55" s="15">
        <f t="shared" si="3"/>
        <v>0.61237500000000011</v>
      </c>
      <c r="N55" s="13">
        <f>channel_morph!F7</f>
        <v>1527.14</v>
      </c>
      <c r="O55">
        <f t="shared" ref="O55:O67" si="23">I56</f>
        <v>1576.13</v>
      </c>
      <c r="P55" s="15">
        <f t="shared" si="4"/>
        <v>0.61237500000000011</v>
      </c>
      <c r="Q55" s="13"/>
      <c r="S55"/>
      <c r="U55"/>
    </row>
    <row r="56" spans="1:74">
      <c r="A56" t="s">
        <v>141</v>
      </c>
      <c r="B56" s="13">
        <v>1559.98</v>
      </c>
      <c r="C56">
        <v>1566.22</v>
      </c>
      <c r="D56">
        <f t="shared" si="0"/>
        <v>0.62400000000000089</v>
      </c>
      <c r="E56" s="13">
        <v>1557.46</v>
      </c>
      <c r="F56">
        <v>1569.46</v>
      </c>
      <c r="G56">
        <f t="shared" si="1"/>
        <v>0.6</v>
      </c>
      <c r="H56" s="13">
        <f>hillslope_morph!C50</f>
        <v>1551.82</v>
      </c>
      <c r="I56">
        <f>hillslope_morph!C52</f>
        <v>1576.13</v>
      </c>
      <c r="J56">
        <f t="shared" si="2"/>
        <v>0.60775000000000434</v>
      </c>
      <c r="K56" s="13">
        <f>channel_morph!F7</f>
        <v>1527.14</v>
      </c>
      <c r="L56">
        <f t="shared" ref="L56:L67" si="24">I57</f>
        <v>1587.83</v>
      </c>
      <c r="M56" s="15">
        <f t="shared" si="3"/>
        <v>0.75862499999999788</v>
      </c>
      <c r="N56" s="13">
        <f>channel_morph!F7</f>
        <v>1527.14</v>
      </c>
      <c r="O56">
        <f t="shared" si="23"/>
        <v>1587.83</v>
      </c>
      <c r="P56" s="15">
        <f t="shared" si="4"/>
        <v>0.75862499999999788</v>
      </c>
      <c r="Q56" s="13"/>
      <c r="S56"/>
      <c r="U56"/>
    </row>
    <row r="57" spans="1:74">
      <c r="A57" t="s">
        <v>142</v>
      </c>
      <c r="B57" s="13">
        <v>1572.75</v>
      </c>
      <c r="C57">
        <v>1578.4</v>
      </c>
      <c r="D57">
        <f t="shared" si="0"/>
        <v>0.56500000000000905</v>
      </c>
      <c r="E57" s="13">
        <v>1569.51</v>
      </c>
      <c r="F57">
        <v>1581.11</v>
      </c>
      <c r="G57">
        <f t="shared" si="1"/>
        <v>0.57999999999999541</v>
      </c>
      <c r="H57" s="13">
        <f>hillslope_morph!C51</f>
        <v>1563.35</v>
      </c>
      <c r="I57">
        <f>hillslope_morph!C53</f>
        <v>1587.83</v>
      </c>
      <c r="J57">
        <f t="shared" si="2"/>
        <v>0.61200000000000043</v>
      </c>
      <c r="K57" s="13">
        <f>H56</f>
        <v>1551.82</v>
      </c>
      <c r="L57">
        <f t="shared" si="24"/>
        <v>1587.58</v>
      </c>
      <c r="M57" s="15">
        <f t="shared" si="3"/>
        <v>0.4469999999999999</v>
      </c>
      <c r="N57" s="13">
        <f t="shared" ref="N57:N68" si="25">H56</f>
        <v>1551.82</v>
      </c>
      <c r="O57">
        <f t="shared" si="23"/>
        <v>1587.58</v>
      </c>
      <c r="P57" s="15">
        <f t="shared" si="4"/>
        <v>0.4469999999999999</v>
      </c>
      <c r="Q57" s="13"/>
      <c r="S57"/>
      <c r="U57"/>
    </row>
    <row r="58" spans="1:74">
      <c r="A58" t="s">
        <v>143</v>
      </c>
      <c r="B58" s="13">
        <v>1585.3</v>
      </c>
      <c r="C58">
        <v>1590.64</v>
      </c>
      <c r="D58">
        <f t="shared" si="0"/>
        <v>0.53400000000001457</v>
      </c>
      <c r="E58" s="13">
        <v>1581.11</v>
      </c>
      <c r="F58">
        <v>1593.3</v>
      </c>
      <c r="G58">
        <f t="shared" si="1"/>
        <v>0.60950000000000271</v>
      </c>
      <c r="H58" s="13">
        <f>hillslope_morph!C52</f>
        <v>1576.13</v>
      </c>
      <c r="I58">
        <f>hillslope_morph!C54</f>
        <v>1587.58</v>
      </c>
      <c r="J58">
        <f t="shared" si="2"/>
        <v>0.28624999999999545</v>
      </c>
      <c r="K58" s="13">
        <f t="shared" ref="K58:K68" si="26">H57</f>
        <v>1563.35</v>
      </c>
      <c r="L58">
        <f t="shared" si="24"/>
        <v>1608.36</v>
      </c>
      <c r="M58" s="15">
        <f t="shared" si="3"/>
        <v>0.56262499999999993</v>
      </c>
      <c r="N58" s="13">
        <f t="shared" si="25"/>
        <v>1563.35</v>
      </c>
      <c r="O58">
        <f t="shared" si="23"/>
        <v>1608.36</v>
      </c>
      <c r="P58" s="15">
        <f t="shared" si="4"/>
        <v>0.56262499999999993</v>
      </c>
      <c r="Q58" s="13"/>
      <c r="S58"/>
      <c r="U58"/>
    </row>
    <row r="59" spans="1:74">
      <c r="A59" t="s">
        <v>144</v>
      </c>
      <c r="B59" s="13">
        <v>1595.57</v>
      </c>
      <c r="C59">
        <v>1601.49</v>
      </c>
      <c r="D59">
        <f t="shared" si="0"/>
        <v>0.5920000000000073</v>
      </c>
      <c r="E59" s="13">
        <v>1593.33</v>
      </c>
      <c r="F59">
        <v>1603.82</v>
      </c>
      <c r="G59">
        <f t="shared" si="1"/>
        <v>0.52450000000000041</v>
      </c>
      <c r="H59" s="13">
        <f>hillslope_morph!C53</f>
        <v>1587.83</v>
      </c>
      <c r="I59">
        <f>hillslope_morph!C55</f>
        <v>1608.36</v>
      </c>
      <c r="J59">
        <f t="shared" si="2"/>
        <v>0.51324999999999932</v>
      </c>
      <c r="K59" s="13">
        <f t="shared" si="26"/>
        <v>1576.13</v>
      </c>
      <c r="L59">
        <f t="shared" si="24"/>
        <v>1618.96</v>
      </c>
      <c r="M59" s="15">
        <f t="shared" si="3"/>
        <v>0.53537499999999905</v>
      </c>
      <c r="N59" s="13">
        <f t="shared" si="25"/>
        <v>1576.13</v>
      </c>
      <c r="O59">
        <f t="shared" si="23"/>
        <v>1618.96</v>
      </c>
      <c r="P59" s="15">
        <f t="shared" si="4"/>
        <v>0.53537499999999905</v>
      </c>
      <c r="Q59" s="13"/>
      <c r="S59"/>
      <c r="U59"/>
    </row>
    <row r="60" spans="1:74">
      <c r="A60" t="s">
        <v>145</v>
      </c>
      <c r="B60" s="13">
        <v>1607.18</v>
      </c>
      <c r="C60">
        <v>1611.43</v>
      </c>
      <c r="D60">
        <f t="shared" si="0"/>
        <v>0.42499999999999999</v>
      </c>
      <c r="E60" s="13">
        <v>1603.84</v>
      </c>
      <c r="F60">
        <v>1613.59</v>
      </c>
      <c r="G60">
        <f t="shared" si="1"/>
        <v>0.48749999999999999</v>
      </c>
      <c r="H60" s="13">
        <f>hillslope_morph!C54</f>
        <v>1587.58</v>
      </c>
      <c r="I60">
        <f>hillslope_morph!C56</f>
        <v>1618.96</v>
      </c>
      <c r="J60">
        <f t="shared" si="2"/>
        <v>0.78450000000000275</v>
      </c>
      <c r="K60" s="13">
        <f t="shared" si="26"/>
        <v>1587.83</v>
      </c>
      <c r="L60">
        <f t="shared" si="24"/>
        <v>1629.03</v>
      </c>
      <c r="M60" s="15">
        <f t="shared" si="3"/>
        <v>0.51500000000000057</v>
      </c>
      <c r="N60" s="13">
        <f t="shared" si="25"/>
        <v>1587.83</v>
      </c>
      <c r="O60">
        <f t="shared" si="23"/>
        <v>1629.03</v>
      </c>
      <c r="P60" s="15">
        <f t="shared" si="4"/>
        <v>0.51500000000000057</v>
      </c>
      <c r="Q60" s="13"/>
      <c r="S60"/>
      <c r="U60"/>
    </row>
    <row r="61" spans="1:74">
      <c r="A61" t="s">
        <v>146</v>
      </c>
      <c r="B61" s="13">
        <v>1616.55</v>
      </c>
      <c r="C61">
        <v>1621.46</v>
      </c>
      <c r="D61">
        <f t="shared" si="0"/>
        <v>0.49100000000000821</v>
      </c>
      <c r="E61" s="13">
        <v>1613.63</v>
      </c>
      <c r="F61">
        <v>1623.68</v>
      </c>
      <c r="G61">
        <f t="shared" si="1"/>
        <v>0.50249999999999773</v>
      </c>
      <c r="H61" s="13">
        <f>hillslope_morph!C55</f>
        <v>1608.36</v>
      </c>
      <c r="I61">
        <f>hillslope_morph!C57</f>
        <v>1629.03</v>
      </c>
      <c r="J61">
        <f t="shared" si="2"/>
        <v>0.51675000000000182</v>
      </c>
      <c r="K61" s="13">
        <f t="shared" si="26"/>
        <v>1587.58</v>
      </c>
      <c r="L61">
        <f t="shared" si="24"/>
        <v>1637.17</v>
      </c>
      <c r="M61" s="15">
        <f t="shared" si="3"/>
        <v>0.61987500000000184</v>
      </c>
      <c r="N61" s="13">
        <f t="shared" si="25"/>
        <v>1587.58</v>
      </c>
      <c r="O61">
        <f t="shared" si="23"/>
        <v>1637.17</v>
      </c>
      <c r="P61" s="15">
        <f t="shared" si="4"/>
        <v>0.61987500000000184</v>
      </c>
      <c r="Q61" s="13"/>
      <c r="S61"/>
      <c r="U61"/>
    </row>
    <row r="62" spans="1:74">
      <c r="A62" t="s">
        <v>147</v>
      </c>
      <c r="B62" s="13">
        <v>1626.86</v>
      </c>
      <c r="C62">
        <v>1630.59</v>
      </c>
      <c r="D62">
        <f t="shared" si="0"/>
        <v>0.37300000000000183</v>
      </c>
      <c r="E62" s="13">
        <v>1623.7</v>
      </c>
      <c r="F62">
        <v>1632.35</v>
      </c>
      <c r="G62">
        <f t="shared" si="1"/>
        <v>0.43249999999999317</v>
      </c>
      <c r="H62" s="13">
        <f>hillslope_morph!C56</f>
        <v>1618.96</v>
      </c>
      <c r="I62">
        <f>hillslope_morph!C58</f>
        <v>1637.17</v>
      </c>
      <c r="J62">
        <f t="shared" si="2"/>
        <v>0.45525000000000093</v>
      </c>
      <c r="K62" s="13">
        <f t="shared" si="26"/>
        <v>1608.36</v>
      </c>
      <c r="L62">
        <f t="shared" si="24"/>
        <v>1645.85</v>
      </c>
      <c r="M62" s="15">
        <f t="shared" si="3"/>
        <v>0.46862500000000012</v>
      </c>
      <c r="N62" s="13">
        <f t="shared" si="25"/>
        <v>1608.36</v>
      </c>
      <c r="O62">
        <f t="shared" si="23"/>
        <v>1645.85</v>
      </c>
      <c r="P62" s="15">
        <f t="shared" si="4"/>
        <v>0.46862500000000012</v>
      </c>
      <c r="Q62" s="13"/>
      <c r="S62"/>
      <c r="U62"/>
    </row>
    <row r="63" spans="1:74">
      <c r="A63" t="s">
        <v>148</v>
      </c>
      <c r="B63" s="13">
        <v>1634.77</v>
      </c>
      <c r="C63">
        <v>1639.56</v>
      </c>
      <c r="D63">
        <f t="shared" si="0"/>
        <v>0.47899999999999637</v>
      </c>
      <c r="E63" s="13">
        <v>1632.37</v>
      </c>
      <c r="F63">
        <v>1641.77</v>
      </c>
      <c r="G63">
        <f t="shared" si="1"/>
        <v>0.47000000000000453</v>
      </c>
      <c r="H63" s="13">
        <f>hillslope_morph!C57</f>
        <v>1629.03</v>
      </c>
      <c r="I63">
        <f>hillslope_morph!C59</f>
        <v>1645.85</v>
      </c>
      <c r="J63">
        <f t="shared" si="2"/>
        <v>0.42049999999999843</v>
      </c>
      <c r="K63" s="13">
        <f t="shared" si="26"/>
        <v>1618.96</v>
      </c>
      <c r="L63">
        <f t="shared" si="24"/>
        <v>1650.77</v>
      </c>
      <c r="M63" s="15">
        <f t="shared" si="3"/>
        <v>0.39762499999999934</v>
      </c>
      <c r="N63" s="13">
        <f t="shared" si="25"/>
        <v>1618.96</v>
      </c>
      <c r="O63">
        <f t="shared" si="23"/>
        <v>1650.77</v>
      </c>
      <c r="P63" s="15">
        <f t="shared" si="4"/>
        <v>0.39762499999999934</v>
      </c>
      <c r="Q63" s="13"/>
      <c r="S63"/>
      <c r="U63"/>
    </row>
    <row r="64" spans="1:74">
      <c r="A64" t="s">
        <v>149</v>
      </c>
      <c r="B64" s="13">
        <v>1644.72</v>
      </c>
      <c r="C64">
        <v>1647.68</v>
      </c>
      <c r="D64">
        <f t="shared" si="0"/>
        <v>0.29600000000000365</v>
      </c>
      <c r="E64" s="13">
        <v>1641.95</v>
      </c>
      <c r="F64">
        <v>1649.05</v>
      </c>
      <c r="G64">
        <f t="shared" si="1"/>
        <v>0.35499999999999543</v>
      </c>
      <c r="H64" s="13">
        <f>hillslope_morph!C58</f>
        <v>1637.17</v>
      </c>
      <c r="I64">
        <f>hillslope_morph!C60</f>
        <v>1650.77</v>
      </c>
      <c r="J64">
        <f t="shared" si="2"/>
        <v>0.33999999999999775</v>
      </c>
      <c r="K64" s="13">
        <f t="shared" si="26"/>
        <v>1629.03</v>
      </c>
      <c r="L64">
        <f t="shared" si="24"/>
        <v>1654.26</v>
      </c>
      <c r="M64" s="15">
        <f t="shared" si="3"/>
        <v>0.31537500000000024</v>
      </c>
      <c r="N64" s="13">
        <f t="shared" si="25"/>
        <v>1629.03</v>
      </c>
      <c r="O64">
        <f t="shared" si="23"/>
        <v>1654.26</v>
      </c>
      <c r="P64" s="15">
        <f t="shared" si="4"/>
        <v>0.31537500000000024</v>
      </c>
      <c r="Q64" s="13"/>
      <c r="S64"/>
      <c r="U64"/>
    </row>
    <row r="65" spans="1:45">
      <c r="A65" t="s">
        <v>150</v>
      </c>
      <c r="B65" s="13">
        <v>1649.96</v>
      </c>
      <c r="C65">
        <v>1651.7</v>
      </c>
      <c r="D65">
        <f t="shared" si="0"/>
        <v>0.1740000000000009</v>
      </c>
      <c r="E65" s="13">
        <v>1649.05</v>
      </c>
      <c r="F65">
        <v>1652.2</v>
      </c>
      <c r="G65">
        <f t="shared" si="1"/>
        <v>0.15750000000000455</v>
      </c>
      <c r="H65" s="13">
        <f>hillslope_morph!C59</f>
        <v>1645.85</v>
      </c>
      <c r="I65">
        <f>hillslope_morph!C61</f>
        <v>1654.26</v>
      </c>
      <c r="J65">
        <f t="shared" si="2"/>
        <v>0.21025000000000205</v>
      </c>
      <c r="K65" s="13">
        <f t="shared" si="26"/>
        <v>1637.17</v>
      </c>
      <c r="L65">
        <f t="shared" si="24"/>
        <v>1660.03</v>
      </c>
      <c r="M65" s="15">
        <f t="shared" si="3"/>
        <v>0.28574999999999873</v>
      </c>
      <c r="N65" s="13">
        <f t="shared" si="25"/>
        <v>1637.17</v>
      </c>
      <c r="O65">
        <f t="shared" si="23"/>
        <v>1660.03</v>
      </c>
      <c r="P65" s="15">
        <f t="shared" si="4"/>
        <v>0.28574999999999873</v>
      </c>
      <c r="Q65" s="13"/>
      <c r="S65"/>
      <c r="U65"/>
    </row>
    <row r="66" spans="1:45">
      <c r="A66" t="s">
        <v>151</v>
      </c>
      <c r="B66" s="13">
        <v>1653.16</v>
      </c>
      <c r="C66">
        <v>1655.48</v>
      </c>
      <c r="D66">
        <f t="shared" si="0"/>
        <v>0.23199999999999363</v>
      </c>
      <c r="E66" s="13">
        <v>1652.2</v>
      </c>
      <c r="F66">
        <v>1656.98</v>
      </c>
      <c r="G66">
        <f t="shared" si="1"/>
        <v>0.23899999999999863</v>
      </c>
      <c r="H66" s="13">
        <f>hillslope_morph!C60</f>
        <v>1650.77</v>
      </c>
      <c r="I66">
        <f>hillslope_morph!C62</f>
        <v>1660.03</v>
      </c>
      <c r="J66">
        <f t="shared" si="2"/>
        <v>0.23149999999999976</v>
      </c>
      <c r="K66" s="13">
        <f t="shared" si="26"/>
        <v>1645.85</v>
      </c>
      <c r="L66">
        <f t="shared" si="24"/>
        <v>1660.71</v>
      </c>
      <c r="M66" s="15">
        <f t="shared" si="3"/>
        <v>0.18575000000000158</v>
      </c>
      <c r="N66" s="13">
        <f t="shared" si="25"/>
        <v>1645.85</v>
      </c>
      <c r="O66">
        <f t="shared" si="23"/>
        <v>1660.71</v>
      </c>
      <c r="P66" s="15">
        <f t="shared" si="4"/>
        <v>0.18575000000000158</v>
      </c>
      <c r="Q66" s="13"/>
      <c r="S66"/>
      <c r="U66"/>
    </row>
    <row r="67" spans="1:45">
      <c r="A67" t="s">
        <v>152</v>
      </c>
      <c r="B67" s="13">
        <v>1657.84</v>
      </c>
      <c r="C67">
        <v>1659.55</v>
      </c>
      <c r="D67">
        <f t="shared" si="0"/>
        <v>0.17100000000000365</v>
      </c>
      <c r="E67" s="13">
        <v>1656.73</v>
      </c>
      <c r="F67">
        <v>1659.95</v>
      </c>
      <c r="G67">
        <f t="shared" si="1"/>
        <v>0.16100000000000136</v>
      </c>
      <c r="H67" s="13">
        <f>hillslope_morph!C61</f>
        <v>1654.26</v>
      </c>
      <c r="I67">
        <f>hillslope_morph!C63</f>
        <v>1660.71</v>
      </c>
      <c r="J67">
        <f t="shared" si="2"/>
        <v>0.16125000000000114</v>
      </c>
      <c r="K67" s="13">
        <f t="shared" si="26"/>
        <v>1650.77</v>
      </c>
      <c r="L67">
        <f t="shared" si="24"/>
        <v>1661.6</v>
      </c>
      <c r="M67" s="15">
        <f t="shared" si="3"/>
        <v>0.13537499999999908</v>
      </c>
      <c r="N67" s="13">
        <f t="shared" si="25"/>
        <v>1650.77</v>
      </c>
      <c r="O67">
        <f t="shared" si="23"/>
        <v>1661.6</v>
      </c>
      <c r="P67" s="15">
        <f t="shared" si="4"/>
        <v>0.13537499999999908</v>
      </c>
      <c r="Q67" s="13"/>
      <c r="S67"/>
      <c r="U67"/>
    </row>
    <row r="68" spans="1:45" s="5" customFormat="1">
      <c r="A68" s="5" t="s">
        <v>153</v>
      </c>
      <c r="B68" s="4">
        <v>1660.47</v>
      </c>
      <c r="C68" s="5">
        <v>1661.01</v>
      </c>
      <c r="D68" s="5">
        <f t="shared" si="0"/>
        <v>5.3999999999996363E-2</v>
      </c>
      <c r="E68" s="4">
        <v>1659.98</v>
      </c>
      <c r="F68" s="5">
        <v>1661.4</v>
      </c>
      <c r="G68" s="5">
        <f t="shared" si="1"/>
        <v>7.1000000000003644E-2</v>
      </c>
      <c r="H68" s="4">
        <f>hillslope_morph!C62</f>
        <v>1660.03</v>
      </c>
      <c r="I68" s="5">
        <v>1661.6</v>
      </c>
      <c r="J68" s="5">
        <f t="shared" si="2"/>
        <v>3.9249999999998411E-2</v>
      </c>
      <c r="K68" s="4">
        <f t="shared" si="26"/>
        <v>1654.26</v>
      </c>
      <c r="L68" s="5">
        <f>O68</f>
        <v>1653.13</v>
      </c>
      <c r="M68" s="6">
        <f t="shared" ref="M68:M141" si="27">(L68-K68)/80</f>
        <v>-1.4124999999998522E-2</v>
      </c>
      <c r="N68" s="4">
        <f t="shared" si="25"/>
        <v>1654.26</v>
      </c>
      <c r="O68" s="5">
        <f>1657.13-4</f>
        <v>1653.13</v>
      </c>
      <c r="P68" s="6">
        <f t="shared" si="4"/>
        <v>-1.4124999999998522E-2</v>
      </c>
      <c r="Q68" s="13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</row>
    <row r="69" spans="1:45">
      <c r="A69" t="s">
        <v>154</v>
      </c>
      <c r="B69" s="13">
        <v>1557.2</v>
      </c>
      <c r="C69" s="16">
        <v>1563.79</v>
      </c>
      <c r="D69">
        <f t="shared" si="0"/>
        <v>0.65899999999999181</v>
      </c>
      <c r="E69" s="22">
        <v>1554.45</v>
      </c>
      <c r="F69" s="16">
        <v>1567.71</v>
      </c>
      <c r="G69">
        <f t="shared" si="1"/>
        <v>0.66299999999999959</v>
      </c>
      <c r="H69" s="13">
        <f>channel_morph!F8</f>
        <v>1551.02</v>
      </c>
      <c r="I69">
        <f>hillslope_morph!C65</f>
        <v>1574.63</v>
      </c>
      <c r="J69">
        <f t="shared" si="2"/>
        <v>0.59025000000000316</v>
      </c>
      <c r="K69" s="13">
        <f>channel_morph!F8</f>
        <v>1551.02</v>
      </c>
      <c r="L69">
        <f>I70</f>
        <v>1589.09</v>
      </c>
      <c r="M69" s="15">
        <f t="shared" si="27"/>
        <v>0.47587499999999922</v>
      </c>
      <c r="N69" s="13">
        <f>channel_morph!F8</f>
        <v>1551.02</v>
      </c>
      <c r="O69">
        <f t="shared" ref="O69:O78" si="28">I70</f>
        <v>1589.09</v>
      </c>
      <c r="P69" s="15">
        <f t="shared" si="4"/>
        <v>0.47587499999999922</v>
      </c>
      <c r="Q69" s="13"/>
      <c r="S69"/>
      <c r="U69"/>
    </row>
    <row r="70" spans="1:45">
      <c r="A70" t="s">
        <v>155</v>
      </c>
      <c r="B70" s="13">
        <v>1571.15</v>
      </c>
      <c r="C70" s="16">
        <v>1578.33</v>
      </c>
      <c r="D70">
        <f t="shared" si="0"/>
        <v>0.71799999999998365</v>
      </c>
      <c r="E70" s="22">
        <v>1567.8</v>
      </c>
      <c r="F70" s="16">
        <v>1582.17</v>
      </c>
      <c r="G70">
        <f t="shared" si="1"/>
        <v>0.71850000000000591</v>
      </c>
      <c r="H70" s="13">
        <f>hillslope_morph!C64</f>
        <v>1559.91</v>
      </c>
      <c r="I70">
        <f>hillslope_morph!C66</f>
        <v>1589.09</v>
      </c>
      <c r="J70">
        <f t="shared" si="2"/>
        <v>0.72949999999999593</v>
      </c>
      <c r="K70" s="13">
        <f>channel_morph!F8</f>
        <v>1551.02</v>
      </c>
      <c r="L70">
        <f t="shared" ref="L70:L78" si="29">I71</f>
        <v>1602.11</v>
      </c>
      <c r="M70" s="15">
        <f t="shared" si="27"/>
        <v>0.638624999999999</v>
      </c>
      <c r="N70" s="13">
        <f>channel_morph!F8</f>
        <v>1551.02</v>
      </c>
      <c r="O70">
        <f t="shared" si="28"/>
        <v>1602.11</v>
      </c>
      <c r="P70" s="15">
        <f t="shared" si="4"/>
        <v>0.638624999999999</v>
      </c>
      <c r="Q70" s="13"/>
      <c r="S70"/>
      <c r="U70"/>
    </row>
    <row r="71" spans="1:45">
      <c r="A71" t="s">
        <v>156</v>
      </c>
      <c r="B71" s="13">
        <v>1585.75</v>
      </c>
      <c r="C71" s="16">
        <v>1592.47</v>
      </c>
      <c r="D71">
        <f t="shared" ref="D71:D79" si="30">(C71-B71)/10</f>
        <v>0.67200000000000271</v>
      </c>
      <c r="E71" s="22">
        <v>1582.22</v>
      </c>
      <c r="F71" s="16">
        <v>1595.55</v>
      </c>
      <c r="G71">
        <f t="shared" ref="G71:G79" si="31">(F71-E71)/20</f>
        <v>0.66649999999999632</v>
      </c>
      <c r="H71" s="13">
        <f>hillslope_morph!C65</f>
        <v>1574.63</v>
      </c>
      <c r="I71">
        <f>hillslope_morph!C67</f>
        <v>1602.11</v>
      </c>
      <c r="J71" s="15">
        <f t="shared" ref="J71:J79" si="32">(I71-H71)/40</f>
        <v>0.68699999999999473</v>
      </c>
      <c r="K71" s="13">
        <f>H70</f>
        <v>1559.91</v>
      </c>
      <c r="L71">
        <f t="shared" si="29"/>
        <v>1612.88</v>
      </c>
      <c r="M71" s="15">
        <f t="shared" si="27"/>
        <v>0.6621250000000003</v>
      </c>
      <c r="N71" s="13">
        <f t="shared" ref="N71:N79" si="33">H70</f>
        <v>1559.91</v>
      </c>
      <c r="O71">
        <f t="shared" si="28"/>
        <v>1612.88</v>
      </c>
      <c r="P71" s="15">
        <f t="shared" si="4"/>
        <v>0.6621250000000003</v>
      </c>
      <c r="S71"/>
      <c r="U71"/>
    </row>
    <row r="72" spans="1:45">
      <c r="A72" t="s">
        <v>157</v>
      </c>
      <c r="B72" s="13">
        <v>1599.35</v>
      </c>
      <c r="C72" s="16">
        <v>1604.67</v>
      </c>
      <c r="D72">
        <f t="shared" si="30"/>
        <v>0.53200000000001635</v>
      </c>
      <c r="E72" s="22">
        <v>1595.5</v>
      </c>
      <c r="F72" s="16">
        <v>1607.71</v>
      </c>
      <c r="G72">
        <f t="shared" si="31"/>
        <v>0.61050000000000182</v>
      </c>
      <c r="H72" s="13">
        <f>hillslope_morph!C66</f>
        <v>1589.09</v>
      </c>
      <c r="I72">
        <f>hillslope_morph!C68</f>
        <v>1612.88</v>
      </c>
      <c r="J72" s="15">
        <f t="shared" si="32"/>
        <v>0.59475000000000477</v>
      </c>
      <c r="K72" s="13">
        <f t="shared" ref="K72:K79" si="34">H71</f>
        <v>1574.63</v>
      </c>
      <c r="L72">
        <f t="shared" si="29"/>
        <v>1628.66</v>
      </c>
      <c r="M72" s="15">
        <f t="shared" si="27"/>
        <v>0.67537499999999961</v>
      </c>
      <c r="N72" s="13">
        <f t="shared" si="33"/>
        <v>1574.63</v>
      </c>
      <c r="O72">
        <f t="shared" si="28"/>
        <v>1628.66</v>
      </c>
      <c r="P72" s="15">
        <f t="shared" si="4"/>
        <v>0.67537499999999961</v>
      </c>
      <c r="S72"/>
      <c r="U72"/>
    </row>
    <row r="73" spans="1:45">
      <c r="A73" t="s">
        <v>158</v>
      </c>
      <c r="B73" s="22">
        <v>1610.31</v>
      </c>
      <c r="C73" s="16">
        <v>1616.03</v>
      </c>
      <c r="D73">
        <f t="shared" si="30"/>
        <v>0.57200000000000273</v>
      </c>
      <c r="E73" s="22">
        <v>1607.71</v>
      </c>
      <c r="F73" s="16">
        <v>1619.03</v>
      </c>
      <c r="G73">
        <f t="shared" si="31"/>
        <v>0.56599999999999684</v>
      </c>
      <c r="H73" s="13">
        <f>hillslope_morph!C67</f>
        <v>1602.11</v>
      </c>
      <c r="I73">
        <f>hillslope_morph!C69</f>
        <v>1628.66</v>
      </c>
      <c r="J73" s="15">
        <f t="shared" si="32"/>
        <v>0.6637500000000045</v>
      </c>
      <c r="K73" s="13">
        <f t="shared" si="34"/>
        <v>1589.09</v>
      </c>
      <c r="L73">
        <f t="shared" si="29"/>
        <v>1639.62</v>
      </c>
      <c r="M73" s="15">
        <f t="shared" si="27"/>
        <v>0.63162499999999966</v>
      </c>
      <c r="N73" s="13">
        <f t="shared" si="33"/>
        <v>1589.09</v>
      </c>
      <c r="O73">
        <f t="shared" si="28"/>
        <v>1639.62</v>
      </c>
      <c r="P73" s="15">
        <f t="shared" ref="P73:P79" si="35">(O73-N73)/80</f>
        <v>0.63162499999999966</v>
      </c>
      <c r="S73"/>
      <c r="U73"/>
    </row>
    <row r="74" spans="1:45">
      <c r="A74" t="s">
        <v>159</v>
      </c>
      <c r="B74" s="22">
        <v>1625.22</v>
      </c>
      <c r="C74" s="16">
        <v>1631.22</v>
      </c>
      <c r="D74">
        <f t="shared" si="30"/>
        <v>0.6</v>
      </c>
      <c r="E74" s="22">
        <v>1619</v>
      </c>
      <c r="F74" s="16">
        <v>1634.2</v>
      </c>
      <c r="G74">
        <f t="shared" si="31"/>
        <v>0.76000000000000223</v>
      </c>
      <c r="H74" s="13">
        <f>hillslope_morph!C68</f>
        <v>1612.88</v>
      </c>
      <c r="I74">
        <f>hillslope_morph!C70</f>
        <v>1639.62</v>
      </c>
      <c r="J74" s="15">
        <f t="shared" si="32"/>
        <v>0.66849999999999454</v>
      </c>
      <c r="K74" s="13">
        <f t="shared" si="34"/>
        <v>1602.11</v>
      </c>
      <c r="L74">
        <f t="shared" si="29"/>
        <v>1647.02</v>
      </c>
      <c r="M74" s="15">
        <f t="shared" si="27"/>
        <v>0.56137500000000107</v>
      </c>
      <c r="N74" s="13">
        <f t="shared" si="33"/>
        <v>1602.11</v>
      </c>
      <c r="O74">
        <f t="shared" si="28"/>
        <v>1647.02</v>
      </c>
      <c r="P74" s="15">
        <f t="shared" si="35"/>
        <v>0.56137500000000107</v>
      </c>
      <c r="S74"/>
      <c r="U74"/>
    </row>
    <row r="75" spans="1:45">
      <c r="A75" t="s">
        <v>160</v>
      </c>
      <c r="B75" s="22">
        <v>1638.43</v>
      </c>
      <c r="C75" s="16">
        <v>1642.39</v>
      </c>
      <c r="D75">
        <f t="shared" si="30"/>
        <v>0.39600000000000363</v>
      </c>
      <c r="E75" s="22">
        <v>1634.12</v>
      </c>
      <c r="F75" s="16">
        <v>1644.83</v>
      </c>
      <c r="G75">
        <f t="shared" si="31"/>
        <v>0.53550000000000186</v>
      </c>
      <c r="H75" s="13">
        <f>hillslope_morph!C69</f>
        <v>1628.66</v>
      </c>
      <c r="I75">
        <f>hillslope_morph!C71</f>
        <v>1647.02</v>
      </c>
      <c r="J75" s="15">
        <f t="shared" si="32"/>
        <v>0.45899999999999752</v>
      </c>
      <c r="K75" s="13">
        <f t="shared" si="34"/>
        <v>1612.88</v>
      </c>
      <c r="L75">
        <f t="shared" si="29"/>
        <v>1650.66</v>
      </c>
      <c r="M75" s="15">
        <f t="shared" si="27"/>
        <v>0.47224999999999967</v>
      </c>
      <c r="N75" s="13">
        <f t="shared" si="33"/>
        <v>1612.88</v>
      </c>
      <c r="O75">
        <f t="shared" si="28"/>
        <v>1650.66</v>
      </c>
      <c r="P75" s="15">
        <f t="shared" si="35"/>
        <v>0.47224999999999967</v>
      </c>
      <c r="S75"/>
      <c r="U75"/>
    </row>
    <row r="76" spans="1:45">
      <c r="A76" t="s">
        <v>161</v>
      </c>
      <c r="B76" s="22">
        <v>1645.8</v>
      </c>
      <c r="C76" s="16">
        <v>1647.72</v>
      </c>
      <c r="D76">
        <f t="shared" si="30"/>
        <v>0.19200000000000728</v>
      </c>
      <c r="E76" s="22">
        <v>1644.83</v>
      </c>
      <c r="F76" s="16">
        <v>1648.58</v>
      </c>
      <c r="G76">
        <f t="shared" si="31"/>
        <v>0.1875</v>
      </c>
      <c r="H76" s="13">
        <f>hillslope_morph!C70</f>
        <v>1639.62</v>
      </c>
      <c r="I76">
        <f>hillslope_morph!C72</f>
        <v>1650.66</v>
      </c>
      <c r="J76" s="15">
        <f t="shared" si="32"/>
        <v>0.2760000000000048</v>
      </c>
      <c r="K76" s="13">
        <f t="shared" si="34"/>
        <v>1628.66</v>
      </c>
      <c r="L76">
        <f t="shared" si="29"/>
        <v>1654.58</v>
      </c>
      <c r="M76" s="15">
        <f t="shared" si="27"/>
        <v>0.32399999999999807</v>
      </c>
      <c r="N76" s="13">
        <f t="shared" si="33"/>
        <v>1628.66</v>
      </c>
      <c r="O76">
        <f t="shared" si="28"/>
        <v>1654.58</v>
      </c>
      <c r="P76" s="15">
        <f t="shared" si="35"/>
        <v>0.32399999999999807</v>
      </c>
      <c r="S76"/>
      <c r="U76"/>
    </row>
    <row r="77" spans="1:45">
      <c r="A77" t="s">
        <v>162</v>
      </c>
      <c r="B77" s="22">
        <v>1649.56</v>
      </c>
      <c r="C77" s="16">
        <v>1651.65</v>
      </c>
      <c r="D77">
        <f t="shared" si="30"/>
        <v>0.20900000000001456</v>
      </c>
      <c r="E77" s="22">
        <v>1648.59</v>
      </c>
      <c r="F77" s="16">
        <v>1652.67</v>
      </c>
      <c r="G77">
        <f t="shared" si="31"/>
        <v>0.20400000000000773</v>
      </c>
      <c r="H77" s="13">
        <f>hillslope_morph!C71</f>
        <v>1647.02</v>
      </c>
      <c r="I77">
        <f>hillslope_morph!C73</f>
        <v>1654.58</v>
      </c>
      <c r="J77" s="15">
        <f t="shared" si="32"/>
        <v>0.18899999999999864</v>
      </c>
      <c r="K77" s="13">
        <f t="shared" si="34"/>
        <v>1639.62</v>
      </c>
      <c r="L77">
        <f t="shared" si="29"/>
        <v>1659.76</v>
      </c>
      <c r="M77" s="15">
        <f t="shared" si="27"/>
        <v>0.25175000000000125</v>
      </c>
      <c r="N77" s="13">
        <f t="shared" si="33"/>
        <v>1639.62</v>
      </c>
      <c r="O77">
        <f t="shared" si="28"/>
        <v>1659.76</v>
      </c>
      <c r="P77" s="15">
        <f t="shared" si="35"/>
        <v>0.25175000000000125</v>
      </c>
      <c r="S77"/>
      <c r="U77"/>
    </row>
    <row r="78" spans="1:45">
      <c r="A78" t="s">
        <v>163</v>
      </c>
      <c r="B78" s="22">
        <v>1653.7</v>
      </c>
      <c r="C78" s="16">
        <v>1655.66</v>
      </c>
      <c r="D78">
        <f t="shared" si="30"/>
        <v>0.19600000000000364</v>
      </c>
      <c r="E78" s="22">
        <v>1652.68</v>
      </c>
      <c r="F78" s="16">
        <v>1656.71</v>
      </c>
      <c r="G78">
        <f t="shared" si="31"/>
        <v>0.20149999999999862</v>
      </c>
      <c r="H78" s="13">
        <f>hillslope_morph!C72</f>
        <v>1650.66</v>
      </c>
      <c r="I78">
        <f>hillslope_morph!C74</f>
        <v>1659.76</v>
      </c>
      <c r="J78" s="15">
        <f t="shared" si="32"/>
        <v>0.22749999999999773</v>
      </c>
      <c r="K78" s="13">
        <f t="shared" si="34"/>
        <v>1647.02</v>
      </c>
      <c r="L78">
        <f t="shared" si="29"/>
        <v>1664.55</v>
      </c>
      <c r="M78" s="15">
        <f t="shared" si="27"/>
        <v>0.21912499999999965</v>
      </c>
      <c r="N78" s="13">
        <f t="shared" si="33"/>
        <v>1647.02</v>
      </c>
      <c r="O78">
        <f t="shared" si="28"/>
        <v>1664.55</v>
      </c>
      <c r="P78" s="15">
        <f t="shared" si="35"/>
        <v>0.21912499999999965</v>
      </c>
      <c r="S78"/>
      <c r="U78"/>
    </row>
    <row r="79" spans="1:45">
      <c r="A79" s="5" t="s">
        <v>164</v>
      </c>
      <c r="B79" s="25">
        <v>1658.22</v>
      </c>
      <c r="C79" s="18">
        <v>1660.93</v>
      </c>
      <c r="D79" s="5">
        <f t="shared" si="30"/>
        <v>0.27100000000000363</v>
      </c>
      <c r="E79" s="25">
        <v>1656.72</v>
      </c>
      <c r="F79" s="18">
        <v>1661.13</v>
      </c>
      <c r="G79" s="5">
        <f t="shared" si="31"/>
        <v>0.22050000000000408</v>
      </c>
      <c r="H79" s="4">
        <f>hillslope_morph!C73</f>
        <v>1654.58</v>
      </c>
      <c r="I79" s="4">
        <f>1652.55+12</f>
        <v>1664.55</v>
      </c>
      <c r="J79" s="6">
        <f t="shared" si="32"/>
        <v>0.24925000000000069</v>
      </c>
      <c r="K79" s="4">
        <f t="shared" si="34"/>
        <v>1650.66</v>
      </c>
      <c r="L79" s="5">
        <f>O79</f>
        <v>1669.76</v>
      </c>
      <c r="M79" s="6">
        <f t="shared" si="27"/>
        <v>0.23874999999999885</v>
      </c>
      <c r="N79" s="4">
        <f t="shared" si="33"/>
        <v>1650.66</v>
      </c>
      <c r="O79" s="5">
        <f>1657.76+12</f>
        <v>1669.76</v>
      </c>
      <c r="P79" s="6">
        <f t="shared" si="35"/>
        <v>0.23874999999999885</v>
      </c>
      <c r="S79"/>
      <c r="U79"/>
    </row>
    <row r="80" spans="1:45">
      <c r="A80" t="s">
        <v>433</v>
      </c>
      <c r="B80" s="16"/>
      <c r="C80" s="16"/>
      <c r="E80" s="16"/>
      <c r="F80" s="16"/>
      <c r="H80"/>
      <c r="J80"/>
      <c r="K80" s="13">
        <f>K81</f>
        <v>1390.61</v>
      </c>
      <c r="L80">
        <f>K84</f>
        <v>1427.99</v>
      </c>
      <c r="M80" s="15">
        <f t="shared" si="27"/>
        <v>0.46725000000000139</v>
      </c>
      <c r="N80"/>
      <c r="P80"/>
      <c r="S80"/>
      <c r="U80"/>
    </row>
    <row r="81" spans="1:21">
      <c r="A81" s="3" t="s">
        <v>292</v>
      </c>
      <c r="B81"/>
      <c r="E81"/>
      <c r="H81"/>
      <c r="J81"/>
      <c r="K81" s="1">
        <f>channel_morph!F9</f>
        <v>1390.61</v>
      </c>
      <c r="L81">
        <v>1432.03</v>
      </c>
      <c r="M81" s="15">
        <f t="shared" si="27"/>
        <v>0.51775000000000093</v>
      </c>
      <c r="N81"/>
      <c r="P81"/>
      <c r="Q81" s="13"/>
      <c r="S81"/>
      <c r="U81"/>
    </row>
    <row r="82" spans="1:21">
      <c r="A82" s="15" t="s">
        <v>434</v>
      </c>
      <c r="B82"/>
      <c r="E82"/>
      <c r="H82"/>
      <c r="J82"/>
      <c r="K82" s="13">
        <v>1400.9</v>
      </c>
      <c r="L82">
        <v>1433.7</v>
      </c>
      <c r="M82" s="15">
        <f>(L82-K82)/80</f>
        <v>0.40999999999999942</v>
      </c>
      <c r="N82"/>
      <c r="P82"/>
      <c r="Q82" s="13"/>
      <c r="S82"/>
      <c r="U82"/>
    </row>
    <row r="83" spans="1:21">
      <c r="A83" s="15" t="s">
        <v>293</v>
      </c>
      <c r="B83"/>
      <c r="E83"/>
      <c r="H83"/>
      <c r="J83"/>
      <c r="K83" s="13">
        <v>1415.94</v>
      </c>
      <c r="L83">
        <v>1435.41</v>
      </c>
      <c r="M83" s="15">
        <f t="shared" si="27"/>
        <v>0.24337500000000034</v>
      </c>
      <c r="N83"/>
      <c r="P83"/>
      <c r="Q83" s="13"/>
      <c r="S83"/>
      <c r="U83"/>
    </row>
    <row r="84" spans="1:21">
      <c r="A84" s="15" t="s">
        <v>435</v>
      </c>
      <c r="B84"/>
      <c r="E84"/>
      <c r="H84"/>
      <c r="J84"/>
      <c r="K84" s="13">
        <v>1427.99</v>
      </c>
      <c r="L84">
        <f>L85</f>
        <v>1436.17</v>
      </c>
      <c r="M84" s="15">
        <f>(L84-K84)/80</f>
        <v>0.1022500000000008</v>
      </c>
      <c r="N84"/>
      <c r="P84"/>
      <c r="Q84" s="13"/>
      <c r="S84"/>
      <c r="U84"/>
    </row>
    <row r="85" spans="1:21">
      <c r="A85" s="6" t="s">
        <v>294</v>
      </c>
      <c r="B85" s="5"/>
      <c r="C85" s="5"/>
      <c r="D85" s="5"/>
      <c r="E85" s="5"/>
      <c r="F85" s="5"/>
      <c r="G85" s="5"/>
      <c r="H85" s="5"/>
      <c r="I85" s="5"/>
      <c r="J85" s="5"/>
      <c r="K85" s="4">
        <v>1432.03</v>
      </c>
      <c r="L85" s="5">
        <f>channel_morph!I9</f>
        <v>1436.17</v>
      </c>
      <c r="M85" s="6">
        <f t="shared" si="27"/>
        <v>5.1750000000001253E-2</v>
      </c>
      <c r="N85" s="5"/>
      <c r="O85" s="5"/>
      <c r="P85" s="5"/>
      <c r="Q85" s="13"/>
      <c r="S85"/>
      <c r="U85"/>
    </row>
    <row r="86" spans="1:21">
      <c r="A86" s="15" t="s">
        <v>438</v>
      </c>
      <c r="B86"/>
      <c r="E86"/>
      <c r="H86"/>
      <c r="J86"/>
      <c r="K86" s="13">
        <f>K87</f>
        <v>1440.99</v>
      </c>
      <c r="L86">
        <f>K90</f>
        <v>1450.92</v>
      </c>
      <c r="M86" s="15">
        <f t="shared" si="27"/>
        <v>0.12412500000000079</v>
      </c>
      <c r="N86"/>
      <c r="P86"/>
      <c r="Q86" s="13"/>
      <c r="S86"/>
      <c r="U86"/>
    </row>
    <row r="87" spans="1:21">
      <c r="A87" s="15" t="s">
        <v>296</v>
      </c>
      <c r="B87"/>
      <c r="E87"/>
      <c r="H87"/>
      <c r="J87"/>
      <c r="K87" s="13">
        <f>channel_morph!F10</f>
        <v>1440.99</v>
      </c>
      <c r="L87">
        <v>1460.3</v>
      </c>
      <c r="M87" s="15">
        <f t="shared" si="27"/>
        <v>0.24137499999999931</v>
      </c>
      <c r="N87"/>
      <c r="P87"/>
      <c r="Q87" s="13"/>
      <c r="S87"/>
      <c r="U87"/>
    </row>
    <row r="88" spans="1:21">
      <c r="A88" s="15" t="s">
        <v>439</v>
      </c>
      <c r="B88"/>
      <c r="E88"/>
      <c r="H88"/>
      <c r="J88"/>
      <c r="K88" s="13">
        <v>1433.25</v>
      </c>
      <c r="L88">
        <f>K92</f>
        <v>1465.41</v>
      </c>
      <c r="M88" s="15">
        <f t="shared" si="27"/>
        <v>0.40200000000000102</v>
      </c>
      <c r="N88"/>
      <c r="P88"/>
      <c r="Q88" s="13"/>
      <c r="S88"/>
      <c r="U88"/>
    </row>
    <row r="89" spans="1:21">
      <c r="A89" s="15" t="s">
        <v>295</v>
      </c>
      <c r="B89"/>
      <c r="E89"/>
      <c r="H89"/>
      <c r="J89"/>
      <c r="K89" s="13">
        <v>1441.26</v>
      </c>
      <c r="L89">
        <v>1475.78</v>
      </c>
      <c r="M89" s="15">
        <f t="shared" si="27"/>
        <v>0.43149999999999977</v>
      </c>
      <c r="N89"/>
      <c r="P89"/>
      <c r="Q89" s="13"/>
      <c r="S89"/>
      <c r="U89"/>
    </row>
    <row r="90" spans="1:21">
      <c r="A90" s="15" t="s">
        <v>440</v>
      </c>
      <c r="B90"/>
      <c r="E90"/>
      <c r="H90"/>
      <c r="J90"/>
      <c r="K90" s="13">
        <v>1450.92</v>
      </c>
      <c r="L90">
        <f>K94</f>
        <v>1490.43</v>
      </c>
      <c r="M90" s="15">
        <f t="shared" si="27"/>
        <v>0.4938749999999999</v>
      </c>
      <c r="N90"/>
      <c r="P90"/>
      <c r="Q90" s="13"/>
      <c r="S90"/>
      <c r="U90"/>
    </row>
    <row r="91" spans="1:21">
      <c r="A91" s="15" t="s">
        <v>297</v>
      </c>
      <c r="B91"/>
      <c r="E91"/>
      <c r="H91"/>
      <c r="J91"/>
      <c r="K91" s="13">
        <f>L87</f>
        <v>1460.3</v>
      </c>
      <c r="L91">
        <v>1505.63</v>
      </c>
      <c r="M91" s="15">
        <f t="shared" si="27"/>
        <v>0.56662500000000193</v>
      </c>
      <c r="N91"/>
      <c r="P91"/>
      <c r="Q91" s="13"/>
      <c r="S91"/>
      <c r="U91"/>
    </row>
    <row r="92" spans="1:21">
      <c r="A92" s="15" t="s">
        <v>441</v>
      </c>
      <c r="B92"/>
      <c r="E92"/>
      <c r="H92"/>
      <c r="J92"/>
      <c r="K92" s="13">
        <v>1465.41</v>
      </c>
      <c r="L92">
        <f>K96</f>
        <v>1518.58</v>
      </c>
      <c r="M92" s="15">
        <f t="shared" si="27"/>
        <v>0.66462499999999802</v>
      </c>
      <c r="N92"/>
      <c r="P92"/>
      <c r="Q92" s="13"/>
      <c r="S92"/>
      <c r="U92"/>
    </row>
    <row r="93" spans="1:21">
      <c r="A93" s="15" t="s">
        <v>298</v>
      </c>
      <c r="B93"/>
      <c r="E93"/>
      <c r="H93"/>
      <c r="J93"/>
      <c r="K93" s="13">
        <f>L89</f>
        <v>1475.78</v>
      </c>
      <c r="L93">
        <v>1532.39</v>
      </c>
      <c r="M93" s="15">
        <f t="shared" si="27"/>
        <v>0.70762500000000161</v>
      </c>
      <c r="N93"/>
      <c r="P93"/>
      <c r="Q93" s="13"/>
      <c r="S93"/>
      <c r="U93"/>
    </row>
    <row r="94" spans="1:21">
      <c r="A94" s="15" t="s">
        <v>442</v>
      </c>
      <c r="B94"/>
      <c r="E94"/>
      <c r="H94"/>
      <c r="J94"/>
      <c r="K94" s="13">
        <v>1490.43</v>
      </c>
      <c r="L94">
        <f>K98</f>
        <v>1549.76</v>
      </c>
      <c r="M94" s="15">
        <f t="shared" si="27"/>
        <v>0.74162499999999909</v>
      </c>
      <c r="N94"/>
      <c r="P94"/>
      <c r="Q94" s="13"/>
      <c r="S94"/>
      <c r="U94"/>
    </row>
    <row r="95" spans="1:21">
      <c r="A95" s="15" t="s">
        <v>299</v>
      </c>
      <c r="B95"/>
      <c r="E95"/>
      <c r="H95"/>
      <c r="J95"/>
      <c r="K95" s="13">
        <f>L91</f>
        <v>1505.63</v>
      </c>
      <c r="L95">
        <v>1565.75</v>
      </c>
      <c r="M95" s="15">
        <f t="shared" si="27"/>
        <v>0.75149999999999861</v>
      </c>
      <c r="N95"/>
      <c r="P95"/>
      <c r="Q95" s="13"/>
      <c r="S95"/>
      <c r="U95"/>
    </row>
    <row r="96" spans="1:21">
      <c r="A96" s="15" t="s">
        <v>443</v>
      </c>
      <c r="B96"/>
      <c r="E96"/>
      <c r="H96"/>
      <c r="J96"/>
      <c r="K96" s="13">
        <v>1518.58</v>
      </c>
      <c r="L96">
        <v>1573.16</v>
      </c>
      <c r="M96" s="15">
        <f t="shared" si="27"/>
        <v>0.68225000000000191</v>
      </c>
      <c r="N96"/>
      <c r="P96"/>
      <c r="Q96" s="13"/>
      <c r="S96"/>
      <c r="U96"/>
    </row>
    <row r="97" spans="1:21">
      <c r="A97" s="15" t="s">
        <v>300</v>
      </c>
      <c r="B97"/>
      <c r="E97"/>
      <c r="H97"/>
      <c r="J97"/>
      <c r="K97" s="13">
        <f t="shared" ref="K97" si="36">L93</f>
        <v>1532.39</v>
      </c>
      <c r="L97">
        <f>channel_morph!I10</f>
        <v>1574.19</v>
      </c>
      <c r="M97" s="15">
        <f t="shared" si="27"/>
        <v>0.52249999999999941</v>
      </c>
      <c r="N97" s="5"/>
      <c r="O97" s="5"/>
      <c r="P97" s="5"/>
      <c r="Q97" s="13"/>
      <c r="S97"/>
      <c r="U97"/>
    </row>
    <row r="98" spans="1:21">
      <c r="A98" s="5" t="s">
        <v>522</v>
      </c>
      <c r="B98" s="5"/>
      <c r="C98" s="5"/>
      <c r="D98" s="5"/>
      <c r="E98" s="5"/>
      <c r="F98" s="5"/>
      <c r="G98" s="5"/>
      <c r="H98" s="5"/>
      <c r="I98" s="5"/>
      <c r="J98" s="5"/>
      <c r="K98" s="4">
        <v>1549.76</v>
      </c>
      <c r="L98" s="5">
        <f>L97</f>
        <v>1574.19</v>
      </c>
      <c r="M98" s="15">
        <f t="shared" si="27"/>
        <v>0.30537500000000078</v>
      </c>
      <c r="N98"/>
      <c r="P98"/>
      <c r="Q98" s="13"/>
      <c r="S98"/>
      <c r="U98"/>
    </row>
    <row r="99" spans="1:21">
      <c r="A99" s="15" t="s">
        <v>444</v>
      </c>
      <c r="B99"/>
      <c r="E99"/>
      <c r="H99"/>
      <c r="J99"/>
      <c r="K99" s="13">
        <f>K100</f>
        <v>1509.91</v>
      </c>
      <c r="L99">
        <f t="shared" ref="L99:L111" si="37">K103</f>
        <v>1536.77</v>
      </c>
      <c r="M99" s="15">
        <f t="shared" si="27"/>
        <v>0.33574999999999877</v>
      </c>
      <c r="N99"/>
      <c r="P99"/>
      <c r="Q99" s="13"/>
      <c r="S99"/>
      <c r="U99"/>
    </row>
    <row r="100" spans="1:21">
      <c r="A100" s="15" t="s">
        <v>301</v>
      </c>
      <c r="B100"/>
      <c r="E100"/>
      <c r="H100"/>
      <c r="J100"/>
      <c r="K100" s="1">
        <f>channel_morph!F11</f>
        <v>1509.91</v>
      </c>
      <c r="L100">
        <f t="shared" si="37"/>
        <v>1555</v>
      </c>
      <c r="M100" s="15">
        <f t="shared" si="27"/>
        <v>0.56362499999999893</v>
      </c>
      <c r="N100"/>
      <c r="P100"/>
      <c r="Q100" s="13"/>
      <c r="S100"/>
      <c r="U100"/>
    </row>
    <row r="101" spans="1:21">
      <c r="A101" s="15" t="s">
        <v>445</v>
      </c>
      <c r="B101"/>
      <c r="E101"/>
      <c r="H101"/>
      <c r="J101"/>
      <c r="K101" s="13">
        <v>1514.05</v>
      </c>
      <c r="L101">
        <f t="shared" si="37"/>
        <v>1565.04</v>
      </c>
      <c r="M101" s="15">
        <f t="shared" si="27"/>
        <v>0.63737500000000014</v>
      </c>
      <c r="N101"/>
      <c r="P101"/>
      <c r="Q101" s="13"/>
      <c r="S101"/>
      <c r="U101"/>
    </row>
    <row r="102" spans="1:21">
      <c r="A102" s="15" t="s">
        <v>302</v>
      </c>
      <c r="B102"/>
      <c r="E102"/>
      <c r="H102"/>
      <c r="J102"/>
      <c r="K102" s="13">
        <v>1524.12</v>
      </c>
      <c r="L102">
        <f t="shared" si="37"/>
        <v>1574.98</v>
      </c>
      <c r="M102" s="15">
        <f t="shared" si="27"/>
        <v>0.63575000000000159</v>
      </c>
      <c r="N102"/>
      <c r="P102"/>
      <c r="Q102" s="13"/>
      <c r="S102"/>
      <c r="U102"/>
    </row>
    <row r="103" spans="1:21">
      <c r="A103" s="15" t="s">
        <v>446</v>
      </c>
      <c r="B103"/>
      <c r="E103"/>
      <c r="H103"/>
      <c r="J103"/>
      <c r="K103" s="13">
        <v>1536.77</v>
      </c>
      <c r="L103">
        <f t="shared" si="37"/>
        <v>1583.54</v>
      </c>
      <c r="M103" s="15">
        <f t="shared" si="27"/>
        <v>0.58462499999999973</v>
      </c>
      <c r="N103"/>
      <c r="P103"/>
      <c r="Q103" s="13"/>
      <c r="S103"/>
      <c r="U103"/>
    </row>
    <row r="104" spans="1:21">
      <c r="A104" s="15" t="s">
        <v>303</v>
      </c>
      <c r="B104"/>
      <c r="E104"/>
      <c r="H104"/>
      <c r="J104"/>
      <c r="K104" s="13">
        <v>1555</v>
      </c>
      <c r="L104">
        <f t="shared" si="37"/>
        <v>1590.75</v>
      </c>
      <c r="M104" s="15">
        <f t="shared" si="27"/>
        <v>0.44687500000000002</v>
      </c>
      <c r="N104"/>
      <c r="P104"/>
      <c r="Q104" s="13"/>
      <c r="S104"/>
      <c r="U104"/>
    </row>
    <row r="105" spans="1:21">
      <c r="A105" s="15" t="s">
        <v>447</v>
      </c>
      <c r="B105"/>
      <c r="E105"/>
      <c r="H105"/>
      <c r="J105"/>
      <c r="K105" s="13">
        <v>1565.04</v>
      </c>
      <c r="L105">
        <f t="shared" si="37"/>
        <v>1595.87</v>
      </c>
      <c r="M105" s="15">
        <f t="shared" si="27"/>
        <v>0.38537499999999908</v>
      </c>
      <c r="N105"/>
      <c r="P105"/>
      <c r="Q105" s="13"/>
      <c r="S105"/>
      <c r="U105"/>
    </row>
    <row r="106" spans="1:21">
      <c r="A106" s="15" t="s">
        <v>304</v>
      </c>
      <c r="B106"/>
      <c r="E106"/>
      <c r="H106"/>
      <c r="J106"/>
      <c r="K106" s="13">
        <v>1574.98</v>
      </c>
      <c r="L106">
        <f t="shared" si="37"/>
        <v>1602.08</v>
      </c>
      <c r="M106" s="15">
        <f t="shared" si="27"/>
        <v>0.33874999999999889</v>
      </c>
      <c r="N106"/>
      <c r="P106"/>
      <c r="Q106" s="13"/>
      <c r="S106"/>
      <c r="U106"/>
    </row>
    <row r="107" spans="1:21">
      <c r="A107" s="15" t="s">
        <v>448</v>
      </c>
      <c r="B107"/>
      <c r="E107"/>
      <c r="H107"/>
      <c r="J107"/>
      <c r="K107" s="13">
        <v>1583.54</v>
      </c>
      <c r="L107">
        <f t="shared" si="37"/>
        <v>1606.61</v>
      </c>
      <c r="M107" s="15">
        <f t="shared" si="27"/>
        <v>0.28837499999999922</v>
      </c>
      <c r="N107"/>
      <c r="P107"/>
      <c r="Q107" s="13"/>
      <c r="S107"/>
      <c r="U107"/>
    </row>
    <row r="108" spans="1:21">
      <c r="A108" s="15" t="s">
        <v>305</v>
      </c>
      <c r="B108"/>
      <c r="E108"/>
      <c r="H108"/>
      <c r="J108"/>
      <c r="K108" s="13">
        <v>1590.75</v>
      </c>
      <c r="L108">
        <f t="shared" si="37"/>
        <v>1610.12</v>
      </c>
      <c r="M108" s="15">
        <f t="shared" si="27"/>
        <v>0.24212499999999865</v>
      </c>
      <c r="N108"/>
      <c r="P108"/>
      <c r="Q108" s="13"/>
      <c r="S108"/>
      <c r="U108"/>
    </row>
    <row r="109" spans="1:21">
      <c r="A109" s="15" t="s">
        <v>449</v>
      </c>
      <c r="B109"/>
      <c r="E109"/>
      <c r="H109"/>
      <c r="J109"/>
      <c r="K109" s="13">
        <v>1595.87</v>
      </c>
      <c r="L109">
        <f t="shared" si="37"/>
        <v>1614.09</v>
      </c>
      <c r="M109" s="15">
        <f t="shared" si="27"/>
        <v>0.22775000000000034</v>
      </c>
      <c r="N109"/>
      <c r="P109"/>
      <c r="Q109" s="13"/>
      <c r="S109"/>
      <c r="U109"/>
    </row>
    <row r="110" spans="1:21">
      <c r="A110" s="15" t="s">
        <v>306</v>
      </c>
      <c r="B110"/>
      <c r="E110"/>
      <c r="H110"/>
      <c r="J110"/>
      <c r="K110" s="13">
        <v>1602.08</v>
      </c>
      <c r="L110">
        <f t="shared" si="37"/>
        <v>1618.03</v>
      </c>
      <c r="M110" s="15">
        <f t="shared" si="27"/>
        <v>0.19937500000000058</v>
      </c>
      <c r="N110"/>
      <c r="P110"/>
      <c r="Q110" s="13"/>
      <c r="S110"/>
      <c r="U110"/>
    </row>
    <row r="111" spans="1:21">
      <c r="A111" s="15" t="s">
        <v>450</v>
      </c>
      <c r="B111"/>
      <c r="E111"/>
      <c r="H111"/>
      <c r="J111"/>
      <c r="K111" s="13">
        <v>1606.61</v>
      </c>
      <c r="L111">
        <f t="shared" si="37"/>
        <v>1621.17</v>
      </c>
      <c r="M111" s="15">
        <f t="shared" si="27"/>
        <v>0.18200000000000216</v>
      </c>
      <c r="N111"/>
      <c r="P111"/>
      <c r="Q111" s="13"/>
      <c r="S111"/>
      <c r="U111"/>
    </row>
    <row r="112" spans="1:21">
      <c r="A112" s="15" t="s">
        <v>307</v>
      </c>
      <c r="B112"/>
      <c r="E112"/>
      <c r="H112"/>
      <c r="J112"/>
      <c r="K112" s="13">
        <v>1610.12</v>
      </c>
      <c r="L112">
        <f t="shared" ref="L112" si="38">K116</f>
        <v>1623.56</v>
      </c>
      <c r="M112" s="15">
        <f t="shared" si="27"/>
        <v>0.16800000000000068</v>
      </c>
      <c r="N112"/>
      <c r="P112"/>
      <c r="Q112" s="13"/>
      <c r="S112"/>
      <c r="U112"/>
    </row>
    <row r="113" spans="1:21">
      <c r="A113" s="15" t="s">
        <v>451</v>
      </c>
      <c r="B113"/>
      <c r="E113"/>
      <c r="H113"/>
      <c r="J113"/>
      <c r="K113" s="13">
        <v>1614.09</v>
      </c>
      <c r="L113">
        <v>1625.97</v>
      </c>
      <c r="M113" s="15">
        <f t="shared" si="27"/>
        <v>0.14850000000000135</v>
      </c>
      <c r="N113"/>
      <c r="P113"/>
      <c r="Q113" s="13"/>
      <c r="S113"/>
      <c r="U113"/>
    </row>
    <row r="114" spans="1:21">
      <c r="A114" s="15" t="s">
        <v>308</v>
      </c>
      <c r="B114"/>
      <c r="E114"/>
      <c r="H114"/>
      <c r="J114"/>
      <c r="K114" s="13">
        <v>1618.03</v>
      </c>
      <c r="L114">
        <v>1627.94</v>
      </c>
      <c r="M114" s="15">
        <f t="shared" si="27"/>
        <v>0.12387500000000103</v>
      </c>
      <c r="N114"/>
      <c r="P114"/>
      <c r="Q114" s="13"/>
      <c r="S114"/>
      <c r="U114"/>
    </row>
    <row r="115" spans="1:21">
      <c r="A115" s="15" t="s">
        <v>452</v>
      </c>
      <c r="B115"/>
      <c r="E115"/>
      <c r="H115"/>
      <c r="J115"/>
      <c r="K115" s="13">
        <v>1621.17</v>
      </c>
      <c r="L115">
        <v>1629.56</v>
      </c>
      <c r="M115" s="15">
        <f t="shared" si="27"/>
        <v>0.10487499999999841</v>
      </c>
      <c r="N115"/>
      <c r="P115"/>
      <c r="Q115" s="13"/>
      <c r="S115"/>
      <c r="U115"/>
    </row>
    <row r="116" spans="1:21">
      <c r="A116" s="15" t="s">
        <v>309</v>
      </c>
      <c r="B116"/>
      <c r="E116"/>
      <c r="H116"/>
      <c r="J116"/>
      <c r="K116" s="13">
        <v>1623.56</v>
      </c>
      <c r="L116">
        <f>channel_morph!I11</f>
        <v>1631.67</v>
      </c>
      <c r="M116" s="15">
        <f t="shared" si="27"/>
        <v>0.10137500000000159</v>
      </c>
      <c r="N116" s="5"/>
      <c r="O116" s="5"/>
      <c r="P116" s="5"/>
      <c r="Q116" s="13"/>
      <c r="S116"/>
      <c r="U116"/>
    </row>
    <row r="117" spans="1:21">
      <c r="A117" s="5" t="s">
        <v>523</v>
      </c>
      <c r="B117" s="5"/>
      <c r="C117" s="5"/>
      <c r="D117" s="5"/>
      <c r="E117" s="5"/>
      <c r="F117" s="5"/>
      <c r="G117" s="5"/>
      <c r="H117" s="5"/>
      <c r="I117" s="5"/>
      <c r="J117" s="5"/>
      <c r="K117" s="4">
        <f>L113</f>
        <v>1625.97</v>
      </c>
      <c r="L117" s="5">
        <f>L116</f>
        <v>1631.67</v>
      </c>
      <c r="M117" s="15">
        <f t="shared" si="27"/>
        <v>7.1250000000000563E-2</v>
      </c>
      <c r="N117"/>
      <c r="P117"/>
      <c r="Q117" s="13"/>
      <c r="S117"/>
      <c r="U117"/>
    </row>
    <row r="118" spans="1:21">
      <c r="A118" s="15" t="s">
        <v>453</v>
      </c>
      <c r="B118"/>
      <c r="E118"/>
      <c r="H118"/>
      <c r="J118"/>
      <c r="K118" s="13">
        <f>K119</f>
        <v>1544.59</v>
      </c>
      <c r="L118">
        <f t="shared" ref="L118:L130" si="39">K122</f>
        <v>1559.62</v>
      </c>
      <c r="M118" s="15">
        <f t="shared" si="27"/>
        <v>0.18787499999999965</v>
      </c>
      <c r="N118"/>
      <c r="P118"/>
      <c r="Q118" s="13"/>
      <c r="S118"/>
      <c r="U118"/>
    </row>
    <row r="119" spans="1:21">
      <c r="A119" s="15" t="s">
        <v>312</v>
      </c>
      <c r="B119"/>
      <c r="E119"/>
      <c r="H119"/>
      <c r="J119"/>
      <c r="K119" s="13">
        <f>channel_morph!F12</f>
        <v>1544.59</v>
      </c>
      <c r="L119">
        <f t="shared" si="39"/>
        <v>1566.26</v>
      </c>
      <c r="M119" s="15">
        <f t="shared" si="27"/>
        <v>0.27087500000000092</v>
      </c>
      <c r="N119"/>
      <c r="P119"/>
      <c r="Q119" s="13"/>
      <c r="S119"/>
      <c r="U119"/>
    </row>
    <row r="120" spans="1:21">
      <c r="A120" s="15" t="s">
        <v>454</v>
      </c>
      <c r="B120"/>
      <c r="E120"/>
      <c r="H120"/>
      <c r="J120"/>
      <c r="K120" s="13">
        <v>1544.25</v>
      </c>
      <c r="L120">
        <f t="shared" si="39"/>
        <v>1571.57</v>
      </c>
      <c r="M120" s="15">
        <f t="shared" si="27"/>
        <v>0.34149999999999919</v>
      </c>
      <c r="N120"/>
      <c r="P120"/>
      <c r="Q120" s="13"/>
      <c r="S120"/>
      <c r="U120"/>
    </row>
    <row r="121" spans="1:21">
      <c r="A121" s="15" t="s">
        <v>310</v>
      </c>
      <c r="B121"/>
      <c r="E121"/>
      <c r="H121"/>
      <c r="J121"/>
      <c r="K121" s="13">
        <v>1551.91</v>
      </c>
      <c r="L121">
        <f t="shared" si="39"/>
        <v>1575.11</v>
      </c>
      <c r="M121" s="15">
        <f t="shared" si="27"/>
        <v>0.2899999999999977</v>
      </c>
      <c r="N121"/>
      <c r="P121"/>
      <c r="Q121" s="13"/>
      <c r="S121"/>
      <c r="U121"/>
    </row>
    <row r="122" spans="1:21">
      <c r="A122" s="15" t="s">
        <v>455</v>
      </c>
      <c r="B122"/>
      <c r="E122"/>
      <c r="H122"/>
      <c r="J122"/>
      <c r="K122" s="13">
        <v>1559.62</v>
      </c>
      <c r="L122">
        <f t="shared" si="39"/>
        <v>1577.4</v>
      </c>
      <c r="M122" s="15">
        <f t="shared" si="27"/>
        <v>0.2222500000000025</v>
      </c>
      <c r="N122"/>
      <c r="P122"/>
      <c r="Q122" s="13"/>
      <c r="S122"/>
      <c r="U122"/>
    </row>
    <row r="123" spans="1:21">
      <c r="A123" s="15" t="s">
        <v>311</v>
      </c>
      <c r="B123"/>
      <c r="E123"/>
      <c r="H123"/>
      <c r="J123"/>
      <c r="K123" s="13">
        <v>1566.26</v>
      </c>
      <c r="L123">
        <f t="shared" si="39"/>
        <v>1579.01</v>
      </c>
      <c r="M123" s="15">
        <f t="shared" si="27"/>
        <v>0.15937499999999999</v>
      </c>
      <c r="N123"/>
      <c r="P123"/>
      <c r="Q123" s="13"/>
      <c r="S123"/>
      <c r="U123"/>
    </row>
    <row r="124" spans="1:21">
      <c r="A124" s="15" t="s">
        <v>456</v>
      </c>
      <c r="B124"/>
      <c r="E124"/>
      <c r="H124"/>
      <c r="J124"/>
      <c r="K124" s="13">
        <v>1571.57</v>
      </c>
      <c r="L124">
        <f t="shared" si="39"/>
        <v>1581.15</v>
      </c>
      <c r="M124" s="15">
        <f t="shared" si="27"/>
        <v>0.11975000000000194</v>
      </c>
      <c r="N124"/>
      <c r="P124"/>
      <c r="Q124" s="13"/>
      <c r="S124"/>
      <c r="U124"/>
    </row>
    <row r="125" spans="1:21">
      <c r="A125" s="15" t="s">
        <v>313</v>
      </c>
      <c r="B125"/>
      <c r="E125"/>
      <c r="H125"/>
      <c r="J125"/>
      <c r="K125" s="13">
        <v>1575.11</v>
      </c>
      <c r="L125">
        <f t="shared" si="39"/>
        <v>1582.76</v>
      </c>
      <c r="M125" s="15">
        <f t="shared" si="27"/>
        <v>9.562500000000114E-2</v>
      </c>
      <c r="N125"/>
      <c r="P125"/>
      <c r="Q125" s="13"/>
      <c r="S125"/>
      <c r="U125"/>
    </row>
    <row r="126" spans="1:21">
      <c r="A126" s="15" t="s">
        <v>457</v>
      </c>
      <c r="B126"/>
      <c r="E126"/>
      <c r="H126"/>
      <c r="J126"/>
      <c r="K126" s="13">
        <v>1577.4</v>
      </c>
      <c r="L126">
        <f t="shared" si="39"/>
        <v>1584.32</v>
      </c>
      <c r="M126" s="15">
        <f t="shared" si="27"/>
        <v>8.6499999999998065E-2</v>
      </c>
      <c r="N126"/>
      <c r="P126"/>
      <c r="Q126" s="13"/>
      <c r="S126"/>
      <c r="U126"/>
    </row>
    <row r="127" spans="1:21">
      <c r="A127" s="15" t="s">
        <v>314</v>
      </c>
      <c r="B127"/>
      <c r="E127"/>
      <c r="H127"/>
      <c r="J127"/>
      <c r="K127" s="13">
        <v>1579.01</v>
      </c>
      <c r="L127">
        <f t="shared" si="39"/>
        <v>1586.1</v>
      </c>
      <c r="M127" s="15">
        <f t="shared" si="27"/>
        <v>8.8624999999998982E-2</v>
      </c>
      <c r="N127"/>
      <c r="P127"/>
      <c r="Q127" s="13"/>
      <c r="S127"/>
      <c r="U127"/>
    </row>
    <row r="128" spans="1:21">
      <c r="A128" s="15" t="s">
        <v>458</v>
      </c>
      <c r="B128"/>
      <c r="E128"/>
      <c r="H128"/>
      <c r="J128"/>
      <c r="K128" s="13">
        <v>1581.15</v>
      </c>
      <c r="L128">
        <f t="shared" si="39"/>
        <v>1589.22</v>
      </c>
      <c r="M128" s="15">
        <f t="shared" si="27"/>
        <v>0.1008749999999992</v>
      </c>
      <c r="N128"/>
      <c r="P128"/>
      <c r="Q128" s="13"/>
      <c r="S128"/>
      <c r="U128"/>
    </row>
    <row r="129" spans="1:21">
      <c r="A129" s="15" t="s">
        <v>315</v>
      </c>
      <c r="B129"/>
      <c r="E129"/>
      <c r="H129"/>
      <c r="J129"/>
      <c r="K129" s="13">
        <v>1582.76</v>
      </c>
      <c r="L129">
        <f t="shared" si="39"/>
        <v>1594.4</v>
      </c>
      <c r="M129" s="15">
        <f t="shared" si="27"/>
        <v>0.14550000000000124</v>
      </c>
      <c r="N129"/>
      <c r="P129"/>
      <c r="Q129" s="13"/>
      <c r="S129"/>
      <c r="U129"/>
    </row>
    <row r="130" spans="1:21">
      <c r="A130" s="15" t="s">
        <v>459</v>
      </c>
      <c r="B130"/>
      <c r="E130"/>
      <c r="H130"/>
      <c r="J130"/>
      <c r="K130" s="13">
        <v>1584.32</v>
      </c>
      <c r="L130">
        <f t="shared" si="39"/>
        <v>1598.53</v>
      </c>
      <c r="M130" s="15">
        <f t="shared" si="27"/>
        <v>0.17762500000000045</v>
      </c>
      <c r="N130"/>
      <c r="P130"/>
      <c r="Q130" s="13"/>
      <c r="S130"/>
      <c r="U130"/>
    </row>
    <row r="131" spans="1:21">
      <c r="A131" s="15" t="s">
        <v>316</v>
      </c>
      <c r="B131"/>
      <c r="E131"/>
      <c r="H131"/>
      <c r="J131"/>
      <c r="K131" s="13">
        <v>1586.1</v>
      </c>
      <c r="L131">
        <f t="shared" ref="L131" si="40">K135</f>
        <v>1604.06</v>
      </c>
      <c r="M131" s="15">
        <f t="shared" si="27"/>
        <v>0.22450000000000045</v>
      </c>
      <c r="N131"/>
      <c r="P131"/>
      <c r="Q131" s="13"/>
      <c r="S131"/>
      <c r="U131"/>
    </row>
    <row r="132" spans="1:21">
      <c r="A132" s="15" t="s">
        <v>460</v>
      </c>
      <c r="B132"/>
      <c r="E132"/>
      <c r="H132"/>
      <c r="J132"/>
      <c r="K132" s="13">
        <v>1589.22</v>
      </c>
      <c r="L132">
        <f>K136</f>
        <v>1608.71</v>
      </c>
      <c r="M132" s="15">
        <f t="shared" si="27"/>
        <v>0.24362500000000012</v>
      </c>
      <c r="N132"/>
      <c r="P132"/>
      <c r="Q132" s="13"/>
      <c r="S132"/>
      <c r="U132"/>
    </row>
    <row r="133" spans="1:21">
      <c r="A133" s="15" t="s">
        <v>317</v>
      </c>
      <c r="B133"/>
      <c r="E133"/>
      <c r="H133"/>
      <c r="J133"/>
      <c r="K133" s="13">
        <v>1594.4</v>
      </c>
      <c r="L133">
        <f>K137</f>
        <v>1612.67</v>
      </c>
      <c r="M133" s="15">
        <f t="shared" si="27"/>
        <v>0.22837499999999977</v>
      </c>
      <c r="N133"/>
      <c r="P133"/>
      <c r="Q133" s="13"/>
      <c r="S133"/>
      <c r="U133"/>
    </row>
    <row r="134" spans="1:21">
      <c r="A134" s="15" t="s">
        <v>461</v>
      </c>
      <c r="B134"/>
      <c r="E134"/>
      <c r="H134"/>
      <c r="J134"/>
      <c r="K134" s="13">
        <v>1598.53</v>
      </c>
      <c r="L134">
        <f>K138</f>
        <v>1617.34</v>
      </c>
      <c r="M134" s="15">
        <f t="shared" si="27"/>
        <v>0.23512499999999931</v>
      </c>
      <c r="N134"/>
      <c r="P134"/>
      <c r="Q134" s="13"/>
      <c r="S134"/>
      <c r="U134"/>
    </row>
    <row r="135" spans="1:21">
      <c r="A135" s="15" t="s">
        <v>318</v>
      </c>
      <c r="B135"/>
      <c r="E135"/>
      <c r="H135"/>
      <c r="J135"/>
      <c r="K135" s="13">
        <v>1604.06</v>
      </c>
      <c r="L135">
        <f>K139</f>
        <v>1622.65</v>
      </c>
      <c r="M135" s="15">
        <f t="shared" si="27"/>
        <v>0.23237500000000183</v>
      </c>
      <c r="N135"/>
      <c r="P135"/>
      <c r="Q135" s="13"/>
      <c r="S135"/>
      <c r="U135"/>
    </row>
    <row r="136" spans="1:21">
      <c r="A136" s="15" t="s">
        <v>462</v>
      </c>
      <c r="B136"/>
      <c r="E136"/>
      <c r="H136"/>
      <c r="J136"/>
      <c r="K136" s="13">
        <v>1608.71</v>
      </c>
      <c r="L136">
        <f>K140</f>
        <v>1626.87</v>
      </c>
      <c r="M136" s="15">
        <f t="shared" si="27"/>
        <v>0.22699999999999818</v>
      </c>
      <c r="N136"/>
      <c r="P136"/>
      <c r="S136"/>
      <c r="U136"/>
    </row>
    <row r="137" spans="1:21">
      <c r="A137" s="15" t="s">
        <v>324</v>
      </c>
      <c r="B137"/>
      <c r="E137"/>
      <c r="H137"/>
      <c r="K137" s="13">
        <v>1612.67</v>
      </c>
      <c r="L137">
        <f t="shared" ref="L137" si="41">K141</f>
        <v>1630.13</v>
      </c>
      <c r="M137" s="15">
        <f t="shared" si="27"/>
        <v>0.21825000000000044</v>
      </c>
      <c r="N137"/>
      <c r="S137"/>
      <c r="U137"/>
    </row>
    <row r="138" spans="1:21">
      <c r="A138" s="15" t="s">
        <v>463</v>
      </c>
      <c r="B138"/>
      <c r="E138"/>
      <c r="H138"/>
      <c r="K138" s="13">
        <v>1617.34</v>
      </c>
      <c r="L138">
        <v>1633.94</v>
      </c>
      <c r="M138" s="15">
        <f t="shared" si="27"/>
        <v>0.20750000000000171</v>
      </c>
      <c r="N138"/>
      <c r="S138"/>
      <c r="U138"/>
    </row>
    <row r="139" spans="1:21">
      <c r="A139" s="15" t="s">
        <v>325</v>
      </c>
      <c r="B139"/>
      <c r="E139"/>
      <c r="H139"/>
      <c r="K139" s="13">
        <v>1622.65</v>
      </c>
      <c r="L139">
        <v>1636.46</v>
      </c>
      <c r="M139" s="15">
        <f t="shared" si="27"/>
        <v>0.17262499999999931</v>
      </c>
      <c r="N139"/>
      <c r="S139"/>
      <c r="U139"/>
    </row>
    <row r="140" spans="1:21">
      <c r="A140" s="15" t="s">
        <v>464</v>
      </c>
      <c r="B140"/>
      <c r="E140"/>
      <c r="H140"/>
      <c r="K140" s="13">
        <v>1626.87</v>
      </c>
      <c r="L140">
        <v>1637.28</v>
      </c>
      <c r="M140" s="15">
        <f t="shared" si="27"/>
        <v>0.13012500000000102</v>
      </c>
      <c r="N140"/>
      <c r="S140"/>
      <c r="U140"/>
    </row>
    <row r="141" spans="1:21">
      <c r="A141" s="6" t="s">
        <v>326</v>
      </c>
      <c r="B141" s="5"/>
      <c r="C141" s="5"/>
      <c r="D141" s="5"/>
      <c r="E141" s="5"/>
      <c r="F141" s="5"/>
      <c r="G141" s="5"/>
      <c r="H141" s="5"/>
      <c r="I141" s="5"/>
      <c r="J141" s="6"/>
      <c r="K141" s="4">
        <v>1630.13</v>
      </c>
      <c r="L141" s="5">
        <f>channel_morph!I12</f>
        <v>1637.28</v>
      </c>
      <c r="M141" s="15">
        <f t="shared" si="27"/>
        <v>8.9374999999998289E-2</v>
      </c>
      <c r="N141" s="5"/>
      <c r="O141" s="5"/>
      <c r="P141" s="6"/>
      <c r="S141"/>
      <c r="U141"/>
    </row>
    <row r="142" spans="1:21">
      <c r="A142" s="15" t="s">
        <v>465</v>
      </c>
      <c r="B142"/>
      <c r="E142"/>
      <c r="H142"/>
      <c r="J142"/>
      <c r="K142" s="13">
        <f>K143</f>
        <v>1561.42</v>
      </c>
      <c r="L142">
        <f t="shared" ref="L142:L158" si="42">K146</f>
        <v>1582.15</v>
      </c>
      <c r="M142" s="15">
        <f t="shared" ref="M142:M205" si="43">(L142-K142)/80</f>
        <v>0.25912500000000022</v>
      </c>
      <c r="N142"/>
      <c r="P142"/>
      <c r="S142"/>
      <c r="U142"/>
    </row>
    <row r="143" spans="1:21">
      <c r="A143" s="15" t="s">
        <v>327</v>
      </c>
      <c r="B143"/>
      <c r="E143"/>
      <c r="H143"/>
      <c r="J143"/>
      <c r="K143" s="13">
        <v>1561.42</v>
      </c>
      <c r="L143">
        <f t="shared" si="42"/>
        <v>1590.48</v>
      </c>
      <c r="M143" s="15">
        <f t="shared" si="43"/>
        <v>0.3632499999999993</v>
      </c>
      <c r="N143"/>
      <c r="P143"/>
      <c r="S143"/>
      <c r="U143"/>
    </row>
    <row r="144" spans="1:21">
      <c r="A144" t="s">
        <v>466</v>
      </c>
      <c r="B144"/>
      <c r="E144"/>
      <c r="H144"/>
      <c r="J144"/>
      <c r="K144" s="13">
        <v>1561.72</v>
      </c>
      <c r="L144">
        <f t="shared" si="42"/>
        <v>1598</v>
      </c>
      <c r="M144" s="15">
        <f t="shared" si="43"/>
        <v>0.45349999999999968</v>
      </c>
      <c r="N144"/>
      <c r="P144"/>
      <c r="S144"/>
      <c r="U144"/>
    </row>
    <row r="145" spans="1:21">
      <c r="A145" t="s">
        <v>328</v>
      </c>
      <c r="B145"/>
      <c r="E145"/>
      <c r="H145"/>
      <c r="J145"/>
      <c r="K145" s="13">
        <v>1571.86</v>
      </c>
      <c r="L145">
        <f t="shared" si="42"/>
        <v>1605.31</v>
      </c>
      <c r="M145" s="15">
        <f t="shared" si="43"/>
        <v>0.41812500000000058</v>
      </c>
      <c r="N145"/>
      <c r="P145"/>
      <c r="S145"/>
      <c r="U145"/>
    </row>
    <row r="146" spans="1:21">
      <c r="A146" t="s">
        <v>467</v>
      </c>
      <c r="B146"/>
      <c r="E146"/>
      <c r="H146"/>
      <c r="J146"/>
      <c r="K146" s="13">
        <v>1582.15</v>
      </c>
      <c r="L146">
        <f t="shared" si="42"/>
        <v>1611.51</v>
      </c>
      <c r="M146" s="15">
        <f t="shared" si="43"/>
        <v>0.36699999999999877</v>
      </c>
      <c r="N146"/>
      <c r="P146"/>
      <c r="S146"/>
      <c r="U146"/>
    </row>
    <row r="147" spans="1:21">
      <c r="A147" t="s">
        <v>329</v>
      </c>
      <c r="B147"/>
      <c r="E147"/>
      <c r="H147"/>
      <c r="J147"/>
      <c r="K147" s="13">
        <v>1590.48</v>
      </c>
      <c r="L147">
        <f t="shared" si="42"/>
        <v>1617.99</v>
      </c>
      <c r="M147" s="15">
        <f t="shared" si="43"/>
        <v>0.34387499999999988</v>
      </c>
      <c r="N147"/>
      <c r="P147"/>
      <c r="S147"/>
      <c r="U147"/>
    </row>
    <row r="148" spans="1:21">
      <c r="A148" t="s">
        <v>468</v>
      </c>
      <c r="B148"/>
      <c r="E148"/>
      <c r="H148"/>
      <c r="J148"/>
      <c r="K148" s="13">
        <v>1598</v>
      </c>
      <c r="L148">
        <f t="shared" si="42"/>
        <v>1623.63</v>
      </c>
      <c r="M148" s="15">
        <f t="shared" si="43"/>
        <v>0.32037500000000135</v>
      </c>
      <c r="N148"/>
      <c r="P148"/>
      <c r="S148"/>
      <c r="U148"/>
    </row>
    <row r="149" spans="1:21">
      <c r="A149" t="s">
        <v>330</v>
      </c>
      <c r="B149"/>
      <c r="E149"/>
      <c r="H149"/>
      <c r="J149"/>
      <c r="K149" s="13">
        <v>1605.31</v>
      </c>
      <c r="L149">
        <f t="shared" si="42"/>
        <v>1628.17</v>
      </c>
      <c r="M149" s="15">
        <f t="shared" si="43"/>
        <v>0.28575000000000161</v>
      </c>
      <c r="N149"/>
      <c r="P149"/>
      <c r="S149"/>
      <c r="U149"/>
    </row>
    <row r="150" spans="1:21">
      <c r="A150" t="s">
        <v>469</v>
      </c>
      <c r="B150"/>
      <c r="E150"/>
      <c r="H150"/>
      <c r="J150"/>
      <c r="K150" s="13">
        <v>1611.51</v>
      </c>
      <c r="L150">
        <f t="shared" si="42"/>
        <v>1631.62</v>
      </c>
      <c r="M150" s="15">
        <f t="shared" si="43"/>
        <v>0.25137499999999874</v>
      </c>
      <c r="N150"/>
      <c r="P150"/>
      <c r="S150"/>
      <c r="U150"/>
    </row>
    <row r="151" spans="1:21">
      <c r="A151" t="s">
        <v>331</v>
      </c>
      <c r="B151"/>
      <c r="E151"/>
      <c r="H151"/>
      <c r="J151"/>
      <c r="K151" s="13">
        <v>1617.99</v>
      </c>
      <c r="L151">
        <f t="shared" si="42"/>
        <v>1634.34</v>
      </c>
      <c r="M151" s="15">
        <f t="shared" si="43"/>
        <v>0.20437499999999886</v>
      </c>
      <c r="N151"/>
      <c r="P151"/>
      <c r="S151"/>
      <c r="U151"/>
    </row>
    <row r="152" spans="1:21">
      <c r="A152" t="s">
        <v>470</v>
      </c>
      <c r="B152"/>
      <c r="E152"/>
      <c r="H152"/>
      <c r="J152"/>
      <c r="K152" s="13">
        <v>1623.63</v>
      </c>
      <c r="L152">
        <f t="shared" si="42"/>
        <v>1635.5</v>
      </c>
      <c r="M152" s="15">
        <f t="shared" si="43"/>
        <v>0.14837499999999865</v>
      </c>
      <c r="N152"/>
      <c r="P152"/>
      <c r="S152"/>
      <c r="U152"/>
    </row>
    <row r="153" spans="1:21">
      <c r="A153" t="s">
        <v>332</v>
      </c>
      <c r="B153"/>
      <c r="E153"/>
      <c r="H153"/>
      <c r="J153"/>
      <c r="K153" s="13">
        <v>1628.17</v>
      </c>
      <c r="L153">
        <f t="shared" si="42"/>
        <v>1635.7</v>
      </c>
      <c r="M153" s="15">
        <f t="shared" si="43"/>
        <v>9.4124999999999653E-2</v>
      </c>
      <c r="N153"/>
      <c r="P153"/>
      <c r="S153"/>
      <c r="U153"/>
    </row>
    <row r="154" spans="1:21">
      <c r="A154" t="s">
        <v>471</v>
      </c>
      <c r="B154"/>
      <c r="E154"/>
      <c r="H154"/>
      <c r="J154"/>
      <c r="K154" s="13">
        <v>1631.62</v>
      </c>
      <c r="L154">
        <f t="shared" si="42"/>
        <v>1634.98</v>
      </c>
      <c r="M154" s="15">
        <f t="shared" si="43"/>
        <v>4.2000000000001592E-2</v>
      </c>
      <c r="N154"/>
      <c r="P154"/>
      <c r="S154"/>
      <c r="U154"/>
    </row>
    <row r="155" spans="1:21">
      <c r="A155" t="s">
        <v>333</v>
      </c>
      <c r="B155"/>
      <c r="E155"/>
      <c r="H155"/>
      <c r="J155"/>
      <c r="K155" s="13">
        <v>1634.34</v>
      </c>
      <c r="L155">
        <f t="shared" si="42"/>
        <v>1633.33</v>
      </c>
      <c r="M155" s="15">
        <f t="shared" si="43"/>
        <v>-1.2624999999999886E-2</v>
      </c>
      <c r="N155"/>
      <c r="P155"/>
      <c r="S155"/>
      <c r="U155"/>
    </row>
    <row r="156" spans="1:21">
      <c r="A156" t="s">
        <v>472</v>
      </c>
      <c r="B156"/>
      <c r="E156"/>
      <c r="H156"/>
      <c r="J156"/>
      <c r="K156" s="13">
        <v>1635.5</v>
      </c>
      <c r="L156">
        <f t="shared" si="42"/>
        <v>1632.11</v>
      </c>
      <c r="M156" s="15">
        <f t="shared" si="43"/>
        <v>-4.2375000000001252E-2</v>
      </c>
      <c r="N156"/>
      <c r="P156"/>
      <c r="S156"/>
      <c r="U156"/>
    </row>
    <row r="157" spans="1:21">
      <c r="A157" t="s">
        <v>334</v>
      </c>
      <c r="B157"/>
      <c r="E157"/>
      <c r="H157"/>
      <c r="J157"/>
      <c r="K157" s="13">
        <v>1635.7</v>
      </c>
      <c r="L157">
        <f t="shared" si="42"/>
        <v>1631.02</v>
      </c>
      <c r="M157" s="15">
        <f t="shared" si="43"/>
        <v>-5.8500000000000794E-2</v>
      </c>
      <c r="N157"/>
      <c r="P157"/>
      <c r="S157"/>
      <c r="U157"/>
    </row>
    <row r="158" spans="1:21">
      <c r="A158" t="s">
        <v>473</v>
      </c>
      <c r="B158"/>
      <c r="E158"/>
      <c r="H158"/>
      <c r="J158"/>
      <c r="K158" s="13">
        <v>1634.98</v>
      </c>
      <c r="L158">
        <f t="shared" si="42"/>
        <v>1630.19</v>
      </c>
      <c r="M158" s="15">
        <f t="shared" si="43"/>
        <v>-5.9874999999999547E-2</v>
      </c>
      <c r="N158"/>
      <c r="P158"/>
      <c r="S158"/>
      <c r="U158"/>
    </row>
    <row r="159" spans="1:21">
      <c r="A159" t="s">
        <v>335</v>
      </c>
      <c r="B159"/>
      <c r="E159"/>
      <c r="H159"/>
      <c r="J159"/>
      <c r="K159" s="13">
        <v>1633.33</v>
      </c>
      <c r="L159">
        <f t="shared" ref="L159" si="44">K163</f>
        <v>1630.42</v>
      </c>
      <c r="M159" s="15">
        <f t="shared" si="43"/>
        <v>-3.637499999999818E-2</v>
      </c>
      <c r="N159"/>
      <c r="P159"/>
      <c r="S159"/>
      <c r="U159"/>
    </row>
    <row r="160" spans="1:21">
      <c r="A160" t="s">
        <v>474</v>
      </c>
      <c r="B160"/>
      <c r="E160"/>
      <c r="H160"/>
      <c r="J160"/>
      <c r="K160" s="13">
        <v>1632.11</v>
      </c>
      <c r="L160">
        <v>1632.25</v>
      </c>
      <c r="M160" s="15">
        <f t="shared" si="43"/>
        <v>1.7500000000012506E-3</v>
      </c>
      <c r="N160"/>
      <c r="P160"/>
      <c r="S160"/>
      <c r="U160"/>
    </row>
    <row r="161" spans="1:21">
      <c r="A161" t="s">
        <v>336</v>
      </c>
      <c r="B161"/>
      <c r="E161"/>
      <c r="H161"/>
      <c r="J161"/>
      <c r="K161" s="13">
        <v>1631.02</v>
      </c>
      <c r="L161">
        <v>1633.77</v>
      </c>
      <c r="M161" s="15">
        <f t="shared" si="43"/>
        <v>3.4375000000000003E-2</v>
      </c>
      <c r="N161"/>
      <c r="P161"/>
      <c r="S161"/>
      <c r="U161"/>
    </row>
    <row r="162" spans="1:21">
      <c r="A162" t="s">
        <v>475</v>
      </c>
      <c r="B162"/>
      <c r="E162"/>
      <c r="H162"/>
      <c r="J162"/>
      <c r="K162" s="13">
        <v>1630.19</v>
      </c>
      <c r="L162">
        <f>L163</f>
        <v>1633.82</v>
      </c>
      <c r="M162" s="15">
        <f t="shared" si="43"/>
        <v>4.5374999999998521E-2</v>
      </c>
      <c r="N162"/>
      <c r="P162"/>
      <c r="S162"/>
      <c r="U162"/>
    </row>
    <row r="163" spans="1:21">
      <c r="A163" s="5" t="s">
        <v>337</v>
      </c>
      <c r="B163" s="5"/>
      <c r="C163" s="5"/>
      <c r="D163" s="5"/>
      <c r="E163" s="5"/>
      <c r="F163" s="5"/>
      <c r="G163" s="5"/>
      <c r="H163" s="5"/>
      <c r="I163" s="5"/>
      <c r="J163" s="5"/>
      <c r="K163" s="4">
        <v>1630.42</v>
      </c>
      <c r="L163" s="5">
        <v>1633.82</v>
      </c>
      <c r="M163" s="15">
        <f t="shared" si="43"/>
        <v>4.2499999999998296E-2</v>
      </c>
      <c r="N163" s="5"/>
      <c r="O163" s="5"/>
      <c r="P163" s="5"/>
      <c r="S163"/>
      <c r="U163"/>
    </row>
    <row r="164" spans="1:21">
      <c r="A164" t="s">
        <v>476</v>
      </c>
      <c r="B164"/>
      <c r="E164"/>
      <c r="H164"/>
      <c r="J164"/>
      <c r="K164" s="13">
        <f>K165</f>
        <v>1564.69</v>
      </c>
      <c r="L164">
        <f t="shared" ref="L164:L180" si="45">K168</f>
        <v>1589.79</v>
      </c>
      <c r="M164" s="15">
        <f t="shared" si="43"/>
        <v>0.31374999999999886</v>
      </c>
      <c r="N164"/>
      <c r="P164"/>
      <c r="S164"/>
      <c r="U164"/>
    </row>
    <row r="165" spans="1:21">
      <c r="A165" t="s">
        <v>338</v>
      </c>
      <c r="B165"/>
      <c r="E165"/>
      <c r="H165"/>
      <c r="J165"/>
      <c r="K165" s="13">
        <v>1564.69</v>
      </c>
      <c r="L165">
        <f t="shared" si="45"/>
        <v>1595.93</v>
      </c>
      <c r="M165" s="15">
        <f t="shared" si="43"/>
        <v>0.39050000000000012</v>
      </c>
      <c r="N165"/>
      <c r="P165"/>
      <c r="S165"/>
      <c r="U165"/>
    </row>
    <row r="166" spans="1:21">
      <c r="A166" t="s">
        <v>477</v>
      </c>
      <c r="B166"/>
      <c r="E166"/>
      <c r="H166"/>
      <c r="J166"/>
      <c r="K166" s="13">
        <v>1574.03</v>
      </c>
      <c r="L166">
        <f t="shared" si="45"/>
        <v>1601.67</v>
      </c>
      <c r="M166" s="15">
        <f t="shared" si="43"/>
        <v>0.34550000000000125</v>
      </c>
      <c r="N166"/>
      <c r="P166"/>
      <c r="S166"/>
      <c r="U166"/>
    </row>
    <row r="167" spans="1:21">
      <c r="A167" t="s">
        <v>339</v>
      </c>
      <c r="B167"/>
      <c r="E167"/>
      <c r="H167"/>
      <c r="J167"/>
      <c r="K167" s="13">
        <v>1583.28</v>
      </c>
      <c r="L167">
        <f t="shared" si="45"/>
        <v>1605.58</v>
      </c>
      <c r="M167" s="15">
        <f t="shared" si="43"/>
        <v>0.27874999999999944</v>
      </c>
      <c r="N167"/>
      <c r="P167"/>
      <c r="S167"/>
      <c r="U167"/>
    </row>
    <row r="168" spans="1:21">
      <c r="A168" t="s">
        <v>478</v>
      </c>
      <c r="B168"/>
      <c r="E168"/>
      <c r="H168"/>
      <c r="J168"/>
      <c r="K168" s="13">
        <v>1589.79</v>
      </c>
      <c r="L168">
        <f t="shared" si="45"/>
        <v>1607.95</v>
      </c>
      <c r="M168" s="15">
        <f t="shared" si="43"/>
        <v>0.22700000000000103</v>
      </c>
      <c r="N168"/>
      <c r="P168"/>
      <c r="S168"/>
      <c r="U168"/>
    </row>
    <row r="169" spans="1:21">
      <c r="A169" t="s">
        <v>340</v>
      </c>
      <c r="B169"/>
      <c r="E169"/>
      <c r="H169"/>
      <c r="J169"/>
      <c r="K169" s="13">
        <v>1595.93</v>
      </c>
      <c r="L169">
        <f t="shared" si="45"/>
        <v>1610.15</v>
      </c>
      <c r="M169" s="15">
        <f t="shared" si="43"/>
        <v>0.17775000000000035</v>
      </c>
      <c r="N169"/>
      <c r="P169"/>
      <c r="S169"/>
      <c r="U169"/>
    </row>
    <row r="170" spans="1:21">
      <c r="A170" t="s">
        <v>479</v>
      </c>
      <c r="B170"/>
      <c r="E170"/>
      <c r="H170"/>
      <c r="J170"/>
      <c r="K170" s="13">
        <v>1601.67</v>
      </c>
      <c r="L170">
        <f t="shared" si="45"/>
        <v>1612.79</v>
      </c>
      <c r="M170" s="15">
        <f t="shared" si="43"/>
        <v>0.13899999999999862</v>
      </c>
      <c r="N170"/>
      <c r="P170"/>
      <c r="S170"/>
      <c r="U170"/>
    </row>
    <row r="171" spans="1:21">
      <c r="A171" t="s">
        <v>341</v>
      </c>
      <c r="B171"/>
      <c r="E171"/>
      <c r="H171"/>
      <c r="J171"/>
      <c r="K171" s="13">
        <v>1605.58</v>
      </c>
      <c r="L171">
        <f t="shared" si="45"/>
        <v>1615.42</v>
      </c>
      <c r="M171" s="15">
        <f t="shared" si="43"/>
        <v>0.12300000000000182</v>
      </c>
      <c r="N171"/>
      <c r="P171"/>
      <c r="S171"/>
      <c r="U171"/>
    </row>
    <row r="172" spans="1:21">
      <c r="A172" t="s">
        <v>480</v>
      </c>
      <c r="B172"/>
      <c r="E172"/>
      <c r="H172"/>
      <c r="J172"/>
      <c r="K172" s="13">
        <v>1607.95</v>
      </c>
      <c r="L172">
        <f t="shared" si="45"/>
        <v>1614.03</v>
      </c>
      <c r="M172" s="15">
        <f t="shared" si="43"/>
        <v>7.5999999999999096E-2</v>
      </c>
      <c r="N172"/>
      <c r="P172"/>
      <c r="S172"/>
      <c r="U172"/>
    </row>
    <row r="173" spans="1:21">
      <c r="A173" t="s">
        <v>342</v>
      </c>
      <c r="B173"/>
      <c r="E173"/>
      <c r="H173"/>
      <c r="J173"/>
      <c r="K173" s="13">
        <v>1610.15</v>
      </c>
      <c r="L173">
        <f t="shared" si="45"/>
        <v>1613.62</v>
      </c>
      <c r="M173" s="15">
        <f t="shared" si="43"/>
        <v>4.3374999999997499E-2</v>
      </c>
      <c r="N173"/>
      <c r="P173"/>
      <c r="S173"/>
      <c r="U173"/>
    </row>
    <row r="174" spans="1:21">
      <c r="A174" t="s">
        <v>481</v>
      </c>
      <c r="B174"/>
      <c r="E174"/>
      <c r="H174"/>
      <c r="J174"/>
      <c r="K174" s="13">
        <v>1612.79</v>
      </c>
      <c r="L174">
        <f t="shared" si="45"/>
        <v>1611.37</v>
      </c>
      <c r="M174" s="15">
        <f t="shared" si="43"/>
        <v>-1.7750000000000911E-2</v>
      </c>
      <c r="N174"/>
      <c r="P174"/>
      <c r="S174"/>
      <c r="U174"/>
    </row>
    <row r="175" spans="1:21">
      <c r="A175" t="s">
        <v>343</v>
      </c>
      <c r="B175"/>
      <c r="E175"/>
      <c r="H175"/>
      <c r="J175"/>
      <c r="K175" s="13">
        <v>1615.42</v>
      </c>
      <c r="L175">
        <f t="shared" si="45"/>
        <v>1608.32</v>
      </c>
      <c r="M175" s="15">
        <f t="shared" si="43"/>
        <v>-8.8750000000001703E-2</v>
      </c>
      <c r="N175"/>
      <c r="P175"/>
      <c r="S175"/>
      <c r="U175"/>
    </row>
    <row r="176" spans="1:21">
      <c r="A176" t="s">
        <v>482</v>
      </c>
      <c r="B176"/>
      <c r="E176"/>
      <c r="H176"/>
      <c r="J176"/>
      <c r="K176" s="13">
        <v>1614.03</v>
      </c>
      <c r="L176">
        <f t="shared" si="45"/>
        <v>1604.7</v>
      </c>
      <c r="M176" s="15">
        <f t="shared" si="43"/>
        <v>-0.11662499999999909</v>
      </c>
      <c r="N176"/>
      <c r="P176"/>
      <c r="S176"/>
      <c r="U176"/>
    </row>
    <row r="177" spans="1:21">
      <c r="A177" t="s">
        <v>344</v>
      </c>
      <c r="B177"/>
      <c r="E177"/>
      <c r="H177"/>
      <c r="J177"/>
      <c r="K177" s="13">
        <v>1613.62</v>
      </c>
      <c r="L177">
        <f t="shared" si="45"/>
        <v>1600.32</v>
      </c>
      <c r="M177" s="15">
        <f t="shared" si="43"/>
        <v>-0.16624999999999943</v>
      </c>
      <c r="N177"/>
      <c r="P177"/>
      <c r="S177"/>
      <c r="U177"/>
    </row>
    <row r="178" spans="1:21">
      <c r="A178" t="s">
        <v>483</v>
      </c>
      <c r="B178"/>
      <c r="E178"/>
      <c r="H178"/>
      <c r="J178"/>
      <c r="K178" s="13">
        <v>1611.37</v>
      </c>
      <c r="L178">
        <f t="shared" si="45"/>
        <v>1605.22</v>
      </c>
      <c r="M178" s="15">
        <f t="shared" si="43"/>
        <v>-7.6874999999998292E-2</v>
      </c>
      <c r="N178"/>
      <c r="P178"/>
      <c r="S178"/>
      <c r="U178"/>
    </row>
    <row r="179" spans="1:21">
      <c r="A179" t="s">
        <v>345</v>
      </c>
      <c r="B179"/>
      <c r="E179"/>
      <c r="H179"/>
      <c r="J179"/>
      <c r="K179" s="13">
        <v>1608.32</v>
      </c>
      <c r="L179">
        <f t="shared" si="45"/>
        <v>1612</v>
      </c>
      <c r="M179" s="15">
        <f t="shared" si="43"/>
        <v>4.6000000000000797E-2</v>
      </c>
      <c r="N179"/>
      <c r="P179"/>
      <c r="S179"/>
      <c r="U179"/>
    </row>
    <row r="180" spans="1:21">
      <c r="A180" t="s">
        <v>484</v>
      </c>
      <c r="B180"/>
      <c r="E180"/>
      <c r="H180"/>
      <c r="J180"/>
      <c r="K180" s="13">
        <v>1604.7</v>
      </c>
      <c r="L180">
        <f t="shared" si="45"/>
        <v>1619.26</v>
      </c>
      <c r="M180" s="15">
        <f t="shared" si="43"/>
        <v>0.18199999999999933</v>
      </c>
      <c r="N180"/>
      <c r="P180"/>
      <c r="S180"/>
      <c r="U180"/>
    </row>
    <row r="181" spans="1:21">
      <c r="A181" t="s">
        <v>346</v>
      </c>
      <c r="B181"/>
      <c r="E181"/>
      <c r="H181"/>
      <c r="J181"/>
      <c r="K181" s="13">
        <v>1600.32</v>
      </c>
      <c r="L181">
        <f t="shared" ref="L181" si="46">K185</f>
        <v>1623.5</v>
      </c>
      <c r="M181" s="15">
        <f t="shared" si="43"/>
        <v>0.28975000000000078</v>
      </c>
      <c r="N181"/>
      <c r="P181"/>
      <c r="S181"/>
      <c r="U181"/>
    </row>
    <row r="182" spans="1:21">
      <c r="A182" t="s">
        <v>485</v>
      </c>
      <c r="B182"/>
      <c r="E182"/>
      <c r="H182"/>
      <c r="J182"/>
      <c r="K182" s="13">
        <v>1605.22</v>
      </c>
      <c r="L182">
        <v>1626.75</v>
      </c>
      <c r="M182" s="15">
        <f t="shared" si="43"/>
        <v>0.26912499999999967</v>
      </c>
      <c r="N182"/>
      <c r="P182"/>
      <c r="S182"/>
      <c r="U182"/>
    </row>
    <row r="183" spans="1:21">
      <c r="A183" t="s">
        <v>347</v>
      </c>
      <c r="B183"/>
      <c r="E183"/>
      <c r="H183"/>
      <c r="J183"/>
      <c r="K183" s="13">
        <v>1612</v>
      </c>
      <c r="L183">
        <v>1629.32</v>
      </c>
      <c r="M183" s="15">
        <f t="shared" si="43"/>
        <v>0.21649999999999919</v>
      </c>
      <c r="N183"/>
      <c r="P183"/>
      <c r="S183"/>
      <c r="U183"/>
    </row>
    <row r="184" spans="1:21">
      <c r="A184" t="s">
        <v>486</v>
      </c>
      <c r="B184"/>
      <c r="E184"/>
      <c r="H184"/>
      <c r="J184"/>
      <c r="K184" s="13">
        <v>1619.26</v>
      </c>
      <c r="L184">
        <v>1631.84</v>
      </c>
      <c r="M184" s="15">
        <f t="shared" si="43"/>
        <v>0.15724999999999908</v>
      </c>
      <c r="N184"/>
      <c r="P184"/>
      <c r="S184"/>
      <c r="U184"/>
    </row>
    <row r="185" spans="1:21">
      <c r="A185" t="s">
        <v>348</v>
      </c>
      <c r="B185"/>
      <c r="E185"/>
      <c r="H185"/>
      <c r="J185"/>
      <c r="K185" s="13">
        <v>1623.5</v>
      </c>
      <c r="L185">
        <v>1634.39</v>
      </c>
      <c r="M185" s="15">
        <f t="shared" si="43"/>
        <v>0.13612500000000125</v>
      </c>
      <c r="N185" s="5"/>
      <c r="O185" s="5"/>
      <c r="P185" s="5"/>
      <c r="S185"/>
      <c r="U185"/>
    </row>
    <row r="186" spans="1:21">
      <c r="A186" s="5" t="s">
        <v>524</v>
      </c>
      <c r="B186" s="5"/>
      <c r="C186" s="5"/>
      <c r="D186" s="5"/>
      <c r="E186" s="5"/>
      <c r="F186" s="5"/>
      <c r="G186" s="5"/>
      <c r="H186" s="5"/>
      <c r="I186" s="5"/>
      <c r="J186" s="5"/>
      <c r="K186" s="4">
        <f>L182</f>
        <v>1626.75</v>
      </c>
      <c r="L186" s="5">
        <v>1634.39</v>
      </c>
      <c r="M186" s="15">
        <f t="shared" si="43"/>
        <v>9.5500000000001251E-2</v>
      </c>
      <c r="N186"/>
      <c r="P186"/>
      <c r="S186"/>
      <c r="U186"/>
    </row>
    <row r="187" spans="1:21">
      <c r="A187" t="s">
        <v>487</v>
      </c>
      <c r="B187"/>
      <c r="E187"/>
      <c r="H187"/>
      <c r="J187"/>
      <c r="K187" s="13">
        <f>K188</f>
        <v>1580.75</v>
      </c>
      <c r="L187">
        <f t="shared" ref="L187:L209" si="47">K191</f>
        <v>1592.99</v>
      </c>
      <c r="M187" s="15">
        <f t="shared" si="43"/>
        <v>0.15300000000000011</v>
      </c>
      <c r="N187"/>
      <c r="P187"/>
      <c r="S187"/>
      <c r="U187"/>
    </row>
    <row r="188" spans="1:21">
      <c r="A188" t="s">
        <v>349</v>
      </c>
      <c r="B188"/>
      <c r="E188"/>
      <c r="H188"/>
      <c r="J188"/>
      <c r="K188" s="13">
        <v>1580.75</v>
      </c>
      <c r="L188">
        <f t="shared" si="47"/>
        <v>1598.45</v>
      </c>
      <c r="M188" s="15">
        <f t="shared" si="43"/>
        <v>0.22125000000000056</v>
      </c>
      <c r="N188"/>
      <c r="P188"/>
      <c r="S188"/>
      <c r="U188"/>
    </row>
    <row r="189" spans="1:21">
      <c r="A189" t="s">
        <v>488</v>
      </c>
      <c r="B189"/>
      <c r="E189"/>
      <c r="H189"/>
      <c r="J189"/>
      <c r="K189" s="13">
        <v>1580.68</v>
      </c>
      <c r="L189">
        <f t="shared" si="47"/>
        <v>1602.99</v>
      </c>
      <c r="M189" s="15">
        <f t="shared" si="43"/>
        <v>0.27887499999999932</v>
      </c>
      <c r="N189"/>
      <c r="P189"/>
      <c r="S189"/>
      <c r="U189"/>
    </row>
    <row r="190" spans="1:21">
      <c r="A190" t="s">
        <v>350</v>
      </c>
      <c r="B190"/>
      <c r="E190"/>
      <c r="H190"/>
      <c r="J190"/>
      <c r="K190" s="13">
        <v>1586.84</v>
      </c>
      <c r="L190">
        <f t="shared" si="47"/>
        <v>1606.59</v>
      </c>
      <c r="M190" s="15">
        <f t="shared" si="43"/>
        <v>0.24687500000000001</v>
      </c>
      <c r="N190"/>
      <c r="P190"/>
      <c r="S190"/>
      <c r="U190"/>
    </row>
    <row r="191" spans="1:21">
      <c r="A191" t="s">
        <v>489</v>
      </c>
      <c r="B191"/>
      <c r="E191"/>
      <c r="H191"/>
      <c r="J191"/>
      <c r="K191" s="13">
        <v>1592.99</v>
      </c>
      <c r="L191">
        <f t="shared" si="47"/>
        <v>1609.74</v>
      </c>
      <c r="M191" s="15">
        <f t="shared" si="43"/>
        <v>0.20937500000000001</v>
      </c>
      <c r="N191"/>
      <c r="P191"/>
      <c r="S191"/>
      <c r="U191"/>
    </row>
    <row r="192" spans="1:21">
      <c r="A192" t="s">
        <v>351</v>
      </c>
      <c r="B192"/>
      <c r="E192"/>
      <c r="H192"/>
      <c r="J192"/>
      <c r="K192" s="13">
        <v>1598.45</v>
      </c>
      <c r="L192">
        <f t="shared" si="47"/>
        <v>1611.79</v>
      </c>
      <c r="M192" s="15">
        <f t="shared" si="43"/>
        <v>0.16674999999999898</v>
      </c>
      <c r="N192"/>
      <c r="P192"/>
      <c r="S192"/>
      <c r="U192"/>
    </row>
    <row r="193" spans="1:21">
      <c r="A193" t="s">
        <v>490</v>
      </c>
      <c r="B193"/>
      <c r="E193"/>
      <c r="H193"/>
      <c r="J193"/>
      <c r="K193" s="13">
        <v>1602.99</v>
      </c>
      <c r="L193">
        <f t="shared" si="47"/>
        <v>1611.37</v>
      </c>
      <c r="M193" s="15">
        <f t="shared" si="43"/>
        <v>0.10474999999999852</v>
      </c>
      <c r="N193"/>
      <c r="P193"/>
      <c r="S193"/>
      <c r="U193"/>
    </row>
    <row r="194" spans="1:21">
      <c r="A194" t="s">
        <v>352</v>
      </c>
      <c r="B194"/>
      <c r="E194"/>
      <c r="H194"/>
      <c r="J194"/>
      <c r="K194" s="13">
        <v>1606.59</v>
      </c>
      <c r="L194">
        <f t="shared" si="47"/>
        <v>1607.22</v>
      </c>
      <c r="M194" s="15">
        <f t="shared" si="43"/>
        <v>7.8750000000013635E-3</v>
      </c>
      <c r="N194"/>
      <c r="P194"/>
      <c r="S194"/>
      <c r="U194"/>
    </row>
    <row r="195" spans="1:21">
      <c r="A195" t="s">
        <v>491</v>
      </c>
      <c r="B195"/>
      <c r="E195"/>
      <c r="H195"/>
      <c r="J195"/>
      <c r="K195" s="13">
        <v>1609.74</v>
      </c>
      <c r="L195">
        <f t="shared" si="47"/>
        <v>1602.97</v>
      </c>
      <c r="M195" s="15">
        <f t="shared" si="43"/>
        <v>-8.462499999999977E-2</v>
      </c>
      <c r="N195"/>
      <c r="P195"/>
      <c r="S195"/>
      <c r="U195"/>
    </row>
    <row r="196" spans="1:21">
      <c r="A196" t="s">
        <v>353</v>
      </c>
      <c r="B196"/>
      <c r="E196"/>
      <c r="H196"/>
      <c r="J196"/>
      <c r="K196" s="13">
        <v>1611.79</v>
      </c>
      <c r="L196">
        <f t="shared" si="47"/>
        <v>1598.36</v>
      </c>
      <c r="M196" s="15">
        <f t="shared" si="43"/>
        <v>-0.1678750000000008</v>
      </c>
      <c r="N196"/>
      <c r="P196"/>
      <c r="S196"/>
      <c r="U196"/>
    </row>
    <row r="197" spans="1:21">
      <c r="A197" t="s">
        <v>492</v>
      </c>
      <c r="B197"/>
      <c r="E197"/>
      <c r="H197"/>
      <c r="J197"/>
      <c r="K197" s="13">
        <v>1611.37</v>
      </c>
      <c r="L197">
        <f t="shared" si="47"/>
        <v>1592.35</v>
      </c>
      <c r="M197" s="15">
        <f t="shared" si="43"/>
        <v>-0.23774999999999977</v>
      </c>
      <c r="N197"/>
      <c r="P197"/>
      <c r="S197"/>
      <c r="U197"/>
    </row>
    <row r="198" spans="1:21">
      <c r="A198" t="s">
        <v>354</v>
      </c>
      <c r="B198"/>
      <c r="E198"/>
      <c r="H198"/>
      <c r="J198"/>
      <c r="K198" s="13">
        <v>1607.22</v>
      </c>
      <c r="L198">
        <f t="shared" si="47"/>
        <v>1596.05</v>
      </c>
      <c r="M198" s="15">
        <f t="shared" si="43"/>
        <v>-0.13962500000000092</v>
      </c>
      <c r="N198"/>
      <c r="P198"/>
      <c r="S198"/>
      <c r="U198"/>
    </row>
    <row r="199" spans="1:21">
      <c r="A199" t="s">
        <v>493</v>
      </c>
      <c r="B199"/>
      <c r="E199"/>
      <c r="H199"/>
      <c r="J199"/>
      <c r="K199" s="13">
        <v>1602.97</v>
      </c>
      <c r="L199">
        <f t="shared" si="47"/>
        <v>1603.12</v>
      </c>
      <c r="M199" s="15">
        <f t="shared" si="43"/>
        <v>1.8749999999982947E-3</v>
      </c>
      <c r="N199"/>
      <c r="P199"/>
      <c r="S199"/>
      <c r="U199"/>
    </row>
    <row r="200" spans="1:21">
      <c r="A200" t="s">
        <v>355</v>
      </c>
      <c r="B200"/>
      <c r="E200"/>
      <c r="H200"/>
      <c r="J200"/>
      <c r="K200" s="13">
        <v>1598.36</v>
      </c>
      <c r="L200">
        <f t="shared" si="47"/>
        <v>1608.94</v>
      </c>
      <c r="M200" s="15">
        <f t="shared" si="43"/>
        <v>0.13225000000000192</v>
      </c>
      <c r="N200"/>
      <c r="P200"/>
      <c r="S200"/>
      <c r="U200"/>
    </row>
    <row r="201" spans="1:21">
      <c r="A201" t="s">
        <v>494</v>
      </c>
      <c r="B201"/>
      <c r="E201"/>
      <c r="H201"/>
      <c r="J201"/>
      <c r="K201" s="13">
        <v>1592.35</v>
      </c>
      <c r="L201">
        <f t="shared" si="47"/>
        <v>1614.56</v>
      </c>
      <c r="M201" s="15">
        <f t="shared" si="43"/>
        <v>0.27762500000000045</v>
      </c>
      <c r="N201"/>
      <c r="P201"/>
      <c r="S201"/>
      <c r="U201"/>
    </row>
    <row r="202" spans="1:21">
      <c r="A202" t="s">
        <v>356</v>
      </c>
      <c r="B202"/>
      <c r="E202"/>
      <c r="H202"/>
      <c r="J202"/>
      <c r="K202" s="13">
        <v>1596.05</v>
      </c>
      <c r="L202">
        <f t="shared" si="47"/>
        <v>1619.87</v>
      </c>
      <c r="M202" s="15">
        <f t="shared" si="43"/>
        <v>0.29774999999999918</v>
      </c>
      <c r="N202"/>
      <c r="P202"/>
      <c r="S202"/>
      <c r="U202"/>
    </row>
    <row r="203" spans="1:21">
      <c r="A203" t="s">
        <v>495</v>
      </c>
      <c r="B203"/>
      <c r="E203"/>
      <c r="H203"/>
      <c r="J203"/>
      <c r="K203" s="13">
        <v>1603.12</v>
      </c>
      <c r="L203">
        <f t="shared" si="47"/>
        <v>1624.5</v>
      </c>
      <c r="M203" s="15">
        <f t="shared" si="43"/>
        <v>0.26725000000000138</v>
      </c>
      <c r="N203"/>
      <c r="P203"/>
      <c r="S203"/>
      <c r="U203"/>
    </row>
    <row r="204" spans="1:21">
      <c r="A204" t="s">
        <v>357</v>
      </c>
      <c r="B204"/>
      <c r="E204"/>
      <c r="H204"/>
      <c r="J204"/>
      <c r="K204" s="13">
        <v>1608.94</v>
      </c>
      <c r="L204">
        <f t="shared" si="47"/>
        <v>1628.2</v>
      </c>
      <c r="M204" s="15">
        <f t="shared" si="43"/>
        <v>0.24074999999999988</v>
      </c>
      <c r="N204"/>
      <c r="P204"/>
      <c r="S204"/>
      <c r="U204"/>
    </row>
    <row r="205" spans="1:21">
      <c r="A205" t="s">
        <v>496</v>
      </c>
      <c r="B205"/>
      <c r="E205"/>
      <c r="H205"/>
      <c r="J205"/>
      <c r="K205" s="13">
        <v>1614.56</v>
      </c>
      <c r="L205">
        <f t="shared" si="47"/>
        <v>1631.28</v>
      </c>
      <c r="M205" s="15">
        <f t="shared" si="43"/>
        <v>0.20900000000000035</v>
      </c>
      <c r="N205"/>
      <c r="P205"/>
      <c r="S205"/>
      <c r="U205"/>
    </row>
    <row r="206" spans="1:21">
      <c r="A206" t="s">
        <v>358</v>
      </c>
      <c r="B206"/>
      <c r="E206"/>
      <c r="H206"/>
      <c r="J206"/>
      <c r="K206" s="13">
        <v>1619.87</v>
      </c>
      <c r="L206">
        <f t="shared" si="47"/>
        <v>1634.14</v>
      </c>
      <c r="M206" s="15">
        <f t="shared" ref="M206:M268" si="48">(L206-K206)/80</f>
        <v>0.17837500000000261</v>
      </c>
      <c r="N206"/>
      <c r="P206"/>
      <c r="S206"/>
      <c r="U206"/>
    </row>
    <row r="207" spans="1:21">
      <c r="A207" t="s">
        <v>497</v>
      </c>
      <c r="B207"/>
      <c r="E207"/>
      <c r="H207"/>
      <c r="J207"/>
      <c r="K207" s="13">
        <v>1624.5</v>
      </c>
      <c r="L207">
        <f t="shared" si="47"/>
        <v>1636.8</v>
      </c>
      <c r="M207" s="15">
        <f t="shared" si="48"/>
        <v>0.15374999999999944</v>
      </c>
      <c r="N207"/>
      <c r="P207"/>
      <c r="S207"/>
      <c r="U207"/>
    </row>
    <row r="208" spans="1:21">
      <c r="A208" t="s">
        <v>359</v>
      </c>
      <c r="B208"/>
      <c r="E208"/>
      <c r="H208"/>
      <c r="J208"/>
      <c r="K208" s="13">
        <v>1628.2</v>
      </c>
      <c r="L208">
        <f t="shared" si="47"/>
        <v>1638.65</v>
      </c>
      <c r="M208" s="15">
        <f t="shared" si="48"/>
        <v>0.13062500000000057</v>
      </c>
      <c r="N208"/>
      <c r="P208"/>
      <c r="S208"/>
      <c r="U208"/>
    </row>
    <row r="209" spans="1:21">
      <c r="A209" t="s">
        <v>498</v>
      </c>
      <c r="B209"/>
      <c r="E209"/>
      <c r="H209"/>
      <c r="J209"/>
      <c r="K209" s="13">
        <v>1631.28</v>
      </c>
      <c r="L209">
        <f t="shared" si="47"/>
        <v>1640.1</v>
      </c>
      <c r="M209" s="15">
        <f t="shared" si="48"/>
        <v>0.11024999999999921</v>
      </c>
      <c r="N209"/>
      <c r="P209"/>
      <c r="S209"/>
      <c r="U209"/>
    </row>
    <row r="210" spans="1:21">
      <c r="A210" t="s">
        <v>360</v>
      </c>
      <c r="B210"/>
      <c r="E210"/>
      <c r="H210"/>
      <c r="J210"/>
      <c r="K210" s="13">
        <v>1634.14</v>
      </c>
      <c r="L210">
        <f t="shared" ref="L210" si="49">K214</f>
        <v>1641.34</v>
      </c>
      <c r="M210" s="15">
        <f t="shared" si="48"/>
        <v>8.9999999999997721E-2</v>
      </c>
      <c r="N210"/>
      <c r="P210"/>
      <c r="S210"/>
      <c r="U210"/>
    </row>
    <row r="211" spans="1:21">
      <c r="A211" t="s">
        <v>499</v>
      </c>
      <c r="B211"/>
      <c r="E211"/>
      <c r="H211"/>
      <c r="J211"/>
      <c r="K211" s="13">
        <v>1636.8</v>
      </c>
      <c r="L211">
        <v>1642.39</v>
      </c>
      <c r="M211" s="15">
        <f t="shared" si="48"/>
        <v>6.9875000000001825E-2</v>
      </c>
      <c r="N211"/>
      <c r="P211"/>
      <c r="S211"/>
      <c r="U211"/>
    </row>
    <row r="212" spans="1:21">
      <c r="A212" t="s">
        <v>361</v>
      </c>
      <c r="B212"/>
      <c r="E212"/>
      <c r="H212"/>
      <c r="J212"/>
      <c r="K212" s="13">
        <v>1638.65</v>
      </c>
      <c r="L212">
        <v>1643.24</v>
      </c>
      <c r="M212" s="15">
        <f t="shared" si="48"/>
        <v>5.7374999999998975E-2</v>
      </c>
      <c r="N212"/>
      <c r="P212"/>
      <c r="S212"/>
      <c r="U212"/>
    </row>
    <row r="213" spans="1:21">
      <c r="A213" t="s">
        <v>500</v>
      </c>
      <c r="B213"/>
      <c r="E213"/>
      <c r="H213"/>
      <c r="J213"/>
      <c r="K213" s="13">
        <v>1640.1</v>
      </c>
      <c r="L213">
        <f>L214</f>
        <v>1643.3</v>
      </c>
      <c r="M213" s="15">
        <f t="shared" si="48"/>
        <v>4.000000000000057E-2</v>
      </c>
      <c r="N213"/>
      <c r="P213"/>
      <c r="S213"/>
      <c r="U213"/>
    </row>
    <row r="214" spans="1:21">
      <c r="A214" s="5" t="s">
        <v>362</v>
      </c>
      <c r="B214" s="5"/>
      <c r="C214" s="5"/>
      <c r="D214" s="5"/>
      <c r="E214" s="5"/>
      <c r="F214" s="5"/>
      <c r="G214" s="5"/>
      <c r="H214" s="5"/>
      <c r="I214" s="5"/>
      <c r="J214" s="5"/>
      <c r="K214" s="4">
        <v>1641.34</v>
      </c>
      <c r="L214" s="5">
        <v>1643.3</v>
      </c>
      <c r="M214" s="15">
        <f t="shared" si="48"/>
        <v>2.4500000000000455E-2</v>
      </c>
      <c r="N214" s="5"/>
      <c r="O214" s="5"/>
      <c r="P214" s="5"/>
      <c r="S214"/>
      <c r="U214"/>
    </row>
    <row r="215" spans="1:21">
      <c r="A215" t="s">
        <v>501</v>
      </c>
      <c r="B215"/>
      <c r="E215"/>
      <c r="H215"/>
      <c r="J215"/>
      <c r="K215" s="13">
        <f>K216</f>
        <v>1597.44</v>
      </c>
      <c r="L215">
        <f t="shared" ref="L215:L227" si="50">K219</f>
        <v>1610.04</v>
      </c>
      <c r="M215" s="15">
        <f t="shared" si="48"/>
        <v>0.15749999999999886</v>
      </c>
      <c r="N215"/>
      <c r="P215"/>
      <c r="S215"/>
      <c r="U215"/>
    </row>
    <row r="216" spans="1:21">
      <c r="A216" t="s">
        <v>363</v>
      </c>
      <c r="B216"/>
      <c r="E216"/>
      <c r="H216"/>
      <c r="J216"/>
      <c r="K216" s="13">
        <v>1597.44</v>
      </c>
      <c r="L216">
        <f t="shared" si="50"/>
        <v>1610.94</v>
      </c>
      <c r="M216" s="15">
        <f t="shared" si="48"/>
        <v>0.16875000000000001</v>
      </c>
      <c r="N216"/>
      <c r="P216"/>
      <c r="S216"/>
      <c r="U216"/>
    </row>
    <row r="217" spans="1:21">
      <c r="A217" t="s">
        <v>502</v>
      </c>
      <c r="B217"/>
      <c r="E217"/>
      <c r="H217"/>
      <c r="J217"/>
      <c r="K217" s="13">
        <v>1597.63</v>
      </c>
      <c r="L217">
        <f t="shared" si="50"/>
        <v>1611.39</v>
      </c>
      <c r="M217" s="15">
        <f t="shared" si="48"/>
        <v>0.17199999999999988</v>
      </c>
      <c r="N217"/>
      <c r="P217"/>
      <c r="S217"/>
      <c r="U217"/>
    </row>
    <row r="218" spans="1:21">
      <c r="A218" t="s">
        <v>365</v>
      </c>
      <c r="B218"/>
      <c r="E218"/>
      <c r="H218"/>
      <c r="J218"/>
      <c r="K218" s="13">
        <v>1605.35</v>
      </c>
      <c r="L218">
        <f t="shared" si="50"/>
        <v>1622.22</v>
      </c>
      <c r="M218" s="15">
        <f t="shared" si="48"/>
        <v>0.21087500000000148</v>
      </c>
      <c r="N218"/>
      <c r="P218"/>
      <c r="S218"/>
      <c r="U218"/>
    </row>
    <row r="219" spans="1:21">
      <c r="A219" t="s">
        <v>503</v>
      </c>
      <c r="B219"/>
      <c r="E219"/>
      <c r="H219"/>
      <c r="J219"/>
      <c r="K219" s="13">
        <v>1610.04</v>
      </c>
      <c r="L219">
        <f t="shared" si="50"/>
        <v>1629.83</v>
      </c>
      <c r="M219" s="15">
        <f t="shared" si="48"/>
        <v>0.24737499999999954</v>
      </c>
      <c r="N219"/>
      <c r="P219"/>
      <c r="S219"/>
      <c r="U219"/>
    </row>
    <row r="220" spans="1:21">
      <c r="A220" t="s">
        <v>364</v>
      </c>
      <c r="B220"/>
      <c r="E220"/>
      <c r="H220"/>
      <c r="J220"/>
      <c r="K220" s="13">
        <v>1610.94</v>
      </c>
      <c r="L220">
        <f t="shared" si="50"/>
        <v>1638.01</v>
      </c>
      <c r="M220" s="15">
        <f t="shared" si="48"/>
        <v>0.3383749999999992</v>
      </c>
      <c r="N220"/>
      <c r="P220"/>
      <c r="S220"/>
      <c r="U220"/>
    </row>
    <row r="221" spans="1:21">
      <c r="A221" t="s">
        <v>504</v>
      </c>
      <c r="B221"/>
      <c r="E221"/>
      <c r="H221"/>
      <c r="J221"/>
      <c r="K221" s="13">
        <v>1611.39</v>
      </c>
      <c r="L221">
        <f t="shared" si="50"/>
        <v>1643.54</v>
      </c>
      <c r="M221" s="15">
        <f t="shared" si="48"/>
        <v>0.40187499999999832</v>
      </c>
      <c r="N221"/>
      <c r="P221"/>
      <c r="S221"/>
      <c r="U221"/>
    </row>
    <row r="222" spans="1:21">
      <c r="A222" t="s">
        <v>366</v>
      </c>
      <c r="B222"/>
      <c r="E222"/>
      <c r="H222"/>
      <c r="J222"/>
      <c r="K222" s="13">
        <v>1622.22</v>
      </c>
      <c r="L222">
        <f t="shared" si="50"/>
        <v>1646.48</v>
      </c>
      <c r="M222" s="15">
        <f t="shared" si="48"/>
        <v>0.30324999999999991</v>
      </c>
      <c r="N222"/>
      <c r="P222"/>
      <c r="S222"/>
      <c r="U222"/>
    </row>
    <row r="223" spans="1:21">
      <c r="A223" t="s">
        <v>505</v>
      </c>
      <c r="B223"/>
      <c r="E223"/>
      <c r="H223"/>
      <c r="J223"/>
      <c r="K223" s="13">
        <v>1629.83</v>
      </c>
      <c r="L223">
        <f t="shared" si="50"/>
        <v>1647.97</v>
      </c>
      <c r="M223" s="15">
        <f t="shared" si="48"/>
        <v>0.22675000000000126</v>
      </c>
      <c r="N223"/>
      <c r="P223"/>
      <c r="S223"/>
      <c r="U223"/>
    </row>
    <row r="224" spans="1:21">
      <c r="A224" t="s">
        <v>367</v>
      </c>
      <c r="B224"/>
      <c r="E224"/>
      <c r="H224"/>
      <c r="J224"/>
      <c r="K224" s="13">
        <v>1638.01</v>
      </c>
      <c r="L224">
        <f t="shared" si="50"/>
        <v>1648.27</v>
      </c>
      <c r="M224" s="15">
        <f t="shared" si="48"/>
        <v>0.12824999999999989</v>
      </c>
      <c r="N224"/>
      <c r="P224"/>
      <c r="S224"/>
      <c r="U224"/>
    </row>
    <row r="225" spans="1:21">
      <c r="A225" t="s">
        <v>506</v>
      </c>
      <c r="B225"/>
      <c r="E225"/>
      <c r="H225"/>
      <c r="J225"/>
      <c r="K225" s="13">
        <v>1643.54</v>
      </c>
      <c r="L225">
        <f t="shared" si="50"/>
        <v>1647.84</v>
      </c>
      <c r="M225" s="15">
        <f t="shared" si="48"/>
        <v>5.374999999999943E-2</v>
      </c>
      <c r="N225"/>
      <c r="P225"/>
      <c r="S225"/>
      <c r="U225"/>
    </row>
    <row r="226" spans="1:21">
      <c r="A226" t="s">
        <v>368</v>
      </c>
      <c r="B226"/>
      <c r="E226"/>
      <c r="H226"/>
      <c r="J226"/>
      <c r="K226" s="13">
        <v>1646.48</v>
      </c>
      <c r="L226">
        <f t="shared" si="50"/>
        <v>1647.23</v>
      </c>
      <c r="M226" s="15">
        <f t="shared" si="48"/>
        <v>9.3749999999999997E-3</v>
      </c>
      <c r="N226"/>
      <c r="P226"/>
      <c r="S226"/>
      <c r="U226"/>
    </row>
    <row r="227" spans="1:21">
      <c r="A227" t="s">
        <v>507</v>
      </c>
      <c r="B227"/>
      <c r="E227"/>
      <c r="H227"/>
      <c r="J227"/>
      <c r="K227" s="13">
        <v>1647.97</v>
      </c>
      <c r="L227">
        <f t="shared" si="50"/>
        <v>1646.59</v>
      </c>
      <c r="M227" s="15">
        <f t="shared" si="48"/>
        <v>-1.7250000000001365E-2</v>
      </c>
      <c r="N227"/>
      <c r="P227"/>
      <c r="S227"/>
      <c r="U227"/>
    </row>
    <row r="228" spans="1:21">
      <c r="A228" t="s">
        <v>369</v>
      </c>
      <c r="B228"/>
      <c r="E228"/>
      <c r="H228"/>
      <c r="J228"/>
      <c r="K228" s="13">
        <v>1648.27</v>
      </c>
      <c r="L228">
        <f t="shared" ref="L228" si="51">K232</f>
        <v>1646.62</v>
      </c>
      <c r="M228" s="15">
        <f t="shared" si="48"/>
        <v>-2.0625000000001135E-2</v>
      </c>
      <c r="N228"/>
      <c r="P228"/>
      <c r="S228"/>
      <c r="U228"/>
    </row>
    <row r="229" spans="1:21">
      <c r="A229" t="s">
        <v>508</v>
      </c>
      <c r="B229"/>
      <c r="E229"/>
      <c r="H229"/>
      <c r="J229"/>
      <c r="K229" s="13">
        <v>1647.84</v>
      </c>
      <c r="L229">
        <v>1647.07</v>
      </c>
      <c r="M229" s="15">
        <f t="shared" si="48"/>
        <v>-9.6249999999997726E-3</v>
      </c>
      <c r="N229"/>
      <c r="P229"/>
      <c r="S229"/>
      <c r="U229"/>
    </row>
    <row r="230" spans="1:21">
      <c r="A230" t="s">
        <v>370</v>
      </c>
      <c r="B230"/>
      <c r="E230"/>
      <c r="H230"/>
      <c r="J230"/>
      <c r="K230" s="13">
        <v>1647.23</v>
      </c>
      <c r="L230">
        <v>1647.89</v>
      </c>
      <c r="M230" s="15">
        <f t="shared" si="48"/>
        <v>8.2500000000010239E-3</v>
      </c>
      <c r="N230"/>
      <c r="P230"/>
      <c r="S230"/>
      <c r="U230"/>
    </row>
    <row r="231" spans="1:21">
      <c r="A231" t="s">
        <v>509</v>
      </c>
      <c r="B231"/>
      <c r="E231"/>
      <c r="H231"/>
      <c r="J231"/>
      <c r="K231" s="13">
        <v>1646.59</v>
      </c>
      <c r="L231">
        <f>L232</f>
        <v>1648.22</v>
      </c>
      <c r="M231" s="15">
        <f t="shared" si="48"/>
        <v>2.0375000000001364E-2</v>
      </c>
      <c r="N231"/>
      <c r="P231"/>
      <c r="S231"/>
      <c r="U231"/>
    </row>
    <row r="232" spans="1:21">
      <c r="A232" t="s">
        <v>371</v>
      </c>
      <c r="B232"/>
      <c r="E232"/>
      <c r="H232"/>
      <c r="J232"/>
      <c r="K232" s="13">
        <v>1646.62</v>
      </c>
      <c r="L232">
        <v>1648.22</v>
      </c>
      <c r="M232" s="15">
        <f t="shared" si="48"/>
        <v>2.0000000000001704E-2</v>
      </c>
      <c r="N232"/>
      <c r="P232"/>
      <c r="S232"/>
      <c r="U232"/>
    </row>
    <row r="233" spans="1:21">
      <c r="A233" s="2" t="s">
        <v>511</v>
      </c>
      <c r="B233" s="2"/>
      <c r="C233" s="2"/>
      <c r="D233" s="2"/>
      <c r="E233" s="2"/>
      <c r="F233" s="2"/>
      <c r="G233" s="2"/>
      <c r="H233" s="2"/>
      <c r="I233" s="2"/>
      <c r="J233" s="2"/>
      <c r="K233" s="2">
        <f>K234</f>
        <v>1613.88</v>
      </c>
      <c r="L233" s="2">
        <f>K237</f>
        <v>1633.22</v>
      </c>
      <c r="M233" s="3">
        <f t="shared" si="48"/>
        <v>0.24174999999999897</v>
      </c>
      <c r="N233" s="2"/>
      <c r="O233" s="2"/>
      <c r="P233" s="2"/>
      <c r="S233"/>
      <c r="U233"/>
    </row>
    <row r="234" spans="1:21">
      <c r="A234" t="s">
        <v>372</v>
      </c>
      <c r="B234"/>
      <c r="E234"/>
      <c r="H234"/>
      <c r="J234"/>
      <c r="K234" s="13">
        <v>1613.88</v>
      </c>
      <c r="L234">
        <f>K238</f>
        <v>1642.25</v>
      </c>
      <c r="M234" s="15">
        <f t="shared" si="48"/>
        <v>0.35462499999999864</v>
      </c>
      <c r="N234"/>
      <c r="P234"/>
      <c r="S234"/>
      <c r="U234"/>
    </row>
    <row r="235" spans="1:21">
      <c r="A235" t="s">
        <v>510</v>
      </c>
      <c r="B235"/>
      <c r="E235"/>
      <c r="H235"/>
      <c r="J235"/>
      <c r="K235" s="13">
        <v>1611.42</v>
      </c>
      <c r="L235">
        <f>K239</f>
        <v>1648.98</v>
      </c>
      <c r="M235" s="15">
        <f t="shared" si="48"/>
        <v>0.46949999999999931</v>
      </c>
      <c r="N235"/>
      <c r="P235"/>
      <c r="S235"/>
      <c r="U235"/>
    </row>
    <row r="236" spans="1:21">
      <c r="A236" t="s">
        <v>373</v>
      </c>
      <c r="B236"/>
      <c r="E236"/>
      <c r="H236"/>
      <c r="J236"/>
      <c r="K236" s="13">
        <v>1621.71</v>
      </c>
      <c r="L236">
        <f>K240</f>
        <v>1653.21</v>
      </c>
      <c r="M236" s="15">
        <f t="shared" si="48"/>
        <v>0.39374999999999999</v>
      </c>
      <c r="N236"/>
      <c r="P236"/>
      <c r="S236"/>
      <c r="U236"/>
    </row>
    <row r="237" spans="1:21">
      <c r="A237" t="s">
        <v>512</v>
      </c>
      <c r="B237"/>
      <c r="E237"/>
      <c r="H237"/>
      <c r="J237"/>
      <c r="K237" s="13">
        <v>1633.22</v>
      </c>
      <c r="L237">
        <f>K241</f>
        <v>1655.19</v>
      </c>
      <c r="M237" s="15">
        <f t="shared" si="48"/>
        <v>0.27462500000000034</v>
      </c>
      <c r="N237"/>
      <c r="P237"/>
      <c r="S237"/>
      <c r="U237"/>
    </row>
    <row r="238" spans="1:21">
      <c r="A238" t="s">
        <v>374</v>
      </c>
      <c r="B238"/>
      <c r="E238"/>
      <c r="H238"/>
      <c r="J238"/>
      <c r="K238" s="13">
        <v>1642.25</v>
      </c>
      <c r="L238">
        <f t="shared" ref="L238" si="52">K242</f>
        <v>1656.66</v>
      </c>
      <c r="M238" s="15">
        <f t="shared" si="48"/>
        <v>0.18012500000000103</v>
      </c>
      <c r="N238"/>
      <c r="P238"/>
      <c r="S238"/>
      <c r="U238"/>
    </row>
    <row r="239" spans="1:21">
      <c r="A239" t="s">
        <v>513</v>
      </c>
      <c r="B239"/>
      <c r="E239"/>
      <c r="H239"/>
      <c r="J239"/>
      <c r="K239" s="13">
        <v>1648.98</v>
      </c>
      <c r="L239">
        <v>1658.96</v>
      </c>
      <c r="M239" s="15">
        <f t="shared" si="48"/>
        <v>0.12475000000000022</v>
      </c>
      <c r="N239"/>
      <c r="P239"/>
      <c r="S239"/>
      <c r="U239"/>
    </row>
    <row r="240" spans="1:21">
      <c r="A240" t="s">
        <v>375</v>
      </c>
      <c r="B240"/>
      <c r="E240"/>
      <c r="H240"/>
      <c r="J240"/>
      <c r="K240" s="13">
        <v>1653.21</v>
      </c>
      <c r="L240">
        <v>1661.5</v>
      </c>
      <c r="M240" s="15">
        <f t="shared" si="48"/>
        <v>0.10362499999999955</v>
      </c>
      <c r="N240"/>
      <c r="P240"/>
      <c r="S240"/>
      <c r="U240"/>
    </row>
    <row r="241" spans="1:21">
      <c r="A241" t="s">
        <v>514</v>
      </c>
      <c r="B241"/>
      <c r="E241"/>
      <c r="H241"/>
      <c r="J241"/>
      <c r="K241" s="13">
        <v>1655.19</v>
      </c>
      <c r="L241">
        <f>L242</f>
        <v>1662.42</v>
      </c>
      <c r="M241" s="15">
        <f t="shared" si="48"/>
        <v>9.0375000000000233E-2</v>
      </c>
      <c r="N241"/>
      <c r="P241"/>
      <c r="S241"/>
      <c r="U241"/>
    </row>
    <row r="242" spans="1:21">
      <c r="A242" s="5" t="s">
        <v>376</v>
      </c>
      <c r="B242" s="5"/>
      <c r="C242" s="5"/>
      <c r="D242" s="5"/>
      <c r="E242" s="5"/>
      <c r="F242" s="5"/>
      <c r="G242" s="5"/>
      <c r="H242" s="5"/>
      <c r="I242" s="5"/>
      <c r="J242" s="5"/>
      <c r="K242" s="4">
        <v>1656.66</v>
      </c>
      <c r="L242" s="5">
        <v>1662.42</v>
      </c>
      <c r="M242" s="15">
        <f t="shared" si="48"/>
        <v>7.1999999999999884E-2</v>
      </c>
      <c r="N242" s="5"/>
      <c r="O242" s="5"/>
      <c r="P242" s="5"/>
      <c r="S242"/>
      <c r="U242"/>
    </row>
    <row r="243" spans="1:21">
      <c r="A243" t="s">
        <v>515</v>
      </c>
      <c r="B243"/>
      <c r="E243"/>
      <c r="H243"/>
      <c r="J243"/>
      <c r="K243" s="13">
        <f>K244</f>
        <v>1641.14</v>
      </c>
      <c r="L243">
        <f>K247</f>
        <v>1658.87</v>
      </c>
      <c r="M243" s="3">
        <f t="shared" si="48"/>
        <v>0.22162499999999738</v>
      </c>
      <c r="N243"/>
      <c r="P243"/>
      <c r="S243"/>
      <c r="U243"/>
    </row>
    <row r="244" spans="1:21">
      <c r="A244" t="s">
        <v>377</v>
      </c>
      <c r="B244"/>
      <c r="E244"/>
      <c r="H244"/>
      <c r="J244"/>
      <c r="K244" s="13">
        <v>1641.14</v>
      </c>
      <c r="L244">
        <f>K248</f>
        <v>1664.54</v>
      </c>
      <c r="M244" s="15">
        <f t="shared" si="48"/>
        <v>0.29249999999999832</v>
      </c>
      <c r="N244"/>
      <c r="P244"/>
      <c r="S244"/>
      <c r="U244"/>
    </row>
    <row r="245" spans="1:21">
      <c r="A245" t="s">
        <v>516</v>
      </c>
      <c r="B245"/>
      <c r="E245"/>
      <c r="H245"/>
      <c r="J245"/>
      <c r="K245" s="13">
        <v>1640.9</v>
      </c>
      <c r="L245">
        <v>1669.92</v>
      </c>
      <c r="M245" s="15">
        <f t="shared" si="48"/>
        <v>0.36274999999999979</v>
      </c>
      <c r="N245"/>
      <c r="P245"/>
      <c r="S245"/>
      <c r="U245"/>
    </row>
    <row r="246" spans="1:21">
      <c r="A246" t="s">
        <v>378</v>
      </c>
      <c r="B246"/>
      <c r="E246"/>
      <c r="H246"/>
      <c r="J246"/>
      <c r="K246" s="13">
        <v>1651.5</v>
      </c>
      <c r="L246">
        <v>1672.27</v>
      </c>
      <c r="M246" s="15">
        <f t="shared" si="48"/>
        <v>0.25962499999999977</v>
      </c>
      <c r="N246"/>
      <c r="P246"/>
      <c r="S246"/>
      <c r="U246"/>
    </row>
    <row r="247" spans="1:21">
      <c r="A247" t="s">
        <v>517</v>
      </c>
      <c r="B247"/>
      <c r="E247"/>
      <c r="H247"/>
      <c r="J247"/>
      <c r="K247" s="13">
        <v>1658.87</v>
      </c>
      <c r="L247">
        <f>L248</f>
        <v>1673.82</v>
      </c>
      <c r="M247" s="15">
        <f t="shared" si="48"/>
        <v>0.18687500000000057</v>
      </c>
      <c r="N247"/>
      <c r="P247"/>
      <c r="S247"/>
      <c r="U247"/>
    </row>
    <row r="248" spans="1:21">
      <c r="A248" s="5" t="s">
        <v>379</v>
      </c>
      <c r="B248" s="5"/>
      <c r="C248" s="5"/>
      <c r="D248" s="5"/>
      <c r="E248" s="5"/>
      <c r="F248" s="5"/>
      <c r="G248" s="5"/>
      <c r="H248" s="5"/>
      <c r="I248" s="5"/>
      <c r="J248" s="5"/>
      <c r="K248" s="4">
        <v>1664.54</v>
      </c>
      <c r="L248" s="5">
        <v>1673.82</v>
      </c>
      <c r="M248" s="15">
        <f t="shared" si="48"/>
        <v>0.11599999999999966</v>
      </c>
      <c r="N248" s="5"/>
      <c r="O248" s="5"/>
      <c r="P248" s="5"/>
      <c r="S248"/>
      <c r="U248"/>
    </row>
    <row r="249" spans="1:21">
      <c r="A249" t="s">
        <v>518</v>
      </c>
      <c r="B249"/>
      <c r="E249"/>
      <c r="H249"/>
      <c r="J249"/>
      <c r="K249" s="13">
        <f>K250</f>
        <v>1525.3</v>
      </c>
      <c r="L249">
        <v>1562.96</v>
      </c>
      <c r="M249" s="3">
        <f t="shared" si="48"/>
        <v>0.470750000000001</v>
      </c>
      <c r="N249"/>
      <c r="P249"/>
      <c r="S249"/>
      <c r="U249"/>
    </row>
    <row r="250" spans="1:21">
      <c r="A250" t="s">
        <v>380</v>
      </c>
      <c r="B250"/>
      <c r="E250"/>
      <c r="H250"/>
      <c r="J250"/>
      <c r="K250" s="1">
        <v>1525.3</v>
      </c>
      <c r="L250">
        <v>1571.64</v>
      </c>
      <c r="M250" s="15">
        <f t="shared" si="48"/>
        <v>0.57925000000000182</v>
      </c>
      <c r="N250"/>
      <c r="P250"/>
      <c r="S250"/>
      <c r="U250"/>
    </row>
    <row r="251" spans="1:21">
      <c r="A251" t="s">
        <v>519</v>
      </c>
      <c r="B251"/>
      <c r="E251"/>
      <c r="H251"/>
      <c r="J251"/>
      <c r="K251" s="13">
        <v>1542.36</v>
      </c>
      <c r="L251">
        <f>L252</f>
        <v>1572.83</v>
      </c>
      <c r="M251" s="15">
        <f t="shared" si="48"/>
        <v>0.38087500000000035</v>
      </c>
      <c r="N251"/>
      <c r="P251"/>
      <c r="S251"/>
      <c r="U251"/>
    </row>
    <row r="252" spans="1:21">
      <c r="A252" s="5" t="s">
        <v>381</v>
      </c>
      <c r="B252" s="5"/>
      <c r="C252" s="5"/>
      <c r="D252" s="5"/>
      <c r="E252" s="5"/>
      <c r="F252" s="5"/>
      <c r="G252" s="5"/>
      <c r="H252" s="5"/>
      <c r="I252" s="5"/>
      <c r="J252" s="5"/>
      <c r="K252" s="4">
        <v>1552.84</v>
      </c>
      <c r="L252" s="5">
        <v>1572.83</v>
      </c>
      <c r="M252" s="15">
        <f t="shared" si="48"/>
        <v>0.24987500000000012</v>
      </c>
      <c r="N252"/>
      <c r="P252"/>
      <c r="S252"/>
      <c r="U252"/>
    </row>
    <row r="253" spans="1:21">
      <c r="A253" t="s">
        <v>526</v>
      </c>
      <c r="B253"/>
      <c r="E253"/>
      <c r="H253"/>
      <c r="J253"/>
      <c r="K253" s="13">
        <f>K254</f>
        <v>1533.83</v>
      </c>
      <c r="L253">
        <f t="shared" ref="L253:L263" si="53">K257</f>
        <v>1569.93</v>
      </c>
      <c r="M253" s="3">
        <f t="shared" si="48"/>
        <v>0.45125000000000171</v>
      </c>
      <c r="N253"/>
      <c r="P253"/>
      <c r="S253"/>
      <c r="U253"/>
    </row>
    <row r="254" spans="1:21">
      <c r="A254" t="s">
        <v>382</v>
      </c>
      <c r="B254"/>
      <c r="E254"/>
      <c r="H254"/>
      <c r="J254"/>
      <c r="K254" s="13">
        <v>1533.83</v>
      </c>
      <c r="L254">
        <f t="shared" si="53"/>
        <v>1580.73</v>
      </c>
      <c r="M254" s="15">
        <f t="shared" si="48"/>
        <v>0.58625000000000116</v>
      </c>
      <c r="N254"/>
      <c r="P254"/>
      <c r="S254"/>
      <c r="U254"/>
    </row>
    <row r="255" spans="1:21">
      <c r="A255" t="s">
        <v>527</v>
      </c>
      <c r="B255"/>
      <c r="E255"/>
      <c r="H255"/>
      <c r="J255"/>
      <c r="K255" s="13">
        <v>1546.98</v>
      </c>
      <c r="L255">
        <f t="shared" si="53"/>
        <v>1592.12</v>
      </c>
      <c r="M255" s="15">
        <f t="shared" si="48"/>
        <v>0.56424999999999836</v>
      </c>
      <c r="N255"/>
      <c r="P255"/>
      <c r="S255"/>
      <c r="U255"/>
    </row>
    <row r="256" spans="1:21">
      <c r="A256" t="s">
        <v>383</v>
      </c>
      <c r="B256"/>
      <c r="E256"/>
      <c r="H256"/>
      <c r="J256"/>
      <c r="K256" s="13">
        <v>1558.77</v>
      </c>
      <c r="L256">
        <f t="shared" si="53"/>
        <v>1602.63</v>
      </c>
      <c r="M256" s="15">
        <f t="shared" si="48"/>
        <v>0.54825000000000157</v>
      </c>
      <c r="N256"/>
      <c r="P256"/>
      <c r="S256"/>
      <c r="U256"/>
    </row>
    <row r="257" spans="1:21">
      <c r="A257" t="s">
        <v>528</v>
      </c>
      <c r="B257"/>
      <c r="E257"/>
      <c r="H257"/>
      <c r="J257"/>
      <c r="K257" s="13">
        <v>1569.93</v>
      </c>
      <c r="L257">
        <f t="shared" si="53"/>
        <v>1611.21</v>
      </c>
      <c r="M257" s="15">
        <f t="shared" si="48"/>
        <v>0.51599999999999968</v>
      </c>
      <c r="N257"/>
      <c r="P257"/>
      <c r="S257"/>
      <c r="U257"/>
    </row>
    <row r="258" spans="1:21">
      <c r="A258" t="s">
        <v>384</v>
      </c>
      <c r="B258"/>
      <c r="E258"/>
      <c r="H258"/>
      <c r="J258"/>
      <c r="K258" s="13">
        <v>1580.73</v>
      </c>
      <c r="L258">
        <f t="shared" si="53"/>
        <v>1620.33</v>
      </c>
      <c r="M258" s="15">
        <f t="shared" si="48"/>
        <v>0.49499999999999889</v>
      </c>
      <c r="N258"/>
      <c r="P258"/>
      <c r="S258"/>
      <c r="U258"/>
    </row>
    <row r="259" spans="1:21">
      <c r="A259" t="s">
        <v>529</v>
      </c>
      <c r="B259"/>
      <c r="E259"/>
      <c r="H259"/>
      <c r="J259"/>
      <c r="K259" s="13">
        <v>1592.12</v>
      </c>
      <c r="L259">
        <f t="shared" si="53"/>
        <v>1628.36</v>
      </c>
      <c r="M259" s="15">
        <f t="shared" si="48"/>
        <v>0.45300000000000012</v>
      </c>
      <c r="N259"/>
      <c r="P259"/>
      <c r="S259"/>
      <c r="U259"/>
    </row>
    <row r="260" spans="1:21">
      <c r="A260" t="s">
        <v>385</v>
      </c>
      <c r="B260"/>
      <c r="E260"/>
      <c r="H260"/>
      <c r="J260"/>
      <c r="K260" s="13">
        <v>1602.63</v>
      </c>
      <c r="L260">
        <f t="shared" si="53"/>
        <v>1636.85</v>
      </c>
      <c r="M260" s="15">
        <f t="shared" si="48"/>
        <v>0.42774999999999752</v>
      </c>
      <c r="N260"/>
      <c r="P260"/>
      <c r="S260"/>
      <c r="U260"/>
    </row>
    <row r="261" spans="1:21">
      <c r="A261" t="s">
        <v>530</v>
      </c>
      <c r="B261"/>
      <c r="E261"/>
      <c r="H261"/>
      <c r="J261"/>
      <c r="K261" s="13">
        <v>1611.21</v>
      </c>
      <c r="L261">
        <f t="shared" si="53"/>
        <v>1644.03</v>
      </c>
      <c r="M261" s="15">
        <f t="shared" si="48"/>
        <v>0.41024999999999923</v>
      </c>
      <c r="N261"/>
      <c r="P261"/>
      <c r="S261"/>
      <c r="U261"/>
    </row>
    <row r="262" spans="1:21">
      <c r="A262" t="s">
        <v>386</v>
      </c>
      <c r="B262"/>
      <c r="E262"/>
      <c r="H262"/>
      <c r="J262"/>
      <c r="K262" s="13">
        <v>1620.33</v>
      </c>
      <c r="L262">
        <f t="shared" si="53"/>
        <v>1648.21</v>
      </c>
      <c r="M262" s="15">
        <f t="shared" si="48"/>
        <v>0.34850000000000136</v>
      </c>
      <c r="N262"/>
      <c r="P262"/>
      <c r="S262"/>
      <c r="U262"/>
    </row>
    <row r="263" spans="1:21">
      <c r="A263" t="s">
        <v>531</v>
      </c>
      <c r="B263"/>
      <c r="E263"/>
      <c r="H263"/>
      <c r="J263"/>
      <c r="K263" s="13">
        <v>1628.36</v>
      </c>
      <c r="L263">
        <f t="shared" si="53"/>
        <v>1652.18</v>
      </c>
      <c r="M263" s="15">
        <f t="shared" si="48"/>
        <v>0.29775000000000207</v>
      </c>
      <c r="N263"/>
      <c r="P263"/>
      <c r="S263"/>
      <c r="U263"/>
    </row>
    <row r="264" spans="1:21">
      <c r="A264" t="s">
        <v>387</v>
      </c>
      <c r="B264"/>
      <c r="E264"/>
      <c r="H264"/>
      <c r="J264"/>
      <c r="K264" s="13">
        <v>1636.85</v>
      </c>
      <c r="L264">
        <f t="shared" ref="L264" si="54">K268</f>
        <v>1656.42</v>
      </c>
      <c r="M264" s="15">
        <f t="shared" si="48"/>
        <v>0.24462500000000204</v>
      </c>
      <c r="N264"/>
      <c r="P264"/>
      <c r="S264"/>
      <c r="U264"/>
    </row>
    <row r="265" spans="1:21">
      <c r="A265" t="s">
        <v>532</v>
      </c>
      <c r="B265"/>
      <c r="E265"/>
      <c r="H265"/>
      <c r="J265"/>
      <c r="K265" s="13">
        <v>1644.03</v>
      </c>
      <c r="L265">
        <v>1658.47</v>
      </c>
      <c r="M265" s="15">
        <f t="shared" si="48"/>
        <v>0.18050000000000069</v>
      </c>
      <c r="N265"/>
      <c r="P265"/>
      <c r="S265"/>
      <c r="U265"/>
    </row>
    <row r="266" spans="1:21">
      <c r="A266" t="s">
        <v>388</v>
      </c>
      <c r="B266"/>
      <c r="E266"/>
      <c r="H266"/>
      <c r="J266"/>
      <c r="K266" s="13">
        <v>1648.21</v>
      </c>
      <c r="L266">
        <v>1659.48</v>
      </c>
      <c r="M266" s="15">
        <f t="shared" si="48"/>
        <v>0.14087499999999978</v>
      </c>
      <c r="N266"/>
      <c r="P266"/>
      <c r="S266"/>
      <c r="U266"/>
    </row>
    <row r="267" spans="1:21">
      <c r="A267" t="s">
        <v>533</v>
      </c>
      <c r="B267"/>
      <c r="E267"/>
      <c r="H267"/>
      <c r="J267"/>
      <c r="K267" s="13">
        <v>1652.18</v>
      </c>
      <c r="L267">
        <f>L268</f>
        <v>1660.47</v>
      </c>
      <c r="M267" s="15">
        <f t="shared" si="48"/>
        <v>0.10362499999999955</v>
      </c>
      <c r="N267"/>
      <c r="P267"/>
      <c r="S267"/>
      <c r="U267"/>
    </row>
    <row r="268" spans="1:21">
      <c r="A268" s="5" t="s">
        <v>389</v>
      </c>
      <c r="B268" s="5"/>
      <c r="C268" s="5"/>
      <c r="D268" s="5"/>
      <c r="E268" s="5"/>
      <c r="F268" s="5"/>
      <c r="G268" s="5"/>
      <c r="H268" s="5"/>
      <c r="I268" s="5"/>
      <c r="J268" s="5"/>
      <c r="K268" s="4">
        <v>1656.42</v>
      </c>
      <c r="L268" s="5">
        <v>1660.47</v>
      </c>
      <c r="M268" s="6">
        <f t="shared" si="48"/>
        <v>5.0624999999999434E-2</v>
      </c>
      <c r="N268"/>
      <c r="P268"/>
      <c r="S268"/>
      <c r="U268"/>
    </row>
    <row r="269" spans="1:21">
      <c r="A269" t="s">
        <v>534</v>
      </c>
      <c r="B269"/>
      <c r="E269"/>
      <c r="H269"/>
      <c r="J269"/>
      <c r="K269" s="13">
        <f>K270</f>
        <v>1539.59</v>
      </c>
      <c r="L269">
        <f t="shared" ref="L269:L279" si="55">K273</f>
        <v>1568.19</v>
      </c>
      <c r="N269"/>
      <c r="P269"/>
      <c r="S269"/>
      <c r="U269"/>
    </row>
    <row r="270" spans="1:21">
      <c r="A270" t="s">
        <v>390</v>
      </c>
      <c r="B270"/>
      <c r="E270"/>
      <c r="H270"/>
      <c r="J270"/>
      <c r="K270" s="13">
        <v>1539.59</v>
      </c>
      <c r="L270">
        <f t="shared" si="55"/>
        <v>1578.44</v>
      </c>
      <c r="M270" s="15">
        <f t="shared" ref="M270:M272" si="56">(L270-K270)/80</f>
        <v>0.48562500000000169</v>
      </c>
      <c r="N270"/>
      <c r="P270"/>
      <c r="S270"/>
      <c r="U270"/>
    </row>
    <row r="271" spans="1:21">
      <c r="A271" t="s">
        <v>535</v>
      </c>
      <c r="B271"/>
      <c r="E271"/>
      <c r="H271"/>
      <c r="J271"/>
      <c r="K271" s="13">
        <v>1551.45</v>
      </c>
      <c r="L271">
        <f t="shared" si="55"/>
        <v>1590.22</v>
      </c>
      <c r="N271"/>
      <c r="P271"/>
      <c r="S271"/>
      <c r="U271"/>
    </row>
    <row r="272" spans="1:21">
      <c r="A272" t="s">
        <v>391</v>
      </c>
      <c r="B272"/>
      <c r="E272"/>
      <c r="H272"/>
      <c r="J272"/>
      <c r="K272" s="13">
        <v>1560.65</v>
      </c>
      <c r="L272">
        <f t="shared" si="55"/>
        <v>1600.63</v>
      </c>
      <c r="M272" s="15">
        <f t="shared" si="56"/>
        <v>0.49975000000000025</v>
      </c>
      <c r="N272"/>
      <c r="P272"/>
      <c r="S272"/>
      <c r="U272"/>
    </row>
    <row r="273" spans="1:21">
      <c r="A273" t="s">
        <v>536</v>
      </c>
      <c r="B273"/>
      <c r="E273"/>
      <c r="H273"/>
      <c r="J273"/>
      <c r="K273" s="13">
        <v>1568.19</v>
      </c>
      <c r="L273">
        <f t="shared" si="55"/>
        <v>1611.72</v>
      </c>
      <c r="N273"/>
      <c r="P273"/>
      <c r="S273"/>
      <c r="U273"/>
    </row>
    <row r="274" spans="1:21">
      <c r="A274" t="s">
        <v>392</v>
      </c>
      <c r="B274"/>
      <c r="E274"/>
      <c r="H274"/>
      <c r="J274"/>
      <c r="K274" s="13">
        <v>1578.44</v>
      </c>
      <c r="L274">
        <f t="shared" si="55"/>
        <v>1622.22</v>
      </c>
      <c r="M274" s="15">
        <f t="shared" ref="M274:M348" si="57">(L274-K274)/80</f>
        <v>0.54724999999999968</v>
      </c>
      <c r="N274"/>
      <c r="P274"/>
      <c r="S274"/>
      <c r="U274"/>
    </row>
    <row r="275" spans="1:21">
      <c r="A275" t="s">
        <v>537</v>
      </c>
      <c r="B275"/>
      <c r="E275"/>
      <c r="H275"/>
      <c r="J275"/>
      <c r="K275" s="13">
        <v>1590.22</v>
      </c>
      <c r="L275">
        <f t="shared" si="55"/>
        <v>1632.19</v>
      </c>
      <c r="N275"/>
      <c r="P275"/>
      <c r="S275"/>
      <c r="U275"/>
    </row>
    <row r="276" spans="1:21">
      <c r="A276" t="s">
        <v>393</v>
      </c>
      <c r="B276"/>
      <c r="E276"/>
      <c r="H276"/>
      <c r="J276"/>
      <c r="K276" s="13">
        <v>1600.63</v>
      </c>
      <c r="L276">
        <f t="shared" si="55"/>
        <v>1641.14</v>
      </c>
      <c r="M276" s="15">
        <f t="shared" si="57"/>
        <v>0.50637499999999991</v>
      </c>
      <c r="N276"/>
      <c r="P276"/>
      <c r="S276"/>
      <c r="U276"/>
    </row>
    <row r="277" spans="1:21">
      <c r="A277" t="s">
        <v>538</v>
      </c>
      <c r="B277"/>
      <c r="E277"/>
      <c r="H277"/>
      <c r="J277"/>
      <c r="K277" s="13">
        <v>1611.72</v>
      </c>
      <c r="L277">
        <f t="shared" si="55"/>
        <v>1646.47</v>
      </c>
      <c r="N277"/>
      <c r="P277"/>
      <c r="S277"/>
      <c r="U277"/>
    </row>
    <row r="278" spans="1:21">
      <c r="A278" t="s">
        <v>394</v>
      </c>
      <c r="B278"/>
      <c r="E278"/>
      <c r="H278"/>
      <c r="J278"/>
      <c r="K278" s="13">
        <v>1622.22</v>
      </c>
      <c r="L278">
        <f t="shared" si="55"/>
        <v>1650.92</v>
      </c>
      <c r="M278" s="15">
        <f t="shared" si="57"/>
        <v>0.35875000000000057</v>
      </c>
      <c r="N278"/>
      <c r="P278"/>
      <c r="S278"/>
      <c r="U278"/>
    </row>
    <row r="279" spans="1:21">
      <c r="A279" t="s">
        <v>539</v>
      </c>
      <c r="B279"/>
      <c r="E279"/>
      <c r="H279"/>
      <c r="J279"/>
      <c r="K279" s="13">
        <v>1632.19</v>
      </c>
      <c r="L279">
        <f t="shared" si="55"/>
        <v>1655.83</v>
      </c>
      <c r="N279"/>
      <c r="P279"/>
      <c r="S279"/>
      <c r="U279"/>
    </row>
    <row r="280" spans="1:21">
      <c r="A280" t="s">
        <v>395</v>
      </c>
      <c r="B280"/>
      <c r="E280"/>
      <c r="H280"/>
      <c r="J280"/>
      <c r="K280" s="13">
        <v>1641.14</v>
      </c>
      <c r="L280">
        <f t="shared" ref="L280" si="58">K284</f>
        <v>1658.63</v>
      </c>
      <c r="M280" s="15">
        <f t="shared" si="57"/>
        <v>0.21862500000000012</v>
      </c>
      <c r="N280"/>
      <c r="P280"/>
      <c r="S280"/>
      <c r="U280"/>
    </row>
    <row r="281" spans="1:21">
      <c r="A281" t="s">
        <v>540</v>
      </c>
      <c r="B281"/>
      <c r="E281"/>
      <c r="H281"/>
      <c r="J281"/>
      <c r="K281" s="13">
        <v>1646.47</v>
      </c>
      <c r="L281">
        <v>1660.27</v>
      </c>
      <c r="N281"/>
      <c r="P281"/>
      <c r="S281"/>
      <c r="U281"/>
    </row>
    <row r="282" spans="1:21">
      <c r="A282" t="s">
        <v>396</v>
      </c>
      <c r="B282"/>
      <c r="E282"/>
      <c r="H282"/>
      <c r="J282"/>
      <c r="K282" s="13">
        <v>1650.92</v>
      </c>
      <c r="L282">
        <v>1661.73</v>
      </c>
      <c r="M282" s="15">
        <f t="shared" si="57"/>
        <v>0.13512499999999933</v>
      </c>
      <c r="N282"/>
      <c r="P282"/>
      <c r="S282"/>
      <c r="U282"/>
    </row>
    <row r="283" spans="1:21">
      <c r="A283" t="s">
        <v>541</v>
      </c>
      <c r="B283"/>
      <c r="E283"/>
      <c r="H283"/>
      <c r="J283"/>
      <c r="K283" s="13">
        <v>1655.83</v>
      </c>
      <c r="L283">
        <f>L284</f>
        <v>1662.44</v>
      </c>
      <c r="N283"/>
      <c r="P283"/>
      <c r="S283"/>
      <c r="U283"/>
    </row>
    <row r="284" spans="1:21">
      <c r="A284" s="5" t="s">
        <v>397</v>
      </c>
      <c r="B284" s="5"/>
      <c r="C284" s="5"/>
      <c r="D284" s="5"/>
      <c r="E284" s="5"/>
      <c r="F284" s="5"/>
      <c r="G284" s="5"/>
      <c r="H284" s="5"/>
      <c r="I284" s="5"/>
      <c r="J284" s="5"/>
      <c r="K284" s="4">
        <v>1658.63</v>
      </c>
      <c r="L284" s="5">
        <v>1662.44</v>
      </c>
      <c r="M284" s="6">
        <f t="shared" si="57"/>
        <v>4.7624999999999321E-2</v>
      </c>
      <c r="N284"/>
      <c r="P284"/>
      <c r="S284"/>
      <c r="U284"/>
    </row>
    <row r="285" spans="1:21">
      <c r="A285" t="s">
        <v>542</v>
      </c>
      <c r="B285"/>
      <c r="E285"/>
      <c r="H285"/>
      <c r="J285"/>
      <c r="K285" s="13">
        <f>K286</f>
        <v>1558.05</v>
      </c>
      <c r="L285">
        <f t="shared" ref="L285:L293" si="59">K289</f>
        <v>1584.16</v>
      </c>
      <c r="M285" s="15">
        <f t="shared" si="57"/>
        <v>0.32637500000000158</v>
      </c>
      <c r="N285"/>
      <c r="P285"/>
      <c r="S285"/>
      <c r="U285"/>
    </row>
    <row r="286" spans="1:21">
      <c r="A286" t="s">
        <v>398</v>
      </c>
      <c r="B286"/>
      <c r="E286"/>
      <c r="H286"/>
      <c r="J286"/>
      <c r="K286" s="13">
        <v>1558.05</v>
      </c>
      <c r="L286">
        <f t="shared" si="59"/>
        <v>1591.6</v>
      </c>
      <c r="M286" s="15">
        <f t="shared" si="57"/>
        <v>0.41937499999999944</v>
      </c>
      <c r="N286"/>
      <c r="P286"/>
      <c r="S286"/>
      <c r="U286"/>
    </row>
    <row r="287" spans="1:21">
      <c r="A287" t="s">
        <v>543</v>
      </c>
      <c r="B287"/>
      <c r="E287"/>
      <c r="H287"/>
      <c r="J287"/>
      <c r="K287" s="13">
        <v>1567.11</v>
      </c>
      <c r="L287">
        <f t="shared" si="59"/>
        <v>1600.3</v>
      </c>
      <c r="M287" s="15">
        <f t="shared" si="57"/>
        <v>0.41487500000000066</v>
      </c>
      <c r="N287"/>
      <c r="P287"/>
      <c r="S287"/>
      <c r="U287"/>
    </row>
    <row r="288" spans="1:21">
      <c r="A288" t="s">
        <v>399</v>
      </c>
      <c r="B288"/>
      <c r="E288"/>
      <c r="H288"/>
      <c r="J288"/>
      <c r="K288" s="13">
        <v>1574.93</v>
      </c>
      <c r="L288">
        <f t="shared" si="59"/>
        <v>1608.56</v>
      </c>
      <c r="M288" s="15">
        <f t="shared" si="57"/>
        <v>0.4203749999999985</v>
      </c>
      <c r="N288"/>
      <c r="P288"/>
      <c r="S288"/>
      <c r="U288"/>
    </row>
    <row r="289" spans="1:21">
      <c r="A289" t="s">
        <v>544</v>
      </c>
      <c r="B289"/>
      <c r="E289"/>
      <c r="H289"/>
      <c r="J289"/>
      <c r="K289" s="13">
        <v>1584.16</v>
      </c>
      <c r="L289">
        <f t="shared" si="59"/>
        <v>1620.55</v>
      </c>
      <c r="M289" s="15">
        <f t="shared" si="57"/>
        <v>0.45487499999999842</v>
      </c>
      <c r="N289"/>
      <c r="P289"/>
      <c r="S289"/>
      <c r="U289"/>
    </row>
    <row r="290" spans="1:21">
      <c r="A290" t="s">
        <v>400</v>
      </c>
      <c r="B290"/>
      <c r="E290"/>
      <c r="H290"/>
      <c r="J290"/>
      <c r="K290" s="13">
        <v>1591.6</v>
      </c>
      <c r="L290">
        <f t="shared" si="59"/>
        <v>1630.58</v>
      </c>
      <c r="M290" s="15">
        <f t="shared" si="57"/>
        <v>0.48725000000000024</v>
      </c>
      <c r="N290"/>
      <c r="P290"/>
      <c r="S290"/>
      <c r="U290"/>
    </row>
    <row r="291" spans="1:21">
      <c r="A291" t="s">
        <v>545</v>
      </c>
      <c r="B291"/>
      <c r="E291"/>
      <c r="H291"/>
      <c r="J291"/>
      <c r="K291" s="13">
        <v>1600.3</v>
      </c>
      <c r="L291">
        <f t="shared" si="59"/>
        <v>1644.18</v>
      </c>
      <c r="M291" s="15">
        <f t="shared" si="57"/>
        <v>0.54850000000000132</v>
      </c>
      <c r="N291"/>
      <c r="P291"/>
      <c r="S291"/>
      <c r="U291"/>
    </row>
    <row r="292" spans="1:21">
      <c r="A292" t="s">
        <v>401</v>
      </c>
      <c r="B292"/>
      <c r="E292"/>
      <c r="H292"/>
      <c r="J292"/>
      <c r="K292" s="13">
        <v>1608.56</v>
      </c>
      <c r="L292">
        <f t="shared" si="59"/>
        <v>1651.07</v>
      </c>
      <c r="M292" s="15">
        <f t="shared" si="57"/>
        <v>0.53137499999999993</v>
      </c>
      <c r="N292"/>
      <c r="P292"/>
      <c r="S292"/>
      <c r="U292"/>
    </row>
    <row r="293" spans="1:21">
      <c r="A293" t="s">
        <v>546</v>
      </c>
      <c r="B293"/>
      <c r="E293"/>
      <c r="H293"/>
      <c r="J293"/>
      <c r="K293" s="13">
        <v>1620.55</v>
      </c>
      <c r="L293">
        <f t="shared" si="59"/>
        <v>1658.06</v>
      </c>
      <c r="M293" s="15">
        <f t="shared" si="57"/>
        <v>0.46887499999999988</v>
      </c>
      <c r="N293"/>
      <c r="P293"/>
      <c r="S293"/>
      <c r="U293"/>
    </row>
    <row r="294" spans="1:21">
      <c r="A294" t="s">
        <v>402</v>
      </c>
      <c r="B294"/>
      <c r="E294"/>
      <c r="H294"/>
      <c r="J294"/>
      <c r="K294" s="13">
        <v>1630.58</v>
      </c>
      <c r="L294">
        <f t="shared" ref="L294" si="60">K298</f>
        <v>1661.64</v>
      </c>
      <c r="M294" s="15">
        <f t="shared" si="57"/>
        <v>0.38825000000000215</v>
      </c>
      <c r="N294"/>
      <c r="P294"/>
      <c r="S294"/>
      <c r="U294"/>
    </row>
    <row r="295" spans="1:21">
      <c r="A295" t="s">
        <v>547</v>
      </c>
      <c r="B295"/>
      <c r="E295"/>
      <c r="H295"/>
      <c r="J295"/>
      <c r="K295" s="13">
        <v>1644.18</v>
      </c>
      <c r="L295">
        <v>1662.75</v>
      </c>
      <c r="M295" s="15">
        <f t="shared" si="57"/>
        <v>0.23212499999999919</v>
      </c>
      <c r="N295"/>
      <c r="P295"/>
      <c r="S295"/>
      <c r="U295"/>
    </row>
    <row r="296" spans="1:21">
      <c r="A296" t="s">
        <v>403</v>
      </c>
      <c r="B296"/>
      <c r="E296"/>
      <c r="H296"/>
      <c r="J296"/>
      <c r="K296" s="13">
        <v>1651.07</v>
      </c>
      <c r="L296">
        <v>1663.09</v>
      </c>
      <c r="M296" s="15">
        <f t="shared" si="57"/>
        <v>0.15024999999999977</v>
      </c>
      <c r="N296"/>
      <c r="P296"/>
      <c r="S296"/>
      <c r="U296"/>
    </row>
    <row r="297" spans="1:21">
      <c r="A297" t="s">
        <v>548</v>
      </c>
      <c r="B297"/>
      <c r="E297"/>
      <c r="H297"/>
      <c r="J297"/>
      <c r="K297" s="13">
        <v>1658.06</v>
      </c>
      <c r="L297">
        <f>L298</f>
        <v>1663.21</v>
      </c>
      <c r="M297" s="15">
        <f t="shared" si="57"/>
        <v>6.437500000000114E-2</v>
      </c>
      <c r="N297"/>
      <c r="P297"/>
      <c r="S297"/>
      <c r="U297"/>
    </row>
    <row r="298" spans="1:21">
      <c r="A298" s="5" t="s">
        <v>429</v>
      </c>
      <c r="B298" s="5"/>
      <c r="C298" s="5"/>
      <c r="D298" s="5"/>
      <c r="E298" s="5"/>
      <c r="F298" s="5"/>
      <c r="G298" s="5"/>
      <c r="H298" s="5"/>
      <c r="I298" s="5"/>
      <c r="J298" s="5"/>
      <c r="K298" s="4">
        <v>1661.64</v>
      </c>
      <c r="L298" s="5">
        <v>1663.21</v>
      </c>
      <c r="M298" s="6">
        <f t="shared" si="57"/>
        <v>1.9624999999999206E-2</v>
      </c>
      <c r="N298"/>
      <c r="P298"/>
      <c r="S298"/>
      <c r="U298"/>
    </row>
    <row r="299" spans="1:21">
      <c r="A299" t="s">
        <v>549</v>
      </c>
      <c r="B299"/>
      <c r="E299"/>
      <c r="H299"/>
      <c r="J299"/>
      <c r="K299" s="13">
        <f>K300</f>
        <v>1574.22</v>
      </c>
      <c r="L299">
        <f>K303</f>
        <v>1617.22</v>
      </c>
      <c r="M299" s="15">
        <f t="shared" si="57"/>
        <v>0.53749999999999998</v>
      </c>
      <c r="N299"/>
      <c r="P299"/>
      <c r="S299"/>
      <c r="U299"/>
    </row>
    <row r="300" spans="1:21">
      <c r="A300" t="s">
        <v>404</v>
      </c>
      <c r="B300"/>
      <c r="E300"/>
      <c r="H300"/>
      <c r="J300"/>
      <c r="K300" s="13">
        <v>1574.22</v>
      </c>
      <c r="L300">
        <f>K304</f>
        <v>1636.07</v>
      </c>
      <c r="M300" s="15">
        <f t="shared" si="57"/>
        <v>0.77312499999999884</v>
      </c>
      <c r="N300"/>
      <c r="P300"/>
      <c r="S300"/>
      <c r="U300"/>
    </row>
    <row r="301" spans="1:21">
      <c r="A301" t="s">
        <v>550</v>
      </c>
      <c r="B301"/>
      <c r="E301"/>
      <c r="H301"/>
      <c r="J301"/>
      <c r="K301" s="13">
        <v>1586.64</v>
      </c>
      <c r="L301">
        <f>K305</f>
        <v>1649.26</v>
      </c>
      <c r="M301" s="15">
        <f t="shared" si="57"/>
        <v>0.78274999999999861</v>
      </c>
      <c r="N301"/>
      <c r="P301"/>
      <c r="S301"/>
      <c r="U301"/>
    </row>
    <row r="302" spans="1:21">
      <c r="A302" t="s">
        <v>405</v>
      </c>
      <c r="B302"/>
      <c r="E302"/>
      <c r="H302"/>
      <c r="J302"/>
      <c r="K302" s="13">
        <v>1600.47</v>
      </c>
      <c r="L302">
        <f>K306</f>
        <v>1657.16</v>
      </c>
      <c r="M302" s="15">
        <f t="shared" si="57"/>
        <v>0.70862500000000073</v>
      </c>
      <c r="N302"/>
      <c r="P302"/>
      <c r="S302"/>
      <c r="U302"/>
    </row>
    <row r="303" spans="1:21">
      <c r="A303" t="s">
        <v>551</v>
      </c>
      <c r="B303"/>
      <c r="E303"/>
      <c r="H303"/>
      <c r="J303"/>
      <c r="K303" s="13">
        <v>1617.22</v>
      </c>
      <c r="L303">
        <f>K307</f>
        <v>1661.92</v>
      </c>
      <c r="M303" s="15">
        <f t="shared" si="57"/>
        <v>0.55875000000000052</v>
      </c>
      <c r="N303"/>
      <c r="P303"/>
      <c r="S303"/>
      <c r="U303"/>
    </row>
    <row r="304" spans="1:21">
      <c r="A304" t="s">
        <v>406</v>
      </c>
      <c r="B304"/>
      <c r="E304"/>
      <c r="H304"/>
      <c r="J304"/>
      <c r="K304" s="13">
        <v>1636.07</v>
      </c>
      <c r="L304">
        <f t="shared" ref="L304" si="61">K308</f>
        <v>1663.18</v>
      </c>
      <c r="M304" s="15">
        <f t="shared" si="57"/>
        <v>0.33887500000000159</v>
      </c>
      <c r="N304"/>
      <c r="P304"/>
      <c r="S304"/>
      <c r="U304"/>
    </row>
    <row r="305" spans="1:21">
      <c r="A305" t="s">
        <v>552</v>
      </c>
      <c r="B305"/>
      <c r="E305"/>
      <c r="H305"/>
      <c r="J305"/>
      <c r="K305" s="13">
        <v>1649.26</v>
      </c>
      <c r="L305">
        <v>1663.66</v>
      </c>
      <c r="M305" s="15">
        <f t="shared" si="57"/>
        <v>0.18000000000000113</v>
      </c>
      <c r="N305"/>
      <c r="P305"/>
      <c r="S305"/>
      <c r="U305"/>
    </row>
    <row r="306" spans="1:21">
      <c r="A306" t="s">
        <v>407</v>
      </c>
      <c r="B306"/>
      <c r="E306"/>
      <c r="H306"/>
      <c r="J306"/>
      <c r="K306" s="13">
        <v>1657.16</v>
      </c>
      <c r="L306">
        <v>1663.62</v>
      </c>
      <c r="M306" s="15">
        <f t="shared" si="57"/>
        <v>8.0749999999997615E-2</v>
      </c>
      <c r="N306"/>
      <c r="P306"/>
      <c r="S306"/>
      <c r="U306"/>
    </row>
    <row r="307" spans="1:21">
      <c r="A307" t="s">
        <v>553</v>
      </c>
      <c r="B307"/>
      <c r="E307"/>
      <c r="H307"/>
      <c r="J307"/>
      <c r="K307" s="13">
        <v>1661.92</v>
      </c>
      <c r="L307">
        <f>L308</f>
        <v>1663.92</v>
      </c>
      <c r="M307" s="15">
        <f t="shared" si="57"/>
        <v>2.5000000000000001E-2</v>
      </c>
      <c r="N307"/>
      <c r="P307"/>
      <c r="S307"/>
      <c r="U307"/>
    </row>
    <row r="308" spans="1:21">
      <c r="A308" s="5" t="s">
        <v>408</v>
      </c>
      <c r="B308" s="5"/>
      <c r="C308" s="5"/>
      <c r="D308" s="5"/>
      <c r="E308" s="5"/>
      <c r="F308" s="5"/>
      <c r="G308" s="5"/>
      <c r="H308" s="5"/>
      <c r="I308" s="5"/>
      <c r="J308" s="5"/>
      <c r="K308" s="4">
        <v>1663.18</v>
      </c>
      <c r="L308" s="5">
        <v>1663.92</v>
      </c>
      <c r="M308" s="6">
        <f t="shared" si="57"/>
        <v>9.250000000000114E-3</v>
      </c>
      <c r="N308"/>
      <c r="P308"/>
      <c r="S308"/>
      <c r="U308"/>
    </row>
    <row r="309" spans="1:21">
      <c r="A309" t="s">
        <v>554</v>
      </c>
      <c r="B309"/>
      <c r="E309"/>
      <c r="H309"/>
      <c r="J309"/>
      <c r="K309" s="13">
        <f>K310</f>
        <v>1604.56</v>
      </c>
      <c r="L309">
        <f>K313</f>
        <v>1650.01</v>
      </c>
      <c r="M309" s="15">
        <f t="shared" si="57"/>
        <v>0.56812500000000055</v>
      </c>
      <c r="N309"/>
      <c r="P309"/>
      <c r="S309"/>
      <c r="U309"/>
    </row>
    <row r="310" spans="1:21">
      <c r="A310" t="s">
        <v>409</v>
      </c>
      <c r="B310"/>
      <c r="E310"/>
      <c r="H310"/>
      <c r="J310"/>
      <c r="K310" s="13">
        <v>1604.56</v>
      </c>
      <c r="L310">
        <f>K314</f>
        <v>1657.69</v>
      </c>
      <c r="M310" s="15">
        <f t="shared" si="57"/>
        <v>0.66412500000000141</v>
      </c>
      <c r="N310"/>
      <c r="P310"/>
      <c r="S310"/>
      <c r="U310"/>
    </row>
    <row r="311" spans="1:21">
      <c r="A311" t="s">
        <v>555</v>
      </c>
      <c r="B311"/>
      <c r="E311"/>
      <c r="H311"/>
      <c r="J311"/>
      <c r="K311" s="13">
        <v>1616.57</v>
      </c>
      <c r="L311">
        <f>K315</f>
        <v>1663.35</v>
      </c>
      <c r="M311" s="15">
        <f t="shared" si="57"/>
        <v>0.58474999999999966</v>
      </c>
      <c r="N311"/>
      <c r="P311"/>
      <c r="S311"/>
      <c r="U311"/>
    </row>
    <row r="312" spans="1:21">
      <c r="A312" t="s">
        <v>410</v>
      </c>
      <c r="B312"/>
      <c r="E312"/>
      <c r="H312"/>
      <c r="J312"/>
      <c r="K312" s="13">
        <v>1632.94</v>
      </c>
      <c r="L312">
        <f>K316</f>
        <v>1665.09</v>
      </c>
      <c r="M312" s="15">
        <f t="shared" si="57"/>
        <v>0.40187499999999832</v>
      </c>
      <c r="N312"/>
      <c r="P312"/>
      <c r="S312"/>
      <c r="U312"/>
    </row>
    <row r="313" spans="1:21">
      <c r="A313" t="s">
        <v>556</v>
      </c>
      <c r="B313"/>
      <c r="E313"/>
      <c r="H313"/>
      <c r="J313"/>
      <c r="K313" s="13">
        <v>1650.01</v>
      </c>
      <c r="L313">
        <f>K317</f>
        <v>1665.6</v>
      </c>
      <c r="M313" s="15">
        <f t="shared" si="57"/>
        <v>0.19487499999999897</v>
      </c>
      <c r="N313"/>
      <c r="P313"/>
      <c r="S313"/>
      <c r="U313"/>
    </row>
    <row r="314" spans="1:21">
      <c r="A314" t="s">
        <v>411</v>
      </c>
      <c r="B314"/>
      <c r="E314"/>
      <c r="H314"/>
      <c r="J314"/>
      <c r="K314" s="13">
        <v>1657.69</v>
      </c>
      <c r="L314">
        <f t="shared" ref="L314" si="62">K318</f>
        <v>1666.12</v>
      </c>
      <c r="M314" s="15">
        <f t="shared" si="57"/>
        <v>0.10537499999999796</v>
      </c>
      <c r="N314"/>
      <c r="P314"/>
      <c r="S314"/>
      <c r="U314"/>
    </row>
    <row r="315" spans="1:21">
      <c r="A315" t="s">
        <v>558</v>
      </c>
      <c r="B315"/>
      <c r="E315"/>
      <c r="H315"/>
      <c r="J315"/>
      <c r="K315" s="13">
        <v>1663.35</v>
      </c>
      <c r="L315">
        <v>1666.5</v>
      </c>
      <c r="M315" s="15">
        <f t="shared" si="57"/>
        <v>3.9375000000001138E-2</v>
      </c>
      <c r="N315"/>
      <c r="P315"/>
      <c r="S315"/>
      <c r="U315"/>
    </row>
    <row r="316" spans="1:21">
      <c r="A316" t="s">
        <v>412</v>
      </c>
      <c r="B316"/>
      <c r="E316"/>
      <c r="H316"/>
      <c r="J316"/>
      <c r="K316" s="13">
        <v>1665.09</v>
      </c>
      <c r="L316">
        <v>1666.75</v>
      </c>
      <c r="M316" s="15">
        <f t="shared" si="57"/>
        <v>2.0750000000001025E-2</v>
      </c>
      <c r="N316"/>
      <c r="P316"/>
      <c r="S316"/>
      <c r="U316"/>
    </row>
    <row r="317" spans="1:21">
      <c r="A317" t="s">
        <v>557</v>
      </c>
      <c r="B317"/>
      <c r="E317"/>
      <c r="H317"/>
      <c r="J317"/>
      <c r="K317" s="13">
        <v>1665.6</v>
      </c>
      <c r="L317">
        <f>L318</f>
        <v>1666.8</v>
      </c>
      <c r="M317" s="15">
        <f t="shared" si="57"/>
        <v>1.5000000000000568E-2</v>
      </c>
      <c r="N317"/>
      <c r="P317"/>
      <c r="S317"/>
      <c r="U317"/>
    </row>
    <row r="318" spans="1:21">
      <c r="A318" s="5" t="s">
        <v>413</v>
      </c>
      <c r="B318" s="5"/>
      <c r="C318" s="5"/>
      <c r="D318" s="5"/>
      <c r="E318" s="5"/>
      <c r="F318" s="5"/>
      <c r="G318" s="5"/>
      <c r="H318" s="5"/>
      <c r="I318" s="5"/>
      <c r="J318" s="5"/>
      <c r="K318" s="4">
        <v>1666.12</v>
      </c>
      <c r="L318" s="5">
        <v>1666.8</v>
      </c>
      <c r="M318" s="6">
        <f t="shared" si="57"/>
        <v>8.5000000000007951E-3</v>
      </c>
      <c r="N318"/>
      <c r="P318"/>
      <c r="S318"/>
      <c r="U318"/>
    </row>
    <row r="319" spans="1:21">
      <c r="A319" t="s">
        <v>559</v>
      </c>
      <c r="B319"/>
      <c r="E319"/>
      <c r="H319"/>
      <c r="J319"/>
      <c r="K319" s="13">
        <f>K320</f>
        <v>1622.86</v>
      </c>
      <c r="L319">
        <f>K323</f>
        <v>1659.13</v>
      </c>
      <c r="M319" s="15">
        <f t="shared" si="57"/>
        <v>0.45337500000000264</v>
      </c>
      <c r="N319"/>
      <c r="P319"/>
      <c r="S319"/>
      <c r="U319"/>
    </row>
    <row r="320" spans="1:21">
      <c r="A320" t="s">
        <v>414</v>
      </c>
      <c r="K320" s="13">
        <v>1622.86</v>
      </c>
      <c r="L320">
        <f>K324</f>
        <v>1664.83</v>
      </c>
      <c r="M320" s="15">
        <f t="shared" si="57"/>
        <v>0.52462500000000034</v>
      </c>
    </row>
    <row r="321" spans="1:13">
      <c r="A321" t="s">
        <v>560</v>
      </c>
      <c r="K321" s="13">
        <v>1633.72</v>
      </c>
      <c r="L321">
        <f>K325</f>
        <v>1667.62</v>
      </c>
      <c r="M321" s="15">
        <f t="shared" si="57"/>
        <v>0.42374999999999829</v>
      </c>
    </row>
    <row r="322" spans="1:13">
      <c r="A322" t="s">
        <v>417</v>
      </c>
      <c r="K322" s="13">
        <v>1651.08</v>
      </c>
      <c r="L322">
        <f>K326</f>
        <v>1668.43</v>
      </c>
      <c r="M322" s="15">
        <f t="shared" si="57"/>
        <v>0.21687500000000171</v>
      </c>
    </row>
    <row r="323" spans="1:13">
      <c r="A323" t="s">
        <v>561</v>
      </c>
      <c r="K323" s="13">
        <v>1659.13</v>
      </c>
      <c r="L323">
        <v>1668.6</v>
      </c>
      <c r="M323" s="15">
        <f t="shared" si="57"/>
        <v>0.1183749999999975</v>
      </c>
    </row>
    <row r="324" spans="1:13">
      <c r="A324" t="s">
        <v>415</v>
      </c>
      <c r="K324" s="13">
        <v>1664.83</v>
      </c>
      <c r="L324">
        <v>1668.83</v>
      </c>
      <c r="M324" s="15">
        <f t="shared" si="57"/>
        <v>0.05</v>
      </c>
    </row>
    <row r="325" spans="1:13">
      <c r="A325" t="s">
        <v>562</v>
      </c>
      <c r="K325" s="13">
        <v>1667.62</v>
      </c>
      <c r="L325">
        <f>L326</f>
        <v>1668.73</v>
      </c>
      <c r="M325" s="15">
        <f t="shared" si="57"/>
        <v>1.3875000000001591E-2</v>
      </c>
    </row>
    <row r="326" spans="1:13">
      <c r="A326" s="5" t="s">
        <v>416</v>
      </c>
      <c r="B326" s="4"/>
      <c r="C326" s="5"/>
      <c r="D326" s="5"/>
      <c r="E326" s="4"/>
      <c r="F326" s="5"/>
      <c r="G326" s="5"/>
      <c r="H326" s="4"/>
      <c r="I326" s="5"/>
      <c r="J326" s="6"/>
      <c r="K326" s="4">
        <v>1668.43</v>
      </c>
      <c r="L326" s="5">
        <v>1668.73</v>
      </c>
      <c r="M326" s="6">
        <f t="shared" si="57"/>
        <v>3.7499999999994317E-3</v>
      </c>
    </row>
    <row r="327" spans="1:13">
      <c r="A327" t="s">
        <v>563</v>
      </c>
      <c r="K327" s="13">
        <f>K328</f>
        <v>1641.24</v>
      </c>
      <c r="L327">
        <f>K331</f>
        <v>1667.21</v>
      </c>
      <c r="M327" s="15">
        <f t="shared" si="57"/>
        <v>0.32462500000000033</v>
      </c>
    </row>
    <row r="328" spans="1:13">
      <c r="A328" t="s">
        <v>418</v>
      </c>
      <c r="K328" s="13">
        <v>1641.24</v>
      </c>
      <c r="L328">
        <v>1671.25</v>
      </c>
      <c r="M328" s="15">
        <f t="shared" si="57"/>
        <v>0.37512499999999988</v>
      </c>
    </row>
    <row r="329" spans="1:13">
      <c r="A329" t="s">
        <v>564</v>
      </c>
      <c r="K329" s="13">
        <v>1653.17</v>
      </c>
      <c r="L329">
        <v>1672.71</v>
      </c>
      <c r="M329" s="15">
        <f t="shared" si="57"/>
        <v>0.24424999999999955</v>
      </c>
    </row>
    <row r="330" spans="1:13">
      <c r="A330" t="s">
        <v>419</v>
      </c>
      <c r="K330" s="13">
        <v>1660.76</v>
      </c>
      <c r="L330">
        <v>1673.23</v>
      </c>
      <c r="M330" s="15">
        <f t="shared" si="57"/>
        <v>0.15587500000000035</v>
      </c>
    </row>
    <row r="331" spans="1:13">
      <c r="A331" t="s">
        <v>565</v>
      </c>
      <c r="K331" s="13">
        <v>1667.21</v>
      </c>
      <c r="L331">
        <f>L332</f>
        <v>1673.58</v>
      </c>
      <c r="M331" s="15">
        <f t="shared" si="57"/>
        <v>7.9624999999998641E-2</v>
      </c>
    </row>
    <row r="332" spans="1:13">
      <c r="A332" s="5" t="s">
        <v>420</v>
      </c>
      <c r="B332" s="4"/>
      <c r="C332" s="5"/>
      <c r="D332" s="5"/>
      <c r="E332" s="4"/>
      <c r="F332" s="5"/>
      <c r="G332" s="5"/>
      <c r="H332" s="4"/>
      <c r="I332" s="5"/>
      <c r="J332" s="6"/>
      <c r="K332" s="4">
        <v>1671.25</v>
      </c>
      <c r="L332" s="5">
        <v>1673.58</v>
      </c>
      <c r="M332" s="6">
        <f t="shared" si="57"/>
        <v>2.9124999999999089E-2</v>
      </c>
    </row>
    <row r="333" spans="1:13">
      <c r="A333" t="s">
        <v>566</v>
      </c>
      <c r="K333" s="13">
        <f>K334</f>
        <v>1651.17</v>
      </c>
      <c r="L333">
        <f>K337</f>
        <v>1672.9</v>
      </c>
      <c r="M333" s="15">
        <f t="shared" si="57"/>
        <v>0.27162500000000023</v>
      </c>
    </row>
    <row r="334" spans="1:13">
      <c r="A334" t="s">
        <v>421</v>
      </c>
      <c r="K334" s="13">
        <v>1651.17</v>
      </c>
      <c r="L334">
        <f>K338</f>
        <v>1675.08</v>
      </c>
      <c r="M334" s="15">
        <f t="shared" si="57"/>
        <v>0.29887499999999817</v>
      </c>
    </row>
    <row r="335" spans="1:13">
      <c r="A335" t="s">
        <v>567</v>
      </c>
      <c r="K335" s="13">
        <v>1660.11</v>
      </c>
      <c r="L335">
        <f>K339</f>
        <v>1676.19</v>
      </c>
      <c r="M335" s="15">
        <f t="shared" si="57"/>
        <v>0.20100000000000193</v>
      </c>
    </row>
    <row r="336" spans="1:13">
      <c r="A336" t="s">
        <v>422</v>
      </c>
      <c r="K336" s="13">
        <v>1667.6</v>
      </c>
      <c r="L336">
        <f>K340</f>
        <v>1676.96</v>
      </c>
      <c r="M336" s="15">
        <f t="shared" si="57"/>
        <v>0.11700000000000159</v>
      </c>
    </row>
    <row r="337" spans="1:13">
      <c r="A337" t="s">
        <v>568</v>
      </c>
      <c r="K337" s="13">
        <v>1672.9</v>
      </c>
      <c r="L337">
        <v>1677.28</v>
      </c>
      <c r="M337" s="15">
        <f t="shared" si="57"/>
        <v>5.4749999999998522E-2</v>
      </c>
    </row>
    <row r="338" spans="1:13">
      <c r="A338" t="s">
        <v>423</v>
      </c>
      <c r="K338" s="13">
        <v>1675.08</v>
      </c>
      <c r="L338">
        <v>1677.55</v>
      </c>
      <c r="M338" s="15">
        <f t="shared" si="57"/>
        <v>3.087500000000034E-2</v>
      </c>
    </row>
    <row r="339" spans="1:13">
      <c r="A339" t="s">
        <v>569</v>
      </c>
      <c r="K339" s="13">
        <v>1676.19</v>
      </c>
      <c r="L339">
        <f>L340</f>
        <v>1677.52</v>
      </c>
      <c r="M339" s="15">
        <f t="shared" si="57"/>
        <v>1.6624999999999092E-2</v>
      </c>
    </row>
    <row r="340" spans="1:13">
      <c r="A340" s="5" t="s">
        <v>424</v>
      </c>
      <c r="B340" s="4"/>
      <c r="C340" s="5"/>
      <c r="D340" s="5"/>
      <c r="E340" s="4"/>
      <c r="F340" s="5"/>
      <c r="G340" s="5"/>
      <c r="H340" s="4"/>
      <c r="I340" s="5"/>
      <c r="J340" s="6"/>
      <c r="K340" s="4">
        <v>1676.96</v>
      </c>
      <c r="L340" s="5">
        <v>1677.52</v>
      </c>
      <c r="M340" s="6">
        <f t="shared" si="57"/>
        <v>6.9999999999993175E-3</v>
      </c>
    </row>
    <row r="341" spans="1:13">
      <c r="A341" t="s">
        <v>570</v>
      </c>
      <c r="K341" s="13">
        <f>K342</f>
        <v>1661.24</v>
      </c>
      <c r="L341">
        <f>K345</f>
        <v>1679.12</v>
      </c>
      <c r="M341" s="15">
        <f t="shared" si="57"/>
        <v>0.22349999999999853</v>
      </c>
    </row>
    <row r="342" spans="1:13">
      <c r="A342" t="s">
        <v>425</v>
      </c>
      <c r="K342" s="13">
        <v>1661.24</v>
      </c>
      <c r="L342">
        <f>K346</f>
        <v>1680.12</v>
      </c>
      <c r="M342" s="15">
        <f t="shared" si="57"/>
        <v>0.23599999999999852</v>
      </c>
    </row>
    <row r="343" spans="1:13">
      <c r="A343" t="s">
        <v>571</v>
      </c>
      <c r="K343" s="13">
        <v>1670.63</v>
      </c>
      <c r="L343">
        <f>K347</f>
        <v>1680.74</v>
      </c>
      <c r="M343" s="15">
        <f t="shared" si="57"/>
        <v>0.12637499999999874</v>
      </c>
    </row>
    <row r="344" spans="1:13">
      <c r="A344" t="s">
        <v>426</v>
      </c>
      <c r="K344" s="13">
        <v>1677.08</v>
      </c>
      <c r="L344">
        <f>K348</f>
        <v>1681.2</v>
      </c>
      <c r="M344" s="15">
        <f t="shared" si="57"/>
        <v>5.1500000000001475E-2</v>
      </c>
    </row>
    <row r="345" spans="1:13">
      <c r="A345" t="s">
        <v>572</v>
      </c>
      <c r="K345" s="13">
        <v>1679.12</v>
      </c>
      <c r="L345">
        <v>1681.82</v>
      </c>
      <c r="M345" s="15">
        <f t="shared" si="57"/>
        <v>3.3750000000000571E-2</v>
      </c>
    </row>
    <row r="346" spans="1:13">
      <c r="A346" t="s">
        <v>427</v>
      </c>
      <c r="K346" s="13">
        <v>1680.12</v>
      </c>
      <c r="L346">
        <v>1682.46</v>
      </c>
      <c r="M346" s="15">
        <f t="shared" si="57"/>
        <v>2.925000000000182E-2</v>
      </c>
    </row>
    <row r="347" spans="1:13">
      <c r="A347" t="s">
        <v>573</v>
      </c>
      <c r="K347" s="13">
        <v>1680.74</v>
      </c>
      <c r="L347">
        <f>L348</f>
        <v>1682.81</v>
      </c>
      <c r="M347" s="15">
        <f t="shared" si="57"/>
        <v>2.5874999999999204E-2</v>
      </c>
    </row>
    <row r="348" spans="1:13">
      <c r="A348" s="5" t="s">
        <v>428</v>
      </c>
      <c r="B348" s="4"/>
      <c r="C348" s="5"/>
      <c r="D348" s="5"/>
      <c r="E348" s="4"/>
      <c r="F348" s="5"/>
      <c r="G348" s="5"/>
      <c r="H348" s="4"/>
      <c r="I348" s="5"/>
      <c r="J348" s="6"/>
      <c r="K348" s="4">
        <v>1681.2</v>
      </c>
      <c r="L348" s="5">
        <v>1682.81</v>
      </c>
      <c r="M348" s="6">
        <f t="shared" si="57"/>
        <v>2.0124999999998748E-2</v>
      </c>
    </row>
  </sheetData>
  <mergeCells count="7">
    <mergeCell ref="S13:U13"/>
    <mergeCell ref="S1:U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890-8768-834F-9CDE-B3DE2BBA60AF}">
  <sheetPr codeName="Sheet3"/>
  <dimension ref="A1:ES951"/>
  <sheetViews>
    <sheetView workbookViewId="0">
      <selection activeCell="G9" sqref="G9"/>
    </sheetView>
  </sheetViews>
  <sheetFormatPr defaultColWidth="11.42578125" defaultRowHeight="15"/>
  <cols>
    <col min="1" max="1" width="10.7109375" style="15"/>
    <col min="2" max="2" width="19.42578125" customWidth="1"/>
    <col min="4" max="4" width="17.7109375" customWidth="1"/>
  </cols>
  <sheetData>
    <row r="1" spans="1:149" s="5" customFormat="1">
      <c r="A1" s="6" t="s">
        <v>64</v>
      </c>
      <c r="B1" s="5" t="s">
        <v>78</v>
      </c>
      <c r="C1" s="5" t="s">
        <v>0</v>
      </c>
      <c r="D1" s="6" t="s">
        <v>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</row>
    <row r="2" spans="1:149">
      <c r="A2" s="15">
        <v>3.1</v>
      </c>
      <c r="B2">
        <v>9.34</v>
      </c>
      <c r="C2">
        <v>1594.15</v>
      </c>
      <c r="D2" s="15">
        <v>0.56999999999999995</v>
      </c>
    </row>
    <row r="3" spans="1:149">
      <c r="B3">
        <v>16.7</v>
      </c>
      <c r="C3">
        <v>1597.62</v>
      </c>
      <c r="D3" s="15">
        <v>0.57999999999999996</v>
      </c>
    </row>
    <row r="4" spans="1:149">
      <c r="B4">
        <v>24.31</v>
      </c>
      <c r="C4">
        <v>1601.2</v>
      </c>
      <c r="D4" s="15">
        <v>1.1000000000000001</v>
      </c>
    </row>
    <row r="5" spans="1:149">
      <c r="B5">
        <v>29.87</v>
      </c>
      <c r="C5">
        <v>1603.52</v>
      </c>
      <c r="D5" s="15">
        <v>1.28</v>
      </c>
    </row>
    <row r="6" spans="1:149">
      <c r="B6">
        <v>33.57</v>
      </c>
      <c r="C6">
        <v>1605.42</v>
      </c>
      <c r="D6" s="15">
        <v>0.38</v>
      </c>
    </row>
    <row r="7" spans="1:149">
      <c r="B7">
        <v>36.97</v>
      </c>
      <c r="C7">
        <v>1607.12</v>
      </c>
      <c r="D7" s="15">
        <v>1.02</v>
      </c>
    </row>
    <row r="8" spans="1:149">
      <c r="B8">
        <v>39.6</v>
      </c>
      <c r="C8">
        <v>1608.68</v>
      </c>
      <c r="D8" s="15">
        <v>0.84</v>
      </c>
      <c r="G8">
        <f>MIN(D2:D120)</f>
        <v>0.28999999999999998</v>
      </c>
    </row>
    <row r="9" spans="1:149">
      <c r="B9">
        <v>42.25</v>
      </c>
      <c r="C9">
        <v>1609.63</v>
      </c>
      <c r="D9" s="15">
        <v>0.74</v>
      </c>
      <c r="G9">
        <f>MAX(D2:D120)</f>
        <v>18.989999999999998</v>
      </c>
    </row>
    <row r="10" spans="1:149">
      <c r="B10">
        <v>45.47</v>
      </c>
      <c r="C10">
        <v>1611.01</v>
      </c>
      <c r="D10" s="15">
        <v>0.9</v>
      </c>
    </row>
    <row r="11" spans="1:149">
      <c r="B11">
        <v>50.96</v>
      </c>
      <c r="C11">
        <v>1613.69</v>
      </c>
      <c r="D11" s="15">
        <v>1.07</v>
      </c>
    </row>
    <row r="12" spans="1:149">
      <c r="B12">
        <v>62.77</v>
      </c>
      <c r="C12">
        <v>1618.31</v>
      </c>
      <c r="D12" s="15">
        <v>1.2</v>
      </c>
    </row>
    <row r="13" spans="1:149">
      <c r="B13">
        <v>77.569999999999993</v>
      </c>
      <c r="C13">
        <v>1628.17</v>
      </c>
      <c r="D13" s="15">
        <v>1.79</v>
      </c>
    </row>
    <row r="14" spans="1:149">
      <c r="B14">
        <v>87.66</v>
      </c>
      <c r="C14">
        <v>1631.37</v>
      </c>
      <c r="D14" s="15">
        <v>1.97</v>
      </c>
    </row>
    <row r="15" spans="1:149" s="5" customFormat="1">
      <c r="A15" s="6"/>
      <c r="B15" s="5">
        <v>100.59</v>
      </c>
      <c r="C15" s="5">
        <v>1635.6</v>
      </c>
      <c r="D15" s="6">
        <v>0.49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1:149">
      <c r="A16" s="15">
        <v>3.2</v>
      </c>
      <c r="B16">
        <v>13.44</v>
      </c>
      <c r="C16">
        <v>1560.23</v>
      </c>
      <c r="D16" s="15">
        <v>1.5</v>
      </c>
    </row>
    <row r="17" spans="1:149">
      <c r="B17">
        <v>19.18</v>
      </c>
      <c r="C17">
        <v>1565.03</v>
      </c>
      <c r="D17" s="15">
        <v>2.88</v>
      </c>
    </row>
    <row r="18" spans="1:149">
      <c r="B18">
        <v>32.26</v>
      </c>
      <c r="C18">
        <v>1570.48</v>
      </c>
      <c r="D18" s="15">
        <v>1.42</v>
      </c>
    </row>
    <row r="19" spans="1:149">
      <c r="B19">
        <v>37.81</v>
      </c>
      <c r="C19">
        <v>1572.95</v>
      </c>
      <c r="D19" s="15">
        <v>0.48</v>
      </c>
    </row>
    <row r="20" spans="1:149">
      <c r="B20">
        <v>41.09</v>
      </c>
      <c r="C20">
        <v>1574.79</v>
      </c>
      <c r="D20" s="15">
        <v>2.95</v>
      </c>
    </row>
    <row r="21" spans="1:149">
      <c r="B21">
        <v>46.15</v>
      </c>
      <c r="C21">
        <v>1577.68</v>
      </c>
      <c r="D21" s="15">
        <v>2.33</v>
      </c>
    </row>
    <row r="22" spans="1:149">
      <c r="B22">
        <v>54.39</v>
      </c>
      <c r="C22">
        <v>1583.06</v>
      </c>
      <c r="D22" s="15">
        <v>3.69</v>
      </c>
    </row>
    <row r="23" spans="1:149">
      <c r="B23">
        <v>69.569999999999993</v>
      </c>
      <c r="C23">
        <v>1584.9</v>
      </c>
      <c r="D23" s="15">
        <v>0.95</v>
      </c>
    </row>
    <row r="24" spans="1:149">
      <c r="B24">
        <v>88.84</v>
      </c>
      <c r="C24">
        <v>1586.11</v>
      </c>
      <c r="D24" s="15">
        <v>0.39</v>
      </c>
    </row>
    <row r="25" spans="1:149">
      <c r="B25">
        <v>96.79</v>
      </c>
      <c r="C25">
        <v>1586.66</v>
      </c>
      <c r="D25" s="15">
        <v>0.61</v>
      </c>
    </row>
    <row r="26" spans="1:149">
      <c r="B26">
        <v>119.1</v>
      </c>
      <c r="C26">
        <v>1589.12</v>
      </c>
      <c r="D26" s="15">
        <v>0.36</v>
      </c>
    </row>
    <row r="27" spans="1:149">
      <c r="B27">
        <v>123.52</v>
      </c>
      <c r="C27">
        <v>1590.01</v>
      </c>
      <c r="D27" s="15">
        <v>0.42</v>
      </c>
    </row>
    <row r="28" spans="1:149">
      <c r="B28">
        <v>129.93</v>
      </c>
      <c r="C28">
        <v>1591.02</v>
      </c>
      <c r="D28" s="15">
        <v>0.62</v>
      </c>
    </row>
    <row r="29" spans="1:149">
      <c r="B29">
        <v>158.56</v>
      </c>
      <c r="C29">
        <v>1594.97</v>
      </c>
      <c r="D29" s="15">
        <v>0.74</v>
      </c>
    </row>
    <row r="30" spans="1:149">
      <c r="B30">
        <v>183.3</v>
      </c>
      <c r="C30">
        <v>1597.47</v>
      </c>
      <c r="D30" s="15">
        <v>1.1399999999999999</v>
      </c>
    </row>
    <row r="31" spans="1:149" s="5" customFormat="1">
      <c r="A31" s="6"/>
      <c r="B31" s="5">
        <v>200.12</v>
      </c>
      <c r="C31" s="5">
        <v>1600.27</v>
      </c>
      <c r="D31" s="6">
        <v>1.03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1:149">
      <c r="A32" s="15">
        <v>3.3</v>
      </c>
      <c r="B32">
        <v>29.65</v>
      </c>
      <c r="C32">
        <v>1492.41</v>
      </c>
      <c r="D32" s="15">
        <v>6.36</v>
      </c>
    </row>
    <row r="33" spans="2:4">
      <c r="B33">
        <v>84.99</v>
      </c>
      <c r="C33">
        <v>1548.27</v>
      </c>
      <c r="D33" s="15">
        <v>18.989999999999998</v>
      </c>
    </row>
    <row r="34" spans="2:4">
      <c r="B34">
        <v>121.22</v>
      </c>
      <c r="C34">
        <v>1554.27</v>
      </c>
      <c r="D34" s="15">
        <v>1.37</v>
      </c>
    </row>
    <row r="35" spans="2:4">
      <c r="B35">
        <v>135.22</v>
      </c>
      <c r="C35">
        <v>1557.2</v>
      </c>
      <c r="D35" s="15">
        <v>0.97</v>
      </c>
    </row>
    <row r="36" spans="2:4">
      <c r="B36">
        <v>165.53</v>
      </c>
      <c r="C36">
        <v>1569.08</v>
      </c>
      <c r="D36" s="15">
        <v>1.65</v>
      </c>
    </row>
    <row r="37" spans="2:4">
      <c r="B37">
        <v>176.41</v>
      </c>
      <c r="C37">
        <v>1572.87</v>
      </c>
      <c r="D37" s="15">
        <v>1.02</v>
      </c>
    </row>
    <row r="38" spans="2:4">
      <c r="B38">
        <v>184.51</v>
      </c>
      <c r="C38">
        <v>1576.01</v>
      </c>
      <c r="D38" s="15">
        <v>0.89</v>
      </c>
    </row>
    <row r="39" spans="2:4">
      <c r="B39">
        <v>190.78</v>
      </c>
      <c r="C39">
        <v>1578.83</v>
      </c>
      <c r="D39" s="15">
        <v>0.96</v>
      </c>
    </row>
    <row r="40" spans="2:4">
      <c r="B40">
        <v>195.53</v>
      </c>
      <c r="C40">
        <v>1580.06</v>
      </c>
      <c r="D40" s="15">
        <v>0.65</v>
      </c>
    </row>
    <row r="41" spans="2:4">
      <c r="B41">
        <v>199.24</v>
      </c>
      <c r="C41">
        <v>1581.9</v>
      </c>
      <c r="D41" s="15">
        <v>0.4</v>
      </c>
    </row>
    <row r="42" spans="2:4">
      <c r="B42">
        <v>203.45</v>
      </c>
      <c r="C42">
        <v>1583.82</v>
      </c>
      <c r="D42" s="15">
        <v>0.79</v>
      </c>
    </row>
    <row r="43" spans="2:4">
      <c r="B43">
        <v>219.23</v>
      </c>
      <c r="C43">
        <v>1589.71</v>
      </c>
      <c r="D43" s="15">
        <v>1.05</v>
      </c>
    </row>
    <row r="44" spans="2:4">
      <c r="B44">
        <v>236.88</v>
      </c>
      <c r="C44">
        <v>1594.74</v>
      </c>
      <c r="D44" s="15">
        <v>0.7</v>
      </c>
    </row>
    <row r="45" spans="2:4">
      <c r="B45">
        <v>245.58</v>
      </c>
      <c r="C45">
        <v>1597.95</v>
      </c>
      <c r="D45" s="15">
        <v>1.05</v>
      </c>
    </row>
    <row r="46" spans="2:4">
      <c r="B46">
        <v>255.54</v>
      </c>
      <c r="C46">
        <v>1601.64</v>
      </c>
      <c r="D46" s="15">
        <v>0.35</v>
      </c>
    </row>
    <row r="47" spans="2:4">
      <c r="B47">
        <v>283.61</v>
      </c>
      <c r="C47">
        <v>1609.17</v>
      </c>
      <c r="D47" s="15">
        <v>1.2</v>
      </c>
    </row>
    <row r="48" spans="2:4">
      <c r="B48">
        <v>297.02</v>
      </c>
      <c r="C48">
        <v>1612.65</v>
      </c>
      <c r="D48" s="15">
        <v>1.28</v>
      </c>
    </row>
    <row r="49" spans="1:149" s="5" customFormat="1">
      <c r="A49" s="6"/>
      <c r="B49" s="5">
        <v>304.26</v>
      </c>
      <c r="C49" s="5">
        <v>1614.15</v>
      </c>
      <c r="D49" s="6">
        <v>0.99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1:149">
      <c r="A50" s="15">
        <v>3.4</v>
      </c>
      <c r="B50">
        <v>5.28</v>
      </c>
      <c r="C50">
        <v>1624.11</v>
      </c>
      <c r="D50" s="15">
        <v>6.47</v>
      </c>
    </row>
    <row r="51" spans="1:149">
      <c r="B51">
        <v>10.52</v>
      </c>
      <c r="C51">
        <v>1627.78</v>
      </c>
      <c r="D51" s="15">
        <v>2.38</v>
      </c>
    </row>
    <row r="52" spans="1:149">
      <c r="B52">
        <v>14.6</v>
      </c>
      <c r="C52">
        <v>1630.08</v>
      </c>
      <c r="D52" s="15">
        <v>0.66</v>
      </c>
    </row>
    <row r="53" spans="1:149">
      <c r="B53">
        <v>17.64</v>
      </c>
      <c r="C53">
        <v>1631.56</v>
      </c>
      <c r="D53" s="15">
        <v>0.56000000000000005</v>
      </c>
    </row>
    <row r="54" spans="1:149">
      <c r="B54">
        <v>22.86</v>
      </c>
      <c r="C54">
        <v>1634.31</v>
      </c>
      <c r="D54" s="15">
        <v>0.76</v>
      </c>
    </row>
    <row r="55" spans="1:149">
      <c r="B55">
        <v>33.24</v>
      </c>
      <c r="C55">
        <v>1638.89</v>
      </c>
      <c r="D55" s="15">
        <v>1.48</v>
      </c>
    </row>
    <row r="56" spans="1:149">
      <c r="B56">
        <v>40.26</v>
      </c>
      <c r="C56">
        <v>1642.49</v>
      </c>
      <c r="D56" s="15">
        <v>1.04</v>
      </c>
    </row>
    <row r="57" spans="1:149">
      <c r="B57">
        <v>44.93</v>
      </c>
      <c r="C57">
        <v>1644.69</v>
      </c>
      <c r="D57" s="15">
        <v>0.61</v>
      </c>
    </row>
    <row r="58" spans="1:149">
      <c r="B58">
        <v>51.76</v>
      </c>
      <c r="C58">
        <v>1647.92</v>
      </c>
      <c r="D58" s="15">
        <v>0.48</v>
      </c>
    </row>
    <row r="59" spans="1:149">
      <c r="B59">
        <v>64.89</v>
      </c>
      <c r="C59">
        <v>1653.6</v>
      </c>
      <c r="D59" s="15">
        <v>1.1299999999999999</v>
      </c>
    </row>
    <row r="60" spans="1:149">
      <c r="B60">
        <v>79.75</v>
      </c>
      <c r="C60">
        <v>1658.08</v>
      </c>
      <c r="D60" s="15">
        <v>0.28999999999999998</v>
      </c>
    </row>
    <row r="61" spans="1:149" s="5" customFormat="1">
      <c r="A61" s="6"/>
      <c r="B61" s="5">
        <v>138.35</v>
      </c>
      <c r="C61" s="5">
        <v>1669.58</v>
      </c>
      <c r="D61" s="6">
        <v>0.56999999999999995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1:149">
      <c r="A62" s="15">
        <v>1.1000000000000001</v>
      </c>
      <c r="B62">
        <v>16.11</v>
      </c>
      <c r="C62">
        <v>1592.83</v>
      </c>
      <c r="D62" s="15">
        <v>6.06</v>
      </c>
    </row>
    <row r="63" spans="1:149">
      <c r="B63">
        <v>33.65</v>
      </c>
      <c r="C63">
        <v>1607.17</v>
      </c>
      <c r="D63" s="15">
        <v>2.0699999999999998</v>
      </c>
    </row>
    <row r="64" spans="1:149">
      <c r="B64">
        <v>41.92</v>
      </c>
      <c r="C64">
        <v>1613.35</v>
      </c>
      <c r="D64" s="15">
        <v>0.94</v>
      </c>
    </row>
    <row r="65" spans="1:149">
      <c r="B65">
        <v>50.46</v>
      </c>
      <c r="C65">
        <v>1619.42</v>
      </c>
      <c r="D65" s="15">
        <v>1.33</v>
      </c>
    </row>
    <row r="66" spans="1:149">
      <c r="B66">
        <v>61.34</v>
      </c>
      <c r="C66">
        <v>1628.68</v>
      </c>
      <c r="D66" s="15">
        <v>3.66</v>
      </c>
    </row>
    <row r="67" spans="1:149">
      <c r="B67">
        <v>69.010000000000005</v>
      </c>
      <c r="C67">
        <v>1634</v>
      </c>
      <c r="D67" s="15">
        <v>1.3</v>
      </c>
    </row>
    <row r="68" spans="1:149">
      <c r="B68">
        <v>78.42</v>
      </c>
      <c r="C68">
        <v>1642.02</v>
      </c>
      <c r="D68" s="15">
        <v>3.32</v>
      </c>
    </row>
    <row r="69" spans="1:149">
      <c r="B69">
        <v>83.83</v>
      </c>
      <c r="C69">
        <v>1649.46</v>
      </c>
      <c r="D69" s="15">
        <v>2.8</v>
      </c>
    </row>
    <row r="70" spans="1:149">
      <c r="B70">
        <v>87.35</v>
      </c>
      <c r="C70">
        <v>1652.32</v>
      </c>
      <c r="D70" s="15">
        <v>2.97</v>
      </c>
    </row>
    <row r="71" spans="1:149">
      <c r="B71">
        <v>97.06</v>
      </c>
      <c r="C71">
        <v>1656.29</v>
      </c>
      <c r="D71" s="15">
        <v>0.69</v>
      </c>
    </row>
    <row r="72" spans="1:149">
      <c r="B72">
        <v>112.24</v>
      </c>
      <c r="C72">
        <v>1662.23</v>
      </c>
      <c r="D72" s="15">
        <v>0.59</v>
      </c>
    </row>
    <row r="73" spans="1:149" s="5" customFormat="1">
      <c r="A73" s="6"/>
      <c r="B73" s="5">
        <v>134.56</v>
      </c>
      <c r="C73" s="5">
        <v>1668.6</v>
      </c>
      <c r="D73" s="6">
        <v>1.1000000000000001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1:149" s="12" customFormat="1">
      <c r="A74" s="21">
        <v>1.2</v>
      </c>
      <c r="B74" s="12">
        <v>17.82</v>
      </c>
      <c r="C74" s="12">
        <v>1649.93</v>
      </c>
      <c r="D74" s="21">
        <v>12.05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1:149">
      <c r="A75" s="15">
        <v>1.3</v>
      </c>
      <c r="B75">
        <v>4.71</v>
      </c>
      <c r="C75">
        <v>1541.81</v>
      </c>
      <c r="D75" s="15">
        <v>15.73</v>
      </c>
    </row>
    <row r="76" spans="1:149">
      <c r="B76">
        <v>18.21</v>
      </c>
      <c r="C76">
        <v>1551.65</v>
      </c>
      <c r="D76" s="15">
        <v>5.3</v>
      </c>
    </row>
    <row r="77" spans="1:149">
      <c r="B77">
        <v>33.619999999999997</v>
      </c>
      <c r="C77">
        <v>1560.82</v>
      </c>
      <c r="D77" s="15">
        <v>5.2</v>
      </c>
    </row>
    <row r="78" spans="1:149">
      <c r="B78">
        <v>45.14</v>
      </c>
      <c r="C78">
        <v>1566.49</v>
      </c>
      <c r="D78" s="15">
        <v>2.75</v>
      </c>
    </row>
    <row r="79" spans="1:149">
      <c r="B79">
        <v>55.75</v>
      </c>
      <c r="C79">
        <v>1573.13</v>
      </c>
      <c r="D79" s="15">
        <v>2.72</v>
      </c>
    </row>
    <row r="80" spans="1:149">
      <c r="B80">
        <v>63.97</v>
      </c>
      <c r="C80">
        <v>1578.95</v>
      </c>
      <c r="D80" s="15">
        <v>2.23</v>
      </c>
    </row>
    <row r="81" spans="1:149">
      <c r="B81">
        <v>73.77</v>
      </c>
      <c r="C81">
        <v>1584.18</v>
      </c>
      <c r="D81" s="15">
        <v>1.49</v>
      </c>
    </row>
    <row r="82" spans="1:149">
      <c r="B82">
        <v>83.98</v>
      </c>
      <c r="C82">
        <v>1589.46</v>
      </c>
      <c r="D82" s="15">
        <v>2.5499999999999998</v>
      </c>
    </row>
    <row r="83" spans="1:149">
      <c r="B83">
        <v>90.67</v>
      </c>
      <c r="C83">
        <v>1593.37</v>
      </c>
      <c r="D83" s="15">
        <v>0.39</v>
      </c>
    </row>
    <row r="84" spans="1:149">
      <c r="B84">
        <v>103.58</v>
      </c>
      <c r="C84">
        <v>1600.18</v>
      </c>
      <c r="D84" s="15">
        <v>0.69</v>
      </c>
    </row>
    <row r="85" spans="1:149">
      <c r="B85">
        <v>112.3</v>
      </c>
      <c r="C85">
        <v>1605.04</v>
      </c>
      <c r="D85" s="15">
        <v>1.31</v>
      </c>
    </row>
    <row r="86" spans="1:149">
      <c r="B86">
        <v>133.99</v>
      </c>
      <c r="C86">
        <v>1615.84</v>
      </c>
      <c r="D86" s="15">
        <v>1.32</v>
      </c>
    </row>
    <row r="87" spans="1:149">
      <c r="B87">
        <v>145.83000000000001</v>
      </c>
      <c r="C87">
        <v>1621.6</v>
      </c>
      <c r="D87" s="15">
        <v>2.08</v>
      </c>
    </row>
    <row r="88" spans="1:149">
      <c r="B88">
        <v>163.32</v>
      </c>
      <c r="C88">
        <v>1629.33</v>
      </c>
      <c r="D88" s="15">
        <v>2.35</v>
      </c>
    </row>
    <row r="89" spans="1:149">
      <c r="B89">
        <v>181.49</v>
      </c>
      <c r="C89">
        <v>1637.7</v>
      </c>
      <c r="D89" s="15">
        <v>1.0900000000000001</v>
      </c>
    </row>
    <row r="90" spans="1:149">
      <c r="B90">
        <v>188.68</v>
      </c>
      <c r="C90">
        <v>1641.2</v>
      </c>
      <c r="D90" s="15">
        <v>1.63</v>
      </c>
    </row>
    <row r="91" spans="1:149">
      <c r="B91">
        <v>192.42</v>
      </c>
      <c r="C91">
        <v>1643.65</v>
      </c>
      <c r="D91" s="15">
        <v>1.49</v>
      </c>
    </row>
    <row r="92" spans="1:149">
      <c r="B92">
        <v>205.65</v>
      </c>
      <c r="C92">
        <v>1647.68</v>
      </c>
      <c r="D92" s="15">
        <v>0.62</v>
      </c>
    </row>
    <row r="93" spans="1:149" s="5" customFormat="1">
      <c r="A93" s="6"/>
      <c r="B93" s="5">
        <v>256.83999999999997</v>
      </c>
      <c r="C93" s="5">
        <v>1658.36</v>
      </c>
      <c r="D93" s="6">
        <v>0.53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</row>
    <row r="94" spans="1:149">
      <c r="A94" s="15">
        <v>1.4</v>
      </c>
      <c r="B94" s="16">
        <v>6.41</v>
      </c>
      <c r="C94" s="16">
        <v>1552.08</v>
      </c>
      <c r="D94" s="28">
        <v>1.85</v>
      </c>
    </row>
    <row r="95" spans="1:149">
      <c r="B95" s="16">
        <v>26.22</v>
      </c>
      <c r="C95" s="16">
        <v>1565.2</v>
      </c>
      <c r="D95" s="28">
        <v>2.29</v>
      </c>
    </row>
    <row r="96" spans="1:149">
      <c r="B96" s="16">
        <v>29.94</v>
      </c>
      <c r="C96" s="16">
        <v>1567.66</v>
      </c>
      <c r="D96" s="28">
        <v>1.47</v>
      </c>
    </row>
    <row r="97" spans="2:4">
      <c r="B97" s="16">
        <v>33.619999999999997</v>
      </c>
      <c r="C97" s="16">
        <v>1570.65</v>
      </c>
      <c r="D97" s="28">
        <v>0.74</v>
      </c>
    </row>
    <row r="98" spans="2:4">
      <c r="B98" s="16">
        <v>43.19</v>
      </c>
      <c r="C98" s="16">
        <v>1577.08</v>
      </c>
      <c r="D98" s="28">
        <v>2.06</v>
      </c>
    </row>
    <row r="99" spans="2:4">
      <c r="B99" s="16">
        <v>49.58</v>
      </c>
      <c r="C99" s="16">
        <v>1581.72</v>
      </c>
      <c r="D99" s="28">
        <v>3.61</v>
      </c>
    </row>
    <row r="100" spans="2:4">
      <c r="B100" s="16">
        <v>58.44</v>
      </c>
      <c r="C100" s="16">
        <v>1588.12</v>
      </c>
      <c r="D100" s="28">
        <v>1.62</v>
      </c>
    </row>
    <row r="101" spans="2:4">
      <c r="B101" s="16">
        <v>63.15</v>
      </c>
      <c r="C101" s="16">
        <v>1591.15</v>
      </c>
      <c r="D101" s="28">
        <v>2.39</v>
      </c>
    </row>
    <row r="102" spans="2:4">
      <c r="B102" s="16">
        <v>68.239999999999995</v>
      </c>
      <c r="C102" s="16">
        <v>1594.36</v>
      </c>
      <c r="D102" s="28">
        <v>0.34</v>
      </c>
    </row>
    <row r="103" spans="2:4">
      <c r="B103" s="16">
        <v>77.06</v>
      </c>
      <c r="C103" s="16">
        <v>1600.15</v>
      </c>
      <c r="D103" s="28">
        <v>1.34</v>
      </c>
    </row>
    <row r="104" spans="2:4">
      <c r="B104" s="16">
        <v>82.93</v>
      </c>
      <c r="C104" s="16">
        <v>1603.53</v>
      </c>
      <c r="D104" s="28">
        <v>1.03</v>
      </c>
    </row>
    <row r="105" spans="2:4">
      <c r="B105" s="16">
        <v>88.52</v>
      </c>
      <c r="C105" s="16">
        <v>1606.79</v>
      </c>
      <c r="D105" s="28">
        <v>0.75</v>
      </c>
    </row>
    <row r="106" spans="2:4">
      <c r="B106" s="16">
        <v>93.47</v>
      </c>
      <c r="C106" s="16">
        <v>1609.79</v>
      </c>
      <c r="D106" s="28">
        <v>1.56</v>
      </c>
    </row>
    <row r="107" spans="2:4">
      <c r="B107" s="16">
        <v>96.22</v>
      </c>
      <c r="C107" s="16">
        <v>1611.02</v>
      </c>
      <c r="D107" s="28">
        <v>0.66</v>
      </c>
    </row>
    <row r="108" spans="2:4">
      <c r="B108" s="16">
        <v>101.55</v>
      </c>
      <c r="C108" s="16">
        <v>1613.63</v>
      </c>
      <c r="D108" s="28">
        <v>1.27</v>
      </c>
    </row>
    <row r="109" spans="2:4">
      <c r="B109" s="16">
        <v>106.28</v>
      </c>
      <c r="C109" s="16">
        <v>1616.62</v>
      </c>
      <c r="D109" s="28">
        <v>2.0499999999999998</v>
      </c>
    </row>
    <row r="110" spans="2:4">
      <c r="B110" s="16">
        <v>112.43</v>
      </c>
      <c r="C110" s="16">
        <v>1623.59</v>
      </c>
      <c r="D110" s="28">
        <v>7.14</v>
      </c>
    </row>
    <row r="111" spans="2:4">
      <c r="B111" s="16">
        <v>121.55</v>
      </c>
      <c r="C111" s="16">
        <v>1629.56</v>
      </c>
      <c r="D111" s="28">
        <v>2.66</v>
      </c>
    </row>
    <row r="112" spans="2:4">
      <c r="B112" s="16">
        <v>127.2</v>
      </c>
      <c r="C112" s="16">
        <v>1633.21</v>
      </c>
      <c r="D112" s="28">
        <v>2.46</v>
      </c>
    </row>
    <row r="113" spans="1:4">
      <c r="B113" s="16">
        <v>132.58000000000001</v>
      </c>
      <c r="C113" s="16">
        <v>1637.05</v>
      </c>
      <c r="D113" s="28">
        <v>4.03</v>
      </c>
    </row>
    <row r="114" spans="1:4">
      <c r="B114" s="16">
        <v>143.71</v>
      </c>
      <c r="C114" s="16">
        <v>1641.42</v>
      </c>
      <c r="D114" s="28">
        <v>2.79</v>
      </c>
    </row>
    <row r="115" spans="1:4">
      <c r="B115" s="16">
        <v>145.66999999999999</v>
      </c>
      <c r="C115" s="16">
        <v>1643.69</v>
      </c>
      <c r="D115" s="28">
        <v>2.2000000000000002</v>
      </c>
    </row>
    <row r="116" spans="1:4">
      <c r="B116" s="16">
        <v>149.47</v>
      </c>
      <c r="C116" s="16">
        <v>1644.64</v>
      </c>
      <c r="D116" s="28">
        <v>1.83</v>
      </c>
    </row>
    <row r="117" spans="1:4">
      <c r="B117" s="16">
        <v>156.56</v>
      </c>
      <c r="C117" s="16">
        <v>1646.18</v>
      </c>
      <c r="D117" s="28">
        <v>2.06</v>
      </c>
    </row>
    <row r="118" spans="1:4">
      <c r="B118" s="16">
        <v>178.29</v>
      </c>
      <c r="C118" s="16">
        <v>1650.42</v>
      </c>
      <c r="D118" s="28">
        <v>0.47</v>
      </c>
    </row>
    <row r="119" spans="1:4">
      <c r="B119" s="16">
        <v>204.13</v>
      </c>
      <c r="C119" s="16">
        <v>1655.44</v>
      </c>
      <c r="D119" s="28">
        <v>0.51</v>
      </c>
    </row>
    <row r="120" spans="1:4">
      <c r="B120" s="16">
        <v>216.16</v>
      </c>
      <c r="C120" s="18">
        <v>1658.48</v>
      </c>
      <c r="D120" s="27">
        <v>0.48</v>
      </c>
    </row>
    <row r="121" spans="1:4">
      <c r="A121" s="2"/>
      <c r="B121" s="2"/>
    </row>
    <row r="122" spans="1:4">
      <c r="A122"/>
    </row>
    <row r="123" spans="1:4">
      <c r="A123"/>
    </row>
    <row r="124" spans="1:4">
      <c r="A124"/>
    </row>
    <row r="125" spans="1:4">
      <c r="A125"/>
    </row>
    <row r="126" spans="1:4">
      <c r="A126"/>
    </row>
    <row r="127" spans="1:4">
      <c r="A127"/>
    </row>
    <row r="128" spans="1:4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CF4-DEE2-4484-AAB8-9F1B4E2E6D55}">
  <sheetPr codeName="Sheet4"/>
  <dimension ref="A1:NS74"/>
  <sheetViews>
    <sheetView topLeftCell="AD1" zoomScale="62" zoomScaleNormal="55" workbookViewId="0">
      <selection activeCell="O1" sqref="O1:O1048576"/>
    </sheetView>
  </sheetViews>
  <sheetFormatPr defaultColWidth="8.7109375" defaultRowHeight="15"/>
  <cols>
    <col min="1" max="1" width="9.5703125" style="9" bestFit="1" customWidth="1"/>
    <col min="2" max="2" width="9.7109375" customWidth="1"/>
    <col min="3" max="3" width="11.7109375" bestFit="1" customWidth="1"/>
    <col min="4" max="4" width="21.7109375" customWidth="1"/>
    <col min="5" max="5" width="22.7109375" customWidth="1"/>
    <col min="6" max="6" width="42.5703125" bestFit="1" customWidth="1"/>
    <col min="7" max="7" width="45.140625" bestFit="1" customWidth="1"/>
    <col min="12" max="12" width="5.140625" customWidth="1"/>
    <col min="13" max="13" width="5.28515625" customWidth="1"/>
    <col min="14" max="15" width="6.42578125" customWidth="1"/>
    <col min="16" max="16" width="5.7109375" customWidth="1"/>
    <col min="17" max="17" width="4.7109375" customWidth="1"/>
    <col min="18" max="18" width="6.140625" customWidth="1"/>
    <col min="19" max="19" width="6" customWidth="1"/>
    <col min="20" max="20" width="8.7109375" customWidth="1"/>
    <col min="21" max="21" width="11.7109375" customWidth="1"/>
    <col min="22" max="22" width="6.140625" customWidth="1"/>
    <col min="23" max="25" width="5.7109375" customWidth="1"/>
    <col min="26" max="26" width="9.42578125" customWidth="1"/>
    <col min="27" max="27" width="11.42578125" customWidth="1"/>
    <col min="28" max="28" width="6.7109375" customWidth="1"/>
    <col min="29" max="29" width="5.7109375" customWidth="1"/>
    <col min="30" max="30" width="6.7109375" customWidth="1"/>
    <col min="31" max="31" width="5.28515625" customWidth="1"/>
    <col min="32" max="32" width="7.42578125" customWidth="1"/>
    <col min="33" max="33" width="11.7109375" customWidth="1"/>
    <col min="34" max="34" width="6.7109375" customWidth="1"/>
    <col min="35" max="35" width="5.7109375" customWidth="1"/>
    <col min="36" max="36" width="6.7109375" customWidth="1"/>
    <col min="37" max="37" width="5.28515625" customWidth="1"/>
    <col min="38" max="38" width="7.42578125" customWidth="1"/>
    <col min="39" max="39" width="11.7109375" customWidth="1"/>
    <col min="45" max="45" width="11.7109375" customWidth="1"/>
    <col min="51" max="51" width="13.28515625" bestFit="1" customWidth="1"/>
    <col min="56" max="56" width="27.140625" bestFit="1" customWidth="1"/>
    <col min="57" max="57" width="24.7109375" bestFit="1" customWidth="1"/>
    <col min="58" max="58" width="13.42578125" bestFit="1" customWidth="1"/>
  </cols>
  <sheetData>
    <row r="1" spans="1:383">
      <c r="A1" s="51" t="s">
        <v>65</v>
      </c>
      <c r="B1" s="50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47" t="s">
        <v>70</v>
      </c>
      <c r="I1" s="48"/>
      <c r="J1" s="48"/>
      <c r="K1" s="31"/>
      <c r="L1" s="47" t="s">
        <v>18</v>
      </c>
      <c r="M1" s="48"/>
      <c r="N1" s="48"/>
      <c r="O1" s="32"/>
      <c r="P1" s="48" t="s">
        <v>79</v>
      </c>
      <c r="Q1" s="48"/>
      <c r="R1" s="48"/>
      <c r="S1" s="48"/>
      <c r="T1" s="48"/>
      <c r="U1" s="48"/>
      <c r="V1" s="47" t="s">
        <v>55</v>
      </c>
      <c r="W1" s="48"/>
      <c r="X1" s="48"/>
      <c r="Y1" s="48"/>
      <c r="Z1" s="48"/>
      <c r="AA1" s="49"/>
      <c r="AB1" s="47" t="s">
        <v>10</v>
      </c>
      <c r="AC1" s="48"/>
      <c r="AD1" s="48"/>
      <c r="AE1" s="48"/>
      <c r="AF1" s="48"/>
      <c r="AG1" s="49"/>
      <c r="AH1" s="47" t="s">
        <v>175</v>
      </c>
      <c r="AI1" s="48"/>
      <c r="AJ1" s="48"/>
      <c r="AK1" s="48"/>
      <c r="AL1" s="48"/>
      <c r="AM1" s="49"/>
      <c r="AN1" s="47" t="s">
        <v>80</v>
      </c>
      <c r="AO1" s="48"/>
      <c r="AP1" s="48"/>
      <c r="AQ1" s="48"/>
      <c r="AR1" s="48"/>
      <c r="AS1" s="49"/>
      <c r="AT1" s="2" t="s">
        <v>20</v>
      </c>
      <c r="AU1" s="2"/>
      <c r="AV1" s="2"/>
      <c r="AW1" s="3"/>
      <c r="AY1" s="3"/>
      <c r="AZ1" s="3"/>
      <c r="BA1" s="3"/>
      <c r="BD1" s="50" t="s">
        <v>272</v>
      </c>
      <c r="BE1" s="50"/>
      <c r="BF1" s="52"/>
    </row>
    <row r="2" spans="1:383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5" t="s">
        <v>175</v>
      </c>
      <c r="L2" s="4" t="s">
        <v>8</v>
      </c>
      <c r="M2" s="5" t="s">
        <v>9</v>
      </c>
      <c r="N2" s="5" t="s">
        <v>10</v>
      </c>
      <c r="O2" s="6" t="s">
        <v>175</v>
      </c>
      <c r="P2" s="5" t="s">
        <v>3</v>
      </c>
      <c r="Q2" s="5" t="s">
        <v>4</v>
      </c>
      <c r="R2" s="5" t="s">
        <v>5</v>
      </c>
      <c r="S2" s="5" t="s">
        <v>12</v>
      </c>
      <c r="T2" s="5" t="s">
        <v>6</v>
      </c>
      <c r="U2" s="5" t="s">
        <v>22</v>
      </c>
      <c r="V2" s="4" t="s">
        <v>3</v>
      </c>
      <c r="W2" s="5" t="s">
        <v>4</v>
      </c>
      <c r="X2" s="5" t="s">
        <v>5</v>
      </c>
      <c r="Y2" s="5" t="s">
        <v>12</v>
      </c>
      <c r="Z2" s="5" t="s">
        <v>6</v>
      </c>
      <c r="AA2" s="6" t="s">
        <v>22</v>
      </c>
      <c r="AB2" s="4" t="s">
        <v>3</v>
      </c>
      <c r="AC2" s="5" t="s">
        <v>4</v>
      </c>
      <c r="AD2" s="5" t="s">
        <v>5</v>
      </c>
      <c r="AE2" s="5" t="s">
        <v>12</v>
      </c>
      <c r="AF2" s="5" t="s">
        <v>6</v>
      </c>
      <c r="AG2" s="6" t="s">
        <v>22</v>
      </c>
      <c r="AH2" s="4" t="s">
        <v>3</v>
      </c>
      <c r="AI2" s="5" t="s">
        <v>4</v>
      </c>
      <c r="AJ2" s="5" t="s">
        <v>5</v>
      </c>
      <c r="AK2" s="5" t="s">
        <v>12</v>
      </c>
      <c r="AL2" s="5" t="s">
        <v>6</v>
      </c>
      <c r="AM2" s="6" t="s">
        <v>22</v>
      </c>
      <c r="AN2" s="4" t="s">
        <v>3</v>
      </c>
      <c r="AO2" s="5" t="s">
        <v>4</v>
      </c>
      <c r="AP2" s="5" t="s">
        <v>5</v>
      </c>
      <c r="AQ2" s="5" t="s">
        <v>12</v>
      </c>
      <c r="AR2" s="5" t="s">
        <v>6</v>
      </c>
      <c r="AS2" s="6" t="s">
        <v>22</v>
      </c>
      <c r="AT2" s="5" t="s">
        <v>8</v>
      </c>
      <c r="AU2" s="5" t="s">
        <v>9</v>
      </c>
      <c r="AV2" s="5" t="s">
        <v>10</v>
      </c>
      <c r="AW2" s="6" t="s">
        <v>19</v>
      </c>
      <c r="AY2" s="6" t="s">
        <v>269</v>
      </c>
      <c r="AZ2" s="6" t="s">
        <v>270</v>
      </c>
      <c r="BA2" s="6" t="s">
        <v>271</v>
      </c>
      <c r="BD2" t="s">
        <v>267</v>
      </c>
      <c r="BE2" t="s">
        <v>268</v>
      </c>
      <c r="BF2" t="s">
        <v>266</v>
      </c>
    </row>
    <row r="3" spans="1:383">
      <c r="A3" s="9">
        <v>3.1</v>
      </c>
      <c r="B3" s="13" t="s">
        <v>56</v>
      </c>
      <c r="C3">
        <v>1599.67</v>
      </c>
      <c r="D3">
        <f>0.2+19.92</f>
        <v>20.12</v>
      </c>
      <c r="E3">
        <f>E4+20.04</f>
        <v>97.769999999999982</v>
      </c>
      <c r="F3">
        <f>D3-Outcrop!B3</f>
        <v>3.4200000000000017</v>
      </c>
      <c r="G3" s="15">
        <f>Outcrop!B4-hillslope_morph!D3</f>
        <v>4.1899999999999977</v>
      </c>
      <c r="H3">
        <f>Slope!D3</f>
        <v>0.45599999999999452</v>
      </c>
      <c r="I3">
        <f>Slope!G3</f>
        <v>0.4769999999999982</v>
      </c>
      <c r="J3">
        <f>Slope!J3</f>
        <v>0.4212500000000034</v>
      </c>
      <c r="K3">
        <f>Slope!M3</f>
        <v>0.2106250000000017</v>
      </c>
      <c r="L3" s="13">
        <f>Curvature!D3</f>
        <v>-0.88900000000000001</v>
      </c>
      <c r="M3">
        <f>Curvature!G3</f>
        <v>-2.9059999999999997</v>
      </c>
      <c r="N3">
        <f>Curvature!J3</f>
        <v>1.0547499999999999</v>
      </c>
      <c r="O3" s="3">
        <f>Curvature!M3</f>
        <v>0.41037499999999999</v>
      </c>
      <c r="P3">
        <f>AVERAGE(Outcrop!D3:D4)</f>
        <v>0.84000000000000008</v>
      </c>
      <c r="Q3">
        <f>MIN(Outcrop!D3:D4)</f>
        <v>0.57999999999999996</v>
      </c>
      <c r="R3">
        <f>MAX(Outcrop!D3:D4)</f>
        <v>1.1000000000000001</v>
      </c>
      <c r="S3">
        <f>COUNT(Outcrop!D3:D4)</f>
        <v>2</v>
      </c>
      <c r="T3">
        <f>STDEV(Outcrop!D3:D4)</f>
        <v>0.36769552621700469</v>
      </c>
      <c r="U3">
        <f>SUM(Outcrop!D3:D4)</f>
        <v>1.6800000000000002</v>
      </c>
      <c r="V3" s="13">
        <f>AVERAGE(Outcrop!D3:D5)</f>
        <v>0.98666666666666669</v>
      </c>
      <c r="W3">
        <f>MIN(Outcrop!D3:D5)</f>
        <v>0.57999999999999996</v>
      </c>
      <c r="X3">
        <f>MAX(Outcrop!D3:D5)</f>
        <v>1.28</v>
      </c>
      <c r="Y3">
        <f>COUNT(Outcrop!D3:D5)</f>
        <v>3</v>
      </c>
      <c r="Z3">
        <f>STDEV(Outcrop!D3:D5)</f>
        <v>0.36350149013908245</v>
      </c>
      <c r="AA3" s="15">
        <f>SUM(Outcrop!D3:D5)</f>
        <v>2.96</v>
      </c>
      <c r="AB3" s="13">
        <f>AVERAGE(Outcrop!D2:D8)</f>
        <v>0.82428571428571418</v>
      </c>
      <c r="AC3">
        <f>MIN(Outcrop!D2:D8)</f>
        <v>0.38</v>
      </c>
      <c r="AD3">
        <f>MAX(Outcrop!D2:D8)</f>
        <v>1.28</v>
      </c>
      <c r="AE3">
        <f>COUNT(Outcrop!D2:D8)</f>
        <v>7</v>
      </c>
      <c r="AF3">
        <f>STDEV(Outcrop!D2:D8)</f>
        <v>0.32761039578830764</v>
      </c>
      <c r="AG3" s="15">
        <f>SUM(Outcrop!D2:D8)</f>
        <v>5.77</v>
      </c>
      <c r="AH3" s="13">
        <f>AVERAGE(Outcrop!D2:D11)</f>
        <v>0.84800000000000009</v>
      </c>
      <c r="AI3">
        <f>MIN(Outcrop!D2:D11)</f>
        <v>0.38</v>
      </c>
      <c r="AJ3">
        <f>MAX(Outcrop!D2:D11)</f>
        <v>1.28</v>
      </c>
      <c r="AK3">
        <f>COUNT(Outcrop!D2:D11)</f>
        <v>10</v>
      </c>
      <c r="AL3">
        <f>STDEV(Outcrop!D2:D11)</f>
        <v>0.28118005303047738</v>
      </c>
      <c r="AM3" s="15">
        <f>SUM(Outcrop!D2:D11)</f>
        <v>8.48</v>
      </c>
      <c r="AN3" s="56">
        <f>AVERAGE(Outcrop!D2:D15)</f>
        <v>0.995</v>
      </c>
      <c r="AO3" s="59">
        <f>MIN(Outcrop!D2:D15)</f>
        <v>0.38</v>
      </c>
      <c r="AP3" s="59">
        <f>MAX(Outcrop!D2:D15)</f>
        <v>1.97</v>
      </c>
      <c r="AQ3" s="59">
        <f>COUNT(Outcrop!D2:D15)</f>
        <v>14</v>
      </c>
      <c r="AR3" s="59">
        <f>STDEV(Outcrop!D2:D15)</f>
        <v>0.46470420699623521</v>
      </c>
      <c r="AS3" s="53">
        <f>SUM(Outcrop!D2:D15)</f>
        <v>13.93</v>
      </c>
      <c r="AT3">
        <f>(SUM(Outcrop!D3:D4)/(Slope!C3-Slope!B3))*100</f>
        <v>36.842105263158338</v>
      </c>
      <c r="AU3">
        <f>(SUM(Outcrop!D3:D5)/(Slope!F3-Slope!E3))*100</f>
        <v>31.027253668763223</v>
      </c>
      <c r="AV3">
        <f>(SUM(Outcrop!D2:D8)/(Slope!I3-Slope!H3))*100</f>
        <v>34.243323442136223</v>
      </c>
      <c r="AW3" s="53">
        <f>(SUM(Outcrop!D2:D15)/(channel_morph!I2-channel_morph!F2))*100</f>
        <v>33.166666666666664</v>
      </c>
      <c r="AY3" s="53">
        <v>0.31789992354090624</v>
      </c>
      <c r="AZ3" s="53">
        <v>7.9007730863987782E-2</v>
      </c>
      <c r="BA3" s="53">
        <v>117.71</v>
      </c>
      <c r="BD3" s="53">
        <v>352.64304428008251</v>
      </c>
      <c r="BE3" s="53">
        <v>196.01145386260018</v>
      </c>
      <c r="BF3" s="53">
        <v>392.44279539611699</v>
      </c>
    </row>
    <row r="4" spans="1:383">
      <c r="B4" s="13" t="s">
        <v>66</v>
      </c>
      <c r="C4">
        <v>1609.18</v>
      </c>
      <c r="D4">
        <f>D3+20.04</f>
        <v>40.159999999999997</v>
      </c>
      <c r="E4">
        <f>E5+20.1</f>
        <v>77.72999999999999</v>
      </c>
      <c r="F4">
        <f>D4-Outcrop!B8</f>
        <v>0.55999999999999517</v>
      </c>
      <c r="G4" s="15">
        <f>Outcrop!B9-hillslope_morph!D4</f>
        <v>2.0900000000000034</v>
      </c>
      <c r="H4">
        <f>Slope!D4</f>
        <v>0.49399999999998273</v>
      </c>
      <c r="I4">
        <f>Slope!G4</f>
        <v>0.4600000000000023</v>
      </c>
      <c r="J4">
        <f>Slope!J4</f>
        <v>0.46074999999999589</v>
      </c>
      <c r="K4">
        <f>Slope!M4</f>
        <v>0.41937500000000227</v>
      </c>
      <c r="L4" s="13">
        <f>Curvature!D4</f>
        <v>-7.1999999999999884E-2</v>
      </c>
      <c r="M4">
        <f>Curvature!G4</f>
        <v>1.2885000000000002</v>
      </c>
      <c r="N4">
        <f>Curvature!J4</f>
        <v>-1.6250000000000143E-2</v>
      </c>
      <c r="O4" s="15">
        <f>Curvature!M4</f>
        <v>0.55587500000000001</v>
      </c>
      <c r="P4">
        <f>AVERAGE(Outcrop!D7:D9)</f>
        <v>0.86666666666666659</v>
      </c>
      <c r="Q4">
        <f>MIN(Outcrop!D7:D9)</f>
        <v>0.74</v>
      </c>
      <c r="R4">
        <f>MAX(Outcrop!D7:D9)</f>
        <v>1.02</v>
      </c>
      <c r="S4">
        <f>COUNT(Outcrop!D7:D9)</f>
        <v>3</v>
      </c>
      <c r="T4">
        <f>STDEV(Outcrop!D7:D9)</f>
        <v>0.14189197769195333</v>
      </c>
      <c r="U4">
        <f>SUM(Outcrop!D7:D9)</f>
        <v>2.5999999999999996</v>
      </c>
      <c r="V4" s="13">
        <f>AVERAGE(Outcrop!D6:D10)</f>
        <v>0.77599999999999991</v>
      </c>
      <c r="W4">
        <f>MIN(Outcrop!D6:D10)</f>
        <v>0.38</v>
      </c>
      <c r="X4">
        <f>MAX(Outcrop!D6:D10)</f>
        <v>1.02</v>
      </c>
      <c r="Y4">
        <f>COUNT(Outcrop!D6:D10)</f>
        <v>5</v>
      </c>
      <c r="Z4">
        <f>STDEV(Outcrop!D6:D10)</f>
        <v>0.24347484469653169</v>
      </c>
      <c r="AA4" s="15">
        <f>SUM(Outcrop!D6:D10)</f>
        <v>3.8799999999999994</v>
      </c>
      <c r="AB4" s="13">
        <f>AVERAGE(Outcrop!D4:D11)</f>
        <v>0.91625000000000012</v>
      </c>
      <c r="AC4">
        <f>MIN(Outcrop!D4:D11)</f>
        <v>0.38</v>
      </c>
      <c r="AD4">
        <f>MAX(Outcrop!D4:D11)</f>
        <v>1.28</v>
      </c>
      <c r="AE4">
        <f>COUNT(Outcrop!D4:D11)</f>
        <v>8</v>
      </c>
      <c r="AF4">
        <f>STDEV(Outcrop!D4:D11)</f>
        <v>0.2739101781867288</v>
      </c>
      <c r="AG4" s="15">
        <f>SUM(Outcrop!D4:D11)</f>
        <v>7.330000000000001</v>
      </c>
      <c r="AH4" s="13">
        <f>AVERAGE(Outcrop!D2:D13)</f>
        <v>0.9558333333333332</v>
      </c>
      <c r="AI4">
        <f>MIN(Outcrop!D2:D13)</f>
        <v>0.38</v>
      </c>
      <c r="AJ4">
        <f>MAX(Outcrop!D2:D13)</f>
        <v>1.79</v>
      </c>
      <c r="AK4">
        <f>COUNT(Outcrop!D2:D13)</f>
        <v>12</v>
      </c>
      <c r="AL4">
        <f>STDEV(Outcrop!D2:D13)</f>
        <v>0.37938846326767262</v>
      </c>
      <c r="AM4" s="15">
        <f>SUM(Outcrop!D2:D13)</f>
        <v>11.469999999999999</v>
      </c>
      <c r="AN4" s="57"/>
      <c r="AO4" s="60"/>
      <c r="AP4" s="60"/>
      <c r="AQ4" s="60"/>
      <c r="AR4" s="60"/>
      <c r="AS4" s="54"/>
      <c r="AT4">
        <f>(SUM(Outcrop!D7:D9)/(Slope!C4-Slope!B4))*100</f>
        <v>52.631578947370251</v>
      </c>
      <c r="AU4">
        <f>(SUM(Outcrop!D6:D10)/(Slope!F4-Slope!E4))*100</f>
        <v>42.173913043478045</v>
      </c>
      <c r="AV4">
        <f>(SUM(Outcrop!D4:D11)/(Slope!I4-Slope!H4))*100</f>
        <v>39.772110689094227</v>
      </c>
      <c r="AW4" s="54"/>
      <c r="AY4" s="54"/>
      <c r="AZ4" s="54"/>
      <c r="BA4" s="54"/>
      <c r="BD4" s="54"/>
      <c r="BE4" s="54"/>
      <c r="BF4" s="54"/>
    </row>
    <row r="5" spans="1:383">
      <c r="B5" s="13" t="s">
        <v>67</v>
      </c>
      <c r="C5">
        <v>1618.1</v>
      </c>
      <c r="D5">
        <f>D4+20.1</f>
        <v>60.26</v>
      </c>
      <c r="E5">
        <f>E6+20.02</f>
        <v>57.629999999999995</v>
      </c>
      <c r="F5">
        <f>D5-Outcrop!B11</f>
        <v>9.2999999999999972</v>
      </c>
      <c r="G5" s="15">
        <f>Outcrop!B12-hillslope_morph!D5</f>
        <v>2.5100000000000051</v>
      </c>
      <c r="H5">
        <f>Slope!D5</f>
        <v>0.47799999999999726</v>
      </c>
      <c r="I5">
        <f>Slope!G5</f>
        <v>0.43700000000000044</v>
      </c>
      <c r="J5">
        <f>Slope!J5</f>
        <v>0.41750000000000115</v>
      </c>
      <c r="K5">
        <f>Slope!M5</f>
        <v>0.40412499999999907</v>
      </c>
      <c r="L5" s="13">
        <f>Curvature!D5</f>
        <v>0.94699999999999984</v>
      </c>
      <c r="M5">
        <f>Curvature!G5</f>
        <v>8.5500000000000048E-2</v>
      </c>
      <c r="N5">
        <f>Curvature!J5</f>
        <v>5.700000000000003E-2</v>
      </c>
      <c r="O5" s="15">
        <f>Curvature!M5</f>
        <v>-0.31825000000000003</v>
      </c>
      <c r="P5">
        <f>AVERAGE(Outcrop!D12)</f>
        <v>1.2</v>
      </c>
      <c r="Q5">
        <f>MIN(Outcrop!D12)</f>
        <v>1.2</v>
      </c>
      <c r="R5">
        <f>MAX(Outcrop!D12)</f>
        <v>1.2</v>
      </c>
      <c r="S5">
        <f>COUNT(Outcrop!D12)</f>
        <v>1</v>
      </c>
      <c r="U5">
        <f>SUM(Outcrop!D12)</f>
        <v>1.2</v>
      </c>
      <c r="V5" s="13">
        <f>AVERAGE(Outcrop!D11:D13)</f>
        <v>1.3533333333333335</v>
      </c>
      <c r="W5">
        <f>MIN(Outcrop!D11:D13)</f>
        <v>1.07</v>
      </c>
      <c r="X5">
        <f>MAX(Outcrop!D11:D13)</f>
        <v>1.79</v>
      </c>
      <c r="Y5">
        <f>COUNT(Outcrop!D11:D13)</f>
        <v>3</v>
      </c>
      <c r="Z5">
        <f>STDEV(Outcrop!D11:D13)</f>
        <v>0.38370995990895634</v>
      </c>
      <c r="AA5" s="15">
        <f>SUM(Outcrop!D11:D13)</f>
        <v>4.0600000000000005</v>
      </c>
      <c r="AB5" s="13">
        <f>AVERAGE(Outcrop!D9:D13)</f>
        <v>1.1400000000000001</v>
      </c>
      <c r="AC5">
        <f>MIN(Outcrop!D9:D13)</f>
        <v>0.74</v>
      </c>
      <c r="AD5">
        <f>MAX(Outcrop!D9:D13)</f>
        <v>1.79</v>
      </c>
      <c r="AE5">
        <f>COUNT(Outcrop!D9:D13)</f>
        <v>5</v>
      </c>
      <c r="AF5">
        <f>STDEV(Outcrop!D9:D13)</f>
        <v>0.40267853183401769</v>
      </c>
      <c r="AG5" s="15">
        <f>SUM(Outcrop!D9:D13)</f>
        <v>5.7</v>
      </c>
      <c r="AH5" s="13">
        <f>AVERAGE(Outcrop!D4:D15)</f>
        <v>1.0650000000000002</v>
      </c>
      <c r="AI5">
        <f>MIN(Outcrop!D4:D15)</f>
        <v>0.38</v>
      </c>
      <c r="AJ5">
        <f>MAX(Outcrop!D4:D15)</f>
        <v>1.97</v>
      </c>
      <c r="AK5">
        <f>COUNT(Outcrop!D4:D15)</f>
        <v>12</v>
      </c>
      <c r="AL5">
        <f>STDEV(Outcrop!D4:D15)</f>
        <v>0.46668073571865903</v>
      </c>
      <c r="AM5" s="15">
        <f>SUM(Outcrop!D4:D15)</f>
        <v>12.780000000000001</v>
      </c>
      <c r="AN5" s="57"/>
      <c r="AO5" s="60"/>
      <c r="AP5" s="60"/>
      <c r="AQ5" s="60"/>
      <c r="AR5" s="60"/>
      <c r="AS5" s="54"/>
      <c r="AT5">
        <f>(SUM(Outcrop!D12)/(Slope!C5-Slope!B5))*100</f>
        <v>25.104602510460396</v>
      </c>
      <c r="AU5">
        <f>(SUM(Outcrop!D11:D13)/(Slope!F5-Slope!E5))*100</f>
        <v>46.453089244851213</v>
      </c>
      <c r="AV5">
        <f>(SUM(Outcrop!D9:D13)/(Slope!I5-Slope!H5))*100</f>
        <v>34.131736526946014</v>
      </c>
      <c r="AW5" s="54"/>
      <c r="AY5" s="54"/>
      <c r="AZ5" s="54"/>
      <c r="BA5" s="54"/>
      <c r="BD5" s="54"/>
      <c r="BE5" s="54"/>
      <c r="BF5" s="54"/>
    </row>
    <row r="6" spans="1:383">
      <c r="B6" s="13" t="s">
        <v>68</v>
      </c>
      <c r="C6">
        <v>1625.88</v>
      </c>
      <c r="D6">
        <f>D5+20.02</f>
        <v>80.28</v>
      </c>
      <c r="E6">
        <f>E7+20.12</f>
        <v>37.61</v>
      </c>
      <c r="F6">
        <f>D6-Outcrop!B13</f>
        <v>2.710000000000008</v>
      </c>
      <c r="G6" s="15">
        <f>Outcrop!B14-hillslope_morph!D6</f>
        <v>7.3799999999999955</v>
      </c>
      <c r="H6">
        <f>Slope!D6</f>
        <v>0.29900000000000093</v>
      </c>
      <c r="I6">
        <f>Slope!G6</f>
        <v>0.34750000000000225</v>
      </c>
      <c r="J6">
        <f>Slope!J6</f>
        <v>0.34750000000000225</v>
      </c>
      <c r="K6">
        <f>Slope!M6</f>
        <v>0.3342500000000001</v>
      </c>
      <c r="L6" s="13">
        <f>Curvature!D6</f>
        <v>-0.80800000000000016</v>
      </c>
      <c r="M6">
        <f>Curvature!G6</f>
        <v>8.7999999999999898E-2</v>
      </c>
      <c r="N6">
        <f>Curvature!J6</f>
        <v>-0.62024999999999997</v>
      </c>
      <c r="O6" s="15">
        <f>Curvature!M6</f>
        <v>-0.47074999999999995</v>
      </c>
      <c r="P6">
        <f>AVERAGE(Outcrop!D13)</f>
        <v>1.79</v>
      </c>
      <c r="Q6">
        <f>MIN(Outcrop!D13)</f>
        <v>1.79</v>
      </c>
      <c r="R6">
        <f>MAX(Outcrop!D13)</f>
        <v>1.79</v>
      </c>
      <c r="S6">
        <f>COUNT(Outcrop!D13)</f>
        <v>1</v>
      </c>
      <c r="U6">
        <f>SUM(Outcrop!D13)</f>
        <v>1.79</v>
      </c>
      <c r="V6" s="13">
        <f>AVERAGE(Outcrop!D13:D14)</f>
        <v>1.88</v>
      </c>
      <c r="W6">
        <f>MIN(Outcrop!D13:D14)</f>
        <v>1.79</v>
      </c>
      <c r="X6">
        <f>MAX(Outcrop!D13:D14)</f>
        <v>1.97</v>
      </c>
      <c r="Y6">
        <f>COUNT(Outcrop!D13:D14)</f>
        <v>2</v>
      </c>
      <c r="Z6">
        <f>STDEV(Outcrop!D13:D14)</f>
        <v>0.12727922061357852</v>
      </c>
      <c r="AA6" s="15">
        <f>SUM(Outcrop!D13:D14)</f>
        <v>3.76</v>
      </c>
      <c r="AB6" s="13">
        <f>AVERAGE(Outcrop!D12:D14)</f>
        <v>1.6533333333333333</v>
      </c>
      <c r="AC6">
        <f>MIN(Outcrop!D12:D14)</f>
        <v>1.2</v>
      </c>
      <c r="AD6">
        <f>MAX(Outcrop!D12:D14)</f>
        <v>1.97</v>
      </c>
      <c r="AE6">
        <f>COUNT(Outcrop!D12:D14)</f>
        <v>3</v>
      </c>
      <c r="AF6">
        <f>STDEV(Outcrop!D12:D14)</f>
        <v>0.40278199231511458</v>
      </c>
      <c r="AG6" s="15">
        <f>SUM(Outcrop!D12:D14)</f>
        <v>4.96</v>
      </c>
      <c r="AH6" s="13">
        <f>AVERAGE(Outcrop!D9:D15)</f>
        <v>1.1657142857142857</v>
      </c>
      <c r="AI6">
        <f>MIN(Outcrop!D9:D15)</f>
        <v>0.49</v>
      </c>
      <c r="AJ6">
        <f>MAX(Outcrop!D9:D15)</f>
        <v>1.97</v>
      </c>
      <c r="AK6">
        <f>COUNT(Outcrop!D9:D15)</f>
        <v>7</v>
      </c>
      <c r="AL6">
        <f>STDEV(Outcrop!D9:D15)</f>
        <v>0.54088991926445151</v>
      </c>
      <c r="AM6" s="15">
        <f>SUM(Outcrop!D9:D15)</f>
        <v>8.16</v>
      </c>
      <c r="AN6" s="57"/>
      <c r="AO6" s="60"/>
      <c r="AP6" s="60"/>
      <c r="AQ6" s="60"/>
      <c r="AR6" s="60"/>
      <c r="AS6" s="54"/>
      <c r="AT6">
        <f>(SUM(Outcrop!D13)/(Slope!C6-Slope!B6))*100</f>
        <v>59.866220735785767</v>
      </c>
      <c r="AU6">
        <f>(SUM(Outcrop!D13:D14)/(Slope!F6-Slope!E6))*100</f>
        <v>54.100719424460074</v>
      </c>
      <c r="AV6">
        <f>(SUM(Outcrop!D12:D14)/(Slope!I6-Slope!H6))*100</f>
        <v>35.683453237409843</v>
      </c>
      <c r="AW6" s="54"/>
      <c r="AY6" s="54"/>
      <c r="AZ6" s="54"/>
      <c r="BA6" s="54"/>
      <c r="BD6" s="54"/>
      <c r="BE6" s="54"/>
      <c r="BF6" s="54"/>
    </row>
    <row r="7" spans="1:383" s="5" customFormat="1">
      <c r="A7" s="8"/>
      <c r="B7" s="4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6">
        <f>Slope!M7</f>
        <v>0.20287500000000022</v>
      </c>
      <c r="L7" s="4">
        <f>Curvature!D7</f>
        <v>2.1659999999999995</v>
      </c>
      <c r="M7" s="5">
        <f>Curvature!G7</f>
        <v>3.2335000000000003</v>
      </c>
      <c r="N7" s="5">
        <f>Curvature!J7</f>
        <v>-0.99849999999999994</v>
      </c>
      <c r="O7" s="6">
        <f>Curvature!M7</f>
        <v>-0.30074999999999996</v>
      </c>
      <c r="P7" s="5">
        <f>AVERAGE(Outcrop!D15)</f>
        <v>0.49</v>
      </c>
      <c r="Q7" s="5">
        <f>MIN(Outcrop!D15)</f>
        <v>0.49</v>
      </c>
      <c r="R7" s="5">
        <f>MAX(Outcrop!D15)</f>
        <v>0.49</v>
      </c>
      <c r="S7" s="5">
        <f>COUNT(Outcrop!D15)</f>
        <v>1</v>
      </c>
      <c r="U7" s="5">
        <f>SUM(Outcrop!D15)</f>
        <v>0.49</v>
      </c>
      <c r="V7" s="4">
        <f>AVERAGE(Outcrop!D15)</f>
        <v>0.49</v>
      </c>
      <c r="W7" s="5">
        <f>MIN(Outcrop!D15)</f>
        <v>0.49</v>
      </c>
      <c r="X7" s="5">
        <f>MAX(Outcrop!D15)</f>
        <v>0.49</v>
      </c>
      <c r="Y7" s="5">
        <f>COUNT(Outcrop!D15)</f>
        <v>1</v>
      </c>
      <c r="AA7" s="6">
        <f>SUM(Outcrop!D15)</f>
        <v>0.49</v>
      </c>
      <c r="AB7" s="4">
        <f>AVERAGE(Outcrop!D14:D15)</f>
        <v>1.23</v>
      </c>
      <c r="AC7" s="5">
        <f>MIN(Outcrop!D14:D15)</f>
        <v>0.49</v>
      </c>
      <c r="AD7" s="5">
        <f>MAX(Outcrop!D14:D15)</f>
        <v>1.97</v>
      </c>
      <c r="AE7" s="5">
        <f>COUNT(Outcrop!D14:D15)</f>
        <v>2</v>
      </c>
      <c r="AF7" s="5">
        <f>STDEV(Outcrop!D14:D15)</f>
        <v>1.0465180361560906</v>
      </c>
      <c r="AG7" s="6">
        <f>SUM(Outcrop!D14:D15)</f>
        <v>2.46</v>
      </c>
      <c r="AH7" s="4">
        <f>AVERAGE(Outcrop!D12:D15)</f>
        <v>1.3625</v>
      </c>
      <c r="AI7" s="5">
        <f>MIN(Outcrop!D12:D15)</f>
        <v>0.49</v>
      </c>
      <c r="AJ7" s="5">
        <f>MAX(Outcrop!D12:D15)</f>
        <v>1.97</v>
      </c>
      <c r="AK7" s="5">
        <f>COUNT(Outcrop!D12:D15)</f>
        <v>4</v>
      </c>
      <c r="AL7" s="5">
        <f>STDEV(Outcrop!D12:D15)</f>
        <v>0.66820031926561274</v>
      </c>
      <c r="AM7" s="6">
        <f>SUM(Outcrop!D12:D15)</f>
        <v>5.45</v>
      </c>
      <c r="AN7" s="58"/>
      <c r="AO7" s="61"/>
      <c r="AP7" s="61"/>
      <c r="AQ7" s="61"/>
      <c r="AR7" s="61"/>
      <c r="AS7" s="55"/>
      <c r="AT7" s="5">
        <f>(SUM(Outcrop!D15)/(Slope!C7-Slope!B7))*100</f>
        <v>17.253521126761058</v>
      </c>
      <c r="AU7" s="5">
        <f>(SUM(Outcrop!D15)/(Slope!F7-Slope!E7))*100</f>
        <v>8.3191850594229297</v>
      </c>
      <c r="AV7" s="5">
        <f>(SUM(Outcrop!D14:D15)/(Slope!I7-Slope!H7))*100</f>
        <v>24.5019920318726</v>
      </c>
      <c r="AW7" s="55"/>
      <c r="AX7"/>
      <c r="AY7" s="55"/>
      <c r="AZ7" s="55"/>
      <c r="BA7" s="55"/>
      <c r="BB7"/>
      <c r="BC7"/>
      <c r="BD7" s="55"/>
      <c r="BE7" s="55"/>
      <c r="BF7" s="55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</row>
    <row r="8" spans="1:383" s="2" customFormat="1">
      <c r="A8" s="7">
        <v>3.2</v>
      </c>
      <c r="B8" s="1" t="s">
        <v>56</v>
      </c>
      <c r="C8" s="2">
        <v>1564.83</v>
      </c>
      <c r="D8" s="2">
        <v>19.670000000000002</v>
      </c>
      <c r="E8">
        <f t="shared" ref="E8:E15" si="0">E9+(D9-D8)</f>
        <v>437.23</v>
      </c>
      <c r="F8" s="2">
        <f>D8-Outcrop!B17</f>
        <v>0.49000000000000199</v>
      </c>
      <c r="G8" s="3">
        <f>Outcrop!B18-hillslope_morph!D8</f>
        <v>12.589999999999996</v>
      </c>
      <c r="H8" s="2">
        <f>Slope!D8</f>
        <v>0.4629999999999882</v>
      </c>
      <c r="I8" s="2">
        <f>Slope!G8</f>
        <v>0.5004999999999995</v>
      </c>
      <c r="J8" s="2">
        <f>Slope!J8</f>
        <v>0.52024999999999866</v>
      </c>
      <c r="K8">
        <f>Slope!M8</f>
        <v>0.40099999999999908</v>
      </c>
      <c r="L8" s="13">
        <f>Curvature!D8</f>
        <v>5.9030000000000005</v>
      </c>
      <c r="M8">
        <f>Curvature!G8</f>
        <v>-2.1594999999999995</v>
      </c>
      <c r="N8">
        <f>Curvature!J8</f>
        <v>-0.17925000000000005</v>
      </c>
      <c r="O8" s="15">
        <f>Curvature!M8</f>
        <v>-0.16762500000000005</v>
      </c>
      <c r="P8" s="2">
        <f>AVERAGE(Outcrop!D17)</f>
        <v>2.88</v>
      </c>
      <c r="Q8" s="2">
        <f>MIN(Outcrop!D17)</f>
        <v>2.88</v>
      </c>
      <c r="R8" s="2">
        <f>MAX(Outcrop!D17)</f>
        <v>2.88</v>
      </c>
      <c r="S8" s="2">
        <f>COUNT(Outcrop!D17)</f>
        <v>1</v>
      </c>
      <c r="U8" s="2">
        <f>SUM(Outcrop!D17)</f>
        <v>2.88</v>
      </c>
      <c r="V8" s="1">
        <f>AVERAGE(Outcrop!D16:D17)</f>
        <v>2.19</v>
      </c>
      <c r="W8" s="2">
        <f>MIN(Outcrop!D16:D17)</f>
        <v>1.5</v>
      </c>
      <c r="X8" s="2">
        <f>MAX(Outcrop!D16:D17)</f>
        <v>2.88</v>
      </c>
      <c r="Y8" s="2">
        <f>COUNT(Outcrop!D16:D17)</f>
        <v>2</v>
      </c>
      <c r="Z8" s="2">
        <f>STDEV(Outcrop!D16:D17)</f>
        <v>0.97580735803743535</v>
      </c>
      <c r="AA8" s="3">
        <f>SUM(Outcrop!D16:D17)</f>
        <v>4.38</v>
      </c>
      <c r="AB8" s="1">
        <f>AVERAGE(Outcrop!D16:D19)</f>
        <v>1.5699999999999998</v>
      </c>
      <c r="AC8" s="2">
        <f>MIN(Outcrop!D16:D19)</f>
        <v>0.48</v>
      </c>
      <c r="AD8" s="2">
        <f>MAX(Outcrop!D16:D19)</f>
        <v>2.88</v>
      </c>
      <c r="AE8" s="2">
        <f>COUNT(Outcrop!D16:D19)</f>
        <v>4</v>
      </c>
      <c r="AF8" s="2">
        <f>STDEV(Outcrop!D16:D19)</f>
        <v>0.9885342685005919</v>
      </c>
      <c r="AG8" s="3">
        <f>SUM(Outcrop!D16:D19)</f>
        <v>6.2799999999999994</v>
      </c>
      <c r="AH8" s="1">
        <f>AVERAGE(Outcrop!D16:D19)</f>
        <v>1.5699999999999998</v>
      </c>
      <c r="AI8" s="2">
        <f>MIN(Outcrop!D16:D19)</f>
        <v>0.48</v>
      </c>
      <c r="AJ8" s="2">
        <f>MAX(Outcrop!D16:D19)</f>
        <v>2.88</v>
      </c>
      <c r="AK8" s="2">
        <f>COUNT(Outcrop!D16:D19)</f>
        <v>4</v>
      </c>
      <c r="AL8" s="2">
        <f>STDEV(Outcrop!D16:D19)</f>
        <v>0.9885342685005919</v>
      </c>
      <c r="AM8" s="3">
        <f>SUM(Outcrop!D16:D19)</f>
        <v>6.2799999999999994</v>
      </c>
      <c r="AN8" s="56">
        <f>AVERAGE(Outcrop!D16:D31)</f>
        <v>1.3443750000000001</v>
      </c>
      <c r="AO8" s="59">
        <f>MIN(Outcrop!D16:D31)</f>
        <v>0.36</v>
      </c>
      <c r="AP8" s="59">
        <f>MAX(Outcrop!D16:D31)</f>
        <v>3.69</v>
      </c>
      <c r="AQ8" s="59">
        <f>COUNT(Outcrop!D16:D31)</f>
        <v>16</v>
      </c>
      <c r="AR8" s="59">
        <f>STDEV(Outcrop!D16:D31)</f>
        <v>1.053451272405769</v>
      </c>
      <c r="AS8" s="53">
        <f>SUM(Outcrop!D16:D31)</f>
        <v>21.51</v>
      </c>
      <c r="AT8" s="2">
        <f>(SUM(Outcrop!D17)/(Slope!C8-Slope!B8))*100</f>
        <v>62.20302375810094</v>
      </c>
      <c r="AU8" s="2">
        <f>(SUM(Outcrop!D16:D17)/(Slope!F8-Slope!E8))*100</f>
        <v>43.756243756243798</v>
      </c>
      <c r="AV8" s="2">
        <f>(SUM(Outcrop!D16:D19)/(Slope!I8-Slope!H8))*100</f>
        <v>30.177799135031314</v>
      </c>
      <c r="AW8" s="53">
        <f>(SUM(Outcrop!D16:D31)/(channel_morph!I3-channel_morph!F3))*100</f>
        <v>24.84120568194944</v>
      </c>
      <c r="AX8"/>
      <c r="AY8" s="53">
        <v>0.17333249618049001</v>
      </c>
      <c r="AZ8" s="53">
        <v>-0.11226219627048409</v>
      </c>
      <c r="BA8" s="53">
        <v>477.81</v>
      </c>
      <c r="BB8"/>
      <c r="BC8"/>
      <c r="BD8" s="53">
        <v>327.46098721299484</v>
      </c>
      <c r="BE8" s="53">
        <v>216.10632567508327</v>
      </c>
      <c r="BF8" s="53">
        <v>256.61885915970078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</row>
    <row r="9" spans="1:383">
      <c r="B9" s="13" t="s">
        <v>66</v>
      </c>
      <c r="C9">
        <v>1572.08</v>
      </c>
      <c r="D9">
        <v>39.71</v>
      </c>
      <c r="E9">
        <f t="shared" si="0"/>
        <v>417.19</v>
      </c>
      <c r="F9">
        <f>D9-Outcrop!B19</f>
        <v>1.8999999999999986</v>
      </c>
      <c r="G9" s="15">
        <f>Outcrop!B20-hillslope_morph!D9</f>
        <v>1.3800000000000026</v>
      </c>
      <c r="H9">
        <f>Slope!D9</f>
        <v>0.4</v>
      </c>
      <c r="I9">
        <f>Slope!G9</f>
        <v>0.47549999999999953</v>
      </c>
      <c r="J9">
        <f>Slope!J9</f>
        <v>0.46299999999999952</v>
      </c>
      <c r="K9">
        <f>Slope!M9</f>
        <v>0.42312499999999886</v>
      </c>
      <c r="L9" s="13">
        <f>Curvature!D9</f>
        <v>-0.64200000000000013</v>
      </c>
      <c r="M9">
        <f>Curvature!G9</f>
        <v>0.39550000000000002</v>
      </c>
      <c r="N9">
        <f>Curvature!J9</f>
        <v>0.44174999999999998</v>
      </c>
      <c r="O9" s="15">
        <f>Curvature!M9</f>
        <v>-0.52787500000000009</v>
      </c>
      <c r="P9">
        <f>AVERAGE(Outcrop!D19:D20)</f>
        <v>1.7150000000000001</v>
      </c>
      <c r="Q9">
        <f>MIN(Outcrop!D19:D20)</f>
        <v>0.48</v>
      </c>
      <c r="R9">
        <f>MAX(Outcrop!D19:D20)</f>
        <v>2.95</v>
      </c>
      <c r="S9">
        <f>COUNT(Outcrop!D19:D20)</f>
        <v>2</v>
      </c>
      <c r="T9">
        <f>STDEV(Outcrop!D19:D20)</f>
        <v>1.7465537495307724</v>
      </c>
      <c r="U9">
        <f>SUM(Outcrop!D19:D20)</f>
        <v>3.43</v>
      </c>
      <c r="V9" s="13">
        <f>AVERAGE(Outcrop!D18:D21)</f>
        <v>1.7949999999999999</v>
      </c>
      <c r="W9">
        <f>MIN(Outcrop!D18:D21)</f>
        <v>0.48</v>
      </c>
      <c r="X9">
        <f>MAX(Outcrop!D18:D21)</f>
        <v>2.95</v>
      </c>
      <c r="Y9">
        <f>COUNT(Outcrop!D18:D21)</f>
        <v>4</v>
      </c>
      <c r="Z9">
        <f>STDEV(Outcrop!D18:D21)</f>
        <v>1.0785947648058869</v>
      </c>
      <c r="AA9" s="15">
        <f>SUM(Outcrop!D18:D21)</f>
        <v>7.18</v>
      </c>
      <c r="AB9" s="13">
        <f>AVERAGE(Outcrop!D18:D22)</f>
        <v>2.1739999999999999</v>
      </c>
      <c r="AC9">
        <f>MIN(Outcrop!D18:D22)</f>
        <v>0.48</v>
      </c>
      <c r="AD9">
        <f>MAX(Outcrop!D18:D22)</f>
        <v>3.69</v>
      </c>
      <c r="AE9">
        <f>COUNT(Outcrop!D18:D22)</f>
        <v>5</v>
      </c>
      <c r="AF9">
        <f>STDEV(Outcrop!D18:D22)</f>
        <v>1.2612414519036395</v>
      </c>
      <c r="AG9" s="15">
        <f>SUM(Outcrop!D18:D22)</f>
        <v>10.87</v>
      </c>
      <c r="AH9" s="13">
        <f>AVERAGE(Outcrop!D16:D23)</f>
        <v>2.0249999999999999</v>
      </c>
      <c r="AI9">
        <f>MIN(Outcrop!D16:D23)</f>
        <v>0.48</v>
      </c>
      <c r="AJ9">
        <f>MAX(Outcrop!D16:D23)</f>
        <v>3.69</v>
      </c>
      <c r="AK9">
        <f>COUNT(Outcrop!D16:D23)</f>
        <v>8</v>
      </c>
      <c r="AL9">
        <f>STDEV(Outcrop!D16:D23)</f>
        <v>1.110739779220524</v>
      </c>
      <c r="AM9" s="15">
        <f>SUM(Outcrop!D16:D23)</f>
        <v>16.2</v>
      </c>
      <c r="AN9" s="57"/>
      <c r="AO9" s="60"/>
      <c r="AP9" s="60"/>
      <c r="AQ9" s="60"/>
      <c r="AR9" s="60"/>
      <c r="AS9" s="54"/>
      <c r="AT9">
        <f>(SUM(Outcrop!D19:D20)/(Slope!C9-Slope!B9))*100</f>
        <v>85.75</v>
      </c>
      <c r="AU9">
        <f>(SUM(Outcrop!D18:D21)/(Slope!F9-Slope!E9))*100</f>
        <v>75.499474237644662</v>
      </c>
      <c r="AV9">
        <f>(SUM(Outcrop!D18:D22)/(Slope!I9-Slope!H9))*100</f>
        <v>58.693304535637203</v>
      </c>
      <c r="AW9" s="54"/>
      <c r="AY9" s="54"/>
      <c r="AZ9" s="54"/>
      <c r="BA9" s="54"/>
      <c r="BD9" s="54"/>
      <c r="BE9" s="54"/>
      <c r="BF9" s="54"/>
    </row>
    <row r="10" spans="1:383">
      <c r="B10" s="13" t="s">
        <v>81</v>
      </c>
      <c r="C10">
        <v>1583.35</v>
      </c>
      <c r="D10">
        <v>59.81</v>
      </c>
      <c r="E10">
        <f t="shared" si="0"/>
        <v>397.09</v>
      </c>
      <c r="F10">
        <f>D10-Outcrop!B22</f>
        <v>5.4200000000000017</v>
      </c>
      <c r="G10" s="15">
        <f>Outcrop!B23-hillslope_morph!D10</f>
        <v>9.7599999999999909</v>
      </c>
      <c r="H10">
        <f>Slope!D10</f>
        <v>0.39200000000000729</v>
      </c>
      <c r="I10">
        <f>Slope!G10</f>
        <v>0.35449999999999593</v>
      </c>
      <c r="J10">
        <f>Slope!J10</f>
        <v>0.32599999999999907</v>
      </c>
      <c r="K10">
        <f>Slope!M10</f>
        <v>0.26737500000000125</v>
      </c>
      <c r="L10" s="13">
        <f>Curvature!D10</f>
        <v>5.5500000000000007</v>
      </c>
      <c r="M10">
        <f>Curvature!G10</f>
        <v>3.4144999999999994</v>
      </c>
      <c r="N10">
        <f>Curvature!J10</f>
        <v>-0.87650000000000006</v>
      </c>
      <c r="O10" s="15">
        <f>Curvature!M10</f>
        <v>-0.1845</v>
      </c>
      <c r="S10">
        <v>0</v>
      </c>
      <c r="V10" s="13">
        <f>AVERAGE(Outcrop!D22:D23)</f>
        <v>2.3199999999999998</v>
      </c>
      <c r="W10">
        <f>MIN(Outcrop!D22:D23)</f>
        <v>0.95</v>
      </c>
      <c r="X10">
        <f>MAX(Outcrop!D22:D23)</f>
        <v>3.69</v>
      </c>
      <c r="Y10">
        <f>COUNT(Outcrop!D22:D23)</f>
        <v>2</v>
      </c>
      <c r="Z10">
        <f>STDEV(Outcrop!D22:D23)</f>
        <v>1.9374725804511401</v>
      </c>
      <c r="AA10" s="15">
        <f>SUM(Outcrop!D22:D23)</f>
        <v>4.6399999999999997</v>
      </c>
      <c r="AB10" s="13">
        <f>AVERAGE(Outcrop!D20:D23)</f>
        <v>2.48</v>
      </c>
      <c r="AC10">
        <f>MIN(Outcrop!D20:D23)</f>
        <v>0.95</v>
      </c>
      <c r="AD10">
        <f>MAX(Outcrop!D20:D23)</f>
        <v>3.69</v>
      </c>
      <c r="AE10">
        <f>COUNT(Outcrop!D20:D23)</f>
        <v>4</v>
      </c>
      <c r="AF10">
        <f>STDEV(Outcrop!D20:D23)</f>
        <v>1.1616654710658603</v>
      </c>
      <c r="AG10" s="15">
        <f>SUM(Outcrop!D20:D23)</f>
        <v>9.92</v>
      </c>
      <c r="AH10" s="13">
        <f>AVERAGE(Outcrop!D18:D25)</f>
        <v>1.6024999999999998</v>
      </c>
      <c r="AI10">
        <f>MIN(Outcrop!D18:D25)</f>
        <v>0.39</v>
      </c>
      <c r="AJ10">
        <f>MAX(Outcrop!D18:D25)</f>
        <v>3.69</v>
      </c>
      <c r="AK10">
        <f>COUNT(Outcrop!D18:D25)</f>
        <v>8</v>
      </c>
      <c r="AL10">
        <f>STDEV(Outcrop!D18:D25)</f>
        <v>1.246535198059004</v>
      </c>
      <c r="AM10" s="15">
        <f>SUM(Outcrop!D18:D25)</f>
        <v>12.819999999999999</v>
      </c>
      <c r="AN10" s="57"/>
      <c r="AO10" s="60"/>
      <c r="AP10" s="60"/>
      <c r="AQ10" s="60"/>
      <c r="AR10" s="60"/>
      <c r="AS10" s="54"/>
      <c r="AT10">
        <f>(SUM(0)/(Slope!C10-Slope!B10))*100</f>
        <v>0</v>
      </c>
      <c r="AU10">
        <f>(SUM(Outcrop!D22:D23)/(Slope!F10-Slope!E10))*100</f>
        <v>65.444287729196802</v>
      </c>
      <c r="AV10">
        <f>(SUM(Outcrop!D20:D23)/(Slope!I10-Slope!H10))*100</f>
        <v>76.073619631902062</v>
      </c>
      <c r="AW10" s="54"/>
      <c r="AY10" s="54"/>
      <c r="AZ10" s="54"/>
      <c r="BA10" s="54"/>
      <c r="BD10" s="54"/>
      <c r="BE10" s="54"/>
      <c r="BF10" s="54"/>
    </row>
    <row r="11" spans="1:383">
      <c r="B11" s="13" t="s">
        <v>68</v>
      </c>
      <c r="C11">
        <v>1585.12</v>
      </c>
      <c r="D11">
        <v>80</v>
      </c>
      <c r="E11">
        <f t="shared" si="0"/>
        <v>376.9</v>
      </c>
      <c r="F11">
        <f>D11-Outcrop!B23</f>
        <v>10.430000000000007</v>
      </c>
      <c r="G11" s="15">
        <f>Outcrop!B24-hillslope_morph!D11</f>
        <v>8.8400000000000034</v>
      </c>
      <c r="H11">
        <f>Slope!D11</f>
        <v>0.05</v>
      </c>
      <c r="I11">
        <f>Slope!G11</f>
        <v>5.6000000000005913E-2</v>
      </c>
      <c r="J11">
        <f>Slope!J11</f>
        <v>7.175000000000295E-2</v>
      </c>
      <c r="K11">
        <f>Slope!M11</f>
        <v>0.19375000000000001</v>
      </c>
      <c r="L11" s="13">
        <f>Curvature!D11</f>
        <v>-3.4659999999999997</v>
      </c>
      <c r="M11">
        <f>Curvature!G11</f>
        <v>-7.2999999999999871E-2</v>
      </c>
      <c r="N11">
        <f>Curvature!J11</f>
        <v>-0.81074999999999997</v>
      </c>
      <c r="O11" s="15">
        <f>Curvature!M11</f>
        <v>0.44424999999999998</v>
      </c>
      <c r="S11">
        <v>0</v>
      </c>
      <c r="V11" s="13">
        <f>AVERAGE(Outcrop!D24)</f>
        <v>0.39</v>
      </c>
      <c r="W11">
        <f>MIN(Outcrop!D24)</f>
        <v>0.39</v>
      </c>
      <c r="X11">
        <f>MAX(Outcrop!D24)</f>
        <v>0.39</v>
      </c>
      <c r="Y11">
        <f>COUNT(Outcrop!D24)</f>
        <v>1</v>
      </c>
      <c r="AA11" s="15">
        <f>SUM(Outcrop!D24)</f>
        <v>0.39</v>
      </c>
      <c r="AB11" s="13">
        <f>AVERAGE(Outcrop!D23:D25)</f>
        <v>0.64999999999999991</v>
      </c>
      <c r="AC11">
        <f>MIN(Outcrop!D23:D25)</f>
        <v>0.39</v>
      </c>
      <c r="AD11">
        <f>MAX(Outcrop!D23:D25)</f>
        <v>0.95</v>
      </c>
      <c r="AE11">
        <f>COUNT(Outcrop!D23:D25)</f>
        <v>3</v>
      </c>
      <c r="AF11">
        <f>STDEV(Outcrop!D23:D25)</f>
        <v>0.28213471959331787</v>
      </c>
      <c r="AG11" s="15">
        <f>SUM(Outcrop!D23:D25)</f>
        <v>1.9499999999999997</v>
      </c>
      <c r="AH11" s="13">
        <f>AVERAGE(Outcrop!D20:D26)</f>
        <v>1.6114285714285714</v>
      </c>
      <c r="AI11">
        <f>MIN(Outcrop!D20:D26)</f>
        <v>0.36</v>
      </c>
      <c r="AJ11">
        <f>MAX(Outcrop!D20:D26)</f>
        <v>3.69</v>
      </c>
      <c r="AK11">
        <f>COUNT(Outcrop!D20:D26)</f>
        <v>7</v>
      </c>
      <c r="AL11">
        <f>STDEV(Outcrop!D20:D26)</f>
        <v>1.3617932854809327</v>
      </c>
      <c r="AM11" s="15">
        <f>SUM(Outcrop!D20:D26)</f>
        <v>11.28</v>
      </c>
      <c r="AN11" s="57"/>
      <c r="AO11" s="60"/>
      <c r="AP11" s="60"/>
      <c r="AQ11" s="60"/>
      <c r="AR11" s="60"/>
      <c r="AS11" s="54"/>
      <c r="AT11">
        <f>(SUM(0)/(Slope!C11-Slope!B11))*100</f>
        <v>0</v>
      </c>
      <c r="AU11">
        <f>(SUM(Outcrop!D24)/(Slope!F11-Slope!E11))*100</f>
        <v>34.821428571424896</v>
      </c>
      <c r="AV11">
        <f>(SUM(Outcrop!D23:D25)/(Slope!I11-Slope!H11))*100</f>
        <v>67.94425087107733</v>
      </c>
      <c r="AW11" s="54"/>
      <c r="AY11" s="54"/>
      <c r="AZ11" s="54"/>
      <c r="BA11" s="54"/>
      <c r="BD11" s="54"/>
      <c r="BE11" s="54"/>
      <c r="BF11" s="54"/>
    </row>
    <row r="12" spans="1:383">
      <c r="B12" s="13" t="s">
        <v>69</v>
      </c>
      <c r="C12">
        <v>1586.22</v>
      </c>
      <c r="D12">
        <v>99.9</v>
      </c>
      <c r="E12">
        <f t="shared" si="0"/>
        <v>356.99999999999994</v>
      </c>
      <c r="F12">
        <f>D12-Outcrop!B25</f>
        <v>3.1099999999999994</v>
      </c>
      <c r="G12" s="15">
        <f>Outcrop!B26-hillslope_morph!D12</f>
        <v>19.199999999999989</v>
      </c>
      <c r="H12">
        <f>Slope!D12</f>
        <v>1.0430000000000064</v>
      </c>
      <c r="I12">
        <f>Slope!G12</f>
        <v>4.7499999999990904E-2</v>
      </c>
      <c r="J12">
        <f>Slope!J12</f>
        <v>6.1500000000000908E-2</v>
      </c>
      <c r="K12">
        <f>Slope!M12</f>
        <v>8.3500000000000796E-2</v>
      </c>
      <c r="L12" s="13">
        <f>Curvature!D12</f>
        <v>-4.633</v>
      </c>
      <c r="M12">
        <f>Curvature!G12</f>
        <v>2.484</v>
      </c>
      <c r="N12">
        <f>Curvature!J12</f>
        <v>0.88424999999999998</v>
      </c>
      <c r="O12" s="15">
        <f>Curvature!M12</f>
        <v>-0.42787499999999995</v>
      </c>
      <c r="P12">
        <f>AVERAGE(Outcrop!D25)</f>
        <v>0.61</v>
      </c>
      <c r="Q12">
        <f>MIN(Outcrop!D25)</f>
        <v>0.61</v>
      </c>
      <c r="R12">
        <f>MAX(Outcrop!D25)</f>
        <v>0.61</v>
      </c>
      <c r="S12">
        <f>COUNT(Outcrop!D25)</f>
        <v>1</v>
      </c>
      <c r="U12">
        <f>SUM(Outcrop!D25)</f>
        <v>0.61</v>
      </c>
      <c r="V12" s="13">
        <f>AVERAGE(Outcrop!D25)</f>
        <v>0.61</v>
      </c>
      <c r="W12">
        <f>MIN(Outcrop!D25)</f>
        <v>0.61</v>
      </c>
      <c r="X12">
        <f>MAX(Outcrop!D25)</f>
        <v>0.61</v>
      </c>
      <c r="Y12">
        <f>COUNT(Outcrop!D25)</f>
        <v>1</v>
      </c>
      <c r="AA12" s="15">
        <f>SUM(Outcrop!D25)</f>
        <v>0.61</v>
      </c>
      <c r="AB12" s="13">
        <f>AVERAGE(Outcrop!D24:D26)</f>
        <v>0.45333333333333331</v>
      </c>
      <c r="AC12">
        <f>MIN(Outcrop!D24:D26)</f>
        <v>0.36</v>
      </c>
      <c r="AD12">
        <f>MAX(Outcrop!D24:D26)</f>
        <v>0.61</v>
      </c>
      <c r="AE12">
        <f>COUNT(Outcrop!D24:D26)</f>
        <v>3</v>
      </c>
      <c r="AF12">
        <f>STDEV(Outcrop!D24:D26)</f>
        <v>0.13650396819628846</v>
      </c>
      <c r="AG12" s="15">
        <f>SUM(Outcrop!D24:D26)</f>
        <v>1.3599999999999999</v>
      </c>
      <c r="AH12" s="13">
        <f>AVERAGE(Outcrop!D24:D28)</f>
        <v>0.48</v>
      </c>
      <c r="AI12">
        <f>MIN(Outcrop!D24:D28)</f>
        <v>0.36</v>
      </c>
      <c r="AJ12">
        <f>MAX(Outcrop!D24:D28)</f>
        <v>0.62</v>
      </c>
      <c r="AK12">
        <f>COUNT(Outcrop!D24:D28)</f>
        <v>5</v>
      </c>
      <c r="AL12">
        <f>STDEV(Outcrop!D24:D28)</f>
        <v>0.12509996003196802</v>
      </c>
      <c r="AM12" s="15">
        <f>SUM(Outcrop!D24:D28)</f>
        <v>2.4</v>
      </c>
      <c r="AN12" s="57"/>
      <c r="AO12" s="60"/>
      <c r="AP12" s="60"/>
      <c r="AQ12" s="60"/>
      <c r="AR12" s="60"/>
      <c r="AS12" s="54"/>
      <c r="AT12">
        <f>(SUM(Outcrop!D25)/(Slope!C12-Slope!B12))*100</f>
        <v>5.8485139022051413</v>
      </c>
      <c r="AU12">
        <f>(SUM(Outcrop!D25)/(Slope!F12-Slope!E12))*100</f>
        <v>64.210526315801758</v>
      </c>
      <c r="AV12">
        <f>(SUM(Outcrop!D24:D26)/(Slope!I12-Slope!H12))*100</f>
        <v>55.284552845527635</v>
      </c>
      <c r="AW12" s="54"/>
      <c r="AY12" s="54"/>
      <c r="AZ12" s="54"/>
      <c r="BA12" s="54"/>
      <c r="BD12" s="54"/>
      <c r="BE12" s="54"/>
      <c r="BF12" s="54"/>
    </row>
    <row r="13" spans="1:383">
      <c r="B13" s="13" t="s">
        <v>82</v>
      </c>
      <c r="C13">
        <v>1587.58</v>
      </c>
      <c r="D13">
        <v>119.7</v>
      </c>
      <c r="E13">
        <f t="shared" si="0"/>
        <v>337.19999999999993</v>
      </c>
      <c r="F13">
        <f>D13-Outcrop!B26</f>
        <v>0.60000000000000853</v>
      </c>
      <c r="G13" s="15">
        <f>Outcrop!B27-hillslope_morph!D13</f>
        <v>3.8199999999999932</v>
      </c>
      <c r="H13">
        <f>Slope!D13</f>
        <v>0.10900000000001456</v>
      </c>
      <c r="I13">
        <f>Slope!G13</f>
        <v>6.5999999999996811E-2</v>
      </c>
      <c r="J13">
        <f>Slope!J13</f>
        <v>9.5249999999998641E-2</v>
      </c>
      <c r="K13">
        <f>Slope!M13</f>
        <v>9.6500000000000336E-2</v>
      </c>
      <c r="L13" s="13">
        <f>Curvature!D13</f>
        <v>-9.423</v>
      </c>
      <c r="M13">
        <f>Curvature!G13</f>
        <v>0.78700000000000048</v>
      </c>
      <c r="N13">
        <f>Curvature!J13</f>
        <v>-4.5000000000000019E-2</v>
      </c>
      <c r="O13" s="15">
        <f>Curvature!M13</f>
        <v>-0.43312500000000009</v>
      </c>
      <c r="P13">
        <f>AVERAGE(Outcrop!D26:D27)</f>
        <v>0.39</v>
      </c>
      <c r="Q13">
        <f>MIN(Outcrop!D26:D27)</f>
        <v>0.36</v>
      </c>
      <c r="R13">
        <f>MAX(Outcrop!D26:D27)</f>
        <v>0.42</v>
      </c>
      <c r="S13">
        <f>COUNT(Outcrop!D26:D27)</f>
        <v>2</v>
      </c>
      <c r="T13">
        <f>STDEV(Outcrop!D26:D27)</f>
        <v>4.2426406871192854E-2</v>
      </c>
      <c r="U13">
        <f>SUM(Outcrop!D26:D27)</f>
        <v>0.78</v>
      </c>
      <c r="V13" s="13">
        <f>AVERAGE(Outcrop!D26:D28)</f>
        <v>0.46666666666666662</v>
      </c>
      <c r="W13">
        <f>MIN(Outcrop!D26:D28)</f>
        <v>0.36</v>
      </c>
      <c r="X13">
        <f>MAX(Outcrop!D26:D28)</f>
        <v>0.62</v>
      </c>
      <c r="Y13">
        <f>COUNT(Outcrop!D26:D28)</f>
        <v>3</v>
      </c>
      <c r="Z13">
        <f>STDEV(Outcrop!D26:D28)</f>
        <v>0.13613718571108097</v>
      </c>
      <c r="AA13" s="15">
        <f>SUM(Outcrop!D26:D28)</f>
        <v>1.4</v>
      </c>
      <c r="AB13" s="13">
        <f>AVERAGE(Outcrop!D26:D28)</f>
        <v>0.46666666666666662</v>
      </c>
      <c r="AC13">
        <f>MIN(Outcrop!D26:D28)</f>
        <v>0.36</v>
      </c>
      <c r="AD13">
        <f>MAX(Outcrop!D26:D28)</f>
        <v>0.62</v>
      </c>
      <c r="AE13">
        <f>COUNT(Outcrop!D26:D28)</f>
        <v>3</v>
      </c>
      <c r="AF13">
        <f>STDEV(Outcrop!D26:D28)</f>
        <v>0.13613718571108097</v>
      </c>
      <c r="AG13" s="15">
        <f>SUM(Outcrop!D26:D28)</f>
        <v>1.4</v>
      </c>
      <c r="AH13" s="13">
        <f>AVERAGE(Outcrop!D24:D29)</f>
        <v>0.52333333333333332</v>
      </c>
      <c r="AI13">
        <f>MIN(Outcrop!D24:D29)</f>
        <v>0.36</v>
      </c>
      <c r="AJ13">
        <f>MAX(Outcrop!D24:D29)</f>
        <v>0.74</v>
      </c>
      <c r="AK13">
        <f>COUNT(Outcrop!D24:D29)</f>
        <v>6</v>
      </c>
      <c r="AL13">
        <f>STDEV(Outcrop!D24:D29)</f>
        <v>0.15422926656982686</v>
      </c>
      <c r="AM13" s="15">
        <f>SUM(Outcrop!D24:D29)</f>
        <v>3.1399999999999997</v>
      </c>
      <c r="AN13" s="57"/>
      <c r="AO13" s="60"/>
      <c r="AP13" s="60"/>
      <c r="AQ13" s="60"/>
      <c r="AR13" s="60"/>
      <c r="AS13" s="54"/>
      <c r="AT13">
        <f>(SUM(Outcrop!D26:D27)/(Slope!C13-Slope!B13))*100</f>
        <v>71.559633027513385</v>
      </c>
      <c r="AU13" s="33">
        <f>((0.5*Outcrop!D26+Outcrop!D27+0.5*Outcrop!D28)/(Slope!F13-Slope!E13))*100</f>
        <v>68.939393939397249</v>
      </c>
      <c r="AV13">
        <f>(SUM(Outcrop!D26:D28)/(Slope!I13-Slope!H13))*100</f>
        <v>36.745406824147501</v>
      </c>
      <c r="AW13" s="54"/>
      <c r="AY13" s="54"/>
      <c r="AZ13" s="54"/>
      <c r="BA13" s="54"/>
      <c r="BD13" s="54"/>
      <c r="BE13" s="54"/>
      <c r="BF13" s="54"/>
    </row>
    <row r="14" spans="1:383">
      <c r="B14" s="13" t="s">
        <v>83</v>
      </c>
      <c r="C14">
        <v>1590.03</v>
      </c>
      <c r="D14">
        <v>139.66</v>
      </c>
      <c r="E14">
        <f t="shared" si="0"/>
        <v>317.23999999999995</v>
      </c>
      <c r="F14">
        <f>D14-Outcrop!B28</f>
        <v>9.7299999999999898</v>
      </c>
      <c r="G14" s="15">
        <f>Outcrop!B29-hillslope_morph!D14</f>
        <v>18.900000000000006</v>
      </c>
      <c r="H14">
        <f>Slope!D14</f>
        <v>0.10500000000001819</v>
      </c>
      <c r="I14">
        <f>Slope!G14</f>
        <v>0.10650000000000545</v>
      </c>
      <c r="J14">
        <f>Slope!J14</f>
        <v>0.13149999999999978</v>
      </c>
      <c r="K14">
        <f>Slope!M14</f>
        <v>0.1115000000000009</v>
      </c>
      <c r="L14" s="13">
        <f>Curvature!D14</f>
        <v>5.1580000000000004</v>
      </c>
      <c r="M14">
        <f>Curvature!G14</f>
        <v>-1.2955000000000001</v>
      </c>
      <c r="N14">
        <f>Curvature!J14</f>
        <v>-1.7504999999999999</v>
      </c>
      <c r="O14" s="15">
        <f>Curvature!M14</f>
        <v>0.96312500000000001</v>
      </c>
      <c r="S14">
        <v>0</v>
      </c>
      <c r="V14" s="13"/>
      <c r="Y14">
        <v>0</v>
      </c>
      <c r="AA14" s="15"/>
      <c r="AB14" s="13">
        <f>AVERAGE(Outcrop!D27:D28)</f>
        <v>0.52</v>
      </c>
      <c r="AC14">
        <f>MIN(Outcrop!D27:D28)</f>
        <v>0.42</v>
      </c>
      <c r="AD14">
        <f>MAX(Outcrop!D27:D28)</f>
        <v>0.62</v>
      </c>
      <c r="AE14">
        <f>COUNT(Outcrop!D27:D28)</f>
        <v>2</v>
      </c>
      <c r="AF14">
        <f>STDEV(Outcrop!D27:D28)</f>
        <v>0.14142135623730917</v>
      </c>
      <c r="AG14" s="15">
        <f>SUM(Outcrop!D27:D28)</f>
        <v>1.04</v>
      </c>
      <c r="AH14" s="13">
        <f>AVERAGE(Outcrop!D26:D29)</f>
        <v>0.53499999999999992</v>
      </c>
      <c r="AI14">
        <f>MIN(Outcrop!D26:D29)</f>
        <v>0.36</v>
      </c>
      <c r="AJ14">
        <f>MAX(Outcrop!D26:D29)</f>
        <v>0.74</v>
      </c>
      <c r="AK14">
        <f>COUNT(Outcrop!D26:D29)</f>
        <v>4</v>
      </c>
      <c r="AL14">
        <f>STDEV(Outcrop!D26:D29)</f>
        <v>0.17616280348965122</v>
      </c>
      <c r="AM14" s="15">
        <f>SUM(Outcrop!D26:D29)</f>
        <v>2.1399999999999997</v>
      </c>
      <c r="AN14" s="57"/>
      <c r="AO14" s="60"/>
      <c r="AP14" s="60"/>
      <c r="AQ14" s="60"/>
      <c r="AR14" s="60"/>
      <c r="AS14" s="54"/>
      <c r="AT14">
        <f>(SUM(0)/(Slope!C14-Slope!B14))*100</f>
        <v>0</v>
      </c>
      <c r="AU14">
        <f>(SUM(0)/(Slope!F14-Slope!E14))*100</f>
        <v>0</v>
      </c>
      <c r="AV14">
        <f>(SUM(Outcrop!D27:D28)/(Slope!I14-Slope!H14))*100</f>
        <v>19.771863117870758</v>
      </c>
      <c r="AW14" s="54"/>
      <c r="AY14" s="54"/>
      <c r="AZ14" s="54"/>
      <c r="BA14" s="54"/>
      <c r="BD14" s="54"/>
      <c r="BE14" s="54"/>
      <c r="BF14" s="54"/>
    </row>
    <row r="15" spans="1:383">
      <c r="B15" s="13" t="s">
        <v>84</v>
      </c>
      <c r="C15">
        <v>1592.84</v>
      </c>
      <c r="D15">
        <v>159.83000000000001</v>
      </c>
      <c r="E15">
        <f t="shared" si="0"/>
        <v>297.06999999999994</v>
      </c>
      <c r="F15">
        <f>D15-Outcrop!B29</f>
        <v>1.2700000000000102</v>
      </c>
      <c r="G15" s="15">
        <f>Outcrop!B30-hillslope_morph!D15</f>
        <v>23.47</v>
      </c>
      <c r="H15">
        <f>Slope!D15</f>
        <v>8.9000000000010002E-2</v>
      </c>
      <c r="I15">
        <f>Slope!G15</f>
        <v>9.3999999999994088E-2</v>
      </c>
      <c r="J15">
        <f>Slope!J15</f>
        <v>0.12775000000000319</v>
      </c>
      <c r="K15">
        <f>Slope!M15</f>
        <v>0.12250000000000227</v>
      </c>
      <c r="L15" s="13">
        <f>Curvature!D15</f>
        <v>1.4780000000000002</v>
      </c>
      <c r="M15">
        <f>Curvature!G15</f>
        <v>-2.7879999999999998</v>
      </c>
      <c r="N15">
        <f>Curvature!J15</f>
        <v>1.9712500000000002</v>
      </c>
      <c r="O15" s="15">
        <f>Curvature!M15</f>
        <v>-8.2874999999999949E-2</v>
      </c>
      <c r="P15">
        <f>AVERAGE(Outcrop!D29)</f>
        <v>0.74</v>
      </c>
      <c r="Q15">
        <f>MIN(Outcrop!D29)</f>
        <v>0.74</v>
      </c>
      <c r="R15">
        <f>MAX(Outcrop!D29)</f>
        <v>0.74</v>
      </c>
      <c r="S15">
        <f>COUNT(Outcrop!D29)</f>
        <v>1</v>
      </c>
      <c r="U15">
        <f>SUM(Outcrop!D29)</f>
        <v>0.74</v>
      </c>
      <c r="V15" s="13">
        <f>AVERAGE(Outcrop!D29)</f>
        <v>0.74</v>
      </c>
      <c r="W15">
        <f>MIN(Outcrop!D29)</f>
        <v>0.74</v>
      </c>
      <c r="X15">
        <f>MAX(Outcrop!D29)</f>
        <v>0.74</v>
      </c>
      <c r="Y15">
        <f>COUNT(Outcrop!D29)</f>
        <v>1</v>
      </c>
      <c r="AA15" s="15">
        <f>SUM(Outcrop!D29)</f>
        <v>0.74</v>
      </c>
      <c r="AB15" s="13">
        <f>AVERAGE(Outcrop!D29)</f>
        <v>0.74</v>
      </c>
      <c r="AC15">
        <f>MIN(Outcrop!D29)</f>
        <v>0.74</v>
      </c>
      <c r="AD15">
        <f>MAX(Outcrop!D29)</f>
        <v>0.74</v>
      </c>
      <c r="AE15">
        <f>COUNT(Outcrop!D29)</f>
        <v>1</v>
      </c>
      <c r="AG15" s="15">
        <f>SUM(Outcrop!D29)</f>
        <v>0.74</v>
      </c>
      <c r="AH15" s="13">
        <f>AVERAGE(Outcrop!D27:D31)</f>
        <v>0.79</v>
      </c>
      <c r="AI15">
        <f>MIN(Outcrop!D27:D31)</f>
        <v>0.42</v>
      </c>
      <c r="AJ15">
        <f>MAX(Outcrop!D27:D31)</f>
        <v>1.1399999999999999</v>
      </c>
      <c r="AK15">
        <f>COUNT(Outcrop!D27:D31)</f>
        <v>5</v>
      </c>
      <c r="AL15">
        <f>STDEV(Outcrop!D27:D31)</f>
        <v>0.29512709126747388</v>
      </c>
      <c r="AM15" s="15">
        <f>SUM(Outcrop!D27:D31)</f>
        <v>3.95</v>
      </c>
      <c r="AN15" s="57"/>
      <c r="AO15" s="60"/>
      <c r="AP15" s="60"/>
      <c r="AQ15" s="60"/>
      <c r="AR15" s="60"/>
      <c r="AS15" s="54"/>
      <c r="AT15">
        <f>(SUM(Outcrop!D29)/(Slope!C15-Slope!B15))*100</f>
        <v>83.146067415720992</v>
      </c>
      <c r="AU15">
        <f>(SUM(Outcrop!D29)/(Slope!F15-Slope!E15))*100</f>
        <v>39.361702127662049</v>
      </c>
      <c r="AV15">
        <f>(SUM(Outcrop!D29)/(Slope!I15-Slope!H15))*100</f>
        <v>14.481409001956585</v>
      </c>
      <c r="AW15" s="54"/>
      <c r="AY15" s="54"/>
      <c r="AZ15" s="54"/>
      <c r="BA15" s="54"/>
      <c r="BD15" s="54"/>
      <c r="BE15" s="54"/>
      <c r="BF15" s="54"/>
    </row>
    <row r="16" spans="1:383">
      <c r="B16" s="13" t="s">
        <v>86</v>
      </c>
      <c r="C16">
        <v>1595.14</v>
      </c>
      <c r="D16">
        <v>180.39</v>
      </c>
      <c r="E16">
        <f>E17+(D17-D16)</f>
        <v>276.51</v>
      </c>
      <c r="F16">
        <f>D16-Outcrop!B29</f>
        <v>21.829999999999984</v>
      </c>
      <c r="G16" s="15">
        <f>Outcrop!B30-hillslope_morph!D16</f>
        <v>2.910000000000025</v>
      </c>
      <c r="H16">
        <f>Slope!D16</f>
        <v>0.10699999999999363</v>
      </c>
      <c r="I16">
        <f>Slope!G16</f>
        <v>0.10650000000000545</v>
      </c>
      <c r="J16">
        <f>Slope!J16</f>
        <v>0.11350000000000478</v>
      </c>
      <c r="K16">
        <f>Slope!M16</f>
        <v>0.11550000000000012</v>
      </c>
      <c r="L16" s="13">
        <f>Curvature!D16</f>
        <v>-4.8390000000000004</v>
      </c>
      <c r="M16">
        <f>Curvature!G16</f>
        <v>-1.8694999999999999</v>
      </c>
      <c r="N16">
        <f>Curvature!J16</f>
        <v>1.5847500000000001</v>
      </c>
      <c r="O16" s="15">
        <f>Curvature!M16</f>
        <v>0.79962499999999992</v>
      </c>
      <c r="P16">
        <f>AVERAGE(Outcrop!D30)</f>
        <v>1.1399999999999999</v>
      </c>
      <c r="Q16">
        <f>MIN(Outcrop!D30)</f>
        <v>1.1399999999999999</v>
      </c>
      <c r="R16">
        <f>MAX(Outcrop!D30)</f>
        <v>1.1399999999999999</v>
      </c>
      <c r="S16">
        <f>COUNT(Outcrop!D30)</f>
        <v>1</v>
      </c>
      <c r="U16">
        <f>SUM(Outcrop!D30)</f>
        <v>1.1399999999999999</v>
      </c>
      <c r="V16" s="13">
        <f>AVERAGE(Outcrop!D30)</f>
        <v>1.1399999999999999</v>
      </c>
      <c r="W16">
        <f>MIN(Outcrop!D30)</f>
        <v>1.1399999999999999</v>
      </c>
      <c r="X16">
        <f>MAX(Outcrop!D30)</f>
        <v>1.1399999999999999</v>
      </c>
      <c r="Y16">
        <f>COUNT(Outcrop!D30)</f>
        <v>1</v>
      </c>
      <c r="AA16" s="15">
        <f>SUM(Outcrop!D30)</f>
        <v>1.1399999999999999</v>
      </c>
      <c r="AB16" s="13">
        <f>AVERAGE(Outcrop!D30)</f>
        <v>1.1399999999999999</v>
      </c>
      <c r="AC16">
        <f>MIN(Outcrop!D30)</f>
        <v>1.1399999999999999</v>
      </c>
      <c r="AD16">
        <f>MAX(Outcrop!D30)</f>
        <v>1.1399999999999999</v>
      </c>
      <c r="AE16">
        <f>COUNT(Outcrop!D30)</f>
        <v>1</v>
      </c>
      <c r="AG16" s="15">
        <f>SUM(Outcrop!D30)</f>
        <v>1.1399999999999999</v>
      </c>
      <c r="AH16" s="13">
        <f>AVERAGE(Outcrop!D29:D31)</f>
        <v>0.97000000000000008</v>
      </c>
      <c r="AI16">
        <f>MIN(Outcrop!D29:D31)</f>
        <v>0.74</v>
      </c>
      <c r="AJ16">
        <f>MAX(Outcrop!D29:D31)</f>
        <v>1.1399999999999999</v>
      </c>
      <c r="AK16">
        <f>COUNT(Outcrop!D29:D31)</f>
        <v>3</v>
      </c>
      <c r="AL16">
        <f>STDEV(Outcrop!D29:D31)</f>
        <v>0.20663978319771761</v>
      </c>
      <c r="AM16" s="15">
        <f>SUM(Outcrop!D29:D31)</f>
        <v>2.91</v>
      </c>
      <c r="AN16" s="57"/>
      <c r="AO16" s="60"/>
      <c r="AP16" s="60"/>
      <c r="AQ16" s="60"/>
      <c r="AR16" s="60"/>
      <c r="AS16" s="54"/>
      <c r="AT16" s="33">
        <f>((0.5*Outcrop!D30)/(Slope!C16-Slope!B16))*100</f>
        <v>53.271028037386344</v>
      </c>
      <c r="AU16">
        <f>(SUM(Outcrop!D30)/(Slope!F16-Slope!E16))*100</f>
        <v>53.521126760560634</v>
      </c>
      <c r="AV16">
        <f>(SUM(Outcrop!D30)/(Slope!I16-Slope!H16))*100</f>
        <v>25.110132158589249</v>
      </c>
      <c r="AW16" s="54"/>
      <c r="AY16" s="54"/>
      <c r="AZ16" s="54"/>
      <c r="BA16" s="54"/>
      <c r="BD16" s="54"/>
      <c r="BE16" s="54"/>
      <c r="BF16" s="54"/>
    </row>
    <row r="17" spans="1:383">
      <c r="B17" s="13" t="s">
        <v>85</v>
      </c>
      <c r="C17">
        <v>1597.38</v>
      </c>
      <c r="D17">
        <v>200.35</v>
      </c>
      <c r="E17">
        <f>E18+20.2</f>
        <v>256.55</v>
      </c>
      <c r="F17">
        <f>D17-Outcrop!B31</f>
        <v>0.22999999999998977</v>
      </c>
      <c r="G17" s="15"/>
      <c r="H17">
        <f>Slope!D17</f>
        <v>5.4999999999995455E-2</v>
      </c>
      <c r="I17">
        <f>Slope!G17</f>
        <v>0.15749999999999317</v>
      </c>
      <c r="J17">
        <f>Slope!J17</f>
        <v>0.10324999999999704</v>
      </c>
      <c r="K17">
        <f>Slope!M17</f>
        <v>0.11599999999999966</v>
      </c>
      <c r="L17" s="13">
        <f>Curvature!D17</f>
        <v>0.39699999999999991</v>
      </c>
      <c r="M17">
        <f>Curvature!G17</f>
        <v>-0.1120000000000001</v>
      </c>
      <c r="N17">
        <f>Curvature!J17</f>
        <v>-0.37200000000000022</v>
      </c>
      <c r="O17" s="15">
        <f>Curvature!M17</f>
        <v>0.39112500000000006</v>
      </c>
      <c r="P17">
        <f>AVERAGE(Outcrop!D31)</f>
        <v>1.03</v>
      </c>
      <c r="Q17">
        <f>MIN(Outcrop!D31)</f>
        <v>1.03</v>
      </c>
      <c r="R17">
        <f>MAX(Outcrop!D31)</f>
        <v>1.03</v>
      </c>
      <c r="S17">
        <f>COUNT(Outcrop!D31)</f>
        <v>1</v>
      </c>
      <c r="U17">
        <f>SUM(Outcrop!D31)</f>
        <v>1.03</v>
      </c>
      <c r="V17" s="13">
        <f>AVERAGE(Outcrop!D31)</f>
        <v>1.03</v>
      </c>
      <c r="W17">
        <f>MIN(Outcrop!D31)</f>
        <v>1.03</v>
      </c>
      <c r="X17">
        <f>MAX(Outcrop!D31)</f>
        <v>1.03</v>
      </c>
      <c r="Y17">
        <f>COUNT(Outcrop!D31)</f>
        <v>1</v>
      </c>
      <c r="AA17" s="15">
        <f>SUM(Outcrop!D31)</f>
        <v>1.03</v>
      </c>
      <c r="AB17" s="13">
        <f>AVERAGE(Outcrop!D31)</f>
        <v>1.03</v>
      </c>
      <c r="AC17">
        <f>MIN(Outcrop!D31)</f>
        <v>1.03</v>
      </c>
      <c r="AD17">
        <f>MAX(Outcrop!D31)</f>
        <v>1.03</v>
      </c>
      <c r="AE17">
        <f>COUNT(Outcrop!D31)</f>
        <v>1</v>
      </c>
      <c r="AG17" s="15">
        <f>SUM(Outcrop!D31)</f>
        <v>1.03</v>
      </c>
      <c r="AH17" s="13">
        <f>AVERAGE(Outcrop!D30:D31)</f>
        <v>1.085</v>
      </c>
      <c r="AI17">
        <f>MIN(Outcrop!D30:D31)</f>
        <v>1.03</v>
      </c>
      <c r="AJ17">
        <f>MAX(Outcrop!D30:D31)</f>
        <v>1.1399999999999999</v>
      </c>
      <c r="AK17">
        <f>COUNT(Outcrop!D30:D31)</f>
        <v>2</v>
      </c>
      <c r="AL17">
        <f>STDEV(Outcrop!D30:D31)</f>
        <v>7.7781745930520133E-2</v>
      </c>
      <c r="AM17" s="15">
        <f>SUM(Outcrop!D30:D31)</f>
        <v>2.17</v>
      </c>
      <c r="AN17" s="57"/>
      <c r="AO17" s="60"/>
      <c r="AP17" s="60"/>
      <c r="AQ17" s="60"/>
      <c r="AR17" s="60"/>
      <c r="AS17" s="54"/>
      <c r="AT17" s="33">
        <f>((0.5*Outcrop!D31)/(Slope!C17-Slope!B17))*100</f>
        <v>93.636363636371385</v>
      </c>
      <c r="AU17">
        <f>(SUM(Outcrop!D31)/(Slope!F17-Slope!E17))*100</f>
        <v>32.698412698414117</v>
      </c>
      <c r="AV17">
        <f>(SUM(Outcrop!D31)/(Slope!I17-Slope!H17))*100</f>
        <v>24.939467312349382</v>
      </c>
      <c r="AW17" s="54"/>
      <c r="AY17" s="54"/>
      <c r="AZ17" s="54"/>
      <c r="BA17" s="54"/>
      <c r="BD17" s="54"/>
      <c r="BE17" s="54"/>
      <c r="BF17" s="54"/>
    </row>
    <row r="18" spans="1:383">
      <c r="B18" s="13" t="s">
        <v>173</v>
      </c>
      <c r="C18">
        <v>1599.27</v>
      </c>
      <c r="D18">
        <v>220.55</v>
      </c>
      <c r="E18">
        <f>E19+20.14</f>
        <v>236.35000000000002</v>
      </c>
      <c r="F18">
        <f>D18-Outcrop!B31</f>
        <v>20.430000000000007</v>
      </c>
      <c r="G18" s="15"/>
      <c r="H18">
        <f>Slope!D18</f>
        <v>8.7000000000011818E-2</v>
      </c>
      <c r="I18">
        <f>Slope!G18</f>
        <v>0.15450000000000727</v>
      </c>
      <c r="J18">
        <f>Slope!J18</f>
        <v>0.11849999999999454</v>
      </c>
      <c r="K18">
        <f>Slope!M18</f>
        <v>0.14012499999999761</v>
      </c>
      <c r="L18" s="13">
        <f>Curvature!D18</f>
        <v>16.899999999999999</v>
      </c>
      <c r="M18">
        <f>Curvature!G18</f>
        <v>-1.4359999999999999</v>
      </c>
      <c r="N18">
        <f>Curvature!J18</f>
        <v>-0.80249999999999999</v>
      </c>
      <c r="O18" s="15">
        <f>Curvature!M18</f>
        <v>-0.767625</v>
      </c>
      <c r="S18">
        <v>0</v>
      </c>
      <c r="V18" s="13"/>
      <c r="Y18">
        <v>0</v>
      </c>
      <c r="AB18" s="13">
        <f>AVERAGE(Outcrop!D31)</f>
        <v>1.03</v>
      </c>
      <c r="AC18">
        <f>MIN(Outcrop!D31)</f>
        <v>1.03</v>
      </c>
      <c r="AD18">
        <f>MAX(Outcrop!D31)</f>
        <v>1.03</v>
      </c>
      <c r="AE18">
        <f>COUNT(Outcrop!D31)</f>
        <v>1</v>
      </c>
      <c r="AG18" s="15">
        <f>SUM(Outcrop!D31)</f>
        <v>1.03</v>
      </c>
      <c r="AH18" s="13">
        <f>AVERAGE(Outcrop!D30:D31)</f>
        <v>1.085</v>
      </c>
      <c r="AI18">
        <f>MIN(Outcrop!D30:D31)</f>
        <v>1.03</v>
      </c>
      <c r="AJ18">
        <f>MAX(Outcrop!D30:D31)</f>
        <v>1.1399999999999999</v>
      </c>
      <c r="AK18">
        <f>COUNT(Outcrop!D30:D31)</f>
        <v>2</v>
      </c>
      <c r="AL18">
        <f>STDEV(Outcrop!D30:D31)</f>
        <v>7.7781745930520133E-2</v>
      </c>
      <c r="AM18" s="15">
        <f>SUM(Outcrop!D30:D31)</f>
        <v>2.17</v>
      </c>
      <c r="AN18" s="57"/>
      <c r="AO18" s="60"/>
      <c r="AP18" s="60"/>
      <c r="AQ18" s="60"/>
      <c r="AR18" s="60"/>
      <c r="AS18" s="54"/>
      <c r="AT18">
        <f>(SUM(0)/(Slope!C18-Slope!B18))*100</f>
        <v>0</v>
      </c>
      <c r="AU18">
        <f>(SUM(0)/(Slope!F18-Slope!E18))*100</f>
        <v>0</v>
      </c>
      <c r="AV18">
        <f>(SUM(Outcrop!D31)/(Slope!I18-Slope!H18))*100</f>
        <v>21.729957805908175</v>
      </c>
      <c r="AW18" s="54"/>
      <c r="AY18" s="54"/>
      <c r="AZ18" s="54"/>
      <c r="BA18" s="54"/>
      <c r="BD18" s="54"/>
      <c r="BE18" s="54"/>
      <c r="BF18" s="54"/>
    </row>
    <row r="19" spans="1:383" s="5" customFormat="1">
      <c r="A19" s="8"/>
      <c r="B19" s="4" t="s">
        <v>99</v>
      </c>
      <c r="C19" s="5">
        <v>1602.12</v>
      </c>
      <c r="D19" s="5">
        <v>240.69</v>
      </c>
      <c r="E19" s="5">
        <v>216.21</v>
      </c>
      <c r="F19" s="5">
        <f>D19-Outcrop!B31</f>
        <v>40.569999999999993</v>
      </c>
      <c r="G19" s="6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6">
        <f>Slope!M19</f>
        <v>0.15712499999999921</v>
      </c>
      <c r="L19" s="4">
        <f>Curvature!D19</f>
        <v>2.8999999999999915E-2</v>
      </c>
      <c r="M19" s="5">
        <f>Curvature!G19</f>
        <v>-0.63900000000000001</v>
      </c>
      <c r="N19" s="5">
        <f>Curvature!J19</f>
        <v>-1.1632499999999999</v>
      </c>
      <c r="O19" s="6">
        <f>Curvature!M19</f>
        <v>-0.72700000000000009</v>
      </c>
      <c r="S19" s="5">
        <v>0</v>
      </c>
      <c r="V19" s="4"/>
      <c r="Y19" s="5">
        <v>0</v>
      </c>
      <c r="AA19" s="6"/>
      <c r="AE19" s="5">
        <v>0</v>
      </c>
      <c r="AG19" s="6"/>
      <c r="AH19" s="5">
        <f>AVERAGE(Outcrop!D31)</f>
        <v>1.03</v>
      </c>
      <c r="AI19" s="5">
        <f>MIN(Outcrop!D31)</f>
        <v>1.03</v>
      </c>
      <c r="AJ19" s="5">
        <f>MAX(Outcrop!D31)</f>
        <v>1.03</v>
      </c>
      <c r="AK19" s="5">
        <f>COUNT(Outcrop!D31)</f>
        <v>1</v>
      </c>
      <c r="AM19" s="6">
        <f>SUM(Outcrop!D31)</f>
        <v>1.03</v>
      </c>
      <c r="AN19" s="58"/>
      <c r="AO19" s="61"/>
      <c r="AP19" s="61"/>
      <c r="AQ19" s="61"/>
      <c r="AR19" s="61"/>
      <c r="AS19" s="55"/>
      <c r="AT19" s="5">
        <f>(SUM(0)/(Slope!C19-Slope!B19))*100</f>
        <v>0</v>
      </c>
      <c r="AU19" s="5">
        <f>(SUM(0)/(Slope!F19-Slope!E19))*100</f>
        <v>0</v>
      </c>
      <c r="AV19" s="5">
        <f>(SUM(0)/(Slope!I19-Slope!H19))*100</f>
        <v>0</v>
      </c>
      <c r="AW19" s="55"/>
      <c r="AX19"/>
      <c r="AY19" s="55"/>
      <c r="AZ19" s="55"/>
      <c r="BA19" s="55"/>
      <c r="BB19"/>
      <c r="BC19"/>
      <c r="BD19" s="55"/>
      <c r="BE19" s="55"/>
      <c r="BF19" s="55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</row>
    <row r="20" spans="1:383">
      <c r="A20" s="9">
        <v>3.3</v>
      </c>
      <c r="B20" s="13" t="s">
        <v>10</v>
      </c>
      <c r="C20">
        <v>1486.54</v>
      </c>
      <c r="D20">
        <v>19.440000000000001</v>
      </c>
      <c r="E20">
        <f t="shared" ref="E20:E30" si="1">E21+(D21-D20)</f>
        <v>301.34000000000003</v>
      </c>
      <c r="F20">
        <f>0</f>
        <v>0</v>
      </c>
      <c r="G20" s="15">
        <f>Outcrop!B32-hillslope_morph!D20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0.68675000000000064</v>
      </c>
      <c r="K20">
        <f>Slope!M20</f>
        <v>0.5215000000000003</v>
      </c>
      <c r="L20" s="13">
        <f>Curvature!D20</f>
        <v>-0.68000000000000038</v>
      </c>
      <c r="M20">
        <f>Curvature!G20</f>
        <v>-0.63299999999999979</v>
      </c>
      <c r="N20">
        <f>Curvature!J20</f>
        <v>1.19</v>
      </c>
      <c r="O20" s="15">
        <f>Curvature!M20</f>
        <v>0.35537500000000005</v>
      </c>
      <c r="S20">
        <v>0</v>
      </c>
      <c r="V20" s="13">
        <f>AVERAGE(Outcrop!D32)</f>
        <v>6.36</v>
      </c>
      <c r="W20">
        <f>MIN(Outcrop!D32)</f>
        <v>6.36</v>
      </c>
      <c r="X20">
        <f>MAX(Outcrop!D32)</f>
        <v>6.36</v>
      </c>
      <c r="Y20">
        <f>COUNT(Outcrop!D32)</f>
        <v>1</v>
      </c>
      <c r="AA20" s="15">
        <f>SUM(Outcrop!D32)</f>
        <v>6.36</v>
      </c>
      <c r="AB20" s="13">
        <f>AVERAGE(Outcrop!D32)</f>
        <v>6.36</v>
      </c>
      <c r="AC20">
        <f>MIN(Outcrop!D32)</f>
        <v>6.36</v>
      </c>
      <c r="AD20">
        <f>MAX(Outcrop!D32)</f>
        <v>6.36</v>
      </c>
      <c r="AE20">
        <f>COUNT(Outcrop!D32)</f>
        <v>1</v>
      </c>
      <c r="AG20" s="15">
        <f>SUM(Outcrop!D32)</f>
        <v>6.36</v>
      </c>
      <c r="AH20" s="13">
        <f>AVERAGE(Outcrop!D32)</f>
        <v>6.36</v>
      </c>
      <c r="AI20">
        <f>MIN(Outcrop!D32)</f>
        <v>6.36</v>
      </c>
      <c r="AJ20">
        <f>MAX(Outcrop!D32)</f>
        <v>6.36</v>
      </c>
      <c r="AK20">
        <f>COUNT(Outcrop!D32)</f>
        <v>1</v>
      </c>
      <c r="AM20" s="15">
        <f>SUM(Outcrop!D32)</f>
        <v>6.36</v>
      </c>
      <c r="AN20" s="56">
        <f>AVERAGE(Outcrop!D32:D49)</f>
        <v>2.2594444444444441</v>
      </c>
      <c r="AO20" s="59">
        <f>MIN(Outcrop!D32:D49)</f>
        <v>0.35</v>
      </c>
      <c r="AP20" s="59">
        <f>MAX(Outcrop!D32:D49)</f>
        <v>18.989999999999998</v>
      </c>
      <c r="AQ20" s="59">
        <f>COUNT(Outcrop!D32:D49)</f>
        <v>18</v>
      </c>
      <c r="AR20" s="59">
        <f>STDEV(Outcrop!D32:D49)</f>
        <v>4.3761055372559987</v>
      </c>
      <c r="AS20" s="53">
        <f>SUM(Outcrop!D32:D49)</f>
        <v>40.669999999999995</v>
      </c>
      <c r="AT20">
        <f>(SUM(0)/(Slope!C20-Slope!B20))*100</f>
        <v>0</v>
      </c>
      <c r="AU20">
        <f>(SUM(Outcrop!D32)/(Slope!F20-Slope!E20))*100</f>
        <v>42.857142857142435</v>
      </c>
      <c r="AV20">
        <f>(SUM(Outcrop!D32)/(Slope!I20-Slope!H20))*100</f>
        <v>23.152530032762993</v>
      </c>
      <c r="AW20" s="53">
        <f>(SUM(Outcrop!D32:D49)/(channel_morph!I4-channel_morph!F4))*100</f>
        <v>28.284303498157037</v>
      </c>
      <c r="AY20" s="53">
        <v>0.44173061326345969</v>
      </c>
      <c r="AZ20" s="53">
        <v>0.35460727431530353</v>
      </c>
      <c r="BA20" s="53">
        <v>320.58</v>
      </c>
      <c r="BD20" s="53">
        <v>997.57609201028993</v>
      </c>
      <c r="BE20" s="53">
        <v>544.42662368867798</v>
      </c>
      <c r="BF20" s="53">
        <v>850.07263091425239</v>
      </c>
    </row>
    <row r="21" spans="1:383">
      <c r="B21" s="13" t="s">
        <v>66</v>
      </c>
      <c r="C21">
        <v>1500.51</v>
      </c>
      <c r="D21">
        <v>39.479999999999997</v>
      </c>
      <c r="E21">
        <f t="shared" si="1"/>
        <v>281.3</v>
      </c>
      <c r="F21">
        <f>D21-Outcrop!B32</f>
        <v>9.8299999999999983</v>
      </c>
      <c r="G21" s="15">
        <f>Outcrop!B33-hillslope_morph!D21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>
        <f>Slope!M21</f>
        <v>0.70812500000000111</v>
      </c>
      <c r="L21" s="13">
        <f>Curvature!D21</f>
        <v>1.7250000000000001</v>
      </c>
      <c r="M21">
        <f>Curvature!G21</f>
        <v>1.0149999999999999</v>
      </c>
      <c r="N21">
        <f>Curvature!J21</f>
        <v>-1.0784999999999998</v>
      </c>
      <c r="O21" s="15">
        <f>Curvature!M21</f>
        <v>0.97624999999999995</v>
      </c>
      <c r="S21">
        <v>0</v>
      </c>
      <c r="V21" s="13"/>
      <c r="Y21">
        <v>0</v>
      </c>
      <c r="AA21" s="15"/>
      <c r="AB21" s="13"/>
      <c r="AE21">
        <v>0</v>
      </c>
      <c r="AG21" s="15"/>
      <c r="AH21" s="13">
        <f>AVERAGE(Outcrop!D32:D33)</f>
        <v>12.674999999999999</v>
      </c>
      <c r="AI21">
        <f>MIN(Outcrop!D32:D33)</f>
        <v>6.36</v>
      </c>
      <c r="AJ21">
        <f>MAX(Outcrop!D32:D33)</f>
        <v>18.989999999999998</v>
      </c>
      <c r="AK21">
        <f>COUNT(Outcrop!D32:D33)</f>
        <v>2</v>
      </c>
      <c r="AL21">
        <f>STDEV(Outcrop!D32:D33)</f>
        <v>8.9307586463860904</v>
      </c>
      <c r="AM21" s="15">
        <f>SUM(Outcrop!D32:D33)</f>
        <v>25.349999999999998</v>
      </c>
      <c r="AN21" s="57"/>
      <c r="AO21" s="60"/>
      <c r="AP21" s="60"/>
      <c r="AQ21" s="60"/>
      <c r="AR21" s="60"/>
      <c r="AS21" s="54"/>
      <c r="AT21">
        <f>(SUM(0)/(Slope!C21-Slope!B21))*100</f>
        <v>0</v>
      </c>
      <c r="AU21">
        <f>(SUM(0)/(Slope!F21-Slope!E21))*100</f>
        <v>0</v>
      </c>
      <c r="AV21">
        <f>(SUM(0)/(Slope!I21-Slope!H21))*100</f>
        <v>0</v>
      </c>
      <c r="AW21" s="54"/>
      <c r="AY21" s="54"/>
      <c r="AZ21" s="54"/>
      <c r="BA21" s="54"/>
      <c r="BD21" s="54"/>
      <c r="BE21" s="54"/>
      <c r="BF21" s="54"/>
    </row>
    <row r="22" spans="1:383">
      <c r="B22" s="13" t="s">
        <v>81</v>
      </c>
      <c r="C22">
        <v>1514.76</v>
      </c>
      <c r="D22">
        <v>59.49</v>
      </c>
      <c r="E22">
        <f t="shared" si="1"/>
        <v>261.29000000000002</v>
      </c>
      <c r="F22">
        <f>D22-Outcrop!B32</f>
        <v>29.840000000000003</v>
      </c>
      <c r="G22" s="15">
        <f>Outcrop!B33-hillslope_morph!D22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>
        <f>Slope!M22</f>
        <v>0.7617500000000007</v>
      </c>
      <c r="L22" s="13">
        <f>Curvature!D22</f>
        <v>5.5469999999999997</v>
      </c>
      <c r="M22">
        <f>Curvature!G22</f>
        <v>-1.35</v>
      </c>
      <c r="N22">
        <f>Curvature!J22</f>
        <v>0.76249999999999996</v>
      </c>
      <c r="O22" s="15">
        <f>Curvature!M22</f>
        <v>-0.22237499999999991</v>
      </c>
      <c r="S22">
        <v>0</v>
      </c>
      <c r="V22" s="13"/>
      <c r="Y22">
        <v>0</v>
      </c>
      <c r="AA22" s="15"/>
      <c r="AB22" s="13"/>
      <c r="AE22">
        <v>0</v>
      </c>
      <c r="AG22" s="15"/>
      <c r="AH22" s="13">
        <f>AVERAGE(Outcrop!D32:D33)</f>
        <v>12.674999999999999</v>
      </c>
      <c r="AI22">
        <f>MIN(Outcrop!D32:D33)</f>
        <v>6.36</v>
      </c>
      <c r="AJ22">
        <f>MAX(Outcrop!D32:D33)</f>
        <v>18.989999999999998</v>
      </c>
      <c r="AK22">
        <f>COUNT(Outcrop!D32:D33)</f>
        <v>2</v>
      </c>
      <c r="AL22">
        <f>STDEV(Outcrop!D32:D33)</f>
        <v>8.9307586463860904</v>
      </c>
      <c r="AM22" s="15">
        <f>SUM(Outcrop!D32:D33)</f>
        <v>25.349999999999998</v>
      </c>
      <c r="AN22" s="57"/>
      <c r="AO22" s="60"/>
      <c r="AP22" s="60"/>
      <c r="AQ22" s="60"/>
      <c r="AR22" s="60"/>
      <c r="AS22" s="54"/>
      <c r="AT22">
        <f>(SUM(0)/(Slope!C22-Slope!B22))*100</f>
        <v>0</v>
      </c>
      <c r="AU22">
        <f>(SUM(0)/(Slope!F22-Slope!E22))*100</f>
        <v>0</v>
      </c>
      <c r="AV22">
        <f>(SUM(0)/(Slope!I22-Slope!H22))*100</f>
        <v>0</v>
      </c>
      <c r="AW22" s="54"/>
      <c r="AY22" s="54"/>
      <c r="AZ22" s="54"/>
      <c r="BA22" s="54"/>
      <c r="BD22" s="54"/>
      <c r="BE22" s="54"/>
      <c r="BF22" s="54"/>
    </row>
    <row r="23" spans="1:383">
      <c r="B23" s="13" t="s">
        <v>68</v>
      </c>
      <c r="C23">
        <v>1529.69</v>
      </c>
      <c r="D23">
        <v>79.489999999999995</v>
      </c>
      <c r="E23">
        <f t="shared" si="1"/>
        <v>241.29000000000002</v>
      </c>
      <c r="F23">
        <f>D23-Outcrop!B32</f>
        <v>49.839999999999996</v>
      </c>
      <c r="G23" s="15">
        <f>Outcrop!B33-hillslope_morph!D23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>
        <f>Slope!M23</f>
        <v>0.65137499999999871</v>
      </c>
      <c r="L23" s="13">
        <f>Curvature!D23</f>
        <v>-6.7859999999999996</v>
      </c>
      <c r="M23">
        <f>Curvature!G23</f>
        <v>-1.5345000000000002</v>
      </c>
      <c r="N23">
        <f>Curvature!J23</f>
        <v>0.63375000000000004</v>
      </c>
      <c r="O23" s="15">
        <f>Curvature!M23</f>
        <v>1.0749999999999992E-2</v>
      </c>
      <c r="P23">
        <f>AVERAGE(Outcrop!D33)</f>
        <v>18.989999999999998</v>
      </c>
      <c r="Q23">
        <f>MIN(Outcrop!D33)</f>
        <v>18.989999999999998</v>
      </c>
      <c r="R23">
        <f>MAX(Outcrop!D33)</f>
        <v>18.989999999999998</v>
      </c>
      <c r="S23">
        <f>COUNT(Outcrop!D33)</f>
        <v>1</v>
      </c>
      <c r="U23">
        <f>SUM(Outcrop!D33)</f>
        <v>18.989999999999998</v>
      </c>
      <c r="V23" s="13">
        <f>AVERAGE(Outcrop!D33)</f>
        <v>18.989999999999998</v>
      </c>
      <c r="W23">
        <f>MIN(Outcrop!D33)</f>
        <v>18.989999999999998</v>
      </c>
      <c r="X23">
        <f>MAX(Outcrop!D33)</f>
        <v>18.989999999999998</v>
      </c>
      <c r="Y23">
        <f>COUNT(Outcrop!D33)</f>
        <v>1</v>
      </c>
      <c r="AA23" s="15">
        <f>SUM(Outcrop!D33)</f>
        <v>18.989999999999998</v>
      </c>
      <c r="AB23" s="13">
        <f>AVERAGE(Outcrop!D33)</f>
        <v>18.989999999999998</v>
      </c>
      <c r="AC23">
        <f>MIN(Outcrop!D33)</f>
        <v>18.989999999999998</v>
      </c>
      <c r="AD23">
        <f>MAX(Outcrop!D33)</f>
        <v>18.989999999999998</v>
      </c>
      <c r="AE23">
        <f>COUNT(Outcrop!D33)</f>
        <v>1</v>
      </c>
      <c r="AG23" s="15">
        <f>SUM(Outcrop!D33)</f>
        <v>18.989999999999998</v>
      </c>
      <c r="AH23" s="13">
        <f>AVERAGE(Outcrop!D33)</f>
        <v>18.989999999999998</v>
      </c>
      <c r="AI23">
        <f>MIN(Outcrop!D33)</f>
        <v>18.989999999999998</v>
      </c>
      <c r="AJ23">
        <f>MAX(Outcrop!D33)</f>
        <v>18.989999999999998</v>
      </c>
      <c r="AK23">
        <f>COUNT(Outcrop!D33)</f>
        <v>1</v>
      </c>
      <c r="AM23" s="15">
        <f>SUM(Outcrop!D33)</f>
        <v>18.989999999999998</v>
      </c>
      <c r="AN23" s="57"/>
      <c r="AO23" s="60"/>
      <c r="AP23" s="60"/>
      <c r="AQ23" s="60"/>
      <c r="AR23" s="60"/>
      <c r="AS23" s="54"/>
      <c r="AT23" s="33">
        <f>((0.33*Outcrop!D33)/(Slope!C23-Slope!B23))*100</f>
        <v>75.4115523465709</v>
      </c>
      <c r="AU23" s="33">
        <f>((0.5*Outcrop!D33)/(Slope!F23-Slope!E23))*100</f>
        <v>50.424853956452665</v>
      </c>
      <c r="AV23">
        <f>(SUM(Outcrop!D33)/(Slope!I23-Slope!H23))*100</f>
        <v>58.037897310513401</v>
      </c>
      <c r="AW23" s="54"/>
      <c r="AY23" s="54"/>
      <c r="AZ23" s="54"/>
      <c r="BA23" s="54"/>
      <c r="BD23" s="54"/>
      <c r="BE23" s="54"/>
      <c r="BF23" s="54"/>
    </row>
    <row r="24" spans="1:383">
      <c r="B24" s="13" t="s">
        <v>69</v>
      </c>
      <c r="C24">
        <v>1547.48</v>
      </c>
      <c r="D24">
        <v>99.49</v>
      </c>
      <c r="E24">
        <f t="shared" si="1"/>
        <v>221.29000000000002</v>
      </c>
      <c r="F24">
        <f>D24-Outcrop!B33</f>
        <v>14.5</v>
      </c>
      <c r="G24" s="15">
        <f>Outcrop!B34-hillslope_morph!D24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>
        <f>Slope!M24</f>
        <v>0.54925000000000068</v>
      </c>
      <c r="L24" s="13">
        <f>Curvature!D24</f>
        <v>1.3149999999999999</v>
      </c>
      <c r="M24">
        <f>Curvature!G24</f>
        <v>-3.1209999999999996</v>
      </c>
      <c r="N24">
        <f>Curvature!J24</f>
        <v>-0.74099999999999999</v>
      </c>
      <c r="O24" s="15">
        <f>Curvature!M24</f>
        <v>5.9249999999999935E-2</v>
      </c>
      <c r="S24">
        <v>0</v>
      </c>
      <c r="V24" s="13"/>
      <c r="Y24">
        <v>0</v>
      </c>
      <c r="AA24" s="15"/>
      <c r="AB24" s="13">
        <f>AVERAGE(Outcrop!D33)</f>
        <v>18.989999999999998</v>
      </c>
      <c r="AC24">
        <f>MIN(Outcrop!D33)</f>
        <v>18.989999999999998</v>
      </c>
      <c r="AD24">
        <f>MAX(Outcrop!D33)</f>
        <v>18.989999999999998</v>
      </c>
      <c r="AE24">
        <f>COUNT(Outcrop!D33)</f>
        <v>1</v>
      </c>
      <c r="AG24" s="15">
        <f>SUM(Outcrop!D33)</f>
        <v>18.989999999999998</v>
      </c>
      <c r="AH24" s="13">
        <f>AVERAGE(Outcrop!D33:D35)</f>
        <v>7.1099999999999994</v>
      </c>
      <c r="AI24">
        <f>MIN(Outcrop!D33:D35)</f>
        <v>0.97</v>
      </c>
      <c r="AJ24">
        <f>MAX(Outcrop!D33:D35)</f>
        <v>18.989999999999998</v>
      </c>
      <c r="AK24">
        <f>COUNT(Outcrop!D33:D35)</f>
        <v>3</v>
      </c>
      <c r="AL24">
        <f>STDEV(Outcrop!D33:D35)</f>
        <v>10.290325553645033</v>
      </c>
      <c r="AM24" s="15">
        <f>SUM(Outcrop!D33:D35)</f>
        <v>21.33</v>
      </c>
      <c r="AN24" s="57"/>
      <c r="AO24" s="60"/>
      <c r="AP24" s="60"/>
      <c r="AQ24" s="60"/>
      <c r="AR24" s="60"/>
      <c r="AS24" s="54"/>
      <c r="AT24">
        <f>(SUM(0)/(Slope!C24-Slope!B24))*100</f>
        <v>0</v>
      </c>
      <c r="AU24">
        <f>(SUM(0)/(Slope!F24-Slope!E24))*100</f>
        <v>0</v>
      </c>
      <c r="AV24">
        <f>(SUM(Outcrop!D33)/(Slope!I24-Slope!H24))*100</f>
        <v>82.817269952028497</v>
      </c>
      <c r="AW24" s="54"/>
      <c r="AY24" s="54"/>
      <c r="AZ24" s="54"/>
      <c r="BA24" s="54"/>
      <c r="BD24" s="54"/>
      <c r="BE24" s="54"/>
      <c r="BF24" s="54"/>
    </row>
    <row r="25" spans="1:383">
      <c r="B25" s="13" t="s">
        <v>82</v>
      </c>
      <c r="C25">
        <v>1552.62</v>
      </c>
      <c r="D25">
        <v>119.49</v>
      </c>
      <c r="E25">
        <f t="shared" si="1"/>
        <v>201.29000000000002</v>
      </c>
      <c r="F25">
        <f>D25-Outcrop!B33</f>
        <v>34.5</v>
      </c>
      <c r="G25" s="15">
        <f>Outcrop!B34-hillslope_morph!D25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>
        <f>Slope!M25</f>
        <v>0.45250000000000057</v>
      </c>
      <c r="L25" s="13">
        <f>Curvature!D25</f>
        <v>6.6230000000000002</v>
      </c>
      <c r="M25">
        <f>Curvature!G25</f>
        <v>1.3564999999999998</v>
      </c>
      <c r="N25">
        <f>Curvature!J25</f>
        <v>-0.51525000000000021</v>
      </c>
      <c r="O25" s="15">
        <f>Curvature!M25</f>
        <v>0.63112500000000016</v>
      </c>
      <c r="P25">
        <f>AVERAGE(Outcrop!D34)</f>
        <v>1.37</v>
      </c>
      <c r="Q25">
        <f>MIN(Outcrop!D34)</f>
        <v>1.37</v>
      </c>
      <c r="R25">
        <f>MAX(Outcrop!D34)</f>
        <v>1.37</v>
      </c>
      <c r="S25">
        <f>COUNT(Outcrop!D34)</f>
        <v>1</v>
      </c>
      <c r="U25">
        <f>SUM(Outcrop!D34)</f>
        <v>1.37</v>
      </c>
      <c r="V25" s="13">
        <f>AVERAGE(Outcrop!D34)</f>
        <v>1.37</v>
      </c>
      <c r="W25">
        <f>MIN(Outcrop!D34)</f>
        <v>1.37</v>
      </c>
      <c r="X25">
        <f>MAX(Outcrop!D34)</f>
        <v>1.37</v>
      </c>
      <c r="Y25">
        <f>COUNT(Outcrop!D34)</f>
        <v>1</v>
      </c>
      <c r="AA25" s="15">
        <f>SUM(Outcrop!D34)</f>
        <v>1.37</v>
      </c>
      <c r="AB25" s="13">
        <f>AVERAGE(Outcrop!D34:D35)</f>
        <v>1.17</v>
      </c>
      <c r="AC25">
        <f>MIN(Outcrop!D34:D35)</f>
        <v>0.97</v>
      </c>
      <c r="AD25">
        <f>MAX(Outcrop!D34:D35)</f>
        <v>1.37</v>
      </c>
      <c r="AE25">
        <f>COUNT(Outcrop!D34:D35)</f>
        <v>2</v>
      </c>
      <c r="AF25">
        <f>STDEV(Outcrop!D34:D35)</f>
        <v>0.2828427124746199</v>
      </c>
      <c r="AG25" s="15">
        <f>SUM(Outcrop!D34:D35)</f>
        <v>2.34</v>
      </c>
      <c r="AH25" s="13">
        <f>AVERAGE(Outcrop!D33:D35)</f>
        <v>7.1099999999999994</v>
      </c>
      <c r="AI25">
        <f>MIN(Outcrop!D33:D35)</f>
        <v>0.97</v>
      </c>
      <c r="AJ25">
        <f>MAX(Outcrop!D33:D35)</f>
        <v>18.989999999999998</v>
      </c>
      <c r="AK25">
        <f>COUNT(Outcrop!D33:D35)</f>
        <v>3</v>
      </c>
      <c r="AL25">
        <f>STDEV(Outcrop!D33:D35)</f>
        <v>10.290325553645033</v>
      </c>
      <c r="AM25" s="15">
        <f>SUM(Outcrop!D33:D35)</f>
        <v>21.33</v>
      </c>
      <c r="AN25" s="57"/>
      <c r="AO25" s="60"/>
      <c r="AP25" s="60"/>
      <c r="AQ25" s="60"/>
      <c r="AR25" s="60"/>
      <c r="AS25" s="54"/>
      <c r="AT25">
        <f>(SUM(Outcrop!D34)/(Slope!C25-Slope!B25))*100</f>
        <v>40.532544378699647</v>
      </c>
      <c r="AU25">
        <f>(SUM(Outcrop!D34)/(Slope!F25-Slope!E25))*100</f>
        <v>25.000000000000956</v>
      </c>
      <c r="AV25">
        <f>(SUM(Outcrop!D34:D35)/(Slope!I25-Slope!H25))*100</f>
        <v>20.855614973261979</v>
      </c>
      <c r="AW25" s="54"/>
      <c r="AY25" s="54"/>
      <c r="AZ25" s="54"/>
      <c r="BA25" s="54"/>
      <c r="BD25" s="54"/>
      <c r="BE25" s="54"/>
      <c r="BF25" s="54"/>
    </row>
    <row r="26" spans="1:383">
      <c r="B26" s="13" t="s">
        <v>83</v>
      </c>
      <c r="C26">
        <v>1558.7</v>
      </c>
      <c r="D26">
        <v>139.49</v>
      </c>
      <c r="E26">
        <f t="shared" si="1"/>
        <v>181.29</v>
      </c>
      <c r="F26">
        <f>D26-Outcrop!B35</f>
        <v>4.2700000000000102</v>
      </c>
      <c r="G26" s="15">
        <f>Outcrop!B36-hillslope_morph!D26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>
        <f>Slope!M26</f>
        <v>0.33149999999999979</v>
      </c>
      <c r="L26" s="13">
        <f>Curvature!D26</f>
        <v>-0.70400000000000063</v>
      </c>
      <c r="M26">
        <f>Curvature!G26</f>
        <v>-0.22850000000000001</v>
      </c>
      <c r="N26">
        <f>Curvature!J26</f>
        <v>2.0032500000000004</v>
      </c>
      <c r="O26" s="15">
        <f>Curvature!M26</f>
        <v>-0.424875</v>
      </c>
      <c r="P26">
        <f>AVERAGE(Outcrop!D35)</f>
        <v>0.97</v>
      </c>
      <c r="Q26">
        <f>MIN(Outcrop!D35)</f>
        <v>0.97</v>
      </c>
      <c r="R26">
        <f>MAX(Outcrop!D35)</f>
        <v>0.97</v>
      </c>
      <c r="S26">
        <f>COUNT(Outcrop!D35)</f>
        <v>1</v>
      </c>
      <c r="U26">
        <f>SUM(Outcrop!D35)</f>
        <v>0.97</v>
      </c>
      <c r="V26" s="13">
        <f>AVERAGE(Outcrop!D35)</f>
        <v>0.97</v>
      </c>
      <c r="W26">
        <f>MIN(Outcrop!D35)</f>
        <v>0.97</v>
      </c>
      <c r="X26">
        <f>MAX(Outcrop!D35)</f>
        <v>0.97</v>
      </c>
      <c r="Y26">
        <f>COUNT(Outcrop!D35)</f>
        <v>1</v>
      </c>
      <c r="AA26" s="15">
        <f>SUM(Outcrop!D35)</f>
        <v>0.97</v>
      </c>
      <c r="AB26" s="13">
        <f>AVERAGE(Outcrop!D34:D35)</f>
        <v>1.17</v>
      </c>
      <c r="AC26">
        <f>MIN(Outcrop!D34:D35)</f>
        <v>0.97</v>
      </c>
      <c r="AD26">
        <f>MAX(Outcrop!D34:D35)</f>
        <v>1.37</v>
      </c>
      <c r="AE26">
        <f>COUNT(Outcrop!D34:D35)</f>
        <v>2</v>
      </c>
      <c r="AF26">
        <f>STDEV(Outcrop!D34:D35)</f>
        <v>0.2828427124746199</v>
      </c>
      <c r="AG26" s="15">
        <f>SUM(Outcrop!D34:D35)</f>
        <v>2.34</v>
      </c>
      <c r="AH26" s="13">
        <f>AVERAGE(Outcrop!D34:D37)</f>
        <v>1.2524999999999999</v>
      </c>
      <c r="AI26">
        <f>MIN(Outcrop!D34:D37)</f>
        <v>0.97</v>
      </c>
      <c r="AJ26">
        <f>MAX(Outcrop!D34:D37)</f>
        <v>1.65</v>
      </c>
      <c r="AK26">
        <f>COUNT(Outcrop!D34:D37)</f>
        <v>4</v>
      </c>
      <c r="AL26">
        <f>STDEV(Outcrop!D34:D37)</f>
        <v>0.31920474098400692</v>
      </c>
      <c r="AM26" s="15">
        <f>SUM(Outcrop!D34:D37)</f>
        <v>5.01</v>
      </c>
      <c r="AN26" s="57"/>
      <c r="AO26" s="60"/>
      <c r="AP26" s="60"/>
      <c r="AQ26" s="60"/>
      <c r="AR26" s="60"/>
      <c r="AS26" s="54"/>
      <c r="AT26">
        <f>(SUM(Outcrop!D35)/(Slope!C26-Slope!B26))*100</f>
        <v>30.503144654087439</v>
      </c>
      <c r="AU26">
        <f>(SUM(Outcrop!D35)/(Slope!F26-Slope!E26))*100</f>
        <v>15.619967793881317</v>
      </c>
      <c r="AV26">
        <f>(SUM(Outcrop!D34:D35)/(Slope!I26-Slope!H26))*100</f>
        <v>17.633760361717883</v>
      </c>
      <c r="AW26" s="54"/>
      <c r="AY26" s="54"/>
      <c r="AZ26" s="54"/>
      <c r="BA26" s="54"/>
      <c r="BD26" s="54"/>
      <c r="BE26" s="54"/>
      <c r="BF26" s="54"/>
    </row>
    <row r="27" spans="1:383">
      <c r="B27" s="13" t="s">
        <v>84</v>
      </c>
      <c r="C27">
        <v>1565.89</v>
      </c>
      <c r="D27">
        <v>159.49</v>
      </c>
      <c r="E27">
        <f t="shared" si="1"/>
        <v>161.29</v>
      </c>
      <c r="F27">
        <f>D27-Outcrop!B35</f>
        <v>24.27000000000001</v>
      </c>
      <c r="G27" s="15">
        <f>Outcrop!B36-hillslope_morph!D27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>
        <f>Slope!M27</f>
        <v>0.36800000000000066</v>
      </c>
      <c r="L27" s="13">
        <f>Curvature!D27</f>
        <v>-0.30100000000000016</v>
      </c>
      <c r="M27">
        <f>Curvature!G27</f>
        <v>0.80500000000000005</v>
      </c>
      <c r="N27">
        <f>Curvature!J27</f>
        <v>-0.33449999999999991</v>
      </c>
      <c r="O27" s="15">
        <f>Curvature!M27</f>
        <v>-0.27524999999999994</v>
      </c>
      <c r="S27">
        <v>0</v>
      </c>
      <c r="V27" s="13">
        <f>AVERAGE(Outcrop!D36)</f>
        <v>1.65</v>
      </c>
      <c r="W27">
        <f>MIN(Outcrop!D36)</f>
        <v>1.65</v>
      </c>
      <c r="X27">
        <f>MAX(Outcrop!D36)</f>
        <v>1.65</v>
      </c>
      <c r="Y27">
        <f>COUNT(Outcrop!D36)</f>
        <v>1</v>
      </c>
      <c r="AA27" s="15">
        <f>SUM(Outcrop!D36)</f>
        <v>1.65</v>
      </c>
      <c r="AB27" s="13">
        <f>AVERAGE(Outcrop!D36:D37)</f>
        <v>1.335</v>
      </c>
      <c r="AC27">
        <f>MIN(Outcrop!D36:D37)</f>
        <v>1.02</v>
      </c>
      <c r="AD27">
        <f>MAX(Outcrop!D36:D37)</f>
        <v>1.65</v>
      </c>
      <c r="AE27">
        <f>COUNT(Outcrop!D36:D37)</f>
        <v>2</v>
      </c>
      <c r="AF27">
        <f>STDEV(Outcrop!D36:D37)</f>
        <v>0.44547727214752469</v>
      </c>
      <c r="AG27" s="15">
        <f>SUM(Outcrop!D36:D37)</f>
        <v>2.67</v>
      </c>
      <c r="AH27" s="13">
        <f>AVERAGE(Outcrop!D34:D41)</f>
        <v>0.98875000000000002</v>
      </c>
      <c r="AI27">
        <f>MIN(Outcrop!D34:D41)</f>
        <v>0.4</v>
      </c>
      <c r="AJ27">
        <f>MAX(Outcrop!D34:D41)</f>
        <v>1.65</v>
      </c>
      <c r="AK27">
        <f>COUNT(Outcrop!D34:D41)</f>
        <v>8</v>
      </c>
      <c r="AL27">
        <f>STDEV(Outcrop!D34:D41)</f>
        <v>0.38838263533347017</v>
      </c>
      <c r="AM27" s="15">
        <f>SUM(Outcrop!D34:D41)</f>
        <v>7.91</v>
      </c>
      <c r="AN27" s="57"/>
      <c r="AO27" s="60"/>
      <c r="AP27" s="60"/>
      <c r="AQ27" s="60"/>
      <c r="AR27" s="60"/>
      <c r="AS27" s="54"/>
      <c r="AT27">
        <f>(SUM(0)/(Slope!C27-Slope!B27))*100</f>
        <v>0</v>
      </c>
      <c r="AU27">
        <f>(SUM(0)/(Slope!F27-Slope!E27))*100</f>
        <v>0</v>
      </c>
      <c r="AV27">
        <f>(SUM(Outcrop!D36:D37)/(Slope!I27-Slope!H27))*100</f>
        <v>17.450980392156914</v>
      </c>
      <c r="AW27" s="54"/>
      <c r="AY27" s="54"/>
      <c r="AZ27" s="54"/>
      <c r="BA27" s="54"/>
      <c r="BD27" s="54"/>
      <c r="BE27" s="54"/>
      <c r="BF27" s="54"/>
    </row>
    <row r="28" spans="1:383">
      <c r="B28" s="13" t="s">
        <v>86</v>
      </c>
      <c r="C28">
        <v>1574</v>
      </c>
      <c r="D28">
        <v>179.51</v>
      </c>
      <c r="E28">
        <f t="shared" si="1"/>
        <v>141.27000000000001</v>
      </c>
      <c r="F28">
        <f>D28-Outcrop!B37</f>
        <v>3.0999999999999943</v>
      </c>
      <c r="G28" s="15">
        <f>Outcrop!B38-hillslope_morph!D28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>
        <f>Slope!M28</f>
        <v>0.38400000000000034</v>
      </c>
      <c r="L28" s="13">
        <f>Curvature!D28</f>
        <v>-6.0000000000000143E-2</v>
      </c>
      <c r="M28">
        <f>Curvature!G28</f>
        <v>-1.7910000000000004</v>
      </c>
      <c r="N28">
        <f>Curvature!J28</f>
        <v>-2.55375</v>
      </c>
      <c r="O28" s="15">
        <f>Curvature!M28</f>
        <v>-0.5891249999999999</v>
      </c>
      <c r="P28">
        <f>AVERAGE(Outcrop!D37:D38)</f>
        <v>0.95500000000000007</v>
      </c>
      <c r="Q28">
        <f>MIN(Outcrop!D37:D38)</f>
        <v>0.89</v>
      </c>
      <c r="R28">
        <f>MAX(Outcrop!D37:D38)</f>
        <v>1.02</v>
      </c>
      <c r="S28">
        <f>COUNT(Outcrop!D37:D38)</f>
        <v>2</v>
      </c>
      <c r="T28">
        <f>STDEV(Outcrop!D37:D38)</f>
        <v>9.1923881554251172E-2</v>
      </c>
      <c r="U28">
        <f>SUM(Outcrop!D37:D38)</f>
        <v>1.9100000000000001</v>
      </c>
      <c r="V28" s="13">
        <f>AVERAGE(Outcrop!D37:D38)</f>
        <v>0.95500000000000007</v>
      </c>
      <c r="W28">
        <f>MIN(Outcrop!D37:D38)</f>
        <v>0.89</v>
      </c>
      <c r="X28">
        <f>MAX(Outcrop!D37:D38)</f>
        <v>1.02</v>
      </c>
      <c r="Y28">
        <f>COUNT(Outcrop!D37:D38)</f>
        <v>2</v>
      </c>
      <c r="Z28">
        <f>STDEV(Outcrop!D37:D38)</f>
        <v>9.1923881554251172E-2</v>
      </c>
      <c r="AA28" s="15">
        <f>SUM(Outcrop!D37:D38)</f>
        <v>1.9100000000000001</v>
      </c>
      <c r="AB28" s="13">
        <f>AVERAGE(Outcrop!D36:D41)</f>
        <v>0.92833333333333334</v>
      </c>
      <c r="AC28">
        <f>MIN(Outcrop!D36:D41)</f>
        <v>0.4</v>
      </c>
      <c r="AD28">
        <f>MAX(Outcrop!D36:D41)</f>
        <v>1.65</v>
      </c>
      <c r="AE28">
        <f>COUNT(Outcrop!D36:D41)</f>
        <v>6</v>
      </c>
      <c r="AF28">
        <f>STDEV(Outcrop!D36:D41)</f>
        <v>0.42149337677674908</v>
      </c>
      <c r="AG28" s="15">
        <f>SUM(Outcrop!D36:D41)</f>
        <v>5.57</v>
      </c>
      <c r="AH28" s="13">
        <f>AVERAGE(Outcrop!D35:D43)</f>
        <v>0.93111111111111122</v>
      </c>
      <c r="AI28">
        <f>MIN(Outcrop!D35:D43)</f>
        <v>0.4</v>
      </c>
      <c r="AJ28">
        <f>MAX(Outcrop!D35:D43)</f>
        <v>1.65</v>
      </c>
      <c r="AK28">
        <f>COUNT(Outcrop!D35:D43)</f>
        <v>9</v>
      </c>
      <c r="AL28">
        <f>STDEV(Outcrop!D35:D43)</f>
        <v>0.33983247506839431</v>
      </c>
      <c r="AM28" s="15">
        <f>SUM(Outcrop!D35:D43)</f>
        <v>8.3800000000000008</v>
      </c>
      <c r="AN28" s="57"/>
      <c r="AO28" s="60"/>
      <c r="AP28" s="60"/>
      <c r="AQ28" s="60"/>
      <c r="AR28" s="60"/>
      <c r="AS28" s="54"/>
      <c r="AT28">
        <f>(SUM(Outcrop!D37:D38)/(Slope!C28-Slope!B28))*100</f>
        <v>48.110831234256601</v>
      </c>
      <c r="AU28">
        <f>(SUM(Outcrop!D37:D38)/(Slope!F28-Slope!E28))*100</f>
        <v>25.000000000000416</v>
      </c>
      <c r="AV28">
        <f>(SUM(Outcrop!D36:D41)/(Slope!I28-Slope!H28))*100</f>
        <v>34.446505875077634</v>
      </c>
      <c r="AW28" s="54"/>
      <c r="AY28" s="54"/>
      <c r="AZ28" s="54"/>
      <c r="BA28" s="54"/>
      <c r="BD28" s="54"/>
      <c r="BE28" s="54"/>
      <c r="BF28" s="54"/>
    </row>
    <row r="29" spans="1:383">
      <c r="B29" s="13" t="s">
        <v>85</v>
      </c>
      <c r="C29">
        <v>1582.06</v>
      </c>
      <c r="D29">
        <v>199.49</v>
      </c>
      <c r="E29">
        <f t="shared" si="1"/>
        <v>121.28999999999999</v>
      </c>
      <c r="F29">
        <f>D29-Outcrop!B41</f>
        <v>0.25</v>
      </c>
      <c r="G29" s="15">
        <f>Outcrop!B42-hillslope_morph!D29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>
        <f>Slope!M29</f>
        <v>0.37487500000000012</v>
      </c>
      <c r="L29" s="13">
        <f>Curvature!D29</f>
        <v>-1.5879999999999999</v>
      </c>
      <c r="M29">
        <f>Curvature!G29</f>
        <v>2.9395000000000002</v>
      </c>
      <c r="N29">
        <f>Curvature!J29</f>
        <v>-0.84375</v>
      </c>
      <c r="O29" s="15">
        <f>Curvature!M29</f>
        <v>-1.48325</v>
      </c>
      <c r="P29">
        <f>AVERAGE(Outcrop!D40:D42)</f>
        <v>0.6133333333333334</v>
      </c>
      <c r="Q29">
        <f>MIN(Outcrop!D40:D42)</f>
        <v>0.4</v>
      </c>
      <c r="R29">
        <f>MAX(Outcrop!D40:D42)</f>
        <v>0.79</v>
      </c>
      <c r="S29">
        <f>COUNT(Outcrop!D40:D42)</f>
        <v>3</v>
      </c>
      <c r="T29">
        <f>STDEV(Outcrop!D40:D42)</f>
        <v>0.19756855350316599</v>
      </c>
      <c r="U29">
        <f>SUM(Outcrop!D40:D42)</f>
        <v>1.84</v>
      </c>
      <c r="V29" s="13">
        <f>AVERAGE(Outcrop!D39:D42)</f>
        <v>0.7</v>
      </c>
      <c r="W29">
        <f>MIN(Outcrop!D39:D42)</f>
        <v>0.4</v>
      </c>
      <c r="X29">
        <f>MAX(Outcrop!D39:D42)</f>
        <v>0.96</v>
      </c>
      <c r="Y29">
        <f>COUNT(Outcrop!D39:D42)</f>
        <v>4</v>
      </c>
      <c r="Z29">
        <f>STDEV(Outcrop!D39:D42)</f>
        <v>0.2367840084690411</v>
      </c>
      <c r="AA29" s="15">
        <f>SUM(Outcrop!D39:D42)</f>
        <v>2.8</v>
      </c>
      <c r="AB29" s="13">
        <f>AVERAGE(Outcrop!D38:D43)</f>
        <v>0.79</v>
      </c>
      <c r="AC29">
        <f>MIN(Outcrop!D38:D43)</f>
        <v>0.4</v>
      </c>
      <c r="AD29">
        <f>MAX(Outcrop!D38:D43)</f>
        <v>1.05</v>
      </c>
      <c r="AE29">
        <f>COUNT(Outcrop!D38:D43)</f>
        <v>6</v>
      </c>
      <c r="AF29">
        <f>STDEV(Outcrop!D38:D43)</f>
        <v>0.23588132609428836</v>
      </c>
      <c r="AG29" s="15">
        <f>SUM(Outcrop!D38:D43)</f>
        <v>4.74</v>
      </c>
      <c r="AH29" s="13">
        <f>AVERAGE(Outcrop!D36:D44)</f>
        <v>0.90111111111111108</v>
      </c>
      <c r="AI29">
        <f>MIN(Outcrop!D36:D44)</f>
        <v>0.4</v>
      </c>
      <c r="AJ29">
        <f>MAX(Outcrop!D36:D44)</f>
        <v>1.65</v>
      </c>
      <c r="AK29">
        <f>COUNT(Outcrop!D36:D44)</f>
        <v>9</v>
      </c>
      <c r="AL29">
        <f>STDEV(Outcrop!D36:D44)</f>
        <v>0.34779463927885851</v>
      </c>
      <c r="AM29" s="15">
        <f>SUM(Outcrop!D36:D44)</f>
        <v>8.11</v>
      </c>
      <c r="AN29" s="57"/>
      <c r="AO29" s="60"/>
      <c r="AP29" s="60"/>
      <c r="AQ29" s="60"/>
      <c r="AR29" s="60"/>
      <c r="AS29" s="54"/>
      <c r="AT29">
        <f>(SUM(Outcrop!D40:D42)/(Slope!C29-Slope!B29))*100</f>
        <v>44.019138755980194</v>
      </c>
      <c r="AU29">
        <f>(SUM(Outcrop!D39:D42)/(Slope!F29-Slope!E29))*100</f>
        <v>40.345821325648096</v>
      </c>
      <c r="AV29">
        <f>(SUM(Outcrop!D38:D43)/(Slope!I29-Slope!H29))*100</f>
        <v>30.7392996108948</v>
      </c>
      <c r="AW29" s="54"/>
      <c r="AY29" s="54"/>
      <c r="AZ29" s="54"/>
      <c r="BA29" s="54"/>
      <c r="BD29" s="54"/>
      <c r="BE29" s="54"/>
      <c r="BF29" s="54"/>
    </row>
    <row r="30" spans="1:383">
      <c r="A30" s="13"/>
      <c r="B30" s="13" t="s">
        <v>87</v>
      </c>
      <c r="C30">
        <v>1589.42</v>
      </c>
      <c r="D30">
        <v>219.51</v>
      </c>
      <c r="E30">
        <f t="shared" si="1"/>
        <v>101.27000000000001</v>
      </c>
      <c r="F30">
        <f>D30-Outcrop!B43</f>
        <v>0.28000000000000114</v>
      </c>
      <c r="G30" s="15">
        <f>Outcrop!B44-hillslope_morph!D30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>
        <f>Slope!M30</f>
        <v>0.3655000000000001</v>
      </c>
      <c r="L30" s="13">
        <f>Curvature!D30</f>
        <v>0.4669999999999998</v>
      </c>
      <c r="M30">
        <f>Curvature!G30</f>
        <v>-0.25199999999999995</v>
      </c>
      <c r="N30">
        <f>Curvature!J30</f>
        <v>-0.41274999999999995</v>
      </c>
      <c r="O30" s="15">
        <f>Curvature!M30</f>
        <v>-0.26775000000000004</v>
      </c>
      <c r="P30">
        <f>AVERAGE(Outcrop!D43)</f>
        <v>1.05</v>
      </c>
      <c r="Q30">
        <f>MIN(Outcrop!D43)</f>
        <v>1.05</v>
      </c>
      <c r="R30">
        <f>MAX(Outcrop!D43)</f>
        <v>1.05</v>
      </c>
      <c r="S30">
        <f>COUNT(Outcrop!D43)</f>
        <v>1</v>
      </c>
      <c r="U30">
        <f>SUM(Outcrop!D43)</f>
        <v>1.05</v>
      </c>
      <c r="V30">
        <f>AVERAGE(Outcrop!D43)</f>
        <v>1.05</v>
      </c>
      <c r="W30">
        <f>MIN(Outcrop!D43)</f>
        <v>1.05</v>
      </c>
      <c r="X30">
        <f>MAX(Outcrop!D43)</f>
        <v>1.05</v>
      </c>
      <c r="Y30">
        <f>COUNT(Outcrop!D43)</f>
        <v>1</v>
      </c>
      <c r="AA30">
        <f>SUM(Outcrop!D43)</f>
        <v>1.05</v>
      </c>
      <c r="AB30" s="13">
        <f>AVERAGE(Outcrop!D42:D44)</f>
        <v>0.84666666666666668</v>
      </c>
      <c r="AC30">
        <f>MIN(Outcrop!D42:D44)</f>
        <v>0.7</v>
      </c>
      <c r="AD30">
        <f>MAX(Outcrop!D42:D44)</f>
        <v>1.05</v>
      </c>
      <c r="AE30">
        <f>COUNT(Outcrop!D42:D44)</f>
        <v>3</v>
      </c>
      <c r="AF30">
        <f>STDEV(Outcrop!D42:D44)</f>
        <v>0.18175074506954153</v>
      </c>
      <c r="AG30" s="15">
        <f>SUM(Outcrop!D42:D44)</f>
        <v>2.54</v>
      </c>
      <c r="AH30" s="13">
        <f>AVERAGE(Outcrop!D38:D46)</f>
        <v>0.76</v>
      </c>
      <c r="AI30">
        <f>MIN(Outcrop!D38:D46)</f>
        <v>0.35</v>
      </c>
      <c r="AJ30">
        <f>MAX(Outcrop!D38:D46)</f>
        <v>1.05</v>
      </c>
      <c r="AK30">
        <f>COUNT(Outcrop!D38:D46)</f>
        <v>9</v>
      </c>
      <c r="AL30">
        <f>STDEV(Outcrop!D38:D46)</f>
        <v>0.25966324345197583</v>
      </c>
      <c r="AM30" s="15">
        <f>SUM(Outcrop!D38:D46)</f>
        <v>6.84</v>
      </c>
      <c r="AN30" s="57"/>
      <c r="AO30" s="60"/>
      <c r="AP30" s="60"/>
      <c r="AQ30" s="60"/>
      <c r="AR30" s="60"/>
      <c r="AS30" s="54"/>
      <c r="AT30">
        <f>(SUM(Outcrop!D43)/(Slope!C30-Slope!B30))*100</f>
        <v>32.710280373831409</v>
      </c>
      <c r="AU30">
        <f>(SUM(Outcrop!D43)/(Slope!F30-Slope!E30))*100</f>
        <v>14.788732394366388</v>
      </c>
      <c r="AV30">
        <f>(SUM(Outcrop!D42:D44)/(Slope!I30-Slope!H30))*100</f>
        <v>18.379160636758105</v>
      </c>
      <c r="AW30" s="54"/>
      <c r="AY30" s="54"/>
      <c r="AZ30" s="54"/>
      <c r="BA30" s="54"/>
      <c r="BD30" s="54"/>
      <c r="BE30" s="54"/>
      <c r="BF30" s="54"/>
    </row>
    <row r="31" spans="1:383">
      <c r="B31" s="13" t="s">
        <v>99</v>
      </c>
      <c r="C31">
        <v>1595.88</v>
      </c>
      <c r="D31">
        <v>239.5</v>
      </c>
      <c r="E31">
        <f>E32+(D32-D31)</f>
        <v>81.28</v>
      </c>
      <c r="F31">
        <f>D31-Outcrop!B44</f>
        <v>2.6200000000000045</v>
      </c>
      <c r="G31" s="15">
        <f>Outcrop!B45-hillslope_morph!D31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>
        <f>Slope!M31</f>
        <v>0.33650000000000091</v>
      </c>
      <c r="L31" s="13">
        <f>Curvature!D31</f>
        <v>5.8840000000000003</v>
      </c>
      <c r="M31">
        <f>Curvature!G31</f>
        <v>-4.1320000000000006</v>
      </c>
      <c r="N31">
        <f>Curvature!J31</f>
        <v>0.30824999999999997</v>
      </c>
      <c r="O31" s="15">
        <f>Curvature!M31</f>
        <v>8.7374999999999939E-2</v>
      </c>
      <c r="P31">
        <f>AVERAGE(Outcrop!D44)</f>
        <v>0.7</v>
      </c>
      <c r="Q31">
        <f>MIN(Outcrop!D44)</f>
        <v>0.7</v>
      </c>
      <c r="R31">
        <f>MAX(Outcrop!D44)</f>
        <v>0.7</v>
      </c>
      <c r="S31">
        <f>COUNT(Outcrop!D44)</f>
        <v>1</v>
      </c>
      <c r="U31">
        <f>SUM(Outcrop!D44)</f>
        <v>0.7</v>
      </c>
      <c r="V31" s="13">
        <f>AVERAGE(Outcrop!D44:D45)</f>
        <v>0.875</v>
      </c>
      <c r="W31">
        <f>MIN(Outcrop!D44:D45)</f>
        <v>0.7</v>
      </c>
      <c r="X31">
        <f>MAX(Outcrop!D44:D45)</f>
        <v>1.05</v>
      </c>
      <c r="Y31">
        <f>COUNT(Outcrop!D44:D45)</f>
        <v>2</v>
      </c>
      <c r="Z31">
        <f>STDEV(Outcrop!D44:D45)</f>
        <v>0.2474873734152917</v>
      </c>
      <c r="AA31" s="15">
        <f>SUM(Outcrop!D44:D45)</f>
        <v>1.75</v>
      </c>
      <c r="AB31" s="13">
        <f>AVERAGE(Outcrop!D44:D46)</f>
        <v>0.70000000000000007</v>
      </c>
      <c r="AC31">
        <f>MIN(Outcrop!D44:D46)</f>
        <v>0.35</v>
      </c>
      <c r="AD31">
        <f>MAX(Outcrop!D44:D46)</f>
        <v>1.05</v>
      </c>
      <c r="AE31">
        <f>COUNT(Outcrop!D44:D46)</f>
        <v>3</v>
      </c>
      <c r="AF31">
        <f>STDEV(Outcrop!D44:D46)</f>
        <v>0.35000000000000009</v>
      </c>
      <c r="AG31" s="15">
        <f>SUM(Outcrop!D44:D46)</f>
        <v>2.1</v>
      </c>
      <c r="AH31" s="13">
        <f>AVERAGE(Outcrop!D42:D46)</f>
        <v>0.78800000000000003</v>
      </c>
      <c r="AI31">
        <f>MIN(Outcrop!D42:D46)</f>
        <v>0.35</v>
      </c>
      <c r="AJ31">
        <f>MAX(Outcrop!D42:D46)</f>
        <v>1.05</v>
      </c>
      <c r="AK31">
        <f>COUNT(Outcrop!D42:D46)</f>
        <v>5</v>
      </c>
      <c r="AL31">
        <f>STDEV(Outcrop!D42:D46)</f>
        <v>0.29020682280056764</v>
      </c>
      <c r="AM31" s="15">
        <f>SUM(Outcrop!D42:D46)</f>
        <v>3.94</v>
      </c>
      <c r="AN31" s="57"/>
      <c r="AO31" s="60"/>
      <c r="AP31" s="60"/>
      <c r="AQ31" s="60"/>
      <c r="AR31" s="60"/>
      <c r="AS31" s="54"/>
      <c r="AT31">
        <f>(SUM(Outcrop!D44)/(Slope!C31-Slope!B31))*100</f>
        <v>22.222222222221578</v>
      </c>
      <c r="AU31">
        <f>(SUM(Outcrop!D44:D45)/(Slope!F31-Slope!E31))*100</f>
        <v>27.047913446677807</v>
      </c>
      <c r="AV31">
        <f>(SUM(Outcrop!D44:D46)/(Slope!I31-Slope!H31))*100</f>
        <v>15.195369030390809</v>
      </c>
      <c r="AW31" s="54"/>
      <c r="AY31" s="54"/>
      <c r="AZ31" s="54"/>
      <c r="BA31" s="54"/>
      <c r="BD31" s="54"/>
      <c r="BE31" s="54"/>
      <c r="BF31" s="54"/>
    </row>
    <row r="32" spans="1:383">
      <c r="B32" s="13" t="s">
        <v>100</v>
      </c>
      <c r="C32">
        <v>1603.24</v>
      </c>
      <c r="D32">
        <v>259.51</v>
      </c>
      <c r="E32">
        <v>61.27</v>
      </c>
      <c r="F32">
        <f>D32-Outcrop!B46</f>
        <v>3.9699999999999989</v>
      </c>
      <c r="G32" s="15">
        <f>Outcrop!B47-hillslope_morph!D32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>
        <f>Slope!M32</f>
        <v>0.29499999999999887</v>
      </c>
      <c r="L32" s="13">
        <f>Curvature!D32</f>
        <v>-3.7719999999999998</v>
      </c>
      <c r="M32">
        <f>Curvature!G32</f>
        <v>-0.80250000000000021</v>
      </c>
      <c r="N32">
        <f>Curvature!J32</f>
        <v>0.5874999999999998</v>
      </c>
      <c r="O32" s="15">
        <f>Curvature!M32</f>
        <v>1.0728750000000002</v>
      </c>
      <c r="P32">
        <f>AVERAGE(Outcrop!D46)</f>
        <v>0.35</v>
      </c>
      <c r="Q32">
        <f>MIN((Outcrop!D46))</f>
        <v>0.35</v>
      </c>
      <c r="R32">
        <f>MAX((Outcrop!D46))</f>
        <v>0.35</v>
      </c>
      <c r="S32">
        <f>COUNT(Outcrop!D46)</f>
        <v>1</v>
      </c>
      <c r="U32">
        <f>SUM(Outcrop!D46)</f>
        <v>0.35</v>
      </c>
      <c r="V32" s="13">
        <f>AVERAGE(Outcrop!D46)</f>
        <v>0.35</v>
      </c>
      <c r="W32">
        <f>MIN(Outcrop!D46)</f>
        <v>0.35</v>
      </c>
      <c r="X32">
        <f>MAX(Outcrop!D46)</f>
        <v>0.35</v>
      </c>
      <c r="Y32">
        <f>COUNT(Outcrop!D46)</f>
        <v>1</v>
      </c>
      <c r="AA32" s="15">
        <f>SUM(Outcrop!D46)</f>
        <v>0.35</v>
      </c>
      <c r="AB32" s="13">
        <f>AVERAGE(Outcrop!D45:D46)</f>
        <v>0.7</v>
      </c>
      <c r="AC32">
        <f>MIN(Outcrop!D45:D46)</f>
        <v>0.35</v>
      </c>
      <c r="AD32">
        <f>MAX(Outcrop!D45:D46)</f>
        <v>1.05</v>
      </c>
      <c r="AE32">
        <f>COUNT(Outcrop!D45:D46)</f>
        <v>2</v>
      </c>
      <c r="AF32">
        <f>STDEV(Outcrop!D45:D46)</f>
        <v>0.49497474683058351</v>
      </c>
      <c r="AG32" s="15">
        <f>SUM(Outcrop!D45:D46)</f>
        <v>1.4</v>
      </c>
      <c r="AH32" s="13">
        <f>AVERAGE(Outcrop!D44:D48)</f>
        <v>0.91600000000000004</v>
      </c>
      <c r="AI32">
        <f>MIN(Outcrop!D44:D48)</f>
        <v>0.35</v>
      </c>
      <c r="AJ32">
        <f>MAX(Outcrop!D44:D48)</f>
        <v>1.28</v>
      </c>
      <c r="AK32">
        <f>COUNT(Outcrop!D44:D48)</f>
        <v>5</v>
      </c>
      <c r="AL32">
        <f>STDEV(Outcrop!D44:D48)</f>
        <v>0.38669109118261302</v>
      </c>
      <c r="AM32" s="15">
        <f>SUM(Outcrop!D44:D48)</f>
        <v>4.58</v>
      </c>
      <c r="AN32" s="57"/>
      <c r="AO32" s="60"/>
      <c r="AP32" s="60"/>
      <c r="AQ32" s="60"/>
      <c r="AR32" s="60"/>
      <c r="AS32" s="54"/>
      <c r="AT32">
        <f>(SUM(Outcrop!D46)/(Slope!C32-Slope!B32))*100</f>
        <v>12.727272727272727</v>
      </c>
      <c r="AU32">
        <f>(SUM(Outcrop!D46)/(Slope!F32-Slope!E32))*100</f>
        <v>5.8043117744610537</v>
      </c>
      <c r="AV32">
        <f>(SUM(Outcrop!D45:D46)/(Slope!I32-Slope!H32))*100</f>
        <v>10.687022900763433</v>
      </c>
      <c r="AW32" s="54"/>
      <c r="AY32" s="54"/>
      <c r="AZ32" s="54"/>
      <c r="BA32" s="54"/>
      <c r="BD32" s="54"/>
      <c r="BE32" s="54"/>
      <c r="BF32" s="54"/>
    </row>
    <row r="33" spans="1:383">
      <c r="B33" s="13" t="s">
        <v>101</v>
      </c>
      <c r="C33">
        <v>1608.98</v>
      </c>
      <c r="D33">
        <v>279.61</v>
      </c>
      <c r="E33">
        <v>41.17</v>
      </c>
      <c r="F33">
        <f>D33-Outcrop!B46</f>
        <v>24.070000000000022</v>
      </c>
      <c r="G33" s="15">
        <f>Outcrop!B47-hillslope_morph!D33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>
        <f>Slope!M33</f>
        <v>0.25974999999999965</v>
      </c>
      <c r="L33" s="13">
        <f>Curvature!D33</f>
        <v>0.96299999999999986</v>
      </c>
      <c r="M33">
        <f>Curvature!G33</f>
        <v>0.10149999999999988</v>
      </c>
      <c r="N33">
        <f>Curvature!J33</f>
        <v>1.8374999999999999</v>
      </c>
      <c r="O33" s="15">
        <f>Curvature!M33</f>
        <v>-0.20962500000000003</v>
      </c>
      <c r="P33">
        <f>AVERAGE(Outcrop!D47)</f>
        <v>1.2</v>
      </c>
      <c r="Q33">
        <f>MIN(Outcrop!D47)</f>
        <v>1.2</v>
      </c>
      <c r="R33">
        <f>MAX(Outcrop!D47)</f>
        <v>1.2</v>
      </c>
      <c r="S33">
        <f>COUNT(Outcrop!D47)</f>
        <v>1</v>
      </c>
      <c r="U33">
        <f>SUM(Outcrop!D47)</f>
        <v>1.2</v>
      </c>
      <c r="V33" s="13">
        <f>AVERAGE(Outcrop!D47)</f>
        <v>1.2</v>
      </c>
      <c r="W33">
        <f>MIN(Outcrop!D47)</f>
        <v>1.2</v>
      </c>
      <c r="X33">
        <f>MAX(Outcrop!D47)</f>
        <v>1.2</v>
      </c>
      <c r="Y33">
        <f>COUNT(Outcrop!D47)</f>
        <v>1</v>
      </c>
      <c r="AA33" s="15">
        <f>SUM(Outcrop!D47)</f>
        <v>1.2</v>
      </c>
      <c r="AB33" s="13">
        <f>AVERAGE(Outcrop!D47:D48)</f>
        <v>1.24</v>
      </c>
      <c r="AC33">
        <f>MIN(Outcrop!D47:D48)</f>
        <v>1.2</v>
      </c>
      <c r="AD33">
        <f>MAX(Outcrop!D47:D48)</f>
        <v>1.28</v>
      </c>
      <c r="AE33">
        <f>COUNT(Outcrop!D47:D48)</f>
        <v>2</v>
      </c>
      <c r="AF33">
        <f>SUM(Outcrop!D47:D48)</f>
        <v>2.48</v>
      </c>
      <c r="AG33" s="15">
        <f>SUM(Outcrop!D47:D48)</f>
        <v>2.48</v>
      </c>
      <c r="AH33" s="13">
        <f>AVERAGE(Outcrop!D46:D49)</f>
        <v>0.95500000000000007</v>
      </c>
      <c r="AI33">
        <f>MIN(Outcrop!D46:D49)</f>
        <v>0.35</v>
      </c>
      <c r="AJ33">
        <f>MAX(Outcrop!D46:D49)</f>
        <v>1.28</v>
      </c>
      <c r="AK33">
        <f>COUNT(Outcrop!D46:D49)</f>
        <v>4</v>
      </c>
      <c r="AL33">
        <f>STDEV(Outcrop!D46:D49)</f>
        <v>0.42146569650842669</v>
      </c>
      <c r="AM33" s="15">
        <f>SUM(Outcrop!D46:D49)</f>
        <v>3.8200000000000003</v>
      </c>
      <c r="AN33" s="57"/>
      <c r="AO33" s="60"/>
      <c r="AP33" s="60"/>
      <c r="AQ33" s="60"/>
      <c r="AR33" s="60"/>
      <c r="AS33" s="54"/>
      <c r="AT33">
        <f>(SUM(Outcrop!D47)/(Slope!C33-Slope!B33))*100</f>
        <v>54.054054054053388</v>
      </c>
      <c r="AU33">
        <f>(SUM(Outcrop!D47)/(Slope!F33-Slope!E33))*100</f>
        <v>26.431718061674221</v>
      </c>
      <c r="AV33">
        <f>(SUM(Outcrop!D47:D48)/(Slope!I33-Slope!H33))*100</f>
        <v>25.357873210634018</v>
      </c>
      <c r="AW33" s="54"/>
      <c r="AY33" s="54"/>
      <c r="AZ33" s="54"/>
      <c r="BA33" s="54"/>
      <c r="BD33" s="54"/>
      <c r="BE33" s="54"/>
      <c r="BF33" s="54"/>
    </row>
    <row r="34" spans="1:383" s="5" customFormat="1">
      <c r="A34" s="8"/>
      <c r="B34" s="4" t="s">
        <v>102</v>
      </c>
      <c r="C34" s="5">
        <v>1613.02</v>
      </c>
      <c r="D34" s="5">
        <v>299.70999999999998</v>
      </c>
      <c r="E34" s="5">
        <v>21.07</v>
      </c>
      <c r="F34" s="5">
        <f>D34-Outcrop!B48</f>
        <v>2.6899999999999977</v>
      </c>
      <c r="G34" s="6">
        <f>Outcrop!B49-hillslope_morph!D34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6">
        <f>Slope!M34</f>
        <v>0.16987499999999897</v>
      </c>
      <c r="L34" s="4">
        <f>Curvature!D34</f>
        <v>-2.1689999999999996</v>
      </c>
      <c r="M34" s="5">
        <f>Curvature!G34</f>
        <v>-0.82750000000000024</v>
      </c>
      <c r="N34" s="5">
        <f>Curvature!J34</f>
        <v>-1.0067499999999998</v>
      </c>
      <c r="O34" s="6">
        <f>Curvature!M34</f>
        <v>-0.17724999999999999</v>
      </c>
      <c r="P34" s="5">
        <f>AVERAGE(Outcrop!D49)</f>
        <v>0.99</v>
      </c>
      <c r="Q34" s="5">
        <f>MIN(Outcrop!D49)</f>
        <v>0.99</v>
      </c>
      <c r="R34" s="5">
        <f>MAX(Outcrop!D49)</f>
        <v>0.99</v>
      </c>
      <c r="S34" s="5">
        <f>COUNT(Outcrop!D49)</f>
        <v>1</v>
      </c>
      <c r="U34" s="5">
        <f>SUM(Outcrop!D49)</f>
        <v>0.99</v>
      </c>
      <c r="V34" s="4">
        <f>AVERAGE(Outcrop!D48:D49)</f>
        <v>1.135</v>
      </c>
      <c r="W34" s="5">
        <f>MIN(Outcrop!D48:D49)</f>
        <v>0.99</v>
      </c>
      <c r="X34" s="5">
        <f>MAX(Outcrop!D48:D49)</f>
        <v>1.28</v>
      </c>
      <c r="Y34" s="5">
        <f>COUNT(Outcrop!D48:D49)</f>
        <v>2</v>
      </c>
      <c r="Z34" s="5">
        <f>STDEV(Outcrop!D48:D49)</f>
        <v>0.20506096654409914</v>
      </c>
      <c r="AA34" s="6">
        <f>SUM(Outcrop!D48:D49)</f>
        <v>2.27</v>
      </c>
      <c r="AB34" s="4">
        <f>AVERAGE(Outcrop!D47:D49)</f>
        <v>1.1566666666666665</v>
      </c>
      <c r="AC34" s="5">
        <f>MIN(Outcrop!D47:D49)</f>
        <v>0.99</v>
      </c>
      <c r="AD34" s="5">
        <f>MAX(Outcrop!D47:D49)</f>
        <v>1.28</v>
      </c>
      <c r="AE34" s="5">
        <f>COUNT(Outcrop!D47:D49)</f>
        <v>3</v>
      </c>
      <c r="AF34" s="5">
        <f>STDEV(Outcrop!D47:D49)</f>
        <v>0.14977761292440786</v>
      </c>
      <c r="AG34" s="6">
        <f>SUM(Outcrop!D47:D49)</f>
        <v>3.4699999999999998</v>
      </c>
      <c r="AH34" s="4">
        <f>AVERAGE(Outcrop!D47:D49)</f>
        <v>1.1566666666666665</v>
      </c>
      <c r="AI34" s="5">
        <f>MIN(Outcrop!D47:D49)</f>
        <v>0.99</v>
      </c>
      <c r="AJ34" s="5">
        <f>MAX(Outcrop!D47:D49)</f>
        <v>1.28</v>
      </c>
      <c r="AK34" s="5">
        <f>COUNT(Outcrop!D47:D49)</f>
        <v>3</v>
      </c>
      <c r="AL34" s="5">
        <f>STDEV(Outcrop!D47:D49)</f>
        <v>0.14977761292440786</v>
      </c>
      <c r="AM34" s="6">
        <f>SUM(Outcrop!D47:D49)</f>
        <v>3.4699999999999998</v>
      </c>
      <c r="AN34" s="58"/>
      <c r="AO34" s="61"/>
      <c r="AP34" s="61"/>
      <c r="AQ34" s="61"/>
      <c r="AR34" s="61"/>
      <c r="AS34" s="55"/>
      <c r="AT34" s="5">
        <f>(SUM(Outcrop!D49)/(Slope!C34-Slope!B34))*100</f>
        <v>41.949152542370612</v>
      </c>
      <c r="AU34" s="5">
        <f>(SUM(Outcrop!D48:D49)/(Slope!F34-Slope!E34))*100</f>
        <v>48.400852878466608</v>
      </c>
      <c r="AV34" s="5">
        <f>(SUM(Outcrop!D47:D49)/(Slope!I34-Slope!H34))*100</f>
        <v>45.182291666666288</v>
      </c>
      <c r="AW34" s="55"/>
      <c r="AX34"/>
      <c r="AY34" s="55"/>
      <c r="AZ34" s="55"/>
      <c r="BA34" s="55"/>
      <c r="BB34"/>
      <c r="BC34"/>
      <c r="BD34" s="55"/>
      <c r="BE34" s="55"/>
      <c r="BF34" s="55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</row>
    <row r="35" spans="1:383">
      <c r="A35" s="9">
        <v>3.4</v>
      </c>
      <c r="B35" s="13" t="s">
        <v>56</v>
      </c>
      <c r="C35">
        <v>1632.8</v>
      </c>
      <c r="D35">
        <v>19.989999999999998</v>
      </c>
      <c r="E35">
        <v>125.96</v>
      </c>
      <c r="F35">
        <f>D35-Outcrop!B53</f>
        <v>2.3499999999999979</v>
      </c>
      <c r="G35" s="15">
        <f>Outcrop!B54-hillslope_morph!D35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0.4912500000000023</v>
      </c>
      <c r="K35">
        <f>Slope!M35</f>
        <v>0.3555000000000007</v>
      </c>
      <c r="L35" s="13">
        <f>Curvature!D35</f>
        <v>1.5389999999999999</v>
      </c>
      <c r="M35">
        <f>Curvature!G35</f>
        <v>-2.0179999999999998</v>
      </c>
      <c r="N35">
        <f>Curvature!J35</f>
        <v>0.24474999999999997</v>
      </c>
      <c r="O35" s="15">
        <f>Curvature!M35</f>
        <v>-0.175625</v>
      </c>
      <c r="P35">
        <f>AVERAGE(Outcrop!D53:D54)</f>
        <v>0.66</v>
      </c>
      <c r="Q35">
        <f>MIN(Outcrop!D53:D54)</f>
        <v>0.56000000000000005</v>
      </c>
      <c r="R35">
        <f>MAX(Outcrop!D53:D54)</f>
        <v>0.76</v>
      </c>
      <c r="S35">
        <f>COUNT(Outcrop!D53:D54)</f>
        <v>2</v>
      </c>
      <c r="T35">
        <f>STDEV(Outcrop!D53:D54)</f>
        <v>0.14142135623730917</v>
      </c>
      <c r="U35">
        <f>SUM(Outcrop!D53:D54)</f>
        <v>1.32</v>
      </c>
      <c r="V35" s="13">
        <f>AVERAGE(Outcrop!D51:D54)</f>
        <v>1.0900000000000001</v>
      </c>
      <c r="W35">
        <f>MIN(Outcrop!D51:D54)</f>
        <v>0.56000000000000005</v>
      </c>
      <c r="X35">
        <f>MAX(Outcrop!D51:D54)</f>
        <v>2.38</v>
      </c>
      <c r="Y35">
        <f>COUNT(Outcrop!D51:D54)</f>
        <v>4</v>
      </c>
      <c r="Z35">
        <f>STDEV(Outcrop!D51:D54)</f>
        <v>0.86386727375602468</v>
      </c>
      <c r="AA35" s="15">
        <f>SUM(Outcrop!D51:D54)</f>
        <v>4.3600000000000003</v>
      </c>
      <c r="AB35" s="13">
        <f>AVERAGE(Outcrop!D50:D55)</f>
        <v>2.0516666666666667</v>
      </c>
      <c r="AC35">
        <f>MIN(Outcrop!D50:D55)</f>
        <v>0.56000000000000005</v>
      </c>
      <c r="AD35">
        <f>MAX(Outcrop!D50:D55)</f>
        <v>6.47</v>
      </c>
      <c r="AE35">
        <f>COUNT(Outcrop!D50:D55)</f>
        <v>6</v>
      </c>
      <c r="AF35">
        <f>STDEV(Outcrop!D50:D55)</f>
        <v>2.2709682222934484</v>
      </c>
      <c r="AG35" s="15">
        <f>SUM(Outcrop!D50:D55)</f>
        <v>12.31</v>
      </c>
      <c r="AH35" s="13">
        <f>AVERAGE(Outcrop!D50:D58)</f>
        <v>1.6044444444444446</v>
      </c>
      <c r="AI35">
        <f>MIN(Outcrop!D50:D58)</f>
        <v>0.48</v>
      </c>
      <c r="AJ35">
        <f>MAX(Outcrop!D50:D58)</f>
        <v>6.47</v>
      </c>
      <c r="AK35">
        <f>COUNT(Outcrop!D50:D58)</f>
        <v>9</v>
      </c>
      <c r="AL35">
        <f>STDEV(Outcrop!D50:D58)</f>
        <v>1.9221869778400271</v>
      </c>
      <c r="AM35" s="15">
        <f>SUM(Outcrop!D50:D58)</f>
        <v>14.440000000000001</v>
      </c>
      <c r="AN35" s="56">
        <f>AVERAGE(Outcrop!D50:D61)</f>
        <v>1.3691666666666666</v>
      </c>
      <c r="AO35" s="59">
        <f>MIN(Outcrop!D50:D61)</f>
        <v>0.28999999999999998</v>
      </c>
      <c r="AP35" s="62">
        <f>MAX(Outcrop!D50:D61)</f>
        <v>6.47</v>
      </c>
      <c r="AQ35" s="59">
        <f>COUNT(Outcrop!D50:D61)</f>
        <v>12</v>
      </c>
      <c r="AR35" s="59">
        <f>STDEV(Outcrop!D50:D61)</f>
        <v>1.70339478333086</v>
      </c>
      <c r="AS35" s="53">
        <f>SUM(Outcrop!D50:D61)</f>
        <v>16.43</v>
      </c>
      <c r="AT35">
        <f>(SUM(Outcrop!D53:D54)/(Slope!C35-Slope!B35))*100</f>
        <v>26.666666666666423</v>
      </c>
      <c r="AU35">
        <f>(SUM(Outcrop!D51:D54)/(Slope!F35-Slope!E35))*100</f>
        <v>39.853747714807845</v>
      </c>
      <c r="AV35">
        <f>(SUM(Outcrop!D50:D55)/(Slope!I35-Slope!H35))*100</f>
        <v>62.646310432569685</v>
      </c>
      <c r="AW35" s="53">
        <f>(SUM(Outcrop!D50:D61)/(channel_morph!I5-channel_morph!F5))*100</f>
        <v>33.5169318645451</v>
      </c>
      <c r="AY35" s="53">
        <v>0.33746915272826994</v>
      </c>
      <c r="AZ35" s="53">
        <v>9.0485330408554956E-2</v>
      </c>
      <c r="BA35" s="53">
        <v>145.88</v>
      </c>
      <c r="BD35" s="53">
        <v>251.69866672289038</v>
      </c>
      <c r="BE35" s="53">
        <v>190.61805669642555</v>
      </c>
      <c r="BF35" s="53">
        <v>258.96303019335494</v>
      </c>
    </row>
    <row r="36" spans="1:383">
      <c r="B36" s="13" t="s">
        <v>66</v>
      </c>
      <c r="C36">
        <v>1642.39</v>
      </c>
      <c r="D36">
        <v>39.97</v>
      </c>
      <c r="E36">
        <v>105.98</v>
      </c>
      <c r="F36">
        <f>D36-Outcrop!B55</f>
        <v>6.7299999999999969</v>
      </c>
      <c r="G36" s="15">
        <f>Outcrop!B56-hillslope_morph!D36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>
        <f>Slope!M36</f>
        <v>0.44237500000000124</v>
      </c>
      <c r="L36" s="13">
        <f>Curvature!D36</f>
        <v>0.40599999999999986</v>
      </c>
      <c r="M36">
        <f>Curvature!G36</f>
        <v>-0.97199999999999986</v>
      </c>
      <c r="N36">
        <f>Curvature!J36</f>
        <v>-0.76824999999999999</v>
      </c>
      <c r="O36" s="15">
        <f>Curvature!M36</f>
        <v>-0.20812499999999998</v>
      </c>
      <c r="P36">
        <f>AVERAGE(Outcrop!D56:D57)</f>
        <v>0.82499999999999996</v>
      </c>
      <c r="Q36">
        <f>MIN(Outcrop!D56:D57)</f>
        <v>0.61</v>
      </c>
      <c r="R36">
        <f>MAX(Outcrop!D56:D57)</f>
        <v>1.04</v>
      </c>
      <c r="S36">
        <f>COUNT(Outcrop!D56:D57)</f>
        <v>2</v>
      </c>
      <c r="T36">
        <f>STDEV(Outcrop!D56:D57)</f>
        <v>0.30405591591021569</v>
      </c>
      <c r="U36">
        <f>SUM(Outcrop!D56:D57)</f>
        <v>1.65</v>
      </c>
      <c r="V36" s="13">
        <f>AVERAGE(Outcrop!B55:B57)</f>
        <v>39.476666666666667</v>
      </c>
      <c r="W36">
        <f>MIN(Outcrop!B55:B57)</f>
        <v>33.24</v>
      </c>
      <c r="X36">
        <f>MAX(Outcrop!B55:B57)</f>
        <v>44.93</v>
      </c>
      <c r="Y36">
        <f>COUNT(Outcrop!B55:B57)</f>
        <v>3</v>
      </c>
      <c r="Z36">
        <f>STDEV(Outcrop!B55:B57)</f>
        <v>5.884236002518338</v>
      </c>
      <c r="AA36" s="15">
        <f>SUM(Outcrop!D55:D57)</f>
        <v>3.13</v>
      </c>
      <c r="AB36" s="13">
        <f>AVERAGE(Outcrop!D54:D58)</f>
        <v>0.874</v>
      </c>
      <c r="AC36">
        <f>MIN(Outcrop!D54:D58)</f>
        <v>0.48</v>
      </c>
      <c r="AD36">
        <f>MAX(Outcrop!D54:D58)</f>
        <v>1.48</v>
      </c>
      <c r="AE36">
        <f>COUNT(Outcrop!D54:D58)</f>
        <v>5</v>
      </c>
      <c r="AF36">
        <f>STDEV(Outcrop!D54:D58)</f>
        <v>0.39771849340959731</v>
      </c>
      <c r="AG36" s="15">
        <f>SUM(Outcrop!D54:D58)</f>
        <v>4.37</v>
      </c>
      <c r="AH36" s="13">
        <f>AVERAGE(Outcrop!D50:D60)</f>
        <v>1.4418181818181817</v>
      </c>
      <c r="AI36">
        <f>MIN(Outcrop!D50:D60)</f>
        <v>0.28999999999999998</v>
      </c>
      <c r="AJ36">
        <f>MAX(Outcrop!D50:D60)</f>
        <v>6.47</v>
      </c>
      <c r="AK36">
        <f>COUNT(Outcrop!D50:D60)</f>
        <v>11</v>
      </c>
      <c r="AL36">
        <f>STDEV(Outcrop!D50:D60)</f>
        <v>1.7669285111844122</v>
      </c>
      <c r="AM36" s="15">
        <f>SUM(Outcrop!D50:D60)</f>
        <v>15.86</v>
      </c>
      <c r="AN36" s="57"/>
      <c r="AO36" s="60"/>
      <c r="AP36" s="63"/>
      <c r="AQ36" s="60"/>
      <c r="AR36" s="60"/>
      <c r="AS36" s="54"/>
      <c r="AT36">
        <f>(SUM(Outcrop!D56:D57)/(Slope!C36-Slope!B36))*100</f>
        <v>32.934131736527007</v>
      </c>
      <c r="AU36">
        <f>(SUM(Outcrop!D55:D57)/(Slope!F36-Slope!E36))*100</f>
        <v>32.102564102564102</v>
      </c>
      <c r="AV36">
        <f>(SUM(Outcrop!D54:D58)/(Slope!I36-Slope!H36))*100</f>
        <v>23.775843307943276</v>
      </c>
      <c r="AW36" s="54"/>
      <c r="AY36" s="54"/>
      <c r="AZ36" s="54"/>
      <c r="BA36" s="54"/>
      <c r="BD36" s="54"/>
      <c r="BE36" s="54"/>
      <c r="BF36" s="54"/>
    </row>
    <row r="37" spans="1:383">
      <c r="B37" s="13" t="s">
        <v>81</v>
      </c>
      <c r="C37">
        <v>1651.18</v>
      </c>
      <c r="D37">
        <v>59.98</v>
      </c>
      <c r="E37">
        <v>85.97</v>
      </c>
      <c r="F37">
        <f>D37-Outcrop!B58</f>
        <v>8.2199999999999989</v>
      </c>
      <c r="G37" s="15">
        <f>Outcrop!B59-hillslope_morph!D37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>
        <f>Slope!M37</f>
        <v>0.38712500000000033</v>
      </c>
      <c r="L37" s="13">
        <f>Curvature!D37</f>
        <v>-3.3579999999999997</v>
      </c>
      <c r="M37">
        <f>Curvature!G37</f>
        <v>2.2560000000000002</v>
      </c>
      <c r="N37">
        <f>Curvature!J37</f>
        <v>-0.66099999999999992</v>
      </c>
      <c r="O37" s="15">
        <f>Curvature!M37</f>
        <v>0.28912499999999997</v>
      </c>
      <c r="P37">
        <f>AVERAGE(Outcrop!D59)</f>
        <v>1.1299999999999999</v>
      </c>
      <c r="Q37">
        <f>MIN(Outcrop!D59)</f>
        <v>1.1299999999999999</v>
      </c>
      <c r="R37">
        <f>MAX(Outcrop!D59)</f>
        <v>1.1299999999999999</v>
      </c>
      <c r="S37">
        <f>COUNT(Outcrop!D59)</f>
        <v>1</v>
      </c>
      <c r="U37">
        <f>SUM(Outcrop!D59)</f>
        <v>1.1299999999999999</v>
      </c>
      <c r="V37" s="13">
        <f>AVERAGE(Outcrop!D58:D59)</f>
        <v>0.80499999999999994</v>
      </c>
      <c r="W37">
        <f>MIN(Outcrop!D58:D59)</f>
        <v>0.48</v>
      </c>
      <c r="X37">
        <f>MAX(Outcrop!D58:D59)</f>
        <v>1.1299999999999999</v>
      </c>
      <c r="Y37">
        <f>COUNT(Outcrop!D58:D59)</f>
        <v>2</v>
      </c>
      <c r="Z37">
        <f>STDEV(Outcrop!D58:D59)</f>
        <v>0.45961940777125582</v>
      </c>
      <c r="AA37" s="15">
        <f>SUM(Outcrop!D58:D59)</f>
        <v>1.6099999999999999</v>
      </c>
      <c r="AB37" s="13">
        <f>AVERAGE(Outcrop!D56:D60)</f>
        <v>0.71</v>
      </c>
      <c r="AC37">
        <f>MIN(Outcrop!D56:D60)</f>
        <v>0.28999999999999998</v>
      </c>
      <c r="AD37">
        <f>MAX(Outcrop!D56:D60)</f>
        <v>1.1299999999999999</v>
      </c>
      <c r="AE37">
        <f>COUNT(Outcrop!D56:D60)</f>
        <v>5</v>
      </c>
      <c r="AF37">
        <f>STDEV(Outcrop!D56:D60)</f>
        <v>0.36214637924463622</v>
      </c>
      <c r="AG37" s="15">
        <f>SUM(Outcrop!D56:D60)</f>
        <v>3.55</v>
      </c>
      <c r="AH37" s="13">
        <f>AVERAGE(Outcrop!D54:D60)</f>
        <v>0.82714285714285718</v>
      </c>
      <c r="AI37">
        <f>MIN(Outcrop!D54:D60)</f>
        <v>0.28999999999999998</v>
      </c>
      <c r="AJ37">
        <f>MAX(Outcrop!D54:D60)</f>
        <v>1.48</v>
      </c>
      <c r="AK37">
        <f>COUNT(Outcrop!D54:D60)</f>
        <v>7</v>
      </c>
      <c r="AL37">
        <f>STDEV(Outcrop!D54:D60)</f>
        <v>0.41310669669849559</v>
      </c>
      <c r="AM37" s="15">
        <f>SUM(Outcrop!D54:D60)</f>
        <v>5.79</v>
      </c>
      <c r="AN37" s="57"/>
      <c r="AO37" s="60"/>
      <c r="AP37" s="63"/>
      <c r="AQ37" s="60"/>
      <c r="AR37" s="60"/>
      <c r="AS37" s="54"/>
      <c r="AT37">
        <f>(SUM(Outcrop!D59)/(Slope!C37-Slope!B37))*100</f>
        <v>25.27964205816539</v>
      </c>
      <c r="AU37">
        <f>(SUM(Outcrop!D58:D59)/(Slope!F37-Slope!E37))*100</f>
        <v>17.557251908396807</v>
      </c>
      <c r="AV37">
        <f>(SUM(Outcrop!D56:D60)/(Slope!I37-Slope!H37))*100</f>
        <v>22.554002541296047</v>
      </c>
      <c r="AW37" s="54"/>
      <c r="AY37" s="54"/>
      <c r="AZ37" s="54"/>
      <c r="BA37" s="54"/>
      <c r="BD37" s="54"/>
      <c r="BE37" s="54"/>
      <c r="BF37" s="54"/>
    </row>
    <row r="38" spans="1:383">
      <c r="B38" s="13" t="s">
        <v>68</v>
      </c>
      <c r="C38">
        <v>1658.13</v>
      </c>
      <c r="D38">
        <v>80</v>
      </c>
      <c r="E38">
        <v>65.95</v>
      </c>
      <c r="F38">
        <f>D38-Outcrop!B60</f>
        <v>0.25</v>
      </c>
      <c r="G38" s="15">
        <f>Outcrop!B61-hillslope_morph!D38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>
        <f>Slope!M38</f>
        <v>0.31737499999999841</v>
      </c>
      <c r="L38" s="13">
        <f>Curvature!D38</f>
        <v>-6.3740000000000006</v>
      </c>
      <c r="M38">
        <f>Curvature!G38</f>
        <v>0.10600000000000023</v>
      </c>
      <c r="N38">
        <f>Curvature!J38</f>
        <v>1.3465</v>
      </c>
      <c r="O38" s="15">
        <f>Curvature!M38</f>
        <v>-0.270625</v>
      </c>
      <c r="P38">
        <f>AVERAGE(Outcrop!D60)</f>
        <v>0.28999999999999998</v>
      </c>
      <c r="Q38">
        <f>MIN(Outcrop!D60)</f>
        <v>0.28999999999999998</v>
      </c>
      <c r="R38">
        <f>MAX(Outcrop!D60)</f>
        <v>0.28999999999999998</v>
      </c>
      <c r="S38">
        <f>COUNT(Outcrop!D60)</f>
        <v>1</v>
      </c>
      <c r="U38">
        <f>SUM(Outcrop!D60)</f>
        <v>0.28999999999999998</v>
      </c>
      <c r="V38" s="13">
        <f>AVERAGE(Outcrop!D60)</f>
        <v>0.28999999999999998</v>
      </c>
      <c r="W38">
        <f>MIN(Outcrop!D60)</f>
        <v>0.28999999999999998</v>
      </c>
      <c r="X38">
        <f>MAX(Outcrop!D60)</f>
        <v>0.28999999999999998</v>
      </c>
      <c r="Y38">
        <f>COUNT(Outcrop!D60)</f>
        <v>1</v>
      </c>
      <c r="AA38" s="15">
        <f>SUM(Outcrop!D60)</f>
        <v>0.28999999999999998</v>
      </c>
      <c r="AB38" s="13">
        <f>AVERAGE(Outcrop!D59:D60)</f>
        <v>0.71</v>
      </c>
      <c r="AC38">
        <f>MIN(Outcrop!D59:D60)</f>
        <v>0.28999999999999998</v>
      </c>
      <c r="AD38">
        <f>MAX(Outcrop!D59:D60)</f>
        <v>1.1299999999999999</v>
      </c>
      <c r="AE38">
        <f>COUNT(Outcrop!D59:D60)</f>
        <v>2</v>
      </c>
      <c r="AF38">
        <f>STDEV(Outcrop!D59:D60)</f>
        <v>0.5939696961966997</v>
      </c>
      <c r="AG38" s="15">
        <f>SUM(Outcrop!D59:D60)</f>
        <v>1.42</v>
      </c>
      <c r="AH38" s="13">
        <f>AVERAGE(Outcrop!D56:D60)</f>
        <v>0.71</v>
      </c>
      <c r="AI38">
        <f>MIN(Outcrop!D56:D60)</f>
        <v>0.28999999999999998</v>
      </c>
      <c r="AJ38">
        <f>MAX(Outcrop!D56:D60)</f>
        <v>1.1299999999999999</v>
      </c>
      <c r="AK38">
        <f>COUNT(Outcrop!D56:D60)</f>
        <v>5</v>
      </c>
      <c r="AL38">
        <f>STDEV(Outcrop!D56:D60)</f>
        <v>0.36214637924463622</v>
      </c>
      <c r="AM38" s="15">
        <f>SUM(Outcrop!D56:D60)</f>
        <v>3.55</v>
      </c>
      <c r="AN38" s="57"/>
      <c r="AO38" s="60"/>
      <c r="AP38" s="63"/>
      <c r="AQ38" s="60"/>
      <c r="AR38" s="60"/>
      <c r="AS38" s="54"/>
      <c r="AT38">
        <f>(SUM(Outcrop!D60)/(Slope!C38-Slope!B38))*100</f>
        <v>12.500000000000341</v>
      </c>
      <c r="AU38">
        <f>(SUM(Outcrop!D60)/(Slope!F38-Slope!E38))*100</f>
        <v>6.4732142857145876</v>
      </c>
      <c r="AV38">
        <f>(SUM(Outcrop!D59:D60)/(Slope!I38-Slope!H38))*100</f>
        <v>11.278792692613258</v>
      </c>
      <c r="AW38" s="54"/>
      <c r="AY38" s="54"/>
      <c r="AZ38" s="54"/>
      <c r="BA38" s="54"/>
      <c r="BD38" s="54"/>
      <c r="BE38" s="54"/>
      <c r="BF38" s="54"/>
    </row>
    <row r="39" spans="1:383">
      <c r="B39" s="13" t="s">
        <v>69</v>
      </c>
      <c r="C39">
        <v>1663.77</v>
      </c>
      <c r="D39">
        <v>100</v>
      </c>
      <c r="E39">
        <v>45.95</v>
      </c>
      <c r="F39">
        <f>D39-Outcrop!B60</f>
        <v>20.25</v>
      </c>
      <c r="G39" s="15">
        <f>Outcrop!B61-hillslope_morph!D39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>
        <f>Slope!M39</f>
        <v>0.23574999999999874</v>
      </c>
      <c r="L39" s="13">
        <f>Curvature!D39</f>
        <v>0.8340000000000003</v>
      </c>
      <c r="M39">
        <f>Curvature!G39</f>
        <v>0.38249999999999995</v>
      </c>
      <c r="N39">
        <f>Curvature!J39</f>
        <v>0.11974999999999998</v>
      </c>
      <c r="O39" s="15">
        <f>Curvature!M39</f>
        <v>-1.1624999999999996E-2</v>
      </c>
      <c r="S39">
        <v>0</v>
      </c>
      <c r="V39" s="13"/>
      <c r="Y39">
        <v>0</v>
      </c>
      <c r="AA39" s="15"/>
      <c r="AB39" s="13">
        <f>AVERAGE(Outcrop!D60)</f>
        <v>0.28999999999999998</v>
      </c>
      <c r="AC39">
        <f>MIN(Outcrop!D60)</f>
        <v>0.28999999999999998</v>
      </c>
      <c r="AD39">
        <f>MAX(Outcrop!D60)</f>
        <v>0.28999999999999998</v>
      </c>
      <c r="AE39">
        <f>COUNT(Outcrop!D60)</f>
        <v>1</v>
      </c>
      <c r="AG39" s="15">
        <f>SUM(Outcrop!D60)</f>
        <v>0.28999999999999998</v>
      </c>
      <c r="AH39" s="13">
        <f>AVERAGE(Outcrop!D59:D61)</f>
        <v>0.66333333333333322</v>
      </c>
      <c r="AI39">
        <f>MIN(Outcrop!D59:D61)</f>
        <v>0.28999999999999998</v>
      </c>
      <c r="AJ39">
        <f>MAX(Outcrop!D59:D61)</f>
        <v>1.1299999999999999</v>
      </c>
      <c r="AK39">
        <f>COUNT(Outcrop!D59:D61)</f>
        <v>3</v>
      </c>
      <c r="AL39">
        <f>STDEV(Outcrop!D59:D61)</f>
        <v>0.42770706486254501</v>
      </c>
      <c r="AM39" s="15">
        <f>SUM(Outcrop!D59:D61)</f>
        <v>1.9899999999999998</v>
      </c>
      <c r="AN39" s="57"/>
      <c r="AO39" s="60"/>
      <c r="AP39" s="63"/>
      <c r="AQ39" s="60"/>
      <c r="AR39" s="60"/>
      <c r="AS39" s="54"/>
      <c r="AT39">
        <f>(SUM(0)/(Slope!C39-Slope!B39))*100</f>
        <v>0</v>
      </c>
      <c r="AU39">
        <f>(SUM(0)/(Slope!F39-Slope!E39))*100</f>
        <v>0</v>
      </c>
      <c r="AV39">
        <f>(SUM(Outcrop!D60)/(Slope!I39-Slope!H39))*100</f>
        <v>3.0051813471503013</v>
      </c>
      <c r="AW39" s="54"/>
      <c r="AY39" s="54"/>
      <c r="AZ39" s="54"/>
      <c r="BA39" s="54"/>
      <c r="BD39" s="54"/>
      <c r="BE39" s="54"/>
      <c r="BF39" s="54"/>
    </row>
    <row r="40" spans="1:383">
      <c r="B40" s="13" t="s">
        <v>82</v>
      </c>
      <c r="C40">
        <v>1667.78</v>
      </c>
      <c r="D40">
        <v>120</v>
      </c>
      <c r="E40">
        <v>25.95</v>
      </c>
      <c r="F40">
        <f>D40-Outcrop!B60</f>
        <v>40.25</v>
      </c>
      <c r="G40" s="15">
        <f>Outcrop!B61-hillslope_morph!D40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>
        <f>Slope!M40</f>
        <v>0.15699999999999931</v>
      </c>
      <c r="L40" s="13">
        <f>Curvature!D40</f>
        <v>9.8000000000000045E-2</v>
      </c>
      <c r="M40">
        <f>Curvature!G40</f>
        <v>-0.42750000000000005</v>
      </c>
      <c r="N40">
        <f>Curvature!J40</f>
        <v>-1.3697499999999998</v>
      </c>
      <c r="O40" s="15">
        <f>Curvature!M40</f>
        <v>0.17487499999999997</v>
      </c>
      <c r="S40">
        <v>0</v>
      </c>
      <c r="V40" s="13"/>
      <c r="Y40">
        <v>0</v>
      </c>
      <c r="AA40" s="15"/>
      <c r="AB40" s="13">
        <f>AVERAGE(Outcrop!D61)</f>
        <v>0.56999999999999995</v>
      </c>
      <c r="AC40">
        <f>MIN(Outcrop!D61)</f>
        <v>0.56999999999999995</v>
      </c>
      <c r="AD40">
        <f>MAX(Outcrop!D61)</f>
        <v>0.56999999999999995</v>
      </c>
      <c r="AE40">
        <f>COUNT(Outcrop!D61)</f>
        <v>1</v>
      </c>
      <c r="AG40" s="15">
        <f>SUM(Outcrop!D61)</f>
        <v>0.56999999999999995</v>
      </c>
      <c r="AH40" s="13">
        <f>AVERAGE(Outcrop!D61)</f>
        <v>0.56999999999999995</v>
      </c>
      <c r="AI40">
        <f>MIN(Outcrop!D61)</f>
        <v>0.56999999999999995</v>
      </c>
      <c r="AJ40">
        <f>MAX(Outcrop!D61)</f>
        <v>0.56999999999999995</v>
      </c>
      <c r="AK40">
        <f>COUNT(Outcrop!D61)</f>
        <v>1</v>
      </c>
      <c r="AM40" s="15">
        <f>SUM(Outcrop!D61)</f>
        <v>0.56999999999999995</v>
      </c>
      <c r="AN40" s="57"/>
      <c r="AO40" s="60"/>
      <c r="AP40" s="63"/>
      <c r="AQ40" s="60"/>
      <c r="AR40" s="60"/>
      <c r="AS40" s="54"/>
      <c r="AT40">
        <f>(SUM(0)/(Slope!C40-Slope!B40))*100</f>
        <v>0</v>
      </c>
      <c r="AU40">
        <f>(SUM(0)/(Slope!F40-Slope!E40))*100</f>
        <v>0</v>
      </c>
      <c r="AV40">
        <f>(SUM(Outcrop!D61)/(Slope!I40-Slope!H40))*100</f>
        <v>9.0909090909091166</v>
      </c>
      <c r="AW40" s="54"/>
      <c r="AY40" s="54"/>
      <c r="AZ40" s="54"/>
      <c r="BA40" s="54"/>
      <c r="BD40" s="54"/>
      <c r="BE40" s="54"/>
      <c r="BF40" s="54"/>
    </row>
    <row r="41" spans="1:383" s="5" customFormat="1">
      <c r="A41" s="8"/>
      <c r="B41" s="4" t="s">
        <v>83</v>
      </c>
      <c r="C41" s="5">
        <v>1670.04</v>
      </c>
      <c r="D41" s="5">
        <v>140</v>
      </c>
      <c r="E41" s="5">
        <v>5.95</v>
      </c>
      <c r="F41" s="5">
        <f>D41-Outcrop!B61</f>
        <v>1.6500000000000057</v>
      </c>
      <c r="G41" s="6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6">
        <f>Slope!M41</f>
        <v>9.9875000000000116E-2</v>
      </c>
      <c r="L41" s="4">
        <f>Curvature!D41</f>
        <v>-0.86999999999999988</v>
      </c>
      <c r="M41" s="5">
        <f>Curvature!G41</f>
        <v>-0.86199999999999988</v>
      </c>
      <c r="N41" s="5">
        <f>Curvature!J41</f>
        <v>0.22999999999999998</v>
      </c>
      <c r="O41" s="6">
        <f>Curvature!M41</f>
        <v>-0.52037499999999992</v>
      </c>
      <c r="P41" s="5">
        <f>AVERAGE(Outcrop!D61)</f>
        <v>0.56999999999999995</v>
      </c>
      <c r="Q41" s="5">
        <f>MIN(Outcrop!D61)</f>
        <v>0.56999999999999995</v>
      </c>
      <c r="R41" s="5">
        <f>MAX(Outcrop!D61)</f>
        <v>0.56999999999999995</v>
      </c>
      <c r="S41" s="5">
        <f>COUNT(Outcrop!D61)</f>
        <v>1</v>
      </c>
      <c r="U41" s="5">
        <f>SUM(Outcrop!D61)</f>
        <v>0.56999999999999995</v>
      </c>
      <c r="V41" s="4">
        <f>AVERAGE(Outcrop!D61)</f>
        <v>0.56999999999999995</v>
      </c>
      <c r="W41" s="5">
        <f>MIN(Outcrop!D61)</f>
        <v>0.56999999999999995</v>
      </c>
      <c r="X41" s="5">
        <f>MAX(Outcrop!D61)</f>
        <v>0.56999999999999995</v>
      </c>
      <c r="Y41" s="5">
        <f>COUNT(Outcrop!D61)</f>
        <v>1</v>
      </c>
      <c r="AA41" s="6">
        <f>SUM(Outcrop!D61)</f>
        <v>0.56999999999999995</v>
      </c>
      <c r="AB41" s="4">
        <f>AVERAGE(Outcrop!D61)</f>
        <v>0.56999999999999995</v>
      </c>
      <c r="AC41" s="5">
        <f>MIN(Outcrop!D61)</f>
        <v>0.56999999999999995</v>
      </c>
      <c r="AD41" s="5">
        <f>MAX(Outcrop!D61)</f>
        <v>0.56999999999999995</v>
      </c>
      <c r="AE41" s="5">
        <f>COUNT(Outcrop!D61)</f>
        <v>1</v>
      </c>
      <c r="AG41" s="6">
        <f>SUM(Outcrop!D61)</f>
        <v>0.56999999999999995</v>
      </c>
      <c r="AH41" s="4">
        <f>AVERAGE(Outcrop!D61)</f>
        <v>0.56999999999999995</v>
      </c>
      <c r="AI41" s="5">
        <f>MIN(Outcrop!D61)</f>
        <v>0.56999999999999995</v>
      </c>
      <c r="AJ41" s="5">
        <f>MAX(Outcrop!D61)</f>
        <v>0.56999999999999995</v>
      </c>
      <c r="AK41" s="5">
        <f>COUNT(Outcrop!D61)</f>
        <v>1</v>
      </c>
      <c r="AM41" s="6">
        <f>SUM(Outcrop!D61)</f>
        <v>0.56999999999999995</v>
      </c>
      <c r="AN41" s="58"/>
      <c r="AO41" s="61"/>
      <c r="AP41" s="64"/>
      <c r="AQ41" s="61"/>
      <c r="AR41" s="61"/>
      <c r="AS41" s="55"/>
      <c r="AT41" s="5">
        <f>(SUM(Outcrop!D61)/(Slope!C41-Slope!B41))*100</f>
        <v>37.254901960784977</v>
      </c>
      <c r="AU41" s="5">
        <f>(SUM(Outcrop!D61)/(Slope!F41-Slope!E41))*100</f>
        <v>33.727810650886482</v>
      </c>
      <c r="AV41" s="5">
        <f>(SUM(Outcrop!D61)/(Slope!I41-Slope!H41))*100</f>
        <v>19.587628865978829</v>
      </c>
      <c r="AW41" s="55"/>
      <c r="AX41"/>
      <c r="AY41" s="55"/>
      <c r="AZ41" s="55"/>
      <c r="BA41" s="55"/>
      <c r="BB41"/>
      <c r="BC41"/>
      <c r="BD41" s="55"/>
      <c r="BE41" s="55"/>
      <c r="BF41" s="55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</row>
    <row r="42" spans="1:383">
      <c r="A42" s="9">
        <v>1.1000000000000001</v>
      </c>
      <c r="B42" s="13" t="s">
        <v>56</v>
      </c>
      <c r="C42">
        <v>1597.94</v>
      </c>
      <c r="D42">
        <v>20</v>
      </c>
      <c r="E42">
        <v>122.06</v>
      </c>
      <c r="F42">
        <f>D42-Outcrop!B62</f>
        <v>3.8900000000000006</v>
      </c>
      <c r="G42" s="15">
        <f>Outcrop!B63-hillslope_morph!D42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>
        <f>Slope!M42</f>
        <v>0.40912500000000024</v>
      </c>
      <c r="L42" s="13">
        <f>Curvature!D42</f>
        <v>-0.64400000000000013</v>
      </c>
      <c r="M42">
        <f>Curvature!G42</f>
        <v>0.31900000000000012</v>
      </c>
      <c r="N42">
        <f>Curvature!J42</f>
        <v>0.67575000000000007</v>
      </c>
      <c r="O42" s="15">
        <f>Curvature!M42</f>
        <v>-9.1250000000000012E-2</v>
      </c>
      <c r="P42">
        <f>AVERAGE(Outcrop!D62)</f>
        <v>6.06</v>
      </c>
      <c r="Q42">
        <f>MIN(Outcrop!D62)</f>
        <v>6.06</v>
      </c>
      <c r="R42">
        <f>MAX(Outcrop!D62)</f>
        <v>6.06</v>
      </c>
      <c r="S42">
        <f>COUNT(Outcrop!D62)</f>
        <v>1</v>
      </c>
      <c r="U42">
        <f>SUM(Outcrop!D62)</f>
        <v>6.06</v>
      </c>
      <c r="V42" s="13">
        <f>AVERAGE(Outcrop!D62)</f>
        <v>6.06</v>
      </c>
      <c r="W42">
        <f>MIN(Outcrop!D62)</f>
        <v>6.06</v>
      </c>
      <c r="X42">
        <f>MAX(Outcrop!D62)</f>
        <v>6.06</v>
      </c>
      <c r="Y42">
        <f>COUNT(Outcrop!D62)</f>
        <v>1</v>
      </c>
      <c r="AA42" s="15">
        <f>SUM(Outcrop!D62)</f>
        <v>6.06</v>
      </c>
      <c r="AB42" s="13">
        <f>AVERAGE(Outcrop!D62:D63)</f>
        <v>4.0649999999999995</v>
      </c>
      <c r="AC42">
        <f>MIN(Outcrop!D62:D63)</f>
        <v>2.0699999999999998</v>
      </c>
      <c r="AD42">
        <f>MAX(Outcrop!D62:D63)</f>
        <v>6.06</v>
      </c>
      <c r="AE42">
        <f>COUNT(Outcrop!D62:D63)</f>
        <v>2</v>
      </c>
      <c r="AF42">
        <f>STDEV(Outcrop!D62:D63)</f>
        <v>2.821356056934325</v>
      </c>
      <c r="AG42" s="15">
        <f>SUM(Outcrop!D62:D63)</f>
        <v>8.129999999999999</v>
      </c>
      <c r="AH42" s="13">
        <f>AVERAGE(Outcrop!D62:D65)</f>
        <v>2.5999999999999996</v>
      </c>
      <c r="AI42">
        <f>MIN(Outcrop!D62:D65)</f>
        <v>0.94</v>
      </c>
      <c r="AJ42">
        <f>MAX(Outcrop!D62:D65)</f>
        <v>6.06</v>
      </c>
      <c r="AK42">
        <f>COUNT(Outcrop!D62:D65)</f>
        <v>4</v>
      </c>
      <c r="AL42">
        <f>STDEV(Outcrop!D62:D65)</f>
        <v>2.3537912680043096</v>
      </c>
      <c r="AM42" s="15">
        <f>SUM(Outcrop!D62:D65)</f>
        <v>10.399999999999999</v>
      </c>
      <c r="AN42" s="56">
        <f>AVERAGE(Outcrop!D62:D73)</f>
        <v>2.2358333333333333</v>
      </c>
      <c r="AO42" s="59">
        <f>MIN(Outcrop!D62:D73)</f>
        <v>0.59</v>
      </c>
      <c r="AP42" s="59">
        <f>MAX(Outcrop!D62:D73)</f>
        <v>6.06</v>
      </c>
      <c r="AQ42" s="59">
        <f>COUNT(Outcrop!D62:D73)</f>
        <v>12</v>
      </c>
      <c r="AR42" s="59">
        <f>STDEV(Outcrop!D62:D73)</f>
        <v>1.6089717684021529</v>
      </c>
      <c r="AS42" s="53">
        <f>SUM(Outcrop!D62:D73)</f>
        <v>26.830000000000002</v>
      </c>
      <c r="AT42">
        <f>(SUM(Outcrop!D62)/(Slope!C42-Slope!B42))*100</f>
        <v>62.090163934426279</v>
      </c>
      <c r="AU42">
        <f>(SUM(Outcrop!D62)/(Slope!F42-Slope!E42))*100</f>
        <v>43.193157519600938</v>
      </c>
      <c r="AV42">
        <f>(SUM(Outcrop!D62:D63)/(Slope!I42-Slope!H42))*100</f>
        <v>45.958168456755082</v>
      </c>
      <c r="AW42" s="53">
        <f>(SUM(Outcrop!D62:D73)/(channel_morph!I6-channel_morph!F6))*100</f>
        <v>37.911544439734364</v>
      </c>
      <c r="AY42" s="53">
        <v>0.52845986069091611</v>
      </c>
      <c r="AZ42" s="53">
        <v>-0.19665095335256455</v>
      </c>
      <c r="BA42" s="53">
        <v>142.13</v>
      </c>
      <c r="BD42" s="53">
        <v>284.43599033816378</v>
      </c>
      <c r="BE42" s="53">
        <v>131.09853434636233</v>
      </c>
      <c r="BF42" s="53">
        <v>140.4</v>
      </c>
    </row>
    <row r="43" spans="1:383">
      <c r="B43" s="13" t="s">
        <v>66</v>
      </c>
      <c r="C43">
        <v>1611.95</v>
      </c>
      <c r="D43">
        <v>40</v>
      </c>
      <c r="E43">
        <v>102.06</v>
      </c>
      <c r="F43">
        <f>D43-Outcrop!B63</f>
        <v>6.3500000000000014</v>
      </c>
      <c r="G43" s="15">
        <f>Outcrop!B64-hillslope_morph!D43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>
        <f>Slope!M43</f>
        <v>0.62862499999999955</v>
      </c>
      <c r="L43" s="13">
        <f>Curvature!D43</f>
        <v>-2.9590000000000005</v>
      </c>
      <c r="M43">
        <f>Curvature!G43</f>
        <v>-2.4725000000000001</v>
      </c>
      <c r="N43">
        <f>Curvature!J43</f>
        <v>0.28149999999999997</v>
      </c>
      <c r="O43" s="15">
        <f>Curvature!M43</f>
        <v>0.47462499999999996</v>
      </c>
      <c r="P43">
        <f>AVERAGE(Outcrop!D64)</f>
        <v>0.94</v>
      </c>
      <c r="Q43">
        <f>MIN(Outcrop!D64)</f>
        <v>0.94</v>
      </c>
      <c r="R43">
        <f>MAX(Outcrop!D64)</f>
        <v>0.94</v>
      </c>
      <c r="S43">
        <f>COUNT(Outcrop!D64)</f>
        <v>1</v>
      </c>
      <c r="U43">
        <f>SUM(Outcrop!D64)</f>
        <v>0.94</v>
      </c>
      <c r="V43" s="13">
        <f>AVERAGE(Outcrop!D63:D64)</f>
        <v>1.5049999999999999</v>
      </c>
      <c r="W43">
        <f>MIN(Outcrop!D63:D64)</f>
        <v>0.94</v>
      </c>
      <c r="X43">
        <f>MAX(Outcrop!D63:D64)</f>
        <v>2.0699999999999998</v>
      </c>
      <c r="Y43">
        <f>COUNT(Outcrop!D63:D64)</f>
        <v>2</v>
      </c>
      <c r="Z43">
        <f>STDEV(Outcrop!D63:D64)</f>
        <v>0.79903066274079915</v>
      </c>
      <c r="AA43" s="15">
        <f>SUM(Outcrop!D63:D64)</f>
        <v>3.01</v>
      </c>
      <c r="AB43" s="13">
        <f>AVERAGE(Outcrop!D63:D65)</f>
        <v>1.4466666666666665</v>
      </c>
      <c r="AC43">
        <f>MIN(Outcrop!D63:D65)</f>
        <v>0.94</v>
      </c>
      <c r="AD43">
        <f>MAX(Outcrop!D63:D65)</f>
        <v>2.0699999999999998</v>
      </c>
      <c r="AE43">
        <f>COUNT(Outcrop!D63:D65)</f>
        <v>3</v>
      </c>
      <c r="AF43">
        <f>STDEV(Outcrop!D63:D65)</f>
        <v>0.57396283271073723</v>
      </c>
      <c r="AG43" s="15">
        <f>SUM(Outcrop!D63:D65)</f>
        <v>4.34</v>
      </c>
      <c r="AH43" s="13">
        <f>AVERAGE(Outcrop!D62:D68)</f>
        <v>2.6685714285714286</v>
      </c>
      <c r="AI43">
        <f>MIN(Outcrop!D62:D68)</f>
        <v>0.94</v>
      </c>
      <c r="AJ43">
        <f>MAX(Outcrop!D62:D68)</f>
        <v>6.06</v>
      </c>
      <c r="AK43">
        <f>COUNT(Outcrop!D62:D68)</f>
        <v>7</v>
      </c>
      <c r="AL43">
        <f>STDEV(Outcrop!D62:D68)</f>
        <v>1.8220906359767859</v>
      </c>
      <c r="AM43" s="15">
        <f>SUM(Outcrop!D62:D68)</f>
        <v>18.68</v>
      </c>
      <c r="AN43" s="57"/>
      <c r="AO43" s="60"/>
      <c r="AP43" s="60"/>
      <c r="AQ43" s="60"/>
      <c r="AR43" s="60"/>
      <c r="AS43" s="54"/>
      <c r="AT43">
        <f>(SUM(Outcrop!D64)/(Slope!C43-Slope!B43))*100</f>
        <v>14.008941877794259</v>
      </c>
      <c r="AU43">
        <f>(SUM(Outcrop!D63:D64)/(Slope!F43-Slope!E43))*100</f>
        <v>22.716981132075471</v>
      </c>
      <c r="AV43">
        <f>(SUM(Outcrop!D63:D65)/(Slope!I43-Slope!H43))*100</f>
        <v>14.939759036144601</v>
      </c>
      <c r="AW43" s="54"/>
      <c r="AY43" s="54"/>
      <c r="AZ43" s="54"/>
      <c r="BA43" s="54"/>
      <c r="BD43" s="54"/>
      <c r="BE43" s="54"/>
      <c r="BF43" s="54"/>
    </row>
    <row r="44" spans="1:383">
      <c r="B44" s="13" t="s">
        <v>81</v>
      </c>
      <c r="C44">
        <v>1626.99</v>
      </c>
      <c r="D44">
        <v>59.99</v>
      </c>
      <c r="E44">
        <v>82.07</v>
      </c>
      <c r="F44">
        <f>D44-Outcrop!B65</f>
        <v>9.5300000000000011</v>
      </c>
      <c r="G44" s="15">
        <f>Outcrop!B66-hillslope_morph!D44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>
        <f>Slope!M44</f>
        <v>0.74287499999999795</v>
      </c>
      <c r="L44" s="13">
        <f>Curvature!D44</f>
        <v>-4.016</v>
      </c>
      <c r="M44">
        <f>Curvature!G44</f>
        <v>5.1500000000000011E-2</v>
      </c>
      <c r="N44">
        <f>Curvature!J44</f>
        <v>0.27349999999999997</v>
      </c>
      <c r="O44" s="15">
        <f>Curvature!M44</f>
        <v>0.62650000000000006</v>
      </c>
      <c r="P44">
        <f>AVERAGE(Outcrop!D66)</f>
        <v>3.66</v>
      </c>
      <c r="Q44">
        <f>MIN(Outcrop!D66)</f>
        <v>3.66</v>
      </c>
      <c r="R44">
        <f>MAX(Outcrop!D66)</f>
        <v>3.66</v>
      </c>
      <c r="S44">
        <f>COUNT(Outcrop!D66)</f>
        <v>1</v>
      </c>
      <c r="U44">
        <f>SUM(Outcrop!D66)</f>
        <v>3.66</v>
      </c>
      <c r="V44" s="13">
        <f>AVERAGE(Outcrop!D66:D67)</f>
        <v>2.48</v>
      </c>
      <c r="W44">
        <f>MIN(Outcrop!D66:D67)</f>
        <v>1.3</v>
      </c>
      <c r="X44">
        <f>MAX(Outcrop!D66:D67)</f>
        <v>3.66</v>
      </c>
      <c r="Y44">
        <f>COUNT(Outcrop!D66:D67)</f>
        <v>2</v>
      </c>
      <c r="Z44">
        <f>STDEV(Outcrop!D66:D67)</f>
        <v>1.6687720036002522</v>
      </c>
      <c r="AA44" s="15">
        <f>SUM(Outcrop!D66:D67)</f>
        <v>4.96</v>
      </c>
      <c r="AB44" s="13">
        <f>AVERAGE(Outcrop!D64:D68)</f>
        <v>2.11</v>
      </c>
      <c r="AC44">
        <f>MIN(Outcrop!D64:D68)</f>
        <v>0.94</v>
      </c>
      <c r="AD44">
        <f>MAX(Outcrop!D64:D68)</f>
        <v>3.66</v>
      </c>
      <c r="AE44">
        <f>COUNT(Outcrop!D64:D68)</f>
        <v>5</v>
      </c>
      <c r="AF44">
        <f>STDEV(Outcrop!D64:D68)</f>
        <v>1.2747548783981966</v>
      </c>
      <c r="AG44" s="15">
        <f>SUM(Outcrop!D64:D68)</f>
        <v>10.549999999999999</v>
      </c>
      <c r="AH44" s="13">
        <f>AVERAGE(Outcrop!D63:D71)</f>
        <v>2.12</v>
      </c>
      <c r="AI44">
        <f>MIN(Outcrop!D63:D71)</f>
        <v>0.69</v>
      </c>
      <c r="AJ44">
        <f>MAX(Outcrop!D63:D71)</f>
        <v>3.66</v>
      </c>
      <c r="AK44">
        <f>COUNT(Outcrop!D63:D71)</f>
        <v>9</v>
      </c>
      <c r="AL44">
        <f>STDEV(Outcrop!D63:D71)</f>
        <v>1.102995920210043</v>
      </c>
      <c r="AM44" s="15">
        <f>SUM(Outcrop!D63:D71)</f>
        <v>19.080000000000002</v>
      </c>
      <c r="AN44" s="57"/>
      <c r="AO44" s="60"/>
      <c r="AP44" s="60"/>
      <c r="AQ44" s="60"/>
      <c r="AR44" s="60"/>
      <c r="AS44" s="54"/>
      <c r="AT44">
        <f>(SUM(Outcrop!D66)/(Slope!C44-Slope!B44))*100</f>
        <v>41.685649202733615</v>
      </c>
      <c r="AU44">
        <f>(SUM(Outcrop!D66:D67)/(Slope!F44-Slope!E44))*100</f>
        <v>27.694025683975305</v>
      </c>
      <c r="AV44">
        <f>(SUM(Outcrop!D64:D68)/(Slope!I44-Slope!H44))*100</f>
        <v>32.361963190184134</v>
      </c>
      <c r="AW44" s="54"/>
      <c r="AY44" s="54"/>
      <c r="AZ44" s="54"/>
      <c r="BA44" s="54"/>
      <c r="BD44" s="54"/>
      <c r="BE44" s="54"/>
      <c r="BF44" s="54"/>
    </row>
    <row r="45" spans="1:383">
      <c r="B45" s="13" t="s">
        <v>68</v>
      </c>
      <c r="C45">
        <v>1644.55</v>
      </c>
      <c r="D45">
        <v>80</v>
      </c>
      <c r="E45">
        <v>62.16</v>
      </c>
      <c r="F45">
        <f>D45-Outcrop!B68</f>
        <v>1.5799999999999983</v>
      </c>
      <c r="G45" s="15">
        <f>Outcrop!B69-hillslope_morph!D45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>
        <f>Slope!M45</f>
        <v>0.66037499999999905</v>
      </c>
      <c r="L45" s="13">
        <f>Curvature!D45</f>
        <v>3.7130000000000001</v>
      </c>
      <c r="M45">
        <f>Curvature!G45</f>
        <v>-0.93249999999999988</v>
      </c>
      <c r="N45">
        <f>Curvature!J45</f>
        <v>0.97150000000000003</v>
      </c>
      <c r="O45" s="15">
        <f>Curvature!M45</f>
        <v>-0.484375</v>
      </c>
      <c r="P45">
        <f>AVERAGE(Outcrop!D69)</f>
        <v>2.8</v>
      </c>
      <c r="Q45">
        <f>MIN(Outcrop!D69)</f>
        <v>2.8</v>
      </c>
      <c r="R45">
        <f>MAX(Outcrop!D69)</f>
        <v>2.8</v>
      </c>
      <c r="S45">
        <f>COUNT(Outcrop!D69)</f>
        <v>1</v>
      </c>
      <c r="U45">
        <f>SUM(Outcrop!D69)</f>
        <v>2.8</v>
      </c>
      <c r="V45" s="13">
        <f>AVERAGE(Outcrop!D68:D70)</f>
        <v>3.03</v>
      </c>
      <c r="W45">
        <f>MIN(Outcrop!D68:D70)</f>
        <v>2.8</v>
      </c>
      <c r="X45">
        <f>MAX(Outcrop!D68:D70)</f>
        <v>3.32</v>
      </c>
      <c r="Y45">
        <f>COUNT(Outcrop!D68:D70)</f>
        <v>3</v>
      </c>
      <c r="Z45">
        <f>STDEV(Outcrop!D68:D70)</f>
        <v>0.26514147167125701</v>
      </c>
      <c r="AA45" s="15">
        <f>SUM(Outcrop!D68:D70)</f>
        <v>9.09</v>
      </c>
      <c r="AB45" s="13">
        <f>AVERAGE(Outcrop!D66:D71)</f>
        <v>2.4566666666666666</v>
      </c>
      <c r="AC45">
        <f>MIN(Outcrop!D66:D71)</f>
        <v>0.69</v>
      </c>
      <c r="AD45">
        <f>MAX(Outcrop!D66:D71)</f>
        <v>3.66</v>
      </c>
      <c r="AE45">
        <f>COUNT(Outcrop!D66:D71)</f>
        <v>6</v>
      </c>
      <c r="AF45">
        <f>STDEV(Outcrop!D66:D71)</f>
        <v>1.1860635171299507</v>
      </c>
      <c r="AG45" s="15">
        <f>SUM(Outcrop!D66:D71)</f>
        <v>14.739999999999998</v>
      </c>
      <c r="AH45" s="13">
        <f>AVERAGE(Outcrop!D64:D72)</f>
        <v>1.9555555555555553</v>
      </c>
      <c r="AI45">
        <f>MIN(Outcrop!D64:D72)</f>
        <v>0.59</v>
      </c>
      <c r="AJ45">
        <f>MAX(Outcrop!D64:D72)</f>
        <v>3.66</v>
      </c>
      <c r="AK45">
        <f>COUNT(Outcrop!D64:D72)</f>
        <v>9</v>
      </c>
      <c r="AL45">
        <f>STDEV(Outcrop!D64:D72)</f>
        <v>1.2159267156279521</v>
      </c>
      <c r="AM45" s="15">
        <f>SUM(Outcrop!D64:D72)</f>
        <v>17.599999999999998</v>
      </c>
      <c r="AN45" s="57"/>
      <c r="AO45" s="60"/>
      <c r="AP45" s="60"/>
      <c r="AQ45" s="60"/>
      <c r="AR45" s="60"/>
      <c r="AS45" s="54"/>
      <c r="AT45">
        <f>(SUM(Outcrop!D69)/(Slope!C45-Slope!B45))*100</f>
        <v>27.343749999999972</v>
      </c>
      <c r="AU45">
        <f>(SUM(Outcrop!D68:D70)/(Slope!F45-Slope!E45))*100</f>
        <v>53.37639459776873</v>
      </c>
      <c r="AV45">
        <f>(SUM(Outcrop!D66:D71)/(Slope!I45-Slope!H45))*100</f>
        <v>48.518762343647317</v>
      </c>
      <c r="AW45" s="54"/>
      <c r="AY45" s="54"/>
      <c r="AZ45" s="54"/>
      <c r="BA45" s="54"/>
      <c r="BD45" s="54"/>
      <c r="BE45" s="54"/>
      <c r="BF45" s="54"/>
    </row>
    <row r="46" spans="1:383">
      <c r="B46" s="13" t="s">
        <v>69</v>
      </c>
      <c r="C46">
        <v>1657.37</v>
      </c>
      <c r="D46">
        <v>100.01</v>
      </c>
      <c r="E46">
        <v>42.15</v>
      </c>
      <c r="F46">
        <f>D46-Outcrop!B71</f>
        <v>2.9500000000000028</v>
      </c>
      <c r="G46" s="15">
        <f>Outcrop!B72-hillslope_morph!D46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>
        <f>Slope!M46</f>
        <v>0.52812499999999996</v>
      </c>
      <c r="L46" s="13">
        <f>Curvature!D46</f>
        <v>-0.59299999999999997</v>
      </c>
      <c r="M46">
        <f>Curvature!G46</f>
        <v>-0.15549999999999997</v>
      </c>
      <c r="N46">
        <f>Curvature!J46</f>
        <v>-1.2422499999999999</v>
      </c>
      <c r="O46" s="15">
        <f>Curvature!M46</f>
        <v>-4.9249999999999974E-2</v>
      </c>
      <c r="S46">
        <v>0</v>
      </c>
      <c r="V46" s="13">
        <f>AVERAGE(Outcrop!D71)</f>
        <v>0.69</v>
      </c>
      <c r="W46">
        <f>MIN(Outcrop!D71)</f>
        <v>0.69</v>
      </c>
      <c r="X46">
        <f>MAX(Outcrop!D71)</f>
        <v>0.69</v>
      </c>
      <c r="Y46">
        <f>COUNT(Outcrop!D71)</f>
        <v>1</v>
      </c>
      <c r="AA46" s="15">
        <f>SUM(Outcrop!D71)</f>
        <v>0.69</v>
      </c>
      <c r="AB46" s="13">
        <f>AVERAGE(Outcrop!D69:D72)</f>
        <v>1.7624999999999997</v>
      </c>
      <c r="AC46">
        <f>MIN(Outcrop!D69:D72)</f>
        <v>0.59</v>
      </c>
      <c r="AD46">
        <f>MAX(Outcrop!D69:D72)</f>
        <v>2.97</v>
      </c>
      <c r="AE46">
        <f>COUNT(Outcrop!D69:D72)</f>
        <v>4</v>
      </c>
      <c r="AF46">
        <f>STDEV(Outcrop!D69:D72)</f>
        <v>1.2986499400017957</v>
      </c>
      <c r="AG46" s="15">
        <f>SUM(Outcrop!D69:D72)</f>
        <v>7.0499999999999989</v>
      </c>
      <c r="AH46" s="13">
        <f>AVERAGE(Outcrop!D66:D73)</f>
        <v>2.05375</v>
      </c>
      <c r="AI46">
        <f>MIN(Outcrop!D66:D73)</f>
        <v>0.59</v>
      </c>
      <c r="AJ46">
        <f>MAX(Outcrop!D66:D73)</f>
        <v>3.66</v>
      </c>
      <c r="AK46">
        <f>COUNT(Outcrop!D66:D73)</f>
        <v>8</v>
      </c>
      <c r="AL46">
        <f>STDEV(Outcrop!D66:D73)</f>
        <v>1.2569797986784492</v>
      </c>
      <c r="AM46" s="15">
        <f>SUM(Outcrop!D66:D73)</f>
        <v>16.43</v>
      </c>
      <c r="AN46" s="57"/>
      <c r="AO46" s="60"/>
      <c r="AP46" s="60"/>
      <c r="AQ46" s="60"/>
      <c r="AR46" s="60"/>
      <c r="AS46" s="54"/>
      <c r="AT46">
        <f>(SUM(0)/(Slope!C46-Slope!B46))*100</f>
        <v>0</v>
      </c>
      <c r="AU46">
        <f>(SUM(Outcrop!D71)/(Slope!F46-Slope!E46))*100</f>
        <v>8.4766584766583719</v>
      </c>
      <c r="AV46">
        <f>(SUM(Outcrop!D69:D72)/(Slope!I46-Slope!H46))*100</f>
        <v>34.849233811171494</v>
      </c>
      <c r="AW46" s="54"/>
      <c r="AY46" s="54"/>
      <c r="AZ46" s="54"/>
      <c r="BA46" s="54"/>
      <c r="BD46" s="54"/>
      <c r="BE46" s="54"/>
      <c r="BF46" s="54"/>
    </row>
    <row r="47" spans="1:383">
      <c r="B47" s="13" t="s">
        <v>82</v>
      </c>
      <c r="C47">
        <v>1664.78</v>
      </c>
      <c r="D47">
        <v>120.01</v>
      </c>
      <c r="E47">
        <v>22.15</v>
      </c>
      <c r="F47">
        <f>D47-Outcrop!B72</f>
        <v>7.7700000000000102</v>
      </c>
      <c r="G47" s="15">
        <f>Outcrop!B73-hillslope_morph!D47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>
        <f>Slope!M47</f>
        <v>0.31312499999999943</v>
      </c>
      <c r="L47" s="13">
        <f>Curvature!D47</f>
        <v>2.0620000000000003</v>
      </c>
      <c r="M47">
        <f>Curvature!G47</f>
        <v>-0.22800000000000012</v>
      </c>
      <c r="N47">
        <f>Curvature!J47</f>
        <v>-1.0699999999999998</v>
      </c>
      <c r="O47" s="15">
        <f>Curvature!M47</f>
        <v>-0.67100000000000004</v>
      </c>
      <c r="S47">
        <v>0</v>
      </c>
      <c r="V47" s="13">
        <f>AVERAGE(Outcrop!D72)</f>
        <v>0.59</v>
      </c>
      <c r="W47">
        <f>MIN(Outcrop!D72)</f>
        <v>0.59</v>
      </c>
      <c r="X47">
        <f>MAX(Outcrop!D72)</f>
        <v>0.59</v>
      </c>
      <c r="Y47">
        <f>COUNT(Outcrop!D72)</f>
        <v>1</v>
      </c>
      <c r="AA47" s="15">
        <f>SUM(Outcrop!D72)</f>
        <v>0.59</v>
      </c>
      <c r="AB47" s="13">
        <f>AVERAGE(Outcrop!D72:D73)</f>
        <v>0.84499999999999997</v>
      </c>
      <c r="AC47">
        <f>MIN(Outcrop!D72:D73)</f>
        <v>0.59</v>
      </c>
      <c r="AD47">
        <f>MAX(Outcrop!D72:D73)</f>
        <v>1.1000000000000001</v>
      </c>
      <c r="AE47">
        <f>COUNT(Outcrop!D72:D73)</f>
        <v>2</v>
      </c>
      <c r="AF47">
        <f>STDEV(Outcrop!D72:D73)</f>
        <v>0.36062445840513957</v>
      </c>
      <c r="AG47" s="15">
        <f>SUM(Outcrop!D72:D73)</f>
        <v>1.69</v>
      </c>
      <c r="AH47" s="13">
        <f>AVERAGE(Outcrop!D69:D73)</f>
        <v>1.6299999999999997</v>
      </c>
      <c r="AI47">
        <f>MIN(Outcrop!D69:D73)</f>
        <v>0.59</v>
      </c>
      <c r="AJ47">
        <f>MAX(Outcrop!D69:D73)</f>
        <v>2.97</v>
      </c>
      <c r="AK47">
        <f>COUNT(Outcrop!D69:D73)</f>
        <v>5</v>
      </c>
      <c r="AL47">
        <f>STDEV(Outcrop!D69:D73)</f>
        <v>1.1630348232103807</v>
      </c>
      <c r="AM47" s="15">
        <f>SUM(Outcrop!D69:D73)</f>
        <v>8.1499999999999986</v>
      </c>
      <c r="AN47" s="57"/>
      <c r="AO47" s="60"/>
      <c r="AP47" s="60"/>
      <c r="AQ47" s="60"/>
      <c r="AR47" s="60"/>
      <c r="AS47" s="54"/>
      <c r="AT47">
        <f>(SUM(0)/(Slope!C47-Slope!B47))*100</f>
        <v>0</v>
      </c>
      <c r="AU47">
        <f>(SUM(Outcrop!D72)/(Slope!F47-Slope!E47))*100</f>
        <v>9.7199341021417816</v>
      </c>
      <c r="AV47">
        <f>(SUM(Outcrop!D72:D73)/(Slope!I47-Slope!H47))*100</f>
        <v>14.237573715248383</v>
      </c>
      <c r="AW47" s="54"/>
      <c r="AY47" s="54"/>
      <c r="AZ47" s="54"/>
      <c r="BA47" s="54"/>
      <c r="BD47" s="54"/>
      <c r="BE47" s="54"/>
      <c r="BF47" s="54"/>
    </row>
    <row r="48" spans="1:383" s="5" customFormat="1">
      <c r="A48" s="8"/>
      <c r="B48" s="4" t="s">
        <v>83</v>
      </c>
      <c r="C48" s="5">
        <v>1669.24</v>
      </c>
      <c r="D48" s="5">
        <v>140.01</v>
      </c>
      <c r="E48" s="5">
        <v>2.15</v>
      </c>
      <c r="F48" s="5">
        <f>D48-Outcrop!B73</f>
        <v>5.4499999999999886</v>
      </c>
      <c r="G48" s="6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6">
        <f>Slope!M48</f>
        <v>9.5750000000001029E-2</v>
      </c>
      <c r="L48" s="4">
        <f>Curvature!D48</f>
        <v>-0.17400000000000002</v>
      </c>
      <c r="M48" s="5">
        <f>Curvature!G48</f>
        <v>-1.4685000000000001</v>
      </c>
      <c r="N48" s="5">
        <f>Curvature!J48</f>
        <v>-9.9750000000000047E-2</v>
      </c>
      <c r="O48" s="6">
        <f>Curvature!M48</f>
        <v>-0.760625</v>
      </c>
      <c r="S48" s="5">
        <v>0</v>
      </c>
      <c r="V48" s="4">
        <f>AVERAGE(Outcrop!D73)</f>
        <v>1.1000000000000001</v>
      </c>
      <c r="W48" s="5">
        <f>MIN(Outcrop!D73)</f>
        <v>1.1000000000000001</v>
      </c>
      <c r="X48" s="5">
        <f>MAX(Outcrop!D73)</f>
        <v>1.1000000000000001</v>
      </c>
      <c r="Y48" s="5">
        <f>COUNT(Outcrop!D73)</f>
        <v>1</v>
      </c>
      <c r="AA48" s="6">
        <f>SUM(Outcrop!D73)</f>
        <v>1.1000000000000001</v>
      </c>
      <c r="AB48" s="4">
        <f>AVERAGE(Outcrop!D73)</f>
        <v>1.1000000000000001</v>
      </c>
      <c r="AC48" s="5">
        <f>MIN(Outcrop!D73)</f>
        <v>1.1000000000000001</v>
      </c>
      <c r="AD48" s="5">
        <f>MAX(Outcrop!D73)</f>
        <v>1.1000000000000001</v>
      </c>
      <c r="AE48" s="5">
        <f>COUNT(Outcrop!D73)</f>
        <v>1</v>
      </c>
      <c r="AG48" s="6">
        <f>SUM(Outcrop!D73)</f>
        <v>1.1000000000000001</v>
      </c>
      <c r="AH48" s="4">
        <f>AVERAGE(Outcrop!D72:D73)</f>
        <v>0.84499999999999997</v>
      </c>
      <c r="AI48" s="5">
        <f>MIN(Outcrop!D72:D73)</f>
        <v>0.59</v>
      </c>
      <c r="AJ48" s="5">
        <f>MAX(Outcrop!D72:D73)</f>
        <v>1.1000000000000001</v>
      </c>
      <c r="AK48" s="5">
        <f>COUNT(Outcrop!D72:D73)</f>
        <v>2</v>
      </c>
      <c r="AL48" s="5">
        <f>STDEV(Outcrop!D72:D73)</f>
        <v>0.36062445840513957</v>
      </c>
      <c r="AM48" s="6">
        <f>SUM(Outcrop!D72:D73)</f>
        <v>1.69</v>
      </c>
      <c r="AN48" s="58"/>
      <c r="AO48" s="61"/>
      <c r="AP48" s="61"/>
      <c r="AQ48" s="61"/>
      <c r="AR48" s="61"/>
      <c r="AS48" s="55"/>
      <c r="AT48" s="5">
        <f>(SUM(0)/(Slope!C48-Slope!B48))*100</f>
        <v>0</v>
      </c>
      <c r="AU48" s="5">
        <f>(SUM(Outcrop!D73)/(Slope!F48-Slope!E48))*100</f>
        <v>49.99999999999897</v>
      </c>
      <c r="AV48" s="5">
        <f>(SUM(Outcrop!D73)/(Slope!I48-Slope!H48))*100</f>
        <v>22.82157676348578</v>
      </c>
      <c r="AW48" s="55"/>
      <c r="AX48"/>
      <c r="AY48" s="55"/>
      <c r="AZ48" s="55"/>
      <c r="BA48" s="55"/>
      <c r="BB48"/>
      <c r="BC48"/>
      <c r="BD48" s="55"/>
      <c r="BE48" s="55"/>
      <c r="BF48" s="55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</row>
    <row r="49" spans="1:383" s="12" customFormat="1">
      <c r="A49" s="19"/>
      <c r="B49" s="20"/>
      <c r="G49" s="21"/>
      <c r="K49" s="21"/>
      <c r="L49" s="4"/>
      <c r="M49" s="5"/>
      <c r="N49" s="5"/>
      <c r="O49" s="6"/>
      <c r="V49" s="20"/>
      <c r="AA49" s="21"/>
      <c r="AB49" s="20"/>
      <c r="AG49" s="21"/>
      <c r="AH49" s="20"/>
      <c r="AI49" s="5"/>
      <c r="AJ49" s="5"/>
      <c r="AK49" s="5"/>
      <c r="AL49" s="5"/>
      <c r="AM49" s="6"/>
      <c r="AN49" s="29"/>
      <c r="AO49" s="23"/>
      <c r="AP49" s="23"/>
      <c r="AQ49" s="23"/>
      <c r="AR49" s="23"/>
      <c r="AS49" s="30"/>
      <c r="AT49" s="34"/>
      <c r="AW49" s="21"/>
      <c r="AX49"/>
      <c r="AY49" s="21"/>
      <c r="AZ49" s="21"/>
      <c r="BA49" s="21"/>
      <c r="BB49"/>
      <c r="BC49"/>
      <c r="BD49" s="21"/>
      <c r="BE49" s="21"/>
      <c r="BF49" s="21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</row>
    <row r="50" spans="1:383">
      <c r="A50" s="9">
        <v>1.3</v>
      </c>
      <c r="B50" s="13" t="s">
        <v>56</v>
      </c>
      <c r="C50">
        <v>1551.82</v>
      </c>
      <c r="D50">
        <v>20.010000000000002</v>
      </c>
      <c r="E50">
        <v>302.62</v>
      </c>
      <c r="F50">
        <f>D50-Outcrop!B76</f>
        <v>1.8000000000000007</v>
      </c>
      <c r="G50" s="15">
        <f>Outcrop!B77-hillslope_morph!D50</f>
        <v>13.609999999999996</v>
      </c>
      <c r="H50">
        <f>Slope!D55</f>
        <v>0.62599999999999911</v>
      </c>
      <c r="I50">
        <f>Slope!G55</f>
        <v>0.57200000000000273</v>
      </c>
      <c r="J50">
        <f>Slope!J55</f>
        <v>0.90524999999999523</v>
      </c>
      <c r="K50">
        <f>Slope!M55</f>
        <v>0.61237500000000011</v>
      </c>
      <c r="L50" s="13">
        <f>Curvature!D55</f>
        <v>-5.0819999999999999</v>
      </c>
      <c r="M50">
        <f>Curvature!G55</f>
        <v>-3.1495000000000002</v>
      </c>
      <c r="N50">
        <f>Curvature!J55</f>
        <v>1.70825</v>
      </c>
      <c r="O50" s="15">
        <f>Curvature!M55</f>
        <v>0.65187499999999998</v>
      </c>
      <c r="P50">
        <f>AVERAGE(Outcrop!D76)</f>
        <v>5.3</v>
      </c>
      <c r="Q50">
        <f>MIN(Outcrop!D76)</f>
        <v>5.3</v>
      </c>
      <c r="R50">
        <f>MAX(Outcrop!D76)</f>
        <v>5.3</v>
      </c>
      <c r="S50">
        <f>COUNT(Outcrop!D76)</f>
        <v>1</v>
      </c>
      <c r="U50">
        <f>SUM(Outcrop!D76)</f>
        <v>5.3</v>
      </c>
      <c r="V50" s="13">
        <f>AVERAGE(Outcrop!D76)</f>
        <v>5.3</v>
      </c>
      <c r="W50">
        <f>MIN(Outcrop!D76)</f>
        <v>5.3</v>
      </c>
      <c r="X50">
        <f>MAX(Outcrop!D76)</f>
        <v>5.3</v>
      </c>
      <c r="Y50">
        <f>COUNT(Outcrop!D76)</f>
        <v>1</v>
      </c>
      <c r="AA50" s="15">
        <f>SUM(Outcrop!D76)</f>
        <v>5.3</v>
      </c>
      <c r="AB50" s="13">
        <f>AVERAGE(Outcrop!D75:D77)</f>
        <v>8.7433333333333341</v>
      </c>
      <c r="AC50">
        <f>MIN(Outcrop!D75:D77)</f>
        <v>5.2</v>
      </c>
      <c r="AD50">
        <f>MAX(Outcrop!D75:D77)</f>
        <v>15.73</v>
      </c>
      <c r="AE50">
        <f>COUNT(Outcrop!D75:D77)</f>
        <v>3</v>
      </c>
      <c r="AF50">
        <f>STDEV(Outcrop!D75:D77)</f>
        <v>6.0508374076100688</v>
      </c>
      <c r="AG50" s="15">
        <f>SUM(Outcrop!D75:D77)</f>
        <v>26.23</v>
      </c>
      <c r="AH50" s="13">
        <f>AVERAGE(Outcrop!D75:D79)</f>
        <v>6.34</v>
      </c>
      <c r="AI50">
        <f>MIN(Outcrop!D75:D79)</f>
        <v>2.72</v>
      </c>
      <c r="AJ50">
        <f>MAX(Outcrop!D75:D79)</f>
        <v>15.73</v>
      </c>
      <c r="AK50">
        <f>COUNT(Outcrop!D75:D79)</f>
        <v>5</v>
      </c>
      <c r="AL50">
        <f>STDEV(Outcrop!D75:D79)</f>
        <v>5.3978190040052283</v>
      </c>
      <c r="AM50" s="15">
        <f>SUM(Outcrop!D75:D79)</f>
        <v>31.7</v>
      </c>
      <c r="AN50" s="56">
        <f>AVERAGE(Outcrop!D75:D93)</f>
        <v>2.708947368421053</v>
      </c>
      <c r="AO50" s="59">
        <f>MIN(Outcrop!D75:D93)</f>
        <v>0.39</v>
      </c>
      <c r="AP50" s="59">
        <f>MAX(Outcrop!D75:D93)</f>
        <v>15.73</v>
      </c>
      <c r="AQ50" s="59">
        <f>COUNT(Outcrop!D75:D93)</f>
        <v>19</v>
      </c>
      <c r="AR50" s="59">
        <f>STDEV(Outcrop!D75:D93)</f>
        <v>3.4355638300589537</v>
      </c>
      <c r="AS50" s="53">
        <f>SUM(Outcrop!D75:D93)</f>
        <v>51.470000000000006</v>
      </c>
      <c r="AT50">
        <f>(SUM(Outcrop!D76)/(Slope!C55-Slope!B55))*100</f>
        <v>84.664536741214178</v>
      </c>
      <c r="AU50">
        <f>(SUM(Outcrop!D76)/(Slope!F55-Slope!E55))*100</f>
        <v>46.328671328671106</v>
      </c>
      <c r="AV50">
        <f>(SUM(Outcrop!D75:D77)/(Slope!I55-Slope!H55))*100</f>
        <v>72.438552885943494</v>
      </c>
      <c r="AW50" s="53">
        <f>(SUM(Outcrop!D75:D93)/(channel_morph!I7-channel_morph!F7))*100</f>
        <v>39.15557246101185</v>
      </c>
      <c r="AY50" s="53">
        <v>0.40194861611021465</v>
      </c>
      <c r="AZ50" s="53">
        <v>1.3125232716892143E-2</v>
      </c>
      <c r="BA50" s="53">
        <v>322.27999999999997</v>
      </c>
      <c r="BD50" s="53">
        <v>325.40428485904749</v>
      </c>
      <c r="BE50" s="53">
        <v>265.09948851575905</v>
      </c>
      <c r="BF50" s="53">
        <v>197.1340204903743</v>
      </c>
    </row>
    <row r="51" spans="1:383">
      <c r="B51" s="13" t="s">
        <v>66</v>
      </c>
      <c r="C51">
        <v>1563.35</v>
      </c>
      <c r="D51">
        <v>40.01</v>
      </c>
      <c r="E51">
        <v>282.62</v>
      </c>
      <c r="F51">
        <f>D51-Outcrop!B77</f>
        <v>6.3900000000000006</v>
      </c>
      <c r="G51" s="15">
        <f>Outcrop!B78-hillslope_morph!D51</f>
        <v>5.1300000000000026</v>
      </c>
      <c r="H51">
        <f>Slope!D56</f>
        <v>0.62400000000000089</v>
      </c>
      <c r="I51">
        <f>Slope!G56</f>
        <v>0.6</v>
      </c>
      <c r="J51">
        <f>Slope!J56</f>
        <v>0.60775000000000434</v>
      </c>
      <c r="K51">
        <f>Slope!M56</f>
        <v>0.75862499999999788</v>
      </c>
      <c r="L51" s="13">
        <f>Curvature!D56</f>
        <v>6.6669999999999998</v>
      </c>
      <c r="M51">
        <f>Curvature!G56</f>
        <v>1.6640000000000001</v>
      </c>
      <c r="N51">
        <f>Curvature!J56</f>
        <v>-2.2750000000000093E-2</v>
      </c>
      <c r="O51" s="15">
        <f>Curvature!M56</f>
        <v>0.26024999999999998</v>
      </c>
      <c r="S51">
        <v>0</v>
      </c>
      <c r="V51" s="13">
        <f>AVERAGE(Outcrop!D77:D78)</f>
        <v>3.9750000000000001</v>
      </c>
      <c r="W51">
        <f>MIN(Outcrop!D77:D78)</f>
        <v>2.75</v>
      </c>
      <c r="X51">
        <f>MAX(Outcrop!D77:D78)</f>
        <v>5.2</v>
      </c>
      <c r="Y51">
        <f>COUNT(Outcrop!D77:D78)</f>
        <v>2</v>
      </c>
      <c r="Z51">
        <f>STDEV(Outcrop!D77:D78)</f>
        <v>1.7324116139070431</v>
      </c>
      <c r="AA51" s="15">
        <f>SUM(Outcrop!D77:D78)</f>
        <v>7.95</v>
      </c>
      <c r="AB51" s="13">
        <f>AVERAGE(Outcrop!D77:D79)</f>
        <v>3.5566666666666666</v>
      </c>
      <c r="AC51">
        <f>MIN(Outcrop!D77:D79)</f>
        <v>2.72</v>
      </c>
      <c r="AD51">
        <f>MAX(Outcrop!D77:D79)</f>
        <v>5.2</v>
      </c>
      <c r="AE51">
        <f>COUNT(Outcrop!D77:D79)</f>
        <v>3</v>
      </c>
      <c r="AF51">
        <f>STDEV(Outcrop!D77:D79)</f>
        <v>1.4232474603291372</v>
      </c>
      <c r="AG51" s="15">
        <f>SUM(Outcrop!D77:D79)</f>
        <v>10.67</v>
      </c>
      <c r="AH51" s="13">
        <f>AVERAGE(Outcrop!D75:D81)</f>
        <v>5.0600000000000005</v>
      </c>
      <c r="AI51">
        <f>MIN(Outcrop!D75:D81)</f>
        <v>1.49</v>
      </c>
      <c r="AJ51">
        <f>MAX(Outcrop!D75:D81)</f>
        <v>15.73</v>
      </c>
      <c r="AK51">
        <f>COUNT(Outcrop!D75:D81)</f>
        <v>7</v>
      </c>
      <c r="AL51">
        <f>STDEV(Outcrop!D75:D81)</f>
        <v>4.9242867503832466</v>
      </c>
      <c r="AM51" s="15">
        <f>SUM(Outcrop!D75:D81)</f>
        <v>35.42</v>
      </c>
      <c r="AN51" s="57"/>
      <c r="AO51" s="60"/>
      <c r="AP51" s="60"/>
      <c r="AQ51" s="60"/>
      <c r="AR51" s="60"/>
      <c r="AS51" s="54"/>
      <c r="AT51">
        <f>(SUM(0)/(Slope!C56-Slope!B56))*100</f>
        <v>0</v>
      </c>
      <c r="AU51">
        <f>(SUM(Outcrop!D77:D78)/(Slope!F56-Slope!E56))*100</f>
        <v>66.25</v>
      </c>
      <c r="AV51">
        <f>(SUM(Outcrop!D77:D79)/(Slope!I56-Slope!H56))*100</f>
        <v>43.891402714931814</v>
      </c>
      <c r="AW51" s="54"/>
      <c r="AY51" s="54"/>
      <c r="AZ51" s="54"/>
      <c r="BA51" s="54"/>
      <c r="BD51" s="54"/>
      <c r="BE51" s="54"/>
      <c r="BF51" s="54"/>
    </row>
    <row r="52" spans="1:383">
      <c r="B52" s="13" t="s">
        <v>81</v>
      </c>
      <c r="C52">
        <v>1576.13</v>
      </c>
      <c r="D52">
        <v>60.01</v>
      </c>
      <c r="E52">
        <v>262.62</v>
      </c>
      <c r="F52">
        <f>D52-Outcrop!B79</f>
        <v>4.259999999999998</v>
      </c>
      <c r="G52" s="15">
        <f>Outcrop!B80-hillslope_morph!D52</f>
        <v>3.9600000000000009</v>
      </c>
      <c r="H52">
        <f>Slope!D57</f>
        <v>0.56500000000000905</v>
      </c>
      <c r="I52">
        <f>Slope!G57</f>
        <v>0.57999999999999541</v>
      </c>
      <c r="J52">
        <f>Slope!J57</f>
        <v>0.61200000000000043</v>
      </c>
      <c r="K52">
        <f>Slope!M57</f>
        <v>0.4469999999999999</v>
      </c>
      <c r="L52" s="13">
        <f>Curvature!D57</f>
        <v>0.31300000000000028</v>
      </c>
      <c r="M52">
        <f>Curvature!G57</f>
        <v>1.9915000000000003</v>
      </c>
      <c r="N52">
        <f>Curvature!J57</f>
        <v>-1.1877499999999999</v>
      </c>
      <c r="O52" s="15">
        <f>Curvature!M57</f>
        <v>-0.29300000000000004</v>
      </c>
      <c r="P52">
        <f>AVERAGE(Outcrop!D79:D80)</f>
        <v>2.4750000000000001</v>
      </c>
      <c r="Q52">
        <f>MIN(Outcrop!D79:D80)</f>
        <v>2.23</v>
      </c>
      <c r="R52">
        <f>MAX(Outcrop!D79:D80)</f>
        <v>2.72</v>
      </c>
      <c r="S52">
        <f>COUNT(Outcrop!D79:D80)</f>
        <v>2</v>
      </c>
      <c r="T52">
        <f>STDEV(Outcrop!D79:D80)</f>
        <v>0.34648232278140845</v>
      </c>
      <c r="U52">
        <f>SUM(Outcrop!D79:D80)</f>
        <v>4.95</v>
      </c>
      <c r="V52" s="13">
        <f>AVERAGE(Outcrop!D79:D80)</f>
        <v>2.4750000000000001</v>
      </c>
      <c r="W52">
        <f>MIN(Outcrop!D79:D80)</f>
        <v>2.23</v>
      </c>
      <c r="X52">
        <f>MAX(Outcrop!D79:D80)</f>
        <v>2.72</v>
      </c>
      <c r="Y52">
        <f>COUNT(Outcrop!D79:D80)</f>
        <v>2</v>
      </c>
      <c r="Z52">
        <f>STDEV(Outcrop!D79:D80)</f>
        <v>0.34648232278140845</v>
      </c>
      <c r="AA52" s="15">
        <f>SUM(Outcrop!D79:D80)</f>
        <v>4.95</v>
      </c>
      <c r="AB52" s="13">
        <f>AVERAGE(Outcrop!D78:D81)</f>
        <v>2.2975000000000003</v>
      </c>
      <c r="AC52">
        <f>MIN(Outcrop!D78:D81)</f>
        <v>1.49</v>
      </c>
      <c r="AD52">
        <f>MAX(Outcrop!D78:D81)</f>
        <v>2.75</v>
      </c>
      <c r="AE52">
        <f>COUNT(Outcrop!D78:D81)</f>
        <v>4</v>
      </c>
      <c r="AF52">
        <f>STDEV(Outcrop!D78:D81)</f>
        <v>0.58874867303459666</v>
      </c>
      <c r="AG52" s="15">
        <f>SUM(Outcrop!D78:D81)</f>
        <v>9.1900000000000013</v>
      </c>
      <c r="AH52" s="13">
        <f>AVERAGE(Outcrop!D77:D83)</f>
        <v>2.475714285714286</v>
      </c>
      <c r="AI52">
        <f>MIN(Outcrop!D77:D83)</f>
        <v>0.39</v>
      </c>
      <c r="AJ52">
        <f>MAX(Outcrop!D77:D83)</f>
        <v>5.2</v>
      </c>
      <c r="AK52">
        <f>COUNT(Outcrop!D77:D83)</f>
        <v>7</v>
      </c>
      <c r="AL52">
        <f>STDEV(Outcrop!D77:D83)</f>
        <v>1.4688074203568136</v>
      </c>
      <c r="AM52" s="15">
        <f>SUM(Outcrop!D77:D83)</f>
        <v>17.330000000000002</v>
      </c>
      <c r="AN52" s="57"/>
      <c r="AO52" s="60"/>
      <c r="AP52" s="60"/>
      <c r="AQ52" s="60"/>
      <c r="AR52" s="60"/>
      <c r="AS52" s="54"/>
      <c r="AT52">
        <f>(SUM(Outcrop!D79:D80)/(Slope!C57-Slope!B57))*100</f>
        <v>87.610619469025139</v>
      </c>
      <c r="AU52">
        <f>(SUM(Outcrop!D79:D80)/(Slope!F57-Slope!E57))*100</f>
        <v>42.672413793103786</v>
      </c>
      <c r="AV52">
        <f>(SUM(Outcrop!D78:D81)/(Slope!I57-Slope!H57))*100</f>
        <v>37.540849673202594</v>
      </c>
      <c r="AW52" s="54"/>
      <c r="AY52" s="54"/>
      <c r="AZ52" s="54"/>
      <c r="BA52" s="54"/>
      <c r="BD52" s="54"/>
      <c r="BE52" s="54"/>
      <c r="BF52" s="54"/>
    </row>
    <row r="53" spans="1:383">
      <c r="B53" s="13" t="s">
        <v>68</v>
      </c>
      <c r="C53">
        <v>1587.83</v>
      </c>
      <c r="D53">
        <v>80.010000000000005</v>
      </c>
      <c r="E53">
        <v>242.62</v>
      </c>
      <c r="F53">
        <f>D53-Outcrop!B81</f>
        <v>6.2400000000000091</v>
      </c>
      <c r="G53" s="15">
        <f>Outcrop!B82-hillslope_morph!D53</f>
        <v>3.9699999999999989</v>
      </c>
      <c r="H53">
        <f>Slope!D58</f>
        <v>0.53400000000001457</v>
      </c>
      <c r="I53">
        <f>Slope!G58</f>
        <v>0.60950000000000271</v>
      </c>
      <c r="J53">
        <f>Slope!J58</f>
        <v>0.28624999999999545</v>
      </c>
      <c r="K53">
        <f>Slope!M58</f>
        <v>0.56262499999999993</v>
      </c>
      <c r="L53" s="13">
        <f>Curvature!D58</f>
        <v>-4.2070000000000007</v>
      </c>
      <c r="M53">
        <f>Curvature!G58</f>
        <v>-3.6094999999999997</v>
      </c>
      <c r="N53">
        <f>Curvature!J58</f>
        <v>-0.56325000000000003</v>
      </c>
      <c r="O53" s="15">
        <f>Curvature!M58</f>
        <v>-0.16250000000000001</v>
      </c>
      <c r="P53">
        <f>AVERAGE(Outcrop!D82)</f>
        <v>2.5499999999999998</v>
      </c>
      <c r="Q53">
        <f>MIN(Outcrop!D82)</f>
        <v>2.5499999999999998</v>
      </c>
      <c r="R53">
        <f>MAX(Outcrop!D82)</f>
        <v>2.5499999999999998</v>
      </c>
      <c r="S53">
        <f>COUNT(Outcrop!D82)</f>
        <v>1</v>
      </c>
      <c r="U53">
        <f>SUM(Outcrop!D82)</f>
        <v>2.5499999999999998</v>
      </c>
      <c r="V53" s="13">
        <f>AVERAGE(Outcrop!D81:D82)</f>
        <v>2.02</v>
      </c>
      <c r="W53">
        <f>MIN(Outcrop!D81:D82)</f>
        <v>1.49</v>
      </c>
      <c r="X53">
        <f>MAX(Outcrop!D81:D82)</f>
        <v>2.5499999999999998</v>
      </c>
      <c r="Y53">
        <f>COUNT(Outcrop!D81:D82)</f>
        <v>2</v>
      </c>
      <c r="Z53">
        <f>STDEV(Outcrop!D81:D82)</f>
        <v>0.74953318805774027</v>
      </c>
      <c r="AA53" s="15">
        <f>SUM(Outcrop!D81:D82)</f>
        <v>4.04</v>
      </c>
      <c r="AB53" s="13">
        <f>AVERAGE(Outcrop!D80:D83)</f>
        <v>1.6649999999999998</v>
      </c>
      <c r="AC53">
        <f>MIN(Outcrop!D80:D83)</f>
        <v>0.39</v>
      </c>
      <c r="AD53">
        <f>MAX(Outcrop!D80:D83)</f>
        <v>2.5499999999999998</v>
      </c>
      <c r="AE53">
        <f>COUNT(Outcrop!D80:D83)</f>
        <v>4</v>
      </c>
      <c r="AF53">
        <f>STDEV(Outcrop!D80:D83)</f>
        <v>0.95894038744161136</v>
      </c>
      <c r="AG53" s="15">
        <f>SUM(Outcrop!D80:D83)</f>
        <v>6.6599999999999993</v>
      </c>
      <c r="AH53" s="13">
        <f>AVERAGE(Outcrop!D78:D85)</f>
        <v>1.7662500000000003</v>
      </c>
      <c r="AI53">
        <f>MIN(Outcrop!D78:D85)</f>
        <v>0.39</v>
      </c>
      <c r="AJ53">
        <f>MAX(Outcrop!D78:D85)</f>
        <v>2.75</v>
      </c>
      <c r="AK53">
        <f>COUNT(Outcrop!D78:D85)</f>
        <v>8</v>
      </c>
      <c r="AL53">
        <f>STDEV(Outcrop!D78:D85)</f>
        <v>0.92917686306598346</v>
      </c>
      <c r="AM53" s="15">
        <f>SUM(Outcrop!D78:D85)</f>
        <v>14.130000000000003</v>
      </c>
      <c r="AN53" s="57"/>
      <c r="AO53" s="60"/>
      <c r="AP53" s="60"/>
      <c r="AQ53" s="60"/>
      <c r="AR53" s="60"/>
      <c r="AS53" s="54"/>
      <c r="AT53">
        <f>(SUM(Outcrop!D82)/(Slope!C58-Slope!B58))*100</f>
        <v>47.752808988762737</v>
      </c>
      <c r="AU53">
        <f>(SUM(Outcrop!D81:D82)/(Slope!F58-Slope!E58))*100</f>
        <v>33.141919606234474</v>
      </c>
      <c r="AV53">
        <f>(SUM(Outcrop!D80:D83)/(Slope!I58-Slope!H58))*100</f>
        <v>58.165938864629737</v>
      </c>
      <c r="AW53" s="54"/>
      <c r="AY53" s="54"/>
      <c r="AZ53" s="54"/>
      <c r="BA53" s="54"/>
      <c r="BD53" s="54"/>
      <c r="BE53" s="54"/>
      <c r="BF53" s="54"/>
    </row>
    <row r="54" spans="1:383">
      <c r="B54" s="13" t="s">
        <v>69</v>
      </c>
      <c r="C54">
        <v>1587.58</v>
      </c>
      <c r="D54">
        <v>100.01</v>
      </c>
      <c r="E54">
        <v>222.62</v>
      </c>
      <c r="F54">
        <f>D54-Outcrop!B83</f>
        <v>9.3400000000000034</v>
      </c>
      <c r="G54" s="15">
        <f>Outcrop!B84-hillslope_morph!D54</f>
        <v>3.5699999999999932</v>
      </c>
      <c r="H54">
        <f>Slope!D59</f>
        <v>0.5920000000000073</v>
      </c>
      <c r="I54">
        <f>Slope!G59</f>
        <v>0.52450000000000041</v>
      </c>
      <c r="J54">
        <f>Slope!J59</f>
        <v>0.51324999999999932</v>
      </c>
      <c r="K54">
        <f>Slope!M59</f>
        <v>0.53537499999999905</v>
      </c>
      <c r="L54" s="13">
        <f>Curvature!D59</f>
        <v>3.3649999999999998</v>
      </c>
      <c r="M54">
        <f>Curvature!G59</f>
        <v>-4.8000000000000001E-2</v>
      </c>
      <c r="N54">
        <f>Curvature!J59</f>
        <v>0.86274999999999991</v>
      </c>
      <c r="O54" s="15">
        <f>Curvature!M59</f>
        <v>7.3749999999999982E-2</v>
      </c>
      <c r="P54">
        <f>AVERAGE(Outcrop!D84)</f>
        <v>0.69</v>
      </c>
      <c r="Q54">
        <f>MIN(Outcrop!D84)</f>
        <v>0.69</v>
      </c>
      <c r="R54">
        <f>MAX(Outcrop!D84)</f>
        <v>0.69</v>
      </c>
      <c r="S54">
        <f>COUNT(Outcrop!D84)</f>
        <v>1</v>
      </c>
      <c r="U54">
        <f>SUM(Outcrop!D84)</f>
        <v>0.69</v>
      </c>
      <c r="V54" s="13">
        <f>AVERAGE(Outcrop!D83:D84)</f>
        <v>0.54</v>
      </c>
      <c r="W54">
        <f>MIN(Outcrop!D83:D84)</f>
        <v>0.39</v>
      </c>
      <c r="X54">
        <f>MAX(Outcrop!D83:D84)</f>
        <v>0.69</v>
      </c>
      <c r="Y54">
        <f>COUNT(Outcrop!D83:D84)</f>
        <v>2</v>
      </c>
      <c r="Z54">
        <f>STDEV(Outcrop!D83:D84)</f>
        <v>0.21213203435596384</v>
      </c>
      <c r="AA54" s="15">
        <f>SUM(Outcrop!D83:D84)</f>
        <v>1.08</v>
      </c>
      <c r="AB54" s="13">
        <f>AVERAGE(Outcrop!D82:D85)</f>
        <v>1.2349999999999999</v>
      </c>
      <c r="AC54">
        <f>MIN(Outcrop!D82:D85)</f>
        <v>0.39</v>
      </c>
      <c r="AD54">
        <f>MAX(Outcrop!D82:D85)</f>
        <v>2.5499999999999998</v>
      </c>
      <c r="AE54">
        <f>COUNT(Outcrop!D82:D85)</f>
        <v>4</v>
      </c>
      <c r="AF54">
        <f>STDEV(Outcrop!D82:D85)</f>
        <v>0.95671312314611878</v>
      </c>
      <c r="AG54" s="15">
        <f>SUM(Outcrop!D82:D85)</f>
        <v>4.9399999999999995</v>
      </c>
      <c r="AH54" s="13">
        <f>AVERAGE(Outcrop!D80:D86)</f>
        <v>1.4257142857142857</v>
      </c>
      <c r="AI54">
        <f>MIN(Outcrop!D80:D86)</f>
        <v>0.39</v>
      </c>
      <c r="AJ54">
        <f>MAX(Outcrop!D80:D86)</f>
        <v>2.5499999999999998</v>
      </c>
      <c r="AK54">
        <f>COUNT(Outcrop!D80:D86)</f>
        <v>7</v>
      </c>
      <c r="AL54">
        <f>STDEV(Outcrop!D80:D86)</f>
        <v>0.76958554089971343</v>
      </c>
      <c r="AM54" s="15">
        <f>SUM(Outcrop!D80:D86)</f>
        <v>9.98</v>
      </c>
      <c r="AN54" s="57"/>
      <c r="AO54" s="60"/>
      <c r="AP54" s="60"/>
      <c r="AQ54" s="60"/>
      <c r="AR54" s="60"/>
      <c r="AS54" s="54"/>
      <c r="AT54">
        <f>(SUM(Outcrop!D84)/(Slope!C59-Slope!B59))*100</f>
        <v>11.655405405405261</v>
      </c>
      <c r="AU54">
        <f>(SUM(Outcrop!D83:D84)/(Slope!F59-Slope!E59))*100</f>
        <v>10.295519542421346</v>
      </c>
      <c r="AV54">
        <f>(SUM(Outcrop!D82:D85)/(Slope!I59-Slope!H59))*100</f>
        <v>24.062347783731155</v>
      </c>
      <c r="AW54" s="54"/>
      <c r="AY54" s="54"/>
      <c r="AZ54" s="54"/>
      <c r="BA54" s="54"/>
      <c r="BD54" s="54"/>
      <c r="BE54" s="54"/>
      <c r="BF54" s="54"/>
    </row>
    <row r="55" spans="1:383">
      <c r="B55" s="13" t="s">
        <v>82</v>
      </c>
      <c r="C55">
        <v>1608.36</v>
      </c>
      <c r="D55">
        <v>120.01</v>
      </c>
      <c r="E55">
        <v>202.62</v>
      </c>
      <c r="F55">
        <f>D55-Outcrop!B85</f>
        <v>7.710000000000008</v>
      </c>
      <c r="G55" s="15">
        <f>Outcrop!B86-hillslope_morph!D55</f>
        <v>13.980000000000004</v>
      </c>
      <c r="H55">
        <f>Slope!D60</f>
        <v>0.42499999999999999</v>
      </c>
      <c r="I55">
        <f>Slope!G60</f>
        <v>0.48749999999999999</v>
      </c>
      <c r="J55">
        <f>Slope!J60</f>
        <v>0.78450000000000275</v>
      </c>
      <c r="K55">
        <f>Slope!M60</f>
        <v>0.51500000000000057</v>
      </c>
      <c r="L55" s="13">
        <f>Curvature!D60</f>
        <v>-5.1539999999999999</v>
      </c>
      <c r="M55">
        <f>Curvature!G60</f>
        <v>2.7035</v>
      </c>
      <c r="N55">
        <f>Curvature!J60</f>
        <v>0.71074999999999999</v>
      </c>
      <c r="O55" s="15">
        <f>Curvature!M60</f>
        <v>7.2874999999999981E-2</v>
      </c>
      <c r="S55">
        <v>0</v>
      </c>
      <c r="V55" s="13">
        <f>AVERAGE(Outcrop!D85)</f>
        <v>1.31</v>
      </c>
      <c r="W55">
        <f>MIN(Outcrop!D85)</f>
        <v>1.31</v>
      </c>
      <c r="X55">
        <f>MAX(Outcrop!D85)</f>
        <v>1.31</v>
      </c>
      <c r="Y55">
        <f>COUNT(Outcrop!D85)</f>
        <v>1</v>
      </c>
      <c r="AA55" s="15">
        <f>SUM(Outcrop!D85)</f>
        <v>1.31</v>
      </c>
      <c r="AB55" s="13">
        <f>AVERAGE(Outcrop!D84:D86)</f>
        <v>1.1066666666666667</v>
      </c>
      <c r="AC55">
        <f>MIN(Outcrop!D84:D86)</f>
        <v>0.69</v>
      </c>
      <c r="AD55">
        <f>MAX(Outcrop!D84:D86)</f>
        <v>1.32</v>
      </c>
      <c r="AE55">
        <f>COUNT(Outcrop!D84:D86)</f>
        <v>3</v>
      </c>
      <c r="AF55">
        <f>STDEV(Outcrop!D84:D86)</f>
        <v>0.36087855759705845</v>
      </c>
      <c r="AG55" s="15">
        <f>SUM(Outcrop!D84:D86)</f>
        <v>3.3200000000000003</v>
      </c>
      <c r="AH55" s="13">
        <f>AVERAGE(Outcrop!D82:D85)</f>
        <v>1.2349999999999999</v>
      </c>
      <c r="AI55">
        <f>MIN(Outcrop!D82:D85)</f>
        <v>0.39</v>
      </c>
      <c r="AJ55">
        <f>MAX(Outcrop!D82:D85)</f>
        <v>2.5499999999999998</v>
      </c>
      <c r="AK55">
        <f>COUNT(Outcrop!D82:D85)</f>
        <v>4</v>
      </c>
      <c r="AL55">
        <f>STDEV(Outcrop!D82:D85)</f>
        <v>0.95671312314611878</v>
      </c>
      <c r="AM55" s="15">
        <f>SUM(Outcrop!D82:D85)</f>
        <v>4.9399999999999995</v>
      </c>
      <c r="AN55" s="57"/>
      <c r="AO55" s="60"/>
      <c r="AP55" s="60"/>
      <c r="AQ55" s="60"/>
      <c r="AR55" s="60"/>
      <c r="AS55" s="54"/>
      <c r="AT55">
        <f>(SUM(0)/(Slope!C60-Slope!B60))*100</f>
        <v>0</v>
      </c>
      <c r="AU55">
        <f>(SUM(Outcrop!D85)/(Slope!F60-Slope!E60))*100</f>
        <v>13.435897435897438</v>
      </c>
      <c r="AV55">
        <f>(SUM(Outcrop!D84:D86)/(Slope!I60-Slope!H60))*100</f>
        <v>10.579987253027371</v>
      </c>
      <c r="AW55" s="54"/>
      <c r="AY55" s="54"/>
      <c r="AZ55" s="54"/>
      <c r="BA55" s="54"/>
      <c r="BD55" s="54"/>
      <c r="BE55" s="54"/>
      <c r="BF55" s="54"/>
    </row>
    <row r="56" spans="1:383">
      <c r="B56" s="13" t="s">
        <v>83</v>
      </c>
      <c r="C56">
        <v>1618.96</v>
      </c>
      <c r="D56">
        <v>140.01</v>
      </c>
      <c r="E56">
        <v>182.62</v>
      </c>
      <c r="F56">
        <f>D56-Outcrop!B86</f>
        <v>6.0199999999999818</v>
      </c>
      <c r="G56" s="15">
        <f>Outcrop!B87-hillslope_morph!D56</f>
        <v>5.8200000000000216</v>
      </c>
      <c r="H56">
        <f>Slope!D61</f>
        <v>0.49100000000000821</v>
      </c>
      <c r="I56">
        <f>Slope!G61</f>
        <v>0.50249999999999773</v>
      </c>
      <c r="J56">
        <f>Slope!J61</f>
        <v>0.51675000000000182</v>
      </c>
      <c r="K56">
        <f>Slope!M61</f>
        <v>0.61987500000000184</v>
      </c>
      <c r="L56" s="13">
        <f>Curvature!D61</f>
        <v>2.5329999999999999</v>
      </c>
      <c r="M56">
        <f>Curvature!G61</f>
        <v>-1.613</v>
      </c>
      <c r="N56">
        <f>Curvature!J61</f>
        <v>-0.71699999999999997</v>
      </c>
      <c r="O56" s="15">
        <f>Curvature!M61</f>
        <v>-0.18112499999999998</v>
      </c>
      <c r="S56">
        <v>0</v>
      </c>
      <c r="V56" s="13">
        <f>AVERAGE(Outcrop!D86:D87)</f>
        <v>1.7000000000000002</v>
      </c>
      <c r="W56">
        <f>MIN(Outcrop!D86:D87)</f>
        <v>1.32</v>
      </c>
      <c r="X56">
        <f>MAX(Outcrop!D86:D87)</f>
        <v>2.08</v>
      </c>
      <c r="Y56">
        <f>COUNT(Outcrop!D86:D87)</f>
        <v>2</v>
      </c>
      <c r="Z56">
        <f>STDEV(Outcrop!D86:D87)</f>
        <v>0.53740115370177544</v>
      </c>
      <c r="AA56" s="15">
        <f>SUM(Outcrop!D86:D87)</f>
        <v>3.4000000000000004</v>
      </c>
      <c r="AB56" s="13">
        <f>AVERAGE(Outcrop!D86:D87)</f>
        <v>1.7000000000000002</v>
      </c>
      <c r="AC56">
        <f>MIN(Outcrop!D86:D87)</f>
        <v>1.32</v>
      </c>
      <c r="AD56">
        <f>MAX(Outcrop!D86:D87)</f>
        <v>2.08</v>
      </c>
      <c r="AE56">
        <f>COUNT(Outcrop!D86:D87)</f>
        <v>2</v>
      </c>
      <c r="AF56">
        <f>STDEV(Outcrop!D86:D87)</f>
        <v>0.53740115370177544</v>
      </c>
      <c r="AG56" s="15">
        <f>SUM(Outcrop!D86:D87)</f>
        <v>3.4000000000000004</v>
      </c>
      <c r="AH56" s="13">
        <f>AVERAGE(Outcrop!D84:D88)</f>
        <v>1.55</v>
      </c>
      <c r="AI56">
        <f>MIN(Outcrop!D84:D88)</f>
        <v>0.69</v>
      </c>
      <c r="AJ56">
        <f>MAX(Outcrop!D84:D88)</f>
        <v>2.35</v>
      </c>
      <c r="AK56">
        <f>COUNT(Outcrop!D84:D88)</f>
        <v>5</v>
      </c>
      <c r="AL56">
        <f>STDEV(Outcrop!D84:D88)</f>
        <v>0.66539461975582626</v>
      </c>
      <c r="AM56" s="15">
        <f>SUM(Outcrop!D84:D88)</f>
        <v>7.75</v>
      </c>
      <c r="AN56" s="57"/>
      <c r="AO56" s="60"/>
      <c r="AP56" s="60"/>
      <c r="AQ56" s="60"/>
      <c r="AR56" s="60"/>
      <c r="AS56" s="54"/>
      <c r="AT56">
        <f>(SUM(0)/(Slope!C61-Slope!B61))*100</f>
        <v>0</v>
      </c>
      <c r="AU56">
        <f>(SUM(Outcrop!D86:D87)/(Slope!F61-Slope!E61))*100</f>
        <v>33.830845771144439</v>
      </c>
      <c r="AV56">
        <f>(SUM(Outcrop!D86:D87)/(Slope!I61-Slope!H61))*100</f>
        <v>16.448959845186202</v>
      </c>
      <c r="AW56" s="54"/>
      <c r="AY56" s="54"/>
      <c r="AZ56" s="54"/>
      <c r="BA56" s="54"/>
      <c r="BD56" s="54"/>
      <c r="BE56" s="54"/>
      <c r="BF56" s="54"/>
    </row>
    <row r="57" spans="1:383">
      <c r="B57" s="13" t="s">
        <v>84</v>
      </c>
      <c r="C57">
        <v>1629.03</v>
      </c>
      <c r="D57">
        <v>160.01</v>
      </c>
      <c r="E57">
        <v>162.62</v>
      </c>
      <c r="F57">
        <f>D57-Outcrop!B87</f>
        <v>14.179999999999978</v>
      </c>
      <c r="G57" s="15">
        <f>Outcrop!B88-hillslope_morph!D57</f>
        <v>3.3100000000000023</v>
      </c>
      <c r="H57">
        <f>Slope!D62</f>
        <v>0.37300000000000183</v>
      </c>
      <c r="I57">
        <f>Slope!G62</f>
        <v>0.43249999999999317</v>
      </c>
      <c r="J57">
        <f>Slope!J62</f>
        <v>0.45525000000000093</v>
      </c>
      <c r="K57">
        <f>Slope!M62</f>
        <v>0.46862500000000012</v>
      </c>
      <c r="L57" s="13">
        <f>Curvature!D62</f>
        <v>-0.29299999999999926</v>
      </c>
      <c r="M57">
        <f>Curvature!G62</f>
        <v>0.86999999999999988</v>
      </c>
      <c r="N57">
        <f>Curvature!J62</f>
        <v>-1.073</v>
      </c>
      <c r="O57" s="15">
        <f>Curvature!M62</f>
        <v>-0.40350000000000003</v>
      </c>
      <c r="P57">
        <f>AVERAGE(Outcrop!D88)</f>
        <v>2.35</v>
      </c>
      <c r="Q57">
        <f>MIN(Outcrop!D88)</f>
        <v>2.35</v>
      </c>
      <c r="R57">
        <f>MAX(Outcrop!D88)</f>
        <v>2.35</v>
      </c>
      <c r="S57">
        <f>COUNT(Outcrop!D88)</f>
        <v>1</v>
      </c>
      <c r="U57">
        <f>SUM(Outcrop!D88)</f>
        <v>2.35</v>
      </c>
      <c r="V57" s="13">
        <f>AVERAGE(Outcrop!D88)</f>
        <v>2.35</v>
      </c>
      <c r="W57">
        <f>MIN(Outcrop!D88)</f>
        <v>2.35</v>
      </c>
      <c r="X57">
        <f>MAX(Outcrop!D88)</f>
        <v>2.35</v>
      </c>
      <c r="Y57">
        <f>COUNT(Outcrop!D88)</f>
        <v>1</v>
      </c>
      <c r="AA57" s="15">
        <f>SUM(Outcrop!D88)</f>
        <v>2.35</v>
      </c>
      <c r="AB57" s="13">
        <f>AVERAGE(Outcrop!D87:D88)</f>
        <v>2.2149999999999999</v>
      </c>
      <c r="AC57">
        <f>MIN(Outcrop!D87:D88)</f>
        <v>2.08</v>
      </c>
      <c r="AD57">
        <f>MAX(Outcrop!D87:D88)</f>
        <v>2.35</v>
      </c>
      <c r="AE57">
        <f>COUNT(Outcrop!D87:D88)</f>
        <v>2</v>
      </c>
      <c r="AF57">
        <f>STDEV(Outcrop!D87:D88)</f>
        <v>0.19091883092036785</v>
      </c>
      <c r="AG57" s="15">
        <f>SUM(Outcrop!D87:D88)</f>
        <v>4.43</v>
      </c>
      <c r="AH57" s="13">
        <f>AVERAGE(Outcrop!D86:D91)</f>
        <v>1.66</v>
      </c>
      <c r="AI57">
        <f>MIN(Outcrop!D86:D91)</f>
        <v>1.0900000000000001</v>
      </c>
      <c r="AJ57">
        <f>MAX(Outcrop!D86:D91)</f>
        <v>2.35</v>
      </c>
      <c r="AK57">
        <f>COUNT(Outcrop!D86:D91)</f>
        <v>6</v>
      </c>
      <c r="AL57">
        <f>STDEV(Outcrop!D86:D91)</f>
        <v>0.47387762133276673</v>
      </c>
      <c r="AM57" s="15">
        <f>SUM(Outcrop!D86:D91)</f>
        <v>9.9599999999999991</v>
      </c>
      <c r="AN57" s="57"/>
      <c r="AO57" s="60"/>
      <c r="AP57" s="60"/>
      <c r="AQ57" s="60"/>
      <c r="AR57" s="60"/>
      <c r="AS57" s="54"/>
      <c r="AT57">
        <f>(SUM(Outcrop!D88)/(Slope!C62-Slope!B62))*100</f>
        <v>63.00268096514715</v>
      </c>
      <c r="AU57">
        <f>(SUM(Outcrop!D88)/(Slope!F62-Slope!E62))*100</f>
        <v>27.167630057803898</v>
      </c>
      <c r="AV57">
        <f>(SUM(Outcrop!D87:D88)/(Slope!I62-Slope!H62))*100</f>
        <v>24.327292696320651</v>
      </c>
      <c r="AW57" s="54"/>
      <c r="AY57" s="54"/>
      <c r="AZ57" s="54"/>
      <c r="BA57" s="54"/>
      <c r="BD57" s="54"/>
      <c r="BE57" s="54"/>
      <c r="BF57" s="54"/>
    </row>
    <row r="58" spans="1:383">
      <c r="B58" s="13" t="s">
        <v>86</v>
      </c>
      <c r="C58">
        <v>1637.17</v>
      </c>
      <c r="D58">
        <v>180.02</v>
      </c>
      <c r="E58">
        <v>142.61000000000001</v>
      </c>
      <c r="F58">
        <f>D58-Outcrop!B88</f>
        <v>16.700000000000017</v>
      </c>
      <c r="G58" s="15">
        <f>Outcrop!B89-hillslope_morph!D58</f>
        <v>1.4699999999999989</v>
      </c>
      <c r="H58">
        <f>Slope!D63</f>
        <v>0.47899999999999637</v>
      </c>
      <c r="I58">
        <f>Slope!G63</f>
        <v>0.47000000000000453</v>
      </c>
      <c r="J58">
        <f>Slope!J63</f>
        <v>0.42049999999999843</v>
      </c>
      <c r="K58">
        <f>Slope!M63</f>
        <v>0.39762499999999934</v>
      </c>
      <c r="L58" s="13">
        <f>Curvature!D63</f>
        <v>-5.7789999999999999</v>
      </c>
      <c r="M58">
        <f>Curvature!G63</f>
        <v>-0.87100000000000011</v>
      </c>
      <c r="N58">
        <f>Curvature!J63</f>
        <v>-8.9999999999999941E-2</v>
      </c>
      <c r="O58" s="15">
        <f>Curvature!M63</f>
        <v>-0.27537499999999993</v>
      </c>
      <c r="P58">
        <f>AVERAGE(Outcrop!D89)</f>
        <v>1.0900000000000001</v>
      </c>
      <c r="Q58">
        <f>MIN(Outcrop!D89)</f>
        <v>1.0900000000000001</v>
      </c>
      <c r="R58">
        <f>MAX(Outcrop!D89)</f>
        <v>1.0900000000000001</v>
      </c>
      <c r="S58">
        <f>COUNT(Outcrop!D89)</f>
        <v>1</v>
      </c>
      <c r="U58">
        <f>SUM(Outcrop!D89)</f>
        <v>1.0900000000000001</v>
      </c>
      <c r="V58" s="13">
        <f>AVERAGE(Outcrop!D89:D90)</f>
        <v>1.3599999999999999</v>
      </c>
      <c r="W58">
        <f>MIN(Outcrop!D89:D90)</f>
        <v>1.0900000000000001</v>
      </c>
      <c r="X58">
        <f>MAX(Outcrop!D89:D90)</f>
        <v>1.63</v>
      </c>
      <c r="Y58">
        <f>COUNT(Outcrop!D89:D90)</f>
        <v>2</v>
      </c>
      <c r="Z58">
        <f>STDEV(Outcrop!D89:D90)</f>
        <v>0.38183766184073614</v>
      </c>
      <c r="AA58" s="15">
        <f>SUM(Outcrop!D89:D90)</f>
        <v>2.7199999999999998</v>
      </c>
      <c r="AB58" s="13">
        <f>AVERAGE(Outcrop!D88:D91)</f>
        <v>1.6400000000000001</v>
      </c>
      <c r="AC58">
        <f>MIN(Outcrop!D88:D91)</f>
        <v>1.0900000000000001</v>
      </c>
      <c r="AD58">
        <f>MAX(Outcrop!D88:D91)</f>
        <v>2.35</v>
      </c>
      <c r="AE58">
        <f>COUNT(Outcrop!D88:D91)</f>
        <v>4</v>
      </c>
      <c r="AF58">
        <f>STDEV(Outcrop!D88:D91)</f>
        <v>0.52573757712379665</v>
      </c>
      <c r="AG58" s="15">
        <f>SUM(Outcrop!D88:D91)</f>
        <v>6.5600000000000005</v>
      </c>
      <c r="AH58" s="13">
        <f>AVERAGE(Outcrop!D87:D92)</f>
        <v>1.543333333333333</v>
      </c>
      <c r="AI58">
        <f>MIN(Outcrop!D87:D92)</f>
        <v>0.62</v>
      </c>
      <c r="AJ58">
        <f>MAX(Outcrop!D87:D92)</f>
        <v>2.35</v>
      </c>
      <c r="AK58">
        <f>COUNT(Outcrop!D87:D92)</f>
        <v>6</v>
      </c>
      <c r="AL58">
        <f>STDEV(Outcrop!D87:D92)</f>
        <v>0.63358240716316316</v>
      </c>
      <c r="AM58" s="15">
        <f>SUM(Outcrop!D87:D92)</f>
        <v>9.259999999999998</v>
      </c>
      <c r="AN58" s="57"/>
      <c r="AO58" s="60"/>
      <c r="AP58" s="60"/>
      <c r="AQ58" s="60"/>
      <c r="AR58" s="60"/>
      <c r="AS58" s="54"/>
      <c r="AT58">
        <f>(SUM(Outcrop!D89)/(Slope!C63-Slope!B63))*100</f>
        <v>22.755741127348816</v>
      </c>
      <c r="AU58">
        <f>(SUM(Outcrop!D89:D90)/(Slope!F63-Slope!E63))*100</f>
        <v>28.936170212765678</v>
      </c>
      <c r="AV58">
        <f>(SUM(Outcrop!D88:D91)/(Slope!I63-Slope!H63))*100</f>
        <v>39.001189060642247</v>
      </c>
      <c r="AW58" s="54"/>
      <c r="AY58" s="54"/>
      <c r="AZ58" s="54"/>
      <c r="BA58" s="54"/>
      <c r="BD58" s="54"/>
      <c r="BE58" s="54"/>
      <c r="BF58" s="54"/>
    </row>
    <row r="59" spans="1:383">
      <c r="B59" s="13" t="s">
        <v>85</v>
      </c>
      <c r="C59">
        <v>1645.85</v>
      </c>
      <c r="D59">
        <v>200.02</v>
      </c>
      <c r="E59">
        <v>122.61</v>
      </c>
      <c r="F59">
        <f>D59-Outcrop!B91</f>
        <v>7.6000000000000227</v>
      </c>
      <c r="G59" s="15">
        <f>Outcrop!B92-hillslope_morph!D59</f>
        <v>5.6299999999999955</v>
      </c>
      <c r="H59">
        <f>Slope!D64</f>
        <v>0.29600000000000365</v>
      </c>
      <c r="I59">
        <f>Slope!G64</f>
        <v>0.35499999999999543</v>
      </c>
      <c r="J59">
        <f>Slope!J64</f>
        <v>0.33999999999999775</v>
      </c>
      <c r="K59">
        <f>Slope!M64</f>
        <v>0.31537500000000024</v>
      </c>
      <c r="L59" s="13">
        <f>Curvature!D64</f>
        <v>5.5510000000000002</v>
      </c>
      <c r="M59">
        <f>Curvature!G64</f>
        <v>-1.8454999999999999</v>
      </c>
      <c r="N59">
        <f>Curvature!J64</f>
        <v>0.5222500000000001</v>
      </c>
      <c r="O59" s="15">
        <f>Curvature!M64</f>
        <v>8.2500000000000018E-2</v>
      </c>
      <c r="S59">
        <v>0</v>
      </c>
      <c r="V59" s="13">
        <f>AVERAGE(Outcrop!D91:D92)</f>
        <v>1.0549999999999999</v>
      </c>
      <c r="W59">
        <f>MIN(Outcrop!D91:D92)</f>
        <v>0.62</v>
      </c>
      <c r="X59">
        <f>MAX(Outcrop!D91:D92)</f>
        <v>1.49</v>
      </c>
      <c r="Y59">
        <f>COUNT(Outcrop!D91:D92)</f>
        <v>2</v>
      </c>
      <c r="Z59">
        <f>STDEV(Outcrop!D91:D92)</f>
        <v>0.61518289963229633</v>
      </c>
      <c r="AA59" s="15">
        <f>SUM(Outcrop!D91:D92)</f>
        <v>2.11</v>
      </c>
      <c r="AB59" s="13">
        <f>AVERAGE(Outcrop!D89:D92)</f>
        <v>1.2075</v>
      </c>
      <c r="AC59">
        <f>MIN(Outcrop!D89:D92)</f>
        <v>0.62</v>
      </c>
      <c r="AD59">
        <f>MAX(Outcrop!D89:D92)</f>
        <v>1.63</v>
      </c>
      <c r="AE59">
        <f>COUNT(Outcrop!D89:D92)</f>
        <v>4</v>
      </c>
      <c r="AF59">
        <f>STDEV(Outcrop!D89:D92)</f>
        <v>0.45360592294780844</v>
      </c>
      <c r="AG59" s="15">
        <f>SUM(Outcrop!D89:D92)</f>
        <v>4.83</v>
      </c>
      <c r="AH59" s="13">
        <f>AVERAGE(Outcrop!D88:D92)</f>
        <v>1.4360000000000002</v>
      </c>
      <c r="AI59">
        <f>MIN(Outcrop!D88:D92)</f>
        <v>0.62</v>
      </c>
      <c r="AJ59">
        <f>MAX(Outcrop!D88:D92)</f>
        <v>2.35</v>
      </c>
      <c r="AK59">
        <f>COUNT(Outcrop!D88:D92)</f>
        <v>5</v>
      </c>
      <c r="AL59">
        <f>STDEV(Outcrop!D88:D92)</f>
        <v>0.64449980605117319</v>
      </c>
      <c r="AM59" s="15">
        <f>SUM(Outcrop!D88:D92)</f>
        <v>7.1800000000000006</v>
      </c>
      <c r="AN59" s="57"/>
      <c r="AO59" s="60"/>
      <c r="AP59" s="60"/>
      <c r="AQ59" s="60"/>
      <c r="AR59" s="60"/>
      <c r="AS59" s="54"/>
      <c r="AT59">
        <f>(SUM(0)/(Slope!C64-Slope!B64))*100</f>
        <v>0</v>
      </c>
      <c r="AU59">
        <f>(SUM(Outcrop!D91:D92)/(Slope!F64-Slope!E64))*100</f>
        <v>29.718309859155305</v>
      </c>
      <c r="AV59">
        <f>(SUM(Outcrop!D89:D92)/(Slope!I64-Slope!H64))*100</f>
        <v>35.514705882353184</v>
      </c>
      <c r="AW59" s="54"/>
      <c r="AY59" s="54"/>
      <c r="AZ59" s="54"/>
      <c r="BA59" s="54"/>
      <c r="BD59" s="54"/>
      <c r="BE59" s="54"/>
      <c r="BF59" s="54"/>
    </row>
    <row r="60" spans="1:383">
      <c r="B60" s="13" t="s">
        <v>87</v>
      </c>
      <c r="C60">
        <v>1650.77</v>
      </c>
      <c r="D60">
        <v>220.01</v>
      </c>
      <c r="E60">
        <v>102.62</v>
      </c>
      <c r="F60">
        <f>D60-Outcrop!B92</f>
        <v>14.359999999999985</v>
      </c>
      <c r="G60" s="15">
        <f>Outcrop!B93-hillslope_morph!D60</f>
        <v>36.829999999999984</v>
      </c>
      <c r="H60">
        <f>Slope!D65</f>
        <v>0.1740000000000009</v>
      </c>
      <c r="I60">
        <f>Slope!G65</f>
        <v>0.15750000000000455</v>
      </c>
      <c r="J60">
        <f>Slope!J65</f>
        <v>0.21025000000000205</v>
      </c>
      <c r="K60">
        <f>Slope!M65</f>
        <v>0.28574999999999873</v>
      </c>
      <c r="L60" s="13">
        <f>Curvature!D65</f>
        <v>2.3750000000000009</v>
      </c>
      <c r="M60">
        <f>Curvature!G65</f>
        <v>-0.90850000000000009</v>
      </c>
      <c r="N60">
        <f>Curvature!J65</f>
        <v>0.255</v>
      </c>
      <c r="O60" s="15">
        <f>Curvature!M65</f>
        <v>1.937500000000001E-2</v>
      </c>
      <c r="S60">
        <v>0</v>
      </c>
      <c r="V60" s="13"/>
      <c r="Y60">
        <v>0</v>
      </c>
      <c r="AA60" s="15"/>
      <c r="AB60" s="13">
        <f>AVERAGE(Outcrop!D92)</f>
        <v>0.62</v>
      </c>
      <c r="AC60">
        <f>MIN(Outcrop!D92)</f>
        <v>0.62</v>
      </c>
      <c r="AD60">
        <f>MAX(Outcrop!D92)</f>
        <v>0.62</v>
      </c>
      <c r="AE60">
        <f>COUNT(Outcrop!D92)</f>
        <v>1</v>
      </c>
      <c r="AG60" s="15">
        <f>SUM(Outcrop!D92)</f>
        <v>0.62</v>
      </c>
      <c r="AH60" s="13">
        <f>AVERAGE(Outcrop!D89:D93)</f>
        <v>1.0720000000000001</v>
      </c>
      <c r="AI60">
        <f>MIN(Outcrop!D89:D93)</f>
        <v>0.53</v>
      </c>
      <c r="AJ60">
        <f>MAX(Outcrop!D89:D93)</f>
        <v>1.63</v>
      </c>
      <c r="AK60">
        <f>COUNT(Outcrop!D89:D93)</f>
        <v>5</v>
      </c>
      <c r="AL60">
        <f>STDEV(Outcrop!D89:D93)</f>
        <v>0.49610482763222502</v>
      </c>
      <c r="AM60" s="15">
        <f>SUM(Outcrop!D89:D93)</f>
        <v>5.36</v>
      </c>
      <c r="AN60" s="57"/>
      <c r="AO60" s="60"/>
      <c r="AP60" s="60"/>
      <c r="AQ60" s="60"/>
      <c r="AR60" s="60"/>
      <c r="AS60" s="54"/>
      <c r="AT60">
        <f>(SUM(0)/(Slope!C65-Slope!B65))*100</f>
        <v>0</v>
      </c>
      <c r="AU60">
        <f>(SUM(0)/(Slope!F65-Slope!E65))*100</f>
        <v>0</v>
      </c>
      <c r="AV60">
        <f>(SUM(Outcrop!D92)/(Slope!I65-Slope!H65))*100</f>
        <v>7.3721759809749585</v>
      </c>
      <c r="AW60" s="54"/>
      <c r="AY60" s="54"/>
      <c r="AZ60" s="54"/>
      <c r="BA60" s="54"/>
      <c r="BD60" s="54"/>
      <c r="BE60" s="54"/>
      <c r="BF60" s="54"/>
    </row>
    <row r="61" spans="1:383">
      <c r="B61" s="13" t="s">
        <v>99</v>
      </c>
      <c r="C61">
        <v>1654.26</v>
      </c>
      <c r="D61">
        <v>240.01</v>
      </c>
      <c r="E61">
        <v>82.62</v>
      </c>
      <c r="F61">
        <f>D61-Outcrop!B92</f>
        <v>34.359999999999985</v>
      </c>
      <c r="G61" s="15">
        <f>Outcrop!B93-hillslope_morph!D61</f>
        <v>16.829999999999984</v>
      </c>
      <c r="H61">
        <f>Slope!D66</f>
        <v>0.23199999999999363</v>
      </c>
      <c r="I61">
        <f>Slope!G66</f>
        <v>0.23899999999999863</v>
      </c>
      <c r="J61">
        <f>Slope!J66</f>
        <v>0.23149999999999976</v>
      </c>
      <c r="K61">
        <f>Slope!M66</f>
        <v>0.18575000000000158</v>
      </c>
      <c r="L61" s="13">
        <f>Curvature!D66</f>
        <v>-1.5130000000000003</v>
      </c>
      <c r="M61">
        <f>Curvature!G66</f>
        <v>2.9025000000000003</v>
      </c>
      <c r="N61">
        <f>Curvature!J66</f>
        <v>-0.4835000000000001</v>
      </c>
      <c r="O61" s="15">
        <f>Curvature!M66</f>
        <v>-0.20224999999999999</v>
      </c>
      <c r="S61">
        <v>0</v>
      </c>
      <c r="V61" s="13"/>
      <c r="Y61">
        <v>0</v>
      </c>
      <c r="AA61" s="15"/>
      <c r="AB61" s="13">
        <f>AVERAGE(Outcrop!D93)</f>
        <v>0.53</v>
      </c>
      <c r="AC61">
        <f>MIN(Outcrop!D93)</f>
        <v>0.53</v>
      </c>
      <c r="AD61">
        <f>MAX(Outcrop!D93)</f>
        <v>0.53</v>
      </c>
      <c r="AE61">
        <f>COUNT(Outcrop!D93)</f>
        <v>1</v>
      </c>
      <c r="AG61" s="15">
        <f>SUM(Outcrop!D93)</f>
        <v>0.53</v>
      </c>
      <c r="AH61" s="13">
        <f>AVERAGE(Outcrop!D92:D93)</f>
        <v>0.57499999999999996</v>
      </c>
      <c r="AI61">
        <f>MIN(Outcrop!D92:D93)</f>
        <v>0.53</v>
      </c>
      <c r="AJ61">
        <f>MAX(Outcrop!D92:D93)</f>
        <v>0.62</v>
      </c>
      <c r="AK61">
        <f>COUNT(Outcrop!D92:D93)</f>
        <v>2</v>
      </c>
      <c r="AL61">
        <f>STDEV(Outcrop!D92:D93)</f>
        <v>6.363961030678926E-2</v>
      </c>
      <c r="AM61" s="15">
        <f>SUM(Outcrop!D92:D93)</f>
        <v>1.1499999999999999</v>
      </c>
      <c r="AN61" s="57"/>
      <c r="AO61" s="60"/>
      <c r="AP61" s="60"/>
      <c r="AQ61" s="60"/>
      <c r="AR61" s="60"/>
      <c r="AS61" s="54"/>
      <c r="AT61">
        <f>(SUM(0)/(Slope!C66-Slope!B66))*100</f>
        <v>0</v>
      </c>
      <c r="AU61">
        <f>(SUM(0)/(Slope!F66-Slope!E66))*100</f>
        <v>0</v>
      </c>
      <c r="AV61">
        <f>(SUM(Outcrop!D93)/(Slope!I66-Slope!H66))*100</f>
        <v>5.723542116630675</v>
      </c>
      <c r="AW61" s="54"/>
      <c r="AY61" s="54"/>
      <c r="AZ61" s="54"/>
      <c r="BA61" s="54"/>
      <c r="BD61" s="54"/>
      <c r="BE61" s="54"/>
      <c r="BF61" s="54"/>
    </row>
    <row r="62" spans="1:383">
      <c r="B62" s="13" t="s">
        <v>100</v>
      </c>
      <c r="C62">
        <v>1660.03</v>
      </c>
      <c r="D62">
        <v>259.5</v>
      </c>
      <c r="E62">
        <v>63.13</v>
      </c>
      <c r="F62">
        <f>D62-Outcrop!B93</f>
        <v>2.660000000000025</v>
      </c>
      <c r="G62" s="15"/>
      <c r="H62">
        <f>Slope!D67</f>
        <v>0.17100000000000365</v>
      </c>
      <c r="I62">
        <f>Slope!G67</f>
        <v>0.16100000000000136</v>
      </c>
      <c r="J62">
        <f>Slope!J67</f>
        <v>0.16125000000000114</v>
      </c>
      <c r="K62">
        <f>Slope!M67</f>
        <v>0.13537499999999908</v>
      </c>
      <c r="L62" s="13">
        <f>Curvature!D67</f>
        <v>-0.33500000000000013</v>
      </c>
      <c r="M62">
        <f>Curvature!G67</f>
        <v>0.32200000000000006</v>
      </c>
      <c r="N62">
        <f>Curvature!J67</f>
        <v>-0.65949999999999998</v>
      </c>
      <c r="O62" s="15">
        <f>Curvature!M67</f>
        <v>-0.389625</v>
      </c>
      <c r="P62">
        <f>AVERAGE(Outcrop!D93)</f>
        <v>0.53</v>
      </c>
      <c r="Q62">
        <f>MIN(Outcrop!D93)</f>
        <v>0.53</v>
      </c>
      <c r="R62">
        <f>MAX(Outcrop!D93)</f>
        <v>0.53</v>
      </c>
      <c r="S62">
        <f>COUNT(Outcrop!D93)</f>
        <v>1</v>
      </c>
      <c r="U62">
        <f>SUM(Outcrop!D93)</f>
        <v>0.53</v>
      </c>
      <c r="V62" s="13">
        <f>AVERAGE(Outcrop!D93)</f>
        <v>0.53</v>
      </c>
      <c r="W62">
        <f>MIN(Outcrop!D93)</f>
        <v>0.53</v>
      </c>
      <c r="X62">
        <f>MAX(Outcrop!D93)</f>
        <v>0.53</v>
      </c>
      <c r="Y62">
        <f>COUNT(Outcrop!D93)</f>
        <v>1</v>
      </c>
      <c r="AA62" s="15">
        <f>SUM(Outcrop!D93)</f>
        <v>0.53</v>
      </c>
      <c r="AB62" s="13">
        <f>AVERAGE(Outcrop!D93)</f>
        <v>0.53</v>
      </c>
      <c r="AC62">
        <f>MIN(Outcrop!D93)</f>
        <v>0.53</v>
      </c>
      <c r="AD62">
        <f>MAX(Outcrop!D93)</f>
        <v>0.53</v>
      </c>
      <c r="AE62">
        <f>COUNT(Outcrop!D93)</f>
        <v>1</v>
      </c>
      <c r="AG62" s="15">
        <f>SUM(Outcrop!D93)</f>
        <v>0.53</v>
      </c>
      <c r="AH62" s="13">
        <f>AVERAGE(Outcrop!D93)</f>
        <v>0.53</v>
      </c>
      <c r="AI62">
        <f>MIN(Outcrop!D93)</f>
        <v>0.53</v>
      </c>
      <c r="AJ62">
        <f>MAX(Outcrop!D93)</f>
        <v>0.53</v>
      </c>
      <c r="AK62">
        <f>COUNT(Outcrop!D93)</f>
        <v>1</v>
      </c>
      <c r="AM62" s="15">
        <f>SUM(Outcrop!D93)</f>
        <v>0.53</v>
      </c>
      <c r="AN62" s="57"/>
      <c r="AO62" s="60"/>
      <c r="AP62" s="60"/>
      <c r="AQ62" s="60"/>
      <c r="AR62" s="60"/>
      <c r="AS62" s="54"/>
      <c r="AT62">
        <f>(SUM(Outcrop!D93)/(Slope!C67-Slope!B67))*100</f>
        <v>30.994152046782968</v>
      </c>
      <c r="AU62">
        <f>(SUM(Outcrop!D93)/(Slope!F67-Slope!E67))*100</f>
        <v>16.459627329192408</v>
      </c>
      <c r="AV62">
        <f>(SUM(Outcrop!D93)/(Slope!I67-Slope!H67))*100</f>
        <v>8.217054263565835</v>
      </c>
      <c r="AW62" s="54"/>
      <c r="AY62" s="54"/>
      <c r="AZ62" s="54"/>
      <c r="BA62" s="54"/>
      <c r="BD62" s="54"/>
      <c r="BE62" s="54"/>
      <c r="BF62" s="54"/>
    </row>
    <row r="63" spans="1:383" s="5" customFormat="1" ht="16.149999999999999" customHeight="1">
      <c r="B63" s="4" t="s">
        <v>101</v>
      </c>
      <c r="C63" s="5">
        <v>1660.71</v>
      </c>
      <c r="D63" s="5">
        <v>279.89999999999998</v>
      </c>
      <c r="E63" s="5">
        <v>42.73</v>
      </c>
      <c r="F63" s="5">
        <f>D63-Outcrop!B93</f>
        <v>23.060000000000002</v>
      </c>
      <c r="G63" s="6"/>
      <c r="H63" s="5">
        <f>Slope!D68</f>
        <v>5.3999999999996363E-2</v>
      </c>
      <c r="I63" s="5">
        <f>Slope!G68</f>
        <v>7.1000000000003644E-2</v>
      </c>
      <c r="J63" s="5">
        <f>Slope!J68</f>
        <v>3.9249999999998411E-2</v>
      </c>
      <c r="K63" s="6">
        <f>Slope!M68 *-1</f>
        <v>1.4124999999998522E-2</v>
      </c>
      <c r="L63" s="4">
        <f>Curvature!D68</f>
        <v>1.5309999999999999</v>
      </c>
      <c r="M63" s="5">
        <f>Curvature!G68</f>
        <v>-1.3514999999999999</v>
      </c>
      <c r="N63" s="5">
        <f>Curvature!J68</f>
        <v>-0.29574999999999996</v>
      </c>
      <c r="O63" s="6">
        <f>Curvature!M68</f>
        <v>-0.355375</v>
      </c>
      <c r="S63" s="5">
        <v>0</v>
      </c>
      <c r="V63" s="4"/>
      <c r="Y63" s="5">
        <v>0</v>
      </c>
      <c r="AA63" s="6"/>
      <c r="AB63" s="4"/>
      <c r="AE63" s="5">
        <v>0</v>
      </c>
      <c r="AG63" s="6"/>
      <c r="AH63" s="4">
        <f>AVERAGE(Outcrop!D93)</f>
        <v>0.53</v>
      </c>
      <c r="AI63" s="5">
        <f>MIN(Outcrop!D93)</f>
        <v>0.53</v>
      </c>
      <c r="AJ63" s="5">
        <f>MAX(Outcrop!D93)</f>
        <v>0.53</v>
      </c>
      <c r="AK63" s="5">
        <f>COUNT(Outcrop!D93)</f>
        <v>1</v>
      </c>
      <c r="AM63" s="6">
        <f>SUM(Outcrop!D93)</f>
        <v>0.53</v>
      </c>
      <c r="AN63" s="58"/>
      <c r="AO63" s="61"/>
      <c r="AP63" s="61"/>
      <c r="AQ63" s="61"/>
      <c r="AR63" s="61"/>
      <c r="AS63" s="55"/>
      <c r="AT63" s="5">
        <f>(SUM(0)/(Slope!C68-Slope!B68))*100</f>
        <v>0</v>
      </c>
      <c r="AU63" s="5">
        <f>(SUM(0)/(Slope!F68-Slope!E68))*100</f>
        <v>0</v>
      </c>
      <c r="AV63" s="5">
        <f>(SUM(0)/(Slope!I68-Slope!H68))*100</f>
        <v>0</v>
      </c>
      <c r="AW63" s="55"/>
      <c r="AX63"/>
      <c r="AY63" s="55"/>
      <c r="AZ63" s="55"/>
      <c r="BA63" s="55"/>
      <c r="BB63"/>
      <c r="BC63"/>
      <c r="BD63" s="55"/>
      <c r="BE63" s="55"/>
      <c r="BF63" s="55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</row>
    <row r="64" spans="1:383">
      <c r="A64" s="9">
        <v>1.4</v>
      </c>
      <c r="B64" s="13" t="s">
        <v>56</v>
      </c>
      <c r="C64" s="16">
        <v>1559.91</v>
      </c>
      <c r="D64" s="16">
        <v>20</v>
      </c>
      <c r="E64" s="16">
        <v>340.58</v>
      </c>
      <c r="F64">
        <f>D64-Outcrop!B94</f>
        <v>13.59</v>
      </c>
      <c r="G64" s="15">
        <f>Outcrop!B95-hillslope_morph!D64</f>
        <v>6.2199999999999989</v>
      </c>
      <c r="H64">
        <f>Slope!D69</f>
        <v>0.65899999999999181</v>
      </c>
      <c r="I64">
        <f>Slope!G69</f>
        <v>0.66299999999999959</v>
      </c>
      <c r="J64">
        <f>Slope!J69</f>
        <v>0.59025000000000316</v>
      </c>
      <c r="K64">
        <f>Slope!M69</f>
        <v>0.47587499999999922</v>
      </c>
      <c r="L64" s="13">
        <f>Curvature!D69</f>
        <v>1.2449999999999997</v>
      </c>
      <c r="M64">
        <f>Curvature!G69</f>
        <v>-0.76900000000000002</v>
      </c>
      <c r="N64">
        <f>Curvature!J69</f>
        <v>-1.5100000000000002</v>
      </c>
      <c r="O64" s="15">
        <f>Curvature!M69</f>
        <v>-0.83125000000000004</v>
      </c>
      <c r="S64">
        <v>0</v>
      </c>
      <c r="V64" s="13">
        <f>AVERAGE(Outcrop!D95:D96)</f>
        <v>1.88</v>
      </c>
      <c r="W64">
        <f>MIN(Outcrop!D95:D96)</f>
        <v>1.47</v>
      </c>
      <c r="X64">
        <f>MAX(Outcrop!D95:D96)</f>
        <v>2.29</v>
      </c>
      <c r="Y64">
        <f>COUNT(Outcrop!D95:D96)</f>
        <v>2</v>
      </c>
      <c r="Z64">
        <f>STDEV(Outcrop!D95:D96)</f>
        <v>0.57982756057296958</v>
      </c>
      <c r="AA64" s="15">
        <f>SUM(Outcrop!D95:D96)</f>
        <v>3.76</v>
      </c>
      <c r="AB64" s="13">
        <f>AVERAGE(Outcrop!D94:D97)</f>
        <v>1.5875000000000001</v>
      </c>
      <c r="AC64">
        <f>MIN(Outcrop!D94:D97)</f>
        <v>0.74</v>
      </c>
      <c r="AD64">
        <f>MAX(Outcrop!D94:D97)</f>
        <v>2.29</v>
      </c>
      <c r="AE64">
        <f>COUNT(Outcrop!D94:D97)</f>
        <v>4</v>
      </c>
      <c r="AF64">
        <f>STDEV(Outcrop!D94:D97)</f>
        <v>0.65688025291271024</v>
      </c>
      <c r="AG64" s="15">
        <f>SUM(Outcrop!D94:D97)</f>
        <v>6.3500000000000005</v>
      </c>
      <c r="AH64" s="13">
        <f>AVERAGE(Outcrop!D94:D100)</f>
        <v>1.9485714285714286</v>
      </c>
      <c r="AI64">
        <f>MIN(Outcrop!D94:D100)</f>
        <v>0.74</v>
      </c>
      <c r="AJ64">
        <f>MAX(Outcrop!D94:D100)</f>
        <v>3.61</v>
      </c>
      <c r="AK64">
        <f>COUNT(Outcrop!D94:D100)</f>
        <v>7</v>
      </c>
      <c r="AL64">
        <f>STDEV(Outcrop!D94:D100)</f>
        <v>0.88474909007071167</v>
      </c>
      <c r="AM64" s="15">
        <f>SUM(Outcrop!D94:D100)</f>
        <v>13.64</v>
      </c>
      <c r="AN64" s="56">
        <f>AVERAGE(Outcrop!D94:D120)</f>
        <v>1.9133333333333331</v>
      </c>
      <c r="AO64" s="59">
        <f>MIN(Outcrop!D94:D120)</f>
        <v>0.34</v>
      </c>
      <c r="AP64" s="59">
        <f>MAX(Outcrop!D94:D120)</f>
        <v>7.14</v>
      </c>
      <c r="AQ64" s="59">
        <f>COUNT(Outcrop!D94:D120)</f>
        <v>27</v>
      </c>
      <c r="AR64" s="59">
        <f>STDEV(Outcrop!D94:D120)</f>
        <v>1.4093015182106237</v>
      </c>
      <c r="AS64" s="53">
        <f>SUM(Outcrop!D94:D120)</f>
        <v>51.66</v>
      </c>
      <c r="AT64">
        <f>(SUM(0)/(Slope!C69-Slope!B69))*100</f>
        <v>0</v>
      </c>
      <c r="AU64">
        <f>(SUM(Outcrop!D95:D96)/(Slope!F69-Slope!E69))*100</f>
        <v>28.35595776772249</v>
      </c>
      <c r="AV64">
        <f>(SUM(Outcrop!D94:D97)/(Slope!I69-Slope!H69))*100</f>
        <v>26.895383312155722</v>
      </c>
      <c r="AW64" s="53">
        <f>(SUM(Outcrop!D94:D120)/(channel_morph!I8-channel_morph!F8))*100</f>
        <v>46.182728410513086</v>
      </c>
      <c r="AY64" s="53">
        <v>0.31697914355447071</v>
      </c>
      <c r="AZ64" s="53">
        <v>-0.21011759485245177</v>
      </c>
      <c r="BA64" s="53">
        <v>360.56</v>
      </c>
      <c r="BD64" s="53">
        <v>486.5782461326238</v>
      </c>
      <c r="BE64" s="53">
        <v>265.09948851575905</v>
      </c>
      <c r="BF64" s="53">
        <v>363.00745077680978</v>
      </c>
    </row>
    <row r="65" spans="1:383">
      <c r="B65" s="13" t="s">
        <v>66</v>
      </c>
      <c r="C65" s="16">
        <v>1574.63</v>
      </c>
      <c r="D65" s="16">
        <v>40.01</v>
      </c>
      <c r="E65" s="16">
        <v>320.57</v>
      </c>
      <c r="F65">
        <f>D65-Outcrop!B97</f>
        <v>6.3900000000000006</v>
      </c>
      <c r="G65" s="15">
        <f>Outcrop!B98-hillslope_morph!D65</f>
        <v>3.1799999999999997</v>
      </c>
      <c r="H65">
        <f>Slope!D70</f>
        <v>0.71799999999998365</v>
      </c>
      <c r="I65">
        <f>Slope!G70</f>
        <v>0.71850000000000591</v>
      </c>
      <c r="J65">
        <f>Slope!J70</f>
        <v>0.72949999999999593</v>
      </c>
      <c r="K65">
        <f>Slope!M70</f>
        <v>0.638624999999999</v>
      </c>
      <c r="L65" s="13">
        <f>Curvature!D70</f>
        <v>1.7119999999999997</v>
      </c>
      <c r="M65">
        <f>Curvature!G70</f>
        <v>2.1120000000000001</v>
      </c>
      <c r="N65">
        <f>Curvature!J70</f>
        <v>-0.70000000000000007</v>
      </c>
      <c r="O65" s="15">
        <f>Curvature!M70</f>
        <v>-0.68149999999999999</v>
      </c>
      <c r="P65">
        <f>AVERAGE(Outcrop!D98)</f>
        <v>2.06</v>
      </c>
      <c r="Q65">
        <f>MIN(Outcrop!D98)</f>
        <v>2.06</v>
      </c>
      <c r="R65">
        <f>MAX(Outcrop!D98)</f>
        <v>2.06</v>
      </c>
      <c r="S65">
        <f>COUNT(Outcrop!D98)</f>
        <v>1</v>
      </c>
      <c r="U65">
        <f>SUM(Outcrop!D98)</f>
        <v>2.06</v>
      </c>
      <c r="V65" s="13">
        <f>AVERAGE(Outcrop!D97:D99)</f>
        <v>2.1366666666666667</v>
      </c>
      <c r="W65">
        <f>MIN(Outcrop!D97:D99)</f>
        <v>0.74</v>
      </c>
      <c r="X65">
        <f>MAX(Outcrop!D97:D99)</f>
        <v>3.61</v>
      </c>
      <c r="Y65">
        <f>COUNT(Outcrop!D97:D99)</f>
        <v>3</v>
      </c>
      <c r="Z65">
        <f>STDEV(Outcrop!D97:D99)</f>
        <v>1.4365351834651781</v>
      </c>
      <c r="AA65" s="15">
        <f>SUM(Outcrop!D97:D99)</f>
        <v>6.41</v>
      </c>
      <c r="AB65" s="13">
        <f>AVERAGE(Outcrop!D95:D100)</f>
        <v>1.9649999999999999</v>
      </c>
      <c r="AC65">
        <f>MIN(Outcrop!D95:D100)</f>
        <v>0.74</v>
      </c>
      <c r="AD65">
        <f>MAX(Outcrop!D95:D100)</f>
        <v>3.61</v>
      </c>
      <c r="AE65">
        <f>COUNT(Outcrop!D95:D100)</f>
        <v>6</v>
      </c>
      <c r="AF65">
        <f>STDEV(Outcrop!D95:D100)</f>
        <v>0.96802376003897783</v>
      </c>
      <c r="AG65" s="15">
        <f>SUM(Outcrop!D95:D100)</f>
        <v>11.79</v>
      </c>
      <c r="AH65" s="13">
        <f>AVERAGE(Outcrop!D94:D103)</f>
        <v>1.7710000000000001</v>
      </c>
      <c r="AI65">
        <f>MIN(Outcrop!D94:D103)</f>
        <v>0.34</v>
      </c>
      <c r="AJ65">
        <f>MAX(Outcrop!D94:D103)</f>
        <v>3.61</v>
      </c>
      <c r="AK65">
        <f>COUNT(Outcrop!D94:D103)</f>
        <v>10</v>
      </c>
      <c r="AL65">
        <f>STDEV(Outcrop!D94:D103)</f>
        <v>0.91494322835414843</v>
      </c>
      <c r="AM65" s="15">
        <f>SUM(Outcrop!D94:D103)</f>
        <v>17.71</v>
      </c>
      <c r="AN65" s="57"/>
      <c r="AO65" s="60"/>
      <c r="AP65" s="60"/>
      <c r="AQ65" s="60"/>
      <c r="AR65" s="60"/>
      <c r="AS65" s="54"/>
      <c r="AT65">
        <f>(SUM(Outcrop!D98)/(Slope!C70-Slope!B70))*100</f>
        <v>28.690807799443551</v>
      </c>
      <c r="AU65">
        <f>(SUM(Outcrop!D97:D99)/(Slope!F70-Slope!E70))*100</f>
        <v>44.606819763395599</v>
      </c>
      <c r="AV65">
        <f>(SUM(Outcrop!D95:D100)/(Slope!I70-Slope!H70))*100</f>
        <v>40.404386566141412</v>
      </c>
      <c r="AW65" s="54"/>
      <c r="AY65" s="54"/>
      <c r="AZ65" s="54"/>
      <c r="BA65" s="54"/>
      <c r="BD65" s="54"/>
      <c r="BE65" s="54"/>
      <c r="BF65" s="54"/>
    </row>
    <row r="66" spans="1:383">
      <c r="B66" s="13" t="s">
        <v>165</v>
      </c>
      <c r="C66" s="16">
        <v>1589.09</v>
      </c>
      <c r="D66" s="16">
        <v>60.01</v>
      </c>
      <c r="E66" s="16">
        <v>300.57</v>
      </c>
      <c r="F66">
        <f>D66-Outcrop!B100</f>
        <v>1.5700000000000003</v>
      </c>
      <c r="G66" s="15">
        <f>Outcrop!B101-hillslope_morph!D66</f>
        <v>3.1400000000000006</v>
      </c>
      <c r="H66">
        <f>Slope!D71</f>
        <v>0.67200000000000271</v>
      </c>
      <c r="I66">
        <f>Slope!G71</f>
        <v>0.66649999999999632</v>
      </c>
      <c r="J66">
        <f>Slope!J71</f>
        <v>0.68699999999999473</v>
      </c>
      <c r="K66">
        <f>Slope!M71</f>
        <v>0.6621250000000003</v>
      </c>
      <c r="L66" s="13">
        <f>Curvature!D71</f>
        <v>-0.67199999999999993</v>
      </c>
      <c r="M66">
        <f>Curvature!G71</f>
        <v>-1.7630000000000003</v>
      </c>
      <c r="N66">
        <f>Curvature!J71</f>
        <v>0.14699999999999996</v>
      </c>
      <c r="O66" s="15">
        <f>Curvature!M71</f>
        <v>-0.42075000000000007</v>
      </c>
      <c r="P66">
        <f>AVERAGE(Outcrop!D100:D101)</f>
        <v>2.0049999999999999</v>
      </c>
      <c r="Q66">
        <f>MIN(Outcrop!D100:D101)</f>
        <v>1.62</v>
      </c>
      <c r="R66">
        <f>MAX(Outcrop!D100:D101)</f>
        <v>2.39</v>
      </c>
      <c r="S66">
        <f>COUNT(Outcrop!D100:D101)</f>
        <v>2</v>
      </c>
      <c r="T66">
        <f>STDEV(Outcrop!D100:D101)</f>
        <v>0.54447222151364327</v>
      </c>
      <c r="U66">
        <f>SUM(Outcrop!D100:D101)</f>
        <v>4.01</v>
      </c>
      <c r="V66" s="13">
        <f>AVERAGE(Outcrop!D100:D102)</f>
        <v>1.45</v>
      </c>
      <c r="W66">
        <f>MIN(Outcrop!D100:D102)</f>
        <v>0.34</v>
      </c>
      <c r="X66">
        <f>MAX(Outcrop!D100:D102)</f>
        <v>2.39</v>
      </c>
      <c r="Y66">
        <f>COUNT(Outcrop!D100:D102)</f>
        <v>3</v>
      </c>
      <c r="Z66">
        <f>STDEV(Outcrop!D100:D102)</f>
        <v>1.0355191934483887</v>
      </c>
      <c r="AA66" s="15">
        <f>SUM(Outcrop!D100:D102)</f>
        <v>4.3499999999999996</v>
      </c>
      <c r="AB66" s="13">
        <f>AVERAGE(Outcrop!D98:D103)</f>
        <v>1.8933333333333333</v>
      </c>
      <c r="AC66">
        <f>MIN(Outcrop!D98:D103)</f>
        <v>0.34</v>
      </c>
      <c r="AD66">
        <f>MAX(Outcrop!D98:D103)</f>
        <v>3.61</v>
      </c>
      <c r="AE66">
        <f>COUNT(Outcrop!D98:D103)</f>
        <v>6</v>
      </c>
      <c r="AF66">
        <f>STDEV(Outcrop!D98:D103)</f>
        <v>1.0968257230146761</v>
      </c>
      <c r="AG66" s="15">
        <f>SUM(Outcrop!D98:D103)</f>
        <v>11.36</v>
      </c>
      <c r="AH66" s="13">
        <f>AVERAGE(Outcrop!D95:D107)</f>
        <v>1.5276923076923077</v>
      </c>
      <c r="AI66">
        <f>MIN(Outcrop!D95:D107)</f>
        <v>0.34</v>
      </c>
      <c r="AJ66">
        <f>MAX(Outcrop!D95:D107)</f>
        <v>3.61</v>
      </c>
      <c r="AK66">
        <f>COUNT(Outcrop!D95:D107)</f>
        <v>13</v>
      </c>
      <c r="AL66">
        <f>STDEV(Outcrop!D95:D107)</f>
        <v>0.8957599552535811</v>
      </c>
      <c r="AM66" s="15">
        <f>SUM(Outcrop!D95:D107)</f>
        <v>19.86</v>
      </c>
      <c r="AN66" s="57"/>
      <c r="AO66" s="60"/>
      <c r="AP66" s="60"/>
      <c r="AQ66" s="60"/>
      <c r="AR66" s="60"/>
      <c r="AS66" s="54"/>
      <c r="AT66">
        <f>(SUM(Outcrop!D100:D101)/(Slope!C71-Slope!B71))*100</f>
        <v>59.672619047618802</v>
      </c>
      <c r="AU66">
        <f>(SUM(Outcrop!D100:D102)/(Slope!F71-Slope!E71))*100</f>
        <v>32.63315828957257</v>
      </c>
      <c r="AV66">
        <f>(SUM(Outcrop!D98:D103)/(Slope!I71-Slope!H71))*100</f>
        <v>41.339155749636411</v>
      </c>
      <c r="AW66" s="54"/>
      <c r="AY66" s="54"/>
      <c r="AZ66" s="54"/>
      <c r="BA66" s="54"/>
      <c r="BD66" s="54"/>
      <c r="BE66" s="54"/>
      <c r="BF66" s="54"/>
    </row>
    <row r="67" spans="1:383">
      <c r="B67" s="13" t="s">
        <v>68</v>
      </c>
      <c r="C67" s="16">
        <v>1602.11</v>
      </c>
      <c r="D67" s="16">
        <v>80.02</v>
      </c>
      <c r="E67" s="16">
        <v>280.56</v>
      </c>
      <c r="F67">
        <f>D67-Outcrop!B103</f>
        <v>2.9599999999999937</v>
      </c>
      <c r="G67" s="15">
        <f>Outcrop!B104-hillslope_morph!D67</f>
        <v>2.9100000000000108</v>
      </c>
      <c r="H67">
        <f>Slope!D72</f>
        <v>0.53200000000001635</v>
      </c>
      <c r="I67">
        <f>Slope!G72</f>
        <v>0.61050000000000182</v>
      </c>
      <c r="J67">
        <f>Slope!J72</f>
        <v>0.59475000000000477</v>
      </c>
      <c r="K67">
        <f>Slope!M72</f>
        <v>0.67537499999999961</v>
      </c>
      <c r="L67" s="13">
        <f>Curvature!D72</f>
        <v>-2.6839999999999997</v>
      </c>
      <c r="M67">
        <f>Curvature!G72</f>
        <v>0.79250000000000009</v>
      </c>
      <c r="N67">
        <f>Curvature!J72</f>
        <v>-0.14149999999999999</v>
      </c>
      <c r="O67" s="15">
        <f>Curvature!M72</f>
        <v>0.42162500000000003</v>
      </c>
      <c r="P67">
        <f>AVERAGE(Outcrop!D103:D104)</f>
        <v>1.1850000000000001</v>
      </c>
      <c r="Q67">
        <f>MIN(Outcrop!D103:D104)</f>
        <v>1.03</v>
      </c>
      <c r="R67">
        <f>MAX(Outcrop!D103:D104)</f>
        <v>1.34</v>
      </c>
      <c r="S67">
        <f>COUNT(Outcrop!D103:D104)</f>
        <v>2</v>
      </c>
      <c r="T67">
        <f>STDEV(Outcrop!D103:D104)</f>
        <v>0.21920310216783057</v>
      </c>
      <c r="U67">
        <f>SUM(Outcrop!D103:D104)</f>
        <v>2.37</v>
      </c>
      <c r="V67" s="13">
        <f>AVERAGE(Outcrop!D103:D105)</f>
        <v>1.04</v>
      </c>
      <c r="W67">
        <f>MIN(Outcrop!D103:D105)</f>
        <v>0.75</v>
      </c>
      <c r="X67">
        <f>MAX(Outcrop!D103:D105)</f>
        <v>1.34</v>
      </c>
      <c r="Y67">
        <f>COUNT(Outcrop!D103:D105)</f>
        <v>3</v>
      </c>
      <c r="Z67">
        <f>STDEV(Outcrop!D103:D105)</f>
        <v>0.29512709126747444</v>
      </c>
      <c r="AA67" s="15">
        <f>SUM(Outcrop!D103:D105)</f>
        <v>3.12</v>
      </c>
      <c r="AB67" s="13">
        <f>AVERAGE(Outcrop!D101:D107)</f>
        <v>1.1528571428571428</v>
      </c>
      <c r="AC67">
        <f>MIN(Outcrop!D101:D107)</f>
        <v>0.34</v>
      </c>
      <c r="AD67">
        <f>MAX(Outcrop!D101:D107)</f>
        <v>2.39</v>
      </c>
      <c r="AE67">
        <f>COUNT(Outcrop!D101:D107)</f>
        <v>7</v>
      </c>
      <c r="AF67">
        <f>STDEV(Outcrop!D101:D107)</f>
        <v>0.68463406979481345</v>
      </c>
      <c r="AG67" s="15">
        <f>SUM(Outcrop!D101:D107)</f>
        <v>8.07</v>
      </c>
      <c r="AH67" s="13">
        <f>AVERAGE(Outcrop!D98:D110)</f>
        <v>1.9861538461538462</v>
      </c>
      <c r="AI67">
        <f>MIN(Outcrop!D98:D110)</f>
        <v>0.34</v>
      </c>
      <c r="AJ67">
        <f>MAX(Outcrop!D98:D110)</f>
        <v>7.14</v>
      </c>
      <c r="AK67">
        <f>COUNT(Outcrop!D98:D110)</f>
        <v>13</v>
      </c>
      <c r="AL67">
        <f>STDEV(Outcrop!D98:D110)</f>
        <v>1.7684387580647631</v>
      </c>
      <c r="AM67" s="15">
        <f>SUM(Outcrop!D98:D110)</f>
        <v>25.82</v>
      </c>
      <c r="AN67" s="57"/>
      <c r="AO67" s="60"/>
      <c r="AP67" s="60"/>
      <c r="AQ67" s="60"/>
      <c r="AR67" s="60"/>
      <c r="AS67" s="54"/>
      <c r="AT67">
        <f>(SUM(Outcrop!D103:D104)/(Slope!C72-Slope!B72))*100</f>
        <v>44.548872180449763</v>
      </c>
      <c r="AU67">
        <f>(SUM(Outcrop!D103:D105)/(Slope!F72-Slope!E72))*100</f>
        <v>25.552825552825475</v>
      </c>
      <c r="AV67">
        <f>(SUM(Outcrop!D101:D107)/(Slope!I72-Slope!H72))*100</f>
        <v>33.921815889028736</v>
      </c>
      <c r="AW67" s="54"/>
      <c r="AY67" s="54"/>
      <c r="AZ67" s="54"/>
      <c r="BA67" s="54"/>
      <c r="BD67" s="54"/>
      <c r="BE67" s="54"/>
      <c r="BF67" s="54"/>
    </row>
    <row r="68" spans="1:383">
      <c r="B68" s="13" t="s">
        <v>69</v>
      </c>
      <c r="C68" s="16">
        <v>1612.88</v>
      </c>
      <c r="D68" s="16">
        <v>100.02</v>
      </c>
      <c r="E68" s="16">
        <v>260.56</v>
      </c>
      <c r="F68">
        <f>D68-Outcrop!B107</f>
        <v>3.7999999999999972</v>
      </c>
      <c r="G68" s="15">
        <f>Outcrop!B108-hillslope_morph!D68</f>
        <v>1.5300000000000011</v>
      </c>
      <c r="H68">
        <f>Slope!D73</f>
        <v>0.57200000000000273</v>
      </c>
      <c r="I68">
        <f>Slope!G73</f>
        <v>0.56599999999999684</v>
      </c>
      <c r="J68">
        <f>Slope!J73</f>
        <v>0.6637500000000045</v>
      </c>
      <c r="K68">
        <f>Slope!M73</f>
        <v>0.63162499999999966</v>
      </c>
      <c r="L68" s="13">
        <f>Curvature!D73</f>
        <v>-6.899999999999977E-2</v>
      </c>
      <c r="M68">
        <f>Curvature!G73</f>
        <v>1.5635000000000001</v>
      </c>
      <c r="N68">
        <f>Curvature!J73</f>
        <v>0.69625000000000004</v>
      </c>
      <c r="O68" s="15">
        <f>Curvature!M73</f>
        <v>0.12612499999999999</v>
      </c>
      <c r="P68">
        <f>AVERAGE(Outcrop!D107:D108)</f>
        <v>0.96500000000000008</v>
      </c>
      <c r="Q68">
        <f>MIN(Outcrop!D107:D108)</f>
        <v>0.66</v>
      </c>
      <c r="R68">
        <f>MAX(Outcrop!D107:D108)</f>
        <v>1.27</v>
      </c>
      <c r="S68">
        <f>COUNT(Outcrop!D107:D108)</f>
        <v>2</v>
      </c>
      <c r="T68">
        <f>STDEV(Outcrop!D107:D108)</f>
        <v>0.43133513652379379</v>
      </c>
      <c r="U68">
        <f>SUM(Outcrop!D107:D108)</f>
        <v>1.9300000000000002</v>
      </c>
      <c r="V68" s="13">
        <f>AVERAGE(Outcrop!D106:D109)</f>
        <v>1.385</v>
      </c>
      <c r="W68">
        <f>MIN(Outcrop!D106:D109)</f>
        <v>0.66</v>
      </c>
      <c r="X68">
        <f>MAX(Outcrop!D106:D109)</f>
        <v>2.0499999999999998</v>
      </c>
      <c r="Y68">
        <f>COUNT(Outcrop!D106:D109)</f>
        <v>4</v>
      </c>
      <c r="Z68">
        <f>STDEV(Outcrop!D106:D109)</f>
        <v>0.58071794645364039</v>
      </c>
      <c r="AA68" s="15">
        <f>SUM(Outcrop!D106:D109)</f>
        <v>5.54</v>
      </c>
      <c r="AB68" s="13">
        <f>AVERAGE(Outcrop!D104:D110)</f>
        <v>2.0657142857142854</v>
      </c>
      <c r="AC68">
        <f>MIN(Outcrop!D104:D110)</f>
        <v>0.66</v>
      </c>
      <c r="AD68">
        <f>MAX(Outcrop!D104:D110)</f>
        <v>7.14</v>
      </c>
      <c r="AE68">
        <f>COUNT(Outcrop!D104:D110)</f>
        <v>7</v>
      </c>
      <c r="AF68">
        <f>STDEV(Outcrop!D104:D110)</f>
        <v>2.2882807020618277</v>
      </c>
      <c r="AG68" s="15">
        <f>SUM(Outcrop!D104:D110)</f>
        <v>14.459999999999999</v>
      </c>
      <c r="AH68" s="13">
        <f>AVERAGE(Outcrop!D101:D113)</f>
        <v>2.1292307692307695</v>
      </c>
      <c r="AI68">
        <f>MIN(Outcrop!D101:D113)</f>
        <v>0.34</v>
      </c>
      <c r="AJ68">
        <f>MAX(Outcrop!D101:D113)</f>
        <v>7.14</v>
      </c>
      <c r="AK68">
        <f>COUNT(Outcrop!D101:D113)</f>
        <v>13</v>
      </c>
      <c r="AL68">
        <f>STDEV(Outcrop!D101:D113)</f>
        <v>1.8106603838492255</v>
      </c>
      <c r="AM68" s="15">
        <f>SUM(Outcrop!D101:D113)</f>
        <v>27.680000000000003</v>
      </c>
      <c r="AN68" s="57"/>
      <c r="AO68" s="60"/>
      <c r="AP68" s="60"/>
      <c r="AQ68" s="60"/>
      <c r="AR68" s="60"/>
      <c r="AS68" s="54"/>
      <c r="AT68">
        <f>(SUM(Outcrop!D107:D108)/(Slope!C73-Slope!B73))*100</f>
        <v>33.741258741258584</v>
      </c>
      <c r="AU68">
        <f>(SUM(Outcrop!D106:D109)/(Slope!F73-Slope!E73))*100</f>
        <v>48.939929328622185</v>
      </c>
      <c r="AV68">
        <f>(SUM(Outcrop!D104:D110)/(Slope!I73-Slope!H73))*100</f>
        <v>54.463276836157817</v>
      </c>
      <c r="AW68" s="54"/>
      <c r="AY68" s="54"/>
      <c r="AZ68" s="54"/>
      <c r="BA68" s="54"/>
      <c r="BD68" s="54"/>
      <c r="BE68" s="54"/>
      <c r="BF68" s="54"/>
    </row>
    <row r="69" spans="1:383">
      <c r="B69" s="13" t="s">
        <v>82</v>
      </c>
      <c r="C69" s="16">
        <v>1628.66</v>
      </c>
      <c r="D69" s="16">
        <v>120.02</v>
      </c>
      <c r="E69" s="16">
        <v>240.56</v>
      </c>
      <c r="F69">
        <f>D69-Outcrop!B110</f>
        <v>7.5899999999999892</v>
      </c>
      <c r="G69" s="15">
        <f>Outcrop!B111-hillslope_morph!D69</f>
        <v>1.5300000000000011</v>
      </c>
      <c r="H69">
        <f>Slope!D74</f>
        <v>0.6</v>
      </c>
      <c r="I69">
        <f>Slope!G74</f>
        <v>0.76000000000000223</v>
      </c>
      <c r="J69">
        <f>Slope!J74</f>
        <v>0.66849999999999454</v>
      </c>
      <c r="K69">
        <f>Slope!M74</f>
        <v>0.56137500000000107</v>
      </c>
      <c r="L69" s="13">
        <f>Curvature!D74</f>
        <v>2.6509999999999998</v>
      </c>
      <c r="M69">
        <f>Curvature!G74</f>
        <v>-2.6689999999999996</v>
      </c>
      <c r="N69">
        <f>Curvature!J74</f>
        <v>0.39374999999999999</v>
      </c>
      <c r="O69" s="15">
        <f>Curvature!M74</f>
        <v>0.43325000000000002</v>
      </c>
      <c r="P69">
        <f>AVERAGE(Outcrop!D111)</f>
        <v>2.66</v>
      </c>
      <c r="Q69">
        <f>MIN(Outcrop!D111)</f>
        <v>2.66</v>
      </c>
      <c r="R69">
        <f>MAX(Outcrop!D111)</f>
        <v>2.66</v>
      </c>
      <c r="S69">
        <f>COUNT(Outcrop!D111)</f>
        <v>1</v>
      </c>
      <c r="U69">
        <f>SUM(Outcrop!D111)</f>
        <v>2.66</v>
      </c>
      <c r="V69" s="13">
        <f>AVERAGE(Outcrop!D110:D112)</f>
        <v>4.0866666666666669</v>
      </c>
      <c r="W69">
        <f>MIN(Outcrop!D110:D112)</f>
        <v>2.46</v>
      </c>
      <c r="X69">
        <f>MAX(Outcrop!D110:D112)</f>
        <v>7.14</v>
      </c>
      <c r="Y69">
        <f>COUNT(Outcrop!D110:D112)</f>
        <v>3</v>
      </c>
      <c r="Z69">
        <f>STDEV(Outcrop!D110:D112)</f>
        <v>2.646154442456699</v>
      </c>
      <c r="AA69" s="15">
        <f>SUM(Outcrop!D110:D112)</f>
        <v>12.260000000000002</v>
      </c>
      <c r="AB69" s="13">
        <f>AVERAGE(Outcrop!D108:D113)</f>
        <v>3.2683333333333331</v>
      </c>
      <c r="AC69">
        <f>MIN(Outcrop!D108:D113)</f>
        <v>1.27</v>
      </c>
      <c r="AD69">
        <f>MAX(Outcrop!D108:D113)</f>
        <v>7.14</v>
      </c>
      <c r="AE69">
        <f>COUNT(Outcrop!D108:D113)</f>
        <v>6</v>
      </c>
      <c r="AF69">
        <f>STDEV(Outcrop!D108:D113)</f>
        <v>2.1010037283800007</v>
      </c>
      <c r="AG69" s="15">
        <f>SUM(Outcrop!D108:D113)</f>
        <v>19.61</v>
      </c>
      <c r="AH69" s="13">
        <f>AVERAGE(Outcrop!D104:D117)</f>
        <v>2.3207142857142857</v>
      </c>
      <c r="AI69">
        <f>MIN(Outcrop!D104:D117)</f>
        <v>0.66</v>
      </c>
      <c r="AJ69">
        <f>MAX(Outcrop!D104:D117)</f>
        <v>7.14</v>
      </c>
      <c r="AK69">
        <f>COUNT(Outcrop!D104:D117)</f>
        <v>14</v>
      </c>
      <c r="AL69">
        <f>STDEV(Outcrop!D104:D117)</f>
        <v>1.6518589262064456</v>
      </c>
      <c r="AM69" s="15">
        <f>SUM(Outcrop!D104:D117)</f>
        <v>32.49</v>
      </c>
      <c r="AN69" s="57"/>
      <c r="AO69" s="60"/>
      <c r="AP69" s="60"/>
      <c r="AQ69" s="60"/>
      <c r="AR69" s="60"/>
      <c r="AS69" s="54"/>
      <c r="AT69">
        <f>(SUM(Outcrop!D111)/(Slope!C74-Slope!B74))*100</f>
        <v>44.333333333333336</v>
      </c>
      <c r="AU69">
        <f>(SUM(Outcrop!D110:D112)/(Slope!F74-Slope!E74))*100</f>
        <v>80.657894736841868</v>
      </c>
      <c r="AV69">
        <f>(SUM(Outcrop!D108:D113)/(Slope!I74-Slope!H74))*100</f>
        <v>73.33582647718832</v>
      </c>
      <c r="AW69" s="54"/>
      <c r="AY69" s="54"/>
      <c r="AZ69" s="54"/>
      <c r="BA69" s="54"/>
      <c r="BD69" s="54"/>
      <c r="BE69" s="54"/>
      <c r="BF69" s="54"/>
    </row>
    <row r="70" spans="1:383">
      <c r="B70" s="13" t="s">
        <v>83</v>
      </c>
      <c r="C70" s="16">
        <v>1639.62</v>
      </c>
      <c r="D70" s="16">
        <v>140.05000000000001</v>
      </c>
      <c r="E70" s="16">
        <v>220.53</v>
      </c>
      <c r="F70">
        <f>D70-Outcrop!B113</f>
        <v>7.4699999999999989</v>
      </c>
      <c r="G70" s="15">
        <f>Outcrop!B114-hillslope_morph!D70</f>
        <v>3.6599999999999966</v>
      </c>
      <c r="H70">
        <f>Slope!D75</f>
        <v>0.39600000000000363</v>
      </c>
      <c r="I70">
        <f>Slope!G75</f>
        <v>0.53550000000000186</v>
      </c>
      <c r="J70">
        <f>Slope!J75</f>
        <v>0.45899999999999752</v>
      </c>
      <c r="K70">
        <f>Slope!M75</f>
        <v>0.47224999999999967</v>
      </c>
      <c r="L70" s="13">
        <f>Curvature!D75</f>
        <v>2.3869999999999996</v>
      </c>
      <c r="M70">
        <f>Curvature!G75</f>
        <v>-0.90800000000000003</v>
      </c>
      <c r="N70">
        <f>Curvature!J75</f>
        <v>0.17025000000000007</v>
      </c>
      <c r="O70" s="15">
        <f>Curvature!M75</f>
        <v>1.2499999999999735E-4</v>
      </c>
      <c r="P70">
        <f>AVERAGE(Outcrop!D114)</f>
        <v>2.79</v>
      </c>
      <c r="Q70">
        <f>MIN(Outcrop!D114)</f>
        <v>2.79</v>
      </c>
      <c r="R70">
        <f>MAX(Outcrop!D114)</f>
        <v>2.79</v>
      </c>
      <c r="S70">
        <f>COUNT(Outcrop!D114)</f>
        <v>1</v>
      </c>
      <c r="U70">
        <f>SUM(Outcrop!D114)</f>
        <v>2.79</v>
      </c>
      <c r="V70" s="13">
        <f>AVERAGE(Outcrop!D113:D116)</f>
        <v>2.7124999999999999</v>
      </c>
      <c r="W70">
        <f>MIN(Outcrop!D113:D116)</f>
        <v>1.83</v>
      </c>
      <c r="X70">
        <f>MAX(Outcrop!D113:D116)</f>
        <v>4.03</v>
      </c>
      <c r="Y70">
        <f>COUNT(Outcrop!D113:D116)</f>
        <v>4</v>
      </c>
      <c r="Z70">
        <f>STDEV(Outcrop!D113:D116)</f>
        <v>0.96320212485923051</v>
      </c>
      <c r="AA70" s="15">
        <f>SUM(Outcrop!D113:D116)</f>
        <v>10.85</v>
      </c>
      <c r="AB70" s="13">
        <f>AVERAGE(Outcrop!D111:D117)</f>
        <v>2.5757142857142861</v>
      </c>
      <c r="AC70">
        <f>MIN(Outcrop!D111:D117)</f>
        <v>1.83</v>
      </c>
      <c r="AD70">
        <f>MAX(Outcrop!D111:D117)</f>
        <v>4.03</v>
      </c>
      <c r="AE70">
        <f>COUNT(Outcrop!D111:D117)</f>
        <v>7</v>
      </c>
      <c r="AF70">
        <f>STDEV(Outcrop!D111:D117)</f>
        <v>0.72394422305536676</v>
      </c>
      <c r="AG70" s="15">
        <f>SUM(Outcrop!D111:D117)</f>
        <v>18.03</v>
      </c>
      <c r="AH70" s="13">
        <f>AVERAGE(Outcrop!D108:D118)</f>
        <v>2.6327272727272724</v>
      </c>
      <c r="AI70">
        <f>MIN(Outcrop!D108:D118)</f>
        <v>0.47</v>
      </c>
      <c r="AJ70">
        <f>MAX(Outcrop!D108:D118)</f>
        <v>7.14</v>
      </c>
      <c r="AK70">
        <f>COUNT(Outcrop!D108:D118)</f>
        <v>11</v>
      </c>
      <c r="AL70">
        <f>STDEV(Outcrop!D108:D118)</f>
        <v>1.7423208137945831</v>
      </c>
      <c r="AM70" s="15">
        <f>SUM(Outcrop!D108:D118)</f>
        <v>28.959999999999997</v>
      </c>
      <c r="AN70" s="57"/>
      <c r="AO70" s="60"/>
      <c r="AP70" s="60"/>
      <c r="AQ70" s="60"/>
      <c r="AR70" s="60"/>
      <c r="AS70" s="54"/>
      <c r="AT70">
        <f>(SUM(Outcrop!D114)/(Slope!C75-Slope!B75))*100</f>
        <v>70.4545454545448</v>
      </c>
      <c r="AU70" s="33">
        <f>((0.5*Outcrop!D113+SUM(Outcrop!D114:D115)+0.5*Outcrop!D116)/(Slope!F75-Slope!E75))*100</f>
        <v>73.949579831932539</v>
      </c>
      <c r="AV70">
        <f>(SUM(Outcrop!D111:D117)/(Slope!I75-Slope!H75))*100</f>
        <v>98.202614379085503</v>
      </c>
      <c r="AW70" s="54"/>
      <c r="AY70" s="54"/>
      <c r="AZ70" s="54"/>
      <c r="BA70" s="54"/>
      <c r="BD70" s="54"/>
      <c r="BE70" s="54"/>
      <c r="BF70" s="54"/>
    </row>
    <row r="71" spans="1:383">
      <c r="B71" s="13" t="s">
        <v>84</v>
      </c>
      <c r="C71" s="16">
        <v>1647.02</v>
      </c>
      <c r="D71" s="16">
        <v>160.08000000000001</v>
      </c>
      <c r="E71" s="16">
        <v>200.5</v>
      </c>
      <c r="F71">
        <f>D71-Outcrop!B117</f>
        <v>3.5200000000000102</v>
      </c>
      <c r="G71" s="15">
        <f>Outcrop!B118-hillslope_morph!D71</f>
        <v>18.20999999999998</v>
      </c>
      <c r="H71">
        <f>Slope!D76</f>
        <v>0.19200000000000728</v>
      </c>
      <c r="I71">
        <f>Slope!G76</f>
        <v>0.1875</v>
      </c>
      <c r="J71">
        <f>Slope!J76</f>
        <v>0.2760000000000048</v>
      </c>
      <c r="K71">
        <f>Slope!M76</f>
        <v>0.32399999999999807</v>
      </c>
      <c r="L71" s="13">
        <f>Curvature!D76</f>
        <v>-0.26200000000000001</v>
      </c>
      <c r="M71">
        <f>Curvature!G76</f>
        <v>1.5394999999999999</v>
      </c>
      <c r="N71">
        <f>Curvature!J76</f>
        <v>-0.39349999999999996</v>
      </c>
      <c r="O71" s="15">
        <f>Curvature!M76</f>
        <v>-0.42750000000000005</v>
      </c>
      <c r="P71">
        <f>AVERAGE(Outcrop!D117)</f>
        <v>2.06</v>
      </c>
      <c r="Q71">
        <f>MIN(Outcrop!D117)</f>
        <v>2.06</v>
      </c>
      <c r="R71">
        <f>MAX(Outcrop!D117)</f>
        <v>2.06</v>
      </c>
      <c r="S71">
        <f>COUNT(Outcrop!D117)</f>
        <v>1</v>
      </c>
      <c r="U71">
        <f>SUM(Outcrop!D117)</f>
        <v>2.06</v>
      </c>
      <c r="V71" s="13">
        <f>AVERAGE(Outcrop!D117)</f>
        <v>2.06</v>
      </c>
      <c r="W71">
        <f>MIN(Outcrop!D117)</f>
        <v>2.06</v>
      </c>
      <c r="X71">
        <f>MAX(Outcrop!D117)</f>
        <v>2.06</v>
      </c>
      <c r="Y71">
        <f>COUNT(Outcrop!D117)</f>
        <v>1</v>
      </c>
      <c r="AA71" s="15">
        <f>SUM(Outcrop!D117)</f>
        <v>2.06</v>
      </c>
      <c r="AB71" s="13">
        <f>AVERAGE(Outcrop!D114:D118)</f>
        <v>1.8700000000000003</v>
      </c>
      <c r="AC71">
        <f>MIN(Outcrop!D114:D118)</f>
        <v>0.47</v>
      </c>
      <c r="AD71">
        <f>MAX(Outcrop!D114:D118)</f>
        <v>2.79</v>
      </c>
      <c r="AE71">
        <f>COUNT(Outcrop!D114:D118)</f>
        <v>5</v>
      </c>
      <c r="AF71">
        <f>STDEV(Outcrop!D114:D118)</f>
        <v>0.85921475778759748</v>
      </c>
      <c r="AG71" s="15">
        <f>SUM(Outcrop!D114:D118)</f>
        <v>9.3500000000000014</v>
      </c>
      <c r="AH71" s="13">
        <f>AVERAGE(Outcrop!D111:D118)</f>
        <v>2.3125</v>
      </c>
      <c r="AI71">
        <f>MIN(Outcrop!D111:D118)</f>
        <v>0.47</v>
      </c>
      <c r="AJ71">
        <f>MAX(Outcrop!D111:D118)</f>
        <v>4.03</v>
      </c>
      <c r="AK71">
        <f>COUNT(Outcrop!D111:D118)</f>
        <v>8</v>
      </c>
      <c r="AL71">
        <f>STDEV(Outcrop!D111:D118)</f>
        <v>1.0017377757819523</v>
      </c>
      <c r="AM71" s="15">
        <f>SUM(Outcrop!D111:D118)</f>
        <v>18.5</v>
      </c>
      <c r="AN71" s="57"/>
      <c r="AO71" s="60"/>
      <c r="AP71" s="60"/>
      <c r="AQ71" s="60"/>
      <c r="AR71" s="60"/>
      <c r="AS71" s="54"/>
      <c r="AT71" s="33">
        <f>((0.5*Outcrop!D117)/(Slope!C76-Slope!B76))*100</f>
        <v>53.645833333331304</v>
      </c>
      <c r="AU71">
        <f>(SUM(Outcrop!D117)/(Slope!F76-Slope!E76))*100</f>
        <v>54.933333333333337</v>
      </c>
      <c r="AV71">
        <f>(SUM(Outcrop!D114:D118)/(Slope!I76-Slope!H76))*100</f>
        <v>84.6920289855058</v>
      </c>
      <c r="AW71" s="54"/>
      <c r="AY71" s="54"/>
      <c r="AZ71" s="54"/>
      <c r="BA71" s="54"/>
      <c r="BD71" s="54"/>
      <c r="BE71" s="54"/>
      <c r="BF71" s="54"/>
    </row>
    <row r="72" spans="1:383">
      <c r="B72" s="13" t="s">
        <v>86</v>
      </c>
      <c r="C72" s="16">
        <v>1650.66</v>
      </c>
      <c r="D72" s="16">
        <v>180.1</v>
      </c>
      <c r="E72" s="16">
        <v>180.48</v>
      </c>
      <c r="F72">
        <f>D72-Outcrop!B118</f>
        <v>1.8100000000000023</v>
      </c>
      <c r="G72" s="15">
        <f>Outcrop!B119-hillslope_morph!D72</f>
        <v>24.03</v>
      </c>
      <c r="H72">
        <f>Slope!D77</f>
        <v>0.20900000000001456</v>
      </c>
      <c r="I72">
        <f>Slope!G77</f>
        <v>0.20400000000000773</v>
      </c>
      <c r="J72">
        <f>Slope!J77</f>
        <v>0.18899999999999864</v>
      </c>
      <c r="K72">
        <f>Slope!M77</f>
        <v>0.25175000000000125</v>
      </c>
      <c r="L72" s="13">
        <f>Curvature!D77</f>
        <v>-1.129</v>
      </c>
      <c r="M72">
        <f>Curvature!G77</f>
        <v>-1.3199999999999998</v>
      </c>
      <c r="N72">
        <f>Curvature!J77</f>
        <v>-1.0252500000000002</v>
      </c>
      <c r="O72" s="15">
        <f>Curvature!M77</f>
        <v>-0.105625</v>
      </c>
      <c r="P72">
        <f>AVERAGE(Outcrop!D118)</f>
        <v>0.47</v>
      </c>
      <c r="Q72">
        <f>MIN(Outcrop!D118)</f>
        <v>0.47</v>
      </c>
      <c r="R72">
        <f>MAX(Outcrop!D118)</f>
        <v>0.47</v>
      </c>
      <c r="S72">
        <f>COUNT(Outcrop!D118)</f>
        <v>1</v>
      </c>
      <c r="U72">
        <f>SUM(Outcrop!D118)</f>
        <v>0.47</v>
      </c>
      <c r="V72" s="13">
        <f>AVERAGE(Outcrop!D118)</f>
        <v>0.47</v>
      </c>
      <c r="W72">
        <f>MIN(Outcrop!D118)</f>
        <v>0.47</v>
      </c>
      <c r="X72">
        <f>MAX(Outcrop!D118)</f>
        <v>0.47</v>
      </c>
      <c r="Y72">
        <f>COUNT(Outcrop!D118)</f>
        <v>1</v>
      </c>
      <c r="AA72" s="15">
        <f>SUM(Outcrop!D118)</f>
        <v>0.47</v>
      </c>
      <c r="AB72" s="13">
        <f>AVERAGE(Outcrop!D118)</f>
        <v>0.47</v>
      </c>
      <c r="AC72">
        <f>MIN(Outcrop!D118)</f>
        <v>0.47</v>
      </c>
      <c r="AD72">
        <f>MAX(Outcrop!D118)</f>
        <v>0.47</v>
      </c>
      <c r="AE72">
        <f>COUNT(Outcrop!D118)</f>
        <v>1</v>
      </c>
      <c r="AF72" t="e">
        <f>STDEV(Outcrop!D118)</f>
        <v>#DIV/0!</v>
      </c>
      <c r="AG72" s="15">
        <f>SUM(Outcrop!D118)</f>
        <v>0.47</v>
      </c>
      <c r="AH72" s="13">
        <f>AVERAGE(Outcrop!D114:D120)</f>
        <v>1.4771428571428573</v>
      </c>
      <c r="AI72">
        <f>MIN(Outcrop!D114:D120)</f>
        <v>0.47</v>
      </c>
      <c r="AJ72">
        <f>MAX(Outcrop!D114:D120)</f>
        <v>2.79</v>
      </c>
      <c r="AK72">
        <f>COUNT(Outcrop!D114:D120)</f>
        <v>7</v>
      </c>
      <c r="AL72">
        <f>STDEV(Outcrop!D114:D120)</f>
        <v>0.9707679826768475</v>
      </c>
      <c r="AM72" s="15">
        <f>SUM(Outcrop!D114:D120)</f>
        <v>10.340000000000002</v>
      </c>
      <c r="AN72" s="57"/>
      <c r="AO72" s="60"/>
      <c r="AP72" s="60"/>
      <c r="AQ72" s="60"/>
      <c r="AR72" s="60"/>
      <c r="AS72" s="54"/>
      <c r="AT72">
        <f>(SUM(Outcrop!D118)/(Slope!C77-Slope!B77))*100</f>
        <v>22.488038277510395</v>
      </c>
      <c r="AU72">
        <f>(SUM(Outcrop!D118)/(Slope!F77-Slope!E77))*100</f>
        <v>11.519607843136818</v>
      </c>
      <c r="AV72">
        <f>(SUM(Outcrop!D118)/(Slope!I77-Slope!H77))*100</f>
        <v>6.216931216931262</v>
      </c>
      <c r="AW72" s="54"/>
      <c r="AY72" s="54"/>
      <c r="AZ72" s="54"/>
      <c r="BA72" s="54"/>
      <c r="BD72" s="54"/>
      <c r="BE72" s="54"/>
      <c r="BF72" s="54"/>
    </row>
    <row r="73" spans="1:383">
      <c r="B73" s="13" t="s">
        <v>85</v>
      </c>
      <c r="C73" s="16">
        <v>1654.58</v>
      </c>
      <c r="D73" s="16">
        <v>200.08</v>
      </c>
      <c r="E73" s="16">
        <v>160.5</v>
      </c>
      <c r="F73">
        <f>D73-Outcrop!B118</f>
        <v>21.79000000000002</v>
      </c>
      <c r="G73" s="15">
        <f>Outcrop!B119-hillslope_morph!D73</f>
        <v>4.0499999999999829</v>
      </c>
      <c r="H73">
        <f>Slope!D78</f>
        <v>0.19600000000000364</v>
      </c>
      <c r="I73">
        <f>Slope!G78</f>
        <v>0.20149999999999862</v>
      </c>
      <c r="J73">
        <f>Slope!J78</f>
        <v>0.22749999999999773</v>
      </c>
      <c r="K73">
        <f>Slope!M78</f>
        <v>0.21912499999999965</v>
      </c>
      <c r="L73" s="13">
        <f>Curvature!D78</f>
        <v>-1.1789999999999998</v>
      </c>
      <c r="M73">
        <f>Curvature!G78</f>
        <v>1.1074999999999999</v>
      </c>
      <c r="N73">
        <f>Curvature!J78</f>
        <v>0.18225</v>
      </c>
      <c r="O73" s="15">
        <f>Curvature!M78</f>
        <v>-0.46275000000000005</v>
      </c>
      <c r="P73">
        <f>AVERAGE(Outcrop!D119)</f>
        <v>0.51</v>
      </c>
      <c r="Q73">
        <f>MIN(Outcrop!D119)</f>
        <v>0.51</v>
      </c>
      <c r="R73">
        <f>MAX(Outcrop!D119)</f>
        <v>0.51</v>
      </c>
      <c r="S73">
        <f>COUNT(Outcrop!D119)</f>
        <v>1</v>
      </c>
      <c r="U73">
        <f>SUM(Outcrop!D119)</f>
        <v>0.51</v>
      </c>
      <c r="V73" s="13">
        <f>AVERAGE(Outcrop!D119)</f>
        <v>0.51</v>
      </c>
      <c r="W73">
        <f>MIN(Outcrop!D119)</f>
        <v>0.51</v>
      </c>
      <c r="X73">
        <f>MAX(Outcrop!D119)</f>
        <v>0.51</v>
      </c>
      <c r="Y73">
        <f>COUNT(Outcrop!D119)</f>
        <v>1</v>
      </c>
      <c r="AA73" s="15">
        <f>SUM(Outcrop!D119)</f>
        <v>0.51</v>
      </c>
      <c r="AB73" s="13">
        <f>AVERAGE(Outcrop!D119:D120)</f>
        <v>0.495</v>
      </c>
      <c r="AC73">
        <f>MIN(Outcrop!D119:D120)</f>
        <v>0.48</v>
      </c>
      <c r="AD73">
        <f>MAX(Outcrop!D119:D120)</f>
        <v>0.51</v>
      </c>
      <c r="AE73">
        <f>COUNT(Outcrop!D119:D120)</f>
        <v>2</v>
      </c>
      <c r="AF73">
        <f>STDEV(Outcrop!D119:D120)</f>
        <v>2.1213203435596444E-2</v>
      </c>
      <c r="AG73" s="15">
        <f>SUM(Outcrop!D119:D120)</f>
        <v>0.99</v>
      </c>
      <c r="AH73" s="13">
        <f>AVERAGE(Outcrop!D118:D120)</f>
        <v>0.48666666666666664</v>
      </c>
      <c r="AI73">
        <f>MIN(Outcrop!D118:D120)</f>
        <v>0.47</v>
      </c>
      <c r="AJ73">
        <f>MAX(Outcrop!D118:D120)</f>
        <v>0.51</v>
      </c>
      <c r="AK73">
        <f>COUNT(Outcrop!D118:D120)</f>
        <v>3</v>
      </c>
      <c r="AL73">
        <f>STDEV(Outcrop!D118:D120)</f>
        <v>2.0816659994661348E-2</v>
      </c>
      <c r="AM73" s="15">
        <f>SUM(Outcrop!D118:D120)</f>
        <v>1.46</v>
      </c>
      <c r="AN73" s="57"/>
      <c r="AO73" s="60"/>
      <c r="AP73" s="60"/>
      <c r="AQ73" s="60"/>
      <c r="AR73" s="60"/>
      <c r="AS73" s="54"/>
      <c r="AT73">
        <f>(SUM(Outcrop!D119)/(Slope!C78-Slope!B78))*100</f>
        <v>26.020408163264825</v>
      </c>
      <c r="AU73">
        <f>(SUM(Outcrop!D119)/(Slope!F78-Slope!E78))*100</f>
        <v>12.655086848635321</v>
      </c>
      <c r="AV73">
        <f>(SUM(Outcrop!D119:D120)/(Slope!I78-Slope!H78))*100</f>
        <v>10.879120879120988</v>
      </c>
      <c r="AW73" s="54"/>
      <c r="AY73" s="54"/>
      <c r="AZ73" s="54"/>
      <c r="BA73" s="54"/>
      <c r="BD73" s="54"/>
      <c r="BE73" s="54"/>
      <c r="BF73" s="54"/>
    </row>
    <row r="74" spans="1:383" s="5" customFormat="1" ht="19.149999999999999" customHeight="1">
      <c r="A74" s="8"/>
      <c r="B74" s="4" t="s">
        <v>87</v>
      </c>
      <c r="C74" s="18">
        <v>1659.76</v>
      </c>
      <c r="D74" s="18">
        <v>220.08</v>
      </c>
      <c r="E74" s="18">
        <v>140.5</v>
      </c>
      <c r="F74" s="5">
        <f>D74-Outcrop!B120</f>
        <v>3.9200000000000159</v>
      </c>
      <c r="G74" s="27"/>
      <c r="H74" s="5">
        <f>Slope!D79</f>
        <v>0.27100000000000363</v>
      </c>
      <c r="I74" s="5">
        <f>Slope!G79</f>
        <v>0.22050000000000408</v>
      </c>
      <c r="J74" s="5">
        <f>Slope!J79</f>
        <v>0.24925000000000069</v>
      </c>
      <c r="K74" s="6">
        <f>Slope!M79</f>
        <v>0.23874999999999885</v>
      </c>
      <c r="L74" s="4">
        <f>Curvature!D79</f>
        <v>-1.9849999999999999</v>
      </c>
      <c r="M74" s="5">
        <f>Curvature!G79</f>
        <v>-0.67899999999999994</v>
      </c>
      <c r="N74" s="5">
        <f>Curvature!J79</f>
        <v>9.7750000000000004E-2</v>
      </c>
      <c r="O74" s="6">
        <f>Curvature!M79</f>
        <v>0.19024999999999997</v>
      </c>
      <c r="P74" s="5">
        <f>AVERAGE(Outcrop!D120)</f>
        <v>0.48</v>
      </c>
      <c r="Q74" s="5">
        <f>MIN(Outcrop!D120)</f>
        <v>0.48</v>
      </c>
      <c r="R74" s="5">
        <f>MAX(Outcrop!D120)</f>
        <v>0.48</v>
      </c>
      <c r="S74" s="5">
        <f>COUNT(Outcrop!D120)</f>
        <v>1</v>
      </c>
      <c r="U74" s="5">
        <f>SUM(Outcrop!D120)</f>
        <v>0.48</v>
      </c>
      <c r="V74" s="4">
        <f>AVERAGE(Outcrop!D120)</f>
        <v>0.48</v>
      </c>
      <c r="W74" s="5">
        <f>MIN(Outcrop!D120)</f>
        <v>0.48</v>
      </c>
      <c r="X74" s="5">
        <f>MAX(Outcrop!D120)</f>
        <v>0.48</v>
      </c>
      <c r="Y74" s="5">
        <f>COUNT(Outcrop!D120)</f>
        <v>1</v>
      </c>
      <c r="AA74" s="6">
        <f>SUM(Outcrop!D120)</f>
        <v>0.48</v>
      </c>
      <c r="AB74" s="4">
        <f>AVERAGE(Outcrop!D119:D120)</f>
        <v>0.495</v>
      </c>
      <c r="AC74" s="5">
        <f>MIN(Outcrop!D119:D120)</f>
        <v>0.48</v>
      </c>
      <c r="AD74" s="5">
        <f>MAX(Outcrop!D119:D120)</f>
        <v>0.51</v>
      </c>
      <c r="AE74" s="5">
        <f>COUNT(Outcrop!D119:D120)</f>
        <v>2</v>
      </c>
      <c r="AF74" s="5">
        <f>STDEV(Outcrop!D119:D120)</f>
        <v>2.1213203435596444E-2</v>
      </c>
      <c r="AG74" s="6">
        <f>SUM(Outcrop!D119:D120)</f>
        <v>0.99</v>
      </c>
      <c r="AH74" s="4">
        <f>AVERAGE(Outcrop!D119:D120)</f>
        <v>0.495</v>
      </c>
      <c r="AI74" s="5">
        <f>MIN(Outcrop!D119:D120)</f>
        <v>0.48</v>
      </c>
      <c r="AJ74" s="5">
        <f>MAX(Outcrop!D119:D120)</f>
        <v>0.51</v>
      </c>
      <c r="AK74" s="5">
        <f>COUNT(Outcrop!D119:D120)</f>
        <v>2</v>
      </c>
      <c r="AL74" s="5">
        <f>STDEV(Outcrop!D119:D120)</f>
        <v>2.1213203435596444E-2</v>
      </c>
      <c r="AM74" s="6">
        <f>SUM(Outcrop!D119:D120)</f>
        <v>0.99</v>
      </c>
      <c r="AN74" s="58"/>
      <c r="AO74" s="61"/>
      <c r="AP74" s="61"/>
      <c r="AQ74" s="61"/>
      <c r="AR74" s="61"/>
      <c r="AS74" s="55"/>
      <c r="AT74" s="5">
        <f>(SUM(Outcrop!D120)/(Slope!C79-Slope!B79))*100</f>
        <v>17.712177121770981</v>
      </c>
      <c r="AU74" s="5">
        <f>(SUM(Outcrop!D120)/(Slope!F79-Slope!E79))*100</f>
        <v>10.884353741496396</v>
      </c>
      <c r="AV74" s="5">
        <f>(SUM(Outcrop!D119:D120)/(Slope!I79-Slope!H79))*100</f>
        <v>9.9297893681042861</v>
      </c>
      <c r="AW74" s="55"/>
      <c r="AX74"/>
      <c r="AY74" s="55"/>
      <c r="AZ74" s="55"/>
      <c r="BA74" s="55"/>
      <c r="BB74"/>
      <c r="BC74"/>
      <c r="BD74" s="55"/>
      <c r="BE74" s="55"/>
      <c r="BF74" s="55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</row>
  </sheetData>
  <mergeCells count="100">
    <mergeCell ref="BD64:BD74"/>
    <mergeCell ref="BE64:BE74"/>
    <mergeCell ref="BF64:BF74"/>
    <mergeCell ref="BD1:BF1"/>
    <mergeCell ref="BD42:BD48"/>
    <mergeCell ref="BE42:BE48"/>
    <mergeCell ref="BF42:BF48"/>
    <mergeCell ref="BD50:BD63"/>
    <mergeCell ref="BE50:BE63"/>
    <mergeCell ref="BF50:BF63"/>
    <mergeCell ref="BD20:BD34"/>
    <mergeCell ref="BE20:BE34"/>
    <mergeCell ref="BF20:BF34"/>
    <mergeCell ref="BD35:BD41"/>
    <mergeCell ref="BE35:BE41"/>
    <mergeCell ref="BF35:BF41"/>
    <mergeCell ref="BD3:BD7"/>
    <mergeCell ref="BE3:BE7"/>
    <mergeCell ref="BF3:BF7"/>
    <mergeCell ref="BD8:BD19"/>
    <mergeCell ref="BE8:BE19"/>
    <mergeCell ref="BF8:BF19"/>
    <mergeCell ref="AY50:AY63"/>
    <mergeCell ref="AY64:AY74"/>
    <mergeCell ref="AY3:AY7"/>
    <mergeCell ref="AY8:AY19"/>
    <mergeCell ref="AY20:AY34"/>
    <mergeCell ref="AY35:AY41"/>
    <mergeCell ref="AY42:AY48"/>
    <mergeCell ref="AZ50:AZ63"/>
    <mergeCell ref="AZ64:AZ74"/>
    <mergeCell ref="AZ3:AZ7"/>
    <mergeCell ref="AZ8:AZ19"/>
    <mergeCell ref="AZ20:AZ34"/>
    <mergeCell ref="AZ35:AZ41"/>
    <mergeCell ref="AZ42:AZ48"/>
    <mergeCell ref="AS64:AS74"/>
    <mergeCell ref="AN64:AN74"/>
    <mergeCell ref="AO64:AO74"/>
    <mergeCell ref="AP64:AP74"/>
    <mergeCell ref="AQ64:AQ74"/>
    <mergeCell ref="AR64:AR74"/>
    <mergeCell ref="AR42:AR48"/>
    <mergeCell ref="AS42:AS48"/>
    <mergeCell ref="AO50:AO63"/>
    <mergeCell ref="AP50:AP63"/>
    <mergeCell ref="AQ50:AQ63"/>
    <mergeCell ref="AR50:AR63"/>
    <mergeCell ref="AS50:AS63"/>
    <mergeCell ref="AN42:AN48"/>
    <mergeCell ref="AN50:AN63"/>
    <mergeCell ref="AO42:AO48"/>
    <mergeCell ref="AP42:AP48"/>
    <mergeCell ref="AQ42:AQ48"/>
    <mergeCell ref="AR35:AR41"/>
    <mergeCell ref="AQ35:AQ41"/>
    <mergeCell ref="AS20:AS34"/>
    <mergeCell ref="AN20:AN34"/>
    <mergeCell ref="AO20:AO34"/>
    <mergeCell ref="AP20:AP34"/>
    <mergeCell ref="AQ20:AQ34"/>
    <mergeCell ref="AR20:AR34"/>
    <mergeCell ref="AS35:AS41"/>
    <mergeCell ref="AN35:AN41"/>
    <mergeCell ref="AO35:AO41"/>
    <mergeCell ref="AP35:AP41"/>
    <mergeCell ref="AB1:AG1"/>
    <mergeCell ref="AN1:AS1"/>
    <mergeCell ref="AN3:AN7"/>
    <mergeCell ref="AO3:AO7"/>
    <mergeCell ref="AP3:AP7"/>
    <mergeCell ref="AQ3:AQ7"/>
    <mergeCell ref="AR3:AR7"/>
    <mergeCell ref="AS3:AS7"/>
    <mergeCell ref="AH1:AM1"/>
    <mergeCell ref="H1:J1"/>
    <mergeCell ref="L1:N1"/>
    <mergeCell ref="A1:B1"/>
    <mergeCell ref="P1:U1"/>
    <mergeCell ref="V1:AA1"/>
    <mergeCell ref="AS8:AS19"/>
    <mergeCell ref="AN8:AN19"/>
    <mergeCell ref="AO8:AO19"/>
    <mergeCell ref="AP8:AP19"/>
    <mergeCell ref="AQ8:AQ19"/>
    <mergeCell ref="AR8:AR19"/>
    <mergeCell ref="AW50:AW63"/>
    <mergeCell ref="AW64:AW74"/>
    <mergeCell ref="AW3:AW7"/>
    <mergeCell ref="AW8:AW19"/>
    <mergeCell ref="AW20:AW34"/>
    <mergeCell ref="AW35:AW41"/>
    <mergeCell ref="AW42:AW48"/>
    <mergeCell ref="BA50:BA63"/>
    <mergeCell ref="BA64:BA74"/>
    <mergeCell ref="BA3:BA7"/>
    <mergeCell ref="BA8:BA19"/>
    <mergeCell ref="BA20:BA34"/>
    <mergeCell ref="BA35:BA41"/>
    <mergeCell ref="BA42:BA48"/>
  </mergeCells>
  <pageMargins left="0.7" right="0.7" top="0.75" bottom="0.75" header="0.3" footer="0.3"/>
  <pageSetup orientation="portrait" horizontalDpi="4294967295" verticalDpi="4294967295" r:id="rId1"/>
  <ignoredErrors>
    <ignoredError sqref="AN19:AS34 P3:AG4 P23:S23 AA20:AE20 AA5:AG13 P5:S9 AN3:AS7 AT3:AT4 P29:S34 Q28:S28 AA31:AG34 AB30:AG30 AA28:AG29 AA27 AC27:AG27 P12:S13 S10 S11 P15:S17 S14 S19:S22 P25:S26 S24 S27 AA15:AE17 AB14:AG14 AA23:AE23 AE21 AE22 AA25:AG26 AB24:AE24 AG15:AG17 AG20 AG23 AG24 AN9:AS17 AN8:AQ8 AS8" formulaRange="1"/>
    <ignoredError sqref="T28:Z29 T9:Z9 U34:Z34 U30 U5:Z5 U6:Z6 U7:Y7 U8:Z8 T13:Z13 V10:Z10 V11:Y11 U12:Y12 U17:Y17 Y14 U15:Y15 U16:Y16 Y19 V20:Y20 Y21 Y22 U23:Y23 Y24 U25:Y25 U26:Y26 V27:Y27 U31:Z31 U32:Y32 U33:Y33" evalError="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CADF3-6A06-4EAC-B2A4-79EFEEA460E2}">
  <dimension ref="A1:E73"/>
  <sheetViews>
    <sheetView workbookViewId="0">
      <selection activeCell="C2" sqref="C2:C6"/>
    </sheetView>
  </sheetViews>
  <sheetFormatPr defaultRowHeight="15"/>
  <cols>
    <col min="2" max="2" width="22.7109375" bestFit="1" customWidth="1"/>
  </cols>
  <sheetData>
    <row r="1" spans="1:5">
      <c r="A1" t="s">
        <v>64</v>
      </c>
      <c r="B1" t="s">
        <v>1</v>
      </c>
      <c r="C1" t="s">
        <v>18</v>
      </c>
      <c r="D1" t="s">
        <v>436</v>
      </c>
      <c r="E1" t="s">
        <v>437</v>
      </c>
    </row>
    <row r="2" spans="1:5">
      <c r="A2">
        <v>3.1</v>
      </c>
      <c r="B2">
        <v>20.12</v>
      </c>
      <c r="C2">
        <v>0.41037499999999999</v>
      </c>
      <c r="D2">
        <v>-0.82193054839658275</v>
      </c>
      <c r="E2">
        <v>-9.8288072000000017</v>
      </c>
    </row>
    <row r="3" spans="1:5">
      <c r="B3">
        <v>40.159999999999997</v>
      </c>
      <c r="C3">
        <v>0.55587500000000001</v>
      </c>
    </row>
    <row r="4" spans="1:5">
      <c r="B4">
        <v>60.26</v>
      </c>
      <c r="C4">
        <v>-0.31825000000000003</v>
      </c>
    </row>
    <row r="5" spans="1:5">
      <c r="B5">
        <v>80.28</v>
      </c>
      <c r="C5">
        <v>-0.47074999999999995</v>
      </c>
    </row>
    <row r="6" spans="1:5">
      <c r="B6">
        <v>100.4</v>
      </c>
      <c r="C6">
        <v>-0.30074999999999996</v>
      </c>
    </row>
    <row r="7" spans="1:5">
      <c r="A7">
        <v>3.2</v>
      </c>
      <c r="B7">
        <v>19.670000000000002</v>
      </c>
      <c r="C7">
        <v>-0.16762500000000005</v>
      </c>
      <c r="D7">
        <f>CORREL(B7:B18,C7:C18)</f>
        <v>-2.3569658651410269E-3</v>
      </c>
      <c r="E7">
        <f>COVAR(B7:B18,C7:C18)</f>
        <v>-9.0867656250003634E-2</v>
      </c>
    </row>
    <row r="8" spans="1:5">
      <c r="B8">
        <v>39.71</v>
      </c>
      <c r="C8">
        <v>-0.52787500000000009</v>
      </c>
    </row>
    <row r="9" spans="1:5">
      <c r="B9">
        <v>59.81</v>
      </c>
      <c r="C9">
        <v>-0.1845</v>
      </c>
    </row>
    <row r="10" spans="1:5">
      <c r="B10">
        <v>80</v>
      </c>
      <c r="C10">
        <v>0.44424999999999998</v>
      </c>
    </row>
    <row r="11" spans="1:5">
      <c r="B11">
        <v>99.9</v>
      </c>
      <c r="C11">
        <v>-0.42787499999999995</v>
      </c>
    </row>
    <row r="12" spans="1:5">
      <c r="B12">
        <v>119.7</v>
      </c>
      <c r="C12">
        <v>-0.43312500000000009</v>
      </c>
    </row>
    <row r="13" spans="1:5">
      <c r="B13">
        <v>139.66</v>
      </c>
      <c r="C13">
        <v>0.96312500000000001</v>
      </c>
    </row>
    <row r="14" spans="1:5">
      <c r="B14">
        <v>159.83000000000001</v>
      </c>
      <c r="C14">
        <v>-8.2874999999999949E-2</v>
      </c>
    </row>
    <row r="15" spans="1:5">
      <c r="B15">
        <v>180.39</v>
      </c>
      <c r="C15">
        <v>0.79962499999999992</v>
      </c>
    </row>
    <row r="16" spans="1:5">
      <c r="B16">
        <v>200.35</v>
      </c>
      <c r="C16">
        <v>0.39112500000000006</v>
      </c>
    </row>
    <row r="17" spans="1:5">
      <c r="B17">
        <v>220.55</v>
      </c>
      <c r="C17">
        <v>-0.767625</v>
      </c>
    </row>
    <row r="18" spans="1:5">
      <c r="B18">
        <v>240.69</v>
      </c>
      <c r="C18">
        <v>-0.72700000000000009</v>
      </c>
    </row>
    <row r="19" spans="1:5">
      <c r="A19">
        <v>3.3</v>
      </c>
      <c r="B19">
        <v>19.440000000000001</v>
      </c>
      <c r="C19">
        <v>0.35537500000000005</v>
      </c>
      <c r="D19">
        <f>CORREL(B19:B33,C19:C33)</f>
        <v>-0.23768855899537164</v>
      </c>
      <c r="E19">
        <f>COVAR(B19:B33,C19:C33)</f>
        <v>-12.584889055555555</v>
      </c>
    </row>
    <row r="20" spans="1:5">
      <c r="B20">
        <v>39.479999999999997</v>
      </c>
      <c r="C20">
        <v>0.97624999999999995</v>
      </c>
    </row>
    <row r="21" spans="1:5">
      <c r="B21">
        <v>59.49</v>
      </c>
      <c r="C21">
        <v>-0.22237499999999991</v>
      </c>
    </row>
    <row r="22" spans="1:5">
      <c r="B22">
        <v>79.489999999999995</v>
      </c>
      <c r="C22">
        <v>1.0749999999999992E-2</v>
      </c>
    </row>
    <row r="23" spans="1:5">
      <c r="B23">
        <v>99.49</v>
      </c>
      <c r="C23">
        <v>5.9249999999999935E-2</v>
      </c>
    </row>
    <row r="24" spans="1:5">
      <c r="B24">
        <v>119.49</v>
      </c>
      <c r="C24">
        <v>0.63112500000000016</v>
      </c>
    </row>
    <row r="25" spans="1:5">
      <c r="B25">
        <v>139.49</v>
      </c>
      <c r="C25">
        <v>-0.424875</v>
      </c>
    </row>
    <row r="26" spans="1:5">
      <c r="B26">
        <v>159.49</v>
      </c>
      <c r="C26">
        <v>-0.27524999999999994</v>
      </c>
    </row>
    <row r="27" spans="1:5">
      <c r="B27">
        <v>179.51</v>
      </c>
      <c r="C27">
        <v>-0.5891249999999999</v>
      </c>
    </row>
    <row r="28" spans="1:5">
      <c r="B28">
        <v>199.49</v>
      </c>
      <c r="C28">
        <v>-1.48325</v>
      </c>
    </row>
    <row r="29" spans="1:5">
      <c r="B29">
        <v>219.51</v>
      </c>
      <c r="C29">
        <v>-0.26775000000000004</v>
      </c>
    </row>
    <row r="30" spans="1:5">
      <c r="B30">
        <v>239.5</v>
      </c>
      <c r="C30">
        <v>8.7374999999999939E-2</v>
      </c>
    </row>
    <row r="31" spans="1:5">
      <c r="B31">
        <v>259.51</v>
      </c>
      <c r="C31">
        <v>1.0728750000000002</v>
      </c>
    </row>
    <row r="32" spans="1:5">
      <c r="B32">
        <v>279.61</v>
      </c>
      <c r="C32">
        <v>-0.20962500000000003</v>
      </c>
    </row>
    <row r="33" spans="1:5">
      <c r="B33">
        <v>299.70999999999998</v>
      </c>
      <c r="C33">
        <v>-0.17724999999999999</v>
      </c>
    </row>
    <row r="34" spans="1:5">
      <c r="A34">
        <v>3.4</v>
      </c>
      <c r="B34">
        <v>19.989999999999998</v>
      </c>
      <c r="C34">
        <v>-0.175625</v>
      </c>
      <c r="D34">
        <f>CORREL(B34:B40,C34:C40)</f>
        <v>-0.15892415822066094</v>
      </c>
      <c r="E34">
        <f>COVAR(B34:B40,C34:C40)</f>
        <v>-1.6262820408163261</v>
      </c>
    </row>
    <row r="35" spans="1:5">
      <c r="B35">
        <v>39.97</v>
      </c>
      <c r="C35">
        <v>-0.20812499999999998</v>
      </c>
    </row>
    <row r="36" spans="1:5">
      <c r="B36">
        <v>59.98</v>
      </c>
      <c r="C36">
        <v>0.28912499999999997</v>
      </c>
    </row>
    <row r="37" spans="1:5">
      <c r="B37">
        <v>80</v>
      </c>
      <c r="C37">
        <v>-0.270625</v>
      </c>
    </row>
    <row r="38" spans="1:5">
      <c r="B38">
        <v>100</v>
      </c>
      <c r="C38">
        <v>-1.1624999999999996E-2</v>
      </c>
    </row>
    <row r="39" spans="1:5">
      <c r="B39">
        <v>120</v>
      </c>
      <c r="C39">
        <v>0.17487499999999997</v>
      </c>
    </row>
    <row r="40" spans="1:5">
      <c r="B40">
        <v>140</v>
      </c>
      <c r="C40">
        <v>-0.52037499999999992</v>
      </c>
    </row>
    <row r="41" spans="1:5">
      <c r="A41">
        <v>1.1000000000000001</v>
      </c>
      <c r="B41">
        <v>20</v>
      </c>
      <c r="C41">
        <v>-9.1250000000000012E-2</v>
      </c>
      <c r="D41">
        <f>CORREL(B41:B47,C41:C47)</f>
        <v>-0.70844188639698968</v>
      </c>
      <c r="E41">
        <f>COVAR(B41:B47,C41:C47)</f>
        <v>-14.217263443877552</v>
      </c>
    </row>
    <row r="42" spans="1:5">
      <c r="B42">
        <v>40</v>
      </c>
      <c r="C42">
        <v>0.47462499999999996</v>
      </c>
    </row>
    <row r="43" spans="1:5">
      <c r="B43">
        <v>59.99</v>
      </c>
      <c r="C43">
        <v>0.62650000000000006</v>
      </c>
    </row>
    <row r="44" spans="1:5">
      <c r="B44">
        <v>80</v>
      </c>
      <c r="C44">
        <v>-0.484375</v>
      </c>
    </row>
    <row r="45" spans="1:5">
      <c r="B45">
        <v>100.01</v>
      </c>
      <c r="C45">
        <v>-4.9249999999999974E-2</v>
      </c>
    </row>
    <row r="46" spans="1:5">
      <c r="B46">
        <v>120.01</v>
      </c>
      <c r="C46">
        <v>-0.67100000000000004</v>
      </c>
    </row>
    <row r="47" spans="1:5">
      <c r="B47">
        <v>140.01</v>
      </c>
      <c r="C47">
        <v>-0.760625</v>
      </c>
    </row>
    <row r="49" spans="1:5">
      <c r="A49">
        <v>1.3</v>
      </c>
      <c r="B49">
        <v>20.010000000000002</v>
      </c>
      <c r="C49">
        <v>0.65187499999999998</v>
      </c>
      <c r="D49">
        <f>CORREL(B49:B62,C49:C62)</f>
        <v>-0.60504212789059564</v>
      </c>
      <c r="E49">
        <f>COVAR(B49:B62,C49:C62)</f>
        <v>-13.8267937627551</v>
      </c>
    </row>
    <row r="50" spans="1:5">
      <c r="B50">
        <v>40.01</v>
      </c>
      <c r="C50">
        <v>0.26024999999999998</v>
      </c>
    </row>
    <row r="51" spans="1:5">
      <c r="B51">
        <v>60.01</v>
      </c>
      <c r="C51">
        <v>-0.29300000000000004</v>
      </c>
    </row>
    <row r="52" spans="1:5">
      <c r="B52">
        <v>80.010000000000005</v>
      </c>
      <c r="C52">
        <v>-0.16250000000000001</v>
      </c>
    </row>
    <row r="53" spans="1:5">
      <c r="B53">
        <v>100.01</v>
      </c>
      <c r="C53">
        <v>7.3749999999999982E-2</v>
      </c>
    </row>
    <row r="54" spans="1:5">
      <c r="B54">
        <v>120.01</v>
      </c>
      <c r="C54">
        <v>7.2874999999999981E-2</v>
      </c>
    </row>
    <row r="55" spans="1:5">
      <c r="B55">
        <v>140.01</v>
      </c>
      <c r="C55">
        <v>-0.18112499999999998</v>
      </c>
    </row>
    <row r="56" spans="1:5">
      <c r="B56">
        <v>160.01</v>
      </c>
      <c r="C56">
        <v>-0.40350000000000003</v>
      </c>
    </row>
    <row r="57" spans="1:5">
      <c r="B57">
        <v>180.02</v>
      </c>
      <c r="C57">
        <v>-0.27537499999999993</v>
      </c>
    </row>
    <row r="58" spans="1:5">
      <c r="B58">
        <v>200.02</v>
      </c>
      <c r="C58">
        <v>8.2500000000000018E-2</v>
      </c>
    </row>
    <row r="59" spans="1:5">
      <c r="B59">
        <v>220.01</v>
      </c>
      <c r="C59">
        <v>1.937500000000001E-2</v>
      </c>
    </row>
    <row r="60" spans="1:5">
      <c r="B60">
        <v>240.01</v>
      </c>
      <c r="C60">
        <v>-0.20224999999999999</v>
      </c>
    </row>
    <row r="61" spans="1:5">
      <c r="B61">
        <v>259.5</v>
      </c>
      <c r="C61">
        <v>-0.389625</v>
      </c>
    </row>
    <row r="62" spans="1:5">
      <c r="B62">
        <v>279.89999999999998</v>
      </c>
      <c r="C62">
        <v>-0.355375</v>
      </c>
    </row>
    <row r="63" spans="1:5">
      <c r="A63">
        <v>1.4</v>
      </c>
      <c r="B63">
        <v>20</v>
      </c>
      <c r="C63">
        <v>-0.83125000000000004</v>
      </c>
      <c r="D63">
        <f>CORREL(B63:B73,C63:C73)</f>
        <v>0.35505270693792934</v>
      </c>
      <c r="E63">
        <f>COVAR(B63:B73,C63:C73)</f>
        <v>9.2808777995867775</v>
      </c>
    </row>
    <row r="64" spans="1:5">
      <c r="B64">
        <v>40.01</v>
      </c>
      <c r="C64">
        <v>-0.68149999999999999</v>
      </c>
    </row>
    <row r="65" spans="2:3">
      <c r="B65">
        <v>60.01</v>
      </c>
      <c r="C65">
        <v>-0.42075000000000007</v>
      </c>
    </row>
    <row r="66" spans="2:3">
      <c r="B66">
        <v>80.02</v>
      </c>
      <c r="C66">
        <v>0.42162500000000003</v>
      </c>
    </row>
    <row r="67" spans="2:3">
      <c r="B67">
        <v>100.02</v>
      </c>
      <c r="C67">
        <v>0.12612499999999999</v>
      </c>
    </row>
    <row r="68" spans="2:3">
      <c r="B68">
        <v>120.02</v>
      </c>
      <c r="C68">
        <v>0.43325000000000002</v>
      </c>
    </row>
    <row r="69" spans="2:3">
      <c r="B69">
        <v>140.05000000000001</v>
      </c>
      <c r="C69">
        <v>1.2499999999999735E-4</v>
      </c>
    </row>
    <row r="70" spans="2:3">
      <c r="B70">
        <v>160.08000000000001</v>
      </c>
      <c r="C70">
        <v>-0.42750000000000005</v>
      </c>
    </row>
    <row r="71" spans="2:3">
      <c r="B71">
        <v>180.1</v>
      </c>
      <c r="C71">
        <v>-0.105625</v>
      </c>
    </row>
    <row r="72" spans="2:3">
      <c r="B72">
        <v>200.08</v>
      </c>
      <c r="C72">
        <v>-0.46275000000000005</v>
      </c>
    </row>
    <row r="73" spans="2:3">
      <c r="B73">
        <v>220.08</v>
      </c>
      <c r="C73">
        <v>0.19024999999999997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453-DF7D-4EBA-8742-788EBF791C30}">
  <sheetPr codeName="Sheet5"/>
  <dimension ref="A1:BP28"/>
  <sheetViews>
    <sheetView zoomScale="96" zoomScaleNormal="70" workbookViewId="0">
      <pane xSplit="1" topLeftCell="M1" activePane="topRight" state="frozen"/>
      <selection pane="topRight" activeCell="S2" sqref="S2:S8"/>
    </sheetView>
  </sheetViews>
  <sheetFormatPr defaultColWidth="8.7109375" defaultRowHeight="15"/>
  <cols>
    <col min="1" max="3" width="16" customWidth="1"/>
    <col min="4" max="4" width="30.28515625" bestFit="1" customWidth="1"/>
    <col min="5" max="5" width="19.5703125" bestFit="1" customWidth="1"/>
    <col min="6" max="6" width="21.7109375" bestFit="1" customWidth="1"/>
    <col min="7" max="7" width="56.28515625" customWidth="1"/>
    <col min="8" max="8" width="22.7109375" customWidth="1"/>
    <col min="9" max="9" width="20" customWidth="1"/>
    <col min="10" max="10" width="17.7109375" customWidth="1"/>
    <col min="11" max="11" width="19.42578125" customWidth="1"/>
    <col min="12" max="12" width="21.85546875" bestFit="1" customWidth="1"/>
    <col min="13" max="13" width="25" bestFit="1" customWidth="1"/>
    <col min="14" max="14" width="24" bestFit="1" customWidth="1"/>
    <col min="15" max="15" width="27.28515625" bestFit="1" customWidth="1"/>
    <col min="16" max="16" width="26" bestFit="1" customWidth="1"/>
    <col min="17" max="17" width="15" customWidth="1"/>
    <col min="18" max="18" width="12" bestFit="1" customWidth="1"/>
    <col min="19" max="19" width="21.28515625" customWidth="1"/>
  </cols>
  <sheetData>
    <row r="1" spans="1:68" s="12" customFormat="1">
      <c r="A1" s="5" t="s">
        <v>37</v>
      </c>
      <c r="B1" s="5" t="s">
        <v>179</v>
      </c>
      <c r="C1" s="5" t="s">
        <v>180</v>
      </c>
      <c r="D1" s="5" t="s">
        <v>181</v>
      </c>
      <c r="E1" s="5" t="s">
        <v>58</v>
      </c>
      <c r="F1" s="5" t="s">
        <v>62</v>
      </c>
      <c r="G1" s="5" t="s">
        <v>59</v>
      </c>
      <c r="H1" s="5" t="s">
        <v>177</v>
      </c>
      <c r="I1" s="5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t="s">
        <v>267</v>
      </c>
      <c r="Q1" t="s">
        <v>268</v>
      </c>
      <c r="R1" t="s">
        <v>266</v>
      </c>
      <c r="S1" t="s">
        <v>574</v>
      </c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>
      <c r="A2" t="s">
        <v>118</v>
      </c>
      <c r="B2">
        <f>(I2-F2)/E2</f>
        <v>0.35680910712768671</v>
      </c>
      <c r="C2">
        <f>(Curvature!T3-Curvature!P3)/channel_morph!E2</f>
        <v>7.9007730863987782E-2</v>
      </c>
      <c r="D2">
        <f>Slope!U3</f>
        <v>0.29306666666666692</v>
      </c>
      <c r="E2">
        <v>117.71</v>
      </c>
      <c r="F2">
        <v>1592.33</v>
      </c>
      <c r="G2">
        <v>1615.91</v>
      </c>
      <c r="I2">
        <v>1634.33</v>
      </c>
      <c r="J2">
        <v>79.19</v>
      </c>
      <c r="K2" s="17">
        <v>58.61</v>
      </c>
      <c r="L2">
        <f>(G2-F2)/J2</f>
        <v>0.29776486930168145</v>
      </c>
      <c r="M2">
        <f>Curvature!R3</f>
        <v>1.0414193711327189</v>
      </c>
      <c r="N2">
        <f>(I2-G2)/K2</f>
        <v>0.31428083944719065</v>
      </c>
      <c r="O2" s="15">
        <f>Curvature!U3</f>
        <v>-1.2484217710288348</v>
      </c>
      <c r="P2" s="39">
        <f>'combo lc3shallow 1 and 2'!M2</f>
        <v>352.64304428008251</v>
      </c>
      <c r="Q2">
        <f>'combo lc3shallow 1 and 2'!S4</f>
        <v>196.01145386260018</v>
      </c>
      <c r="R2">
        <f>'D50-ksn'!C5</f>
        <v>392.44279539611699</v>
      </c>
      <c r="S2">
        <v>585.23</v>
      </c>
    </row>
    <row r="3" spans="1:68">
      <c r="A3" t="s">
        <v>120</v>
      </c>
      <c r="B3">
        <f t="shared" ref="B3:B8" si="0">(I3-F3)/E3</f>
        <v>0.18122266172746471</v>
      </c>
      <c r="C3">
        <f>(Curvature!T4-Curvature!P4)/channel_morph!E3</f>
        <v>-0.11226219627048409</v>
      </c>
      <c r="D3">
        <f>Slope!U4</f>
        <v>0.23140000000000024</v>
      </c>
      <c r="E3">
        <v>477.81</v>
      </c>
      <c r="F3">
        <v>1551.27</v>
      </c>
      <c r="G3">
        <v>1579.66</v>
      </c>
      <c r="H3">
        <v>2.5</v>
      </c>
      <c r="I3">
        <v>1637.86</v>
      </c>
      <c r="J3">
        <v>65.930000000000007</v>
      </c>
      <c r="K3">
        <v>470.53</v>
      </c>
      <c r="L3">
        <f t="shared" ref="L3:L8" si="1">(G3-F3)/J3</f>
        <v>0.4306082208402866</v>
      </c>
      <c r="M3">
        <f>Curvature!R4</f>
        <v>1.1243743364174121</v>
      </c>
      <c r="N3">
        <f>(I3-G3)/K3</f>
        <v>0.12369030667545071</v>
      </c>
      <c r="O3" s="15">
        <f>Curvature!U4</f>
        <v>-0.27154485367564241</v>
      </c>
      <c r="P3">
        <f>'combo lc3shallow 1 and 2'!P2</f>
        <v>327.46098721299484</v>
      </c>
      <c r="Q3">
        <f>'combo lc3shallow 1 and 2'!P4</f>
        <v>216.10632567508327</v>
      </c>
      <c r="R3">
        <f>'D50-ksn'!E5</f>
        <v>256.61885915970078</v>
      </c>
      <c r="S3">
        <v>1311.42</v>
      </c>
    </row>
    <row r="4" spans="1:68">
      <c r="A4" t="s">
        <v>119</v>
      </c>
      <c r="B4">
        <f t="shared" si="0"/>
        <v>0.44853078794684625</v>
      </c>
      <c r="C4">
        <f>(Curvature!T5-Curvature!P5)/channel_morph!E4</f>
        <v>0.35460727431530353</v>
      </c>
      <c r="D4">
        <f>Slope!U5</f>
        <v>0.58513333333333317</v>
      </c>
      <c r="E4">
        <v>320.58</v>
      </c>
      <c r="F4">
        <v>1473.04</v>
      </c>
      <c r="G4">
        <v>1544.85</v>
      </c>
      <c r="I4">
        <v>1616.83</v>
      </c>
      <c r="J4">
        <v>97.8</v>
      </c>
      <c r="K4" s="16">
        <v>230.4</v>
      </c>
      <c r="L4">
        <f t="shared" si="1"/>
        <v>0.73425357873210584</v>
      </c>
      <c r="M4">
        <f>Curvature!R5</f>
        <v>1.3420245398773007</v>
      </c>
      <c r="N4">
        <f>(I4-G4)/K4</f>
        <v>0.31241319444444454</v>
      </c>
      <c r="O4" s="15">
        <f>Curvature!U5</f>
        <v>-7.6258680555555527E-2</v>
      </c>
      <c r="P4">
        <f>'combo lc3shallow 1 and 2'!Q2</f>
        <v>997.57609201028993</v>
      </c>
      <c r="Q4">
        <f>'combo lc3shallow 1 and 2'!Q4</f>
        <v>544.42662368867798</v>
      </c>
      <c r="R4">
        <f>'D50-ksn'!F5</f>
        <v>850.07263091425239</v>
      </c>
      <c r="S4">
        <v>1810.08</v>
      </c>
    </row>
    <row r="5" spans="1:68">
      <c r="A5" t="s">
        <v>121</v>
      </c>
      <c r="B5">
        <f t="shared" si="0"/>
        <v>0.33602961338086085</v>
      </c>
      <c r="C5">
        <f>(Curvature!T6-Curvature!P6)/channel_morph!E5</f>
        <v>9.0485330408554956E-2</v>
      </c>
      <c r="D5">
        <f>Slope!U6</f>
        <v>0.31533333333333302</v>
      </c>
      <c r="E5">
        <v>145.88</v>
      </c>
      <c r="F5">
        <v>1622.74</v>
      </c>
      <c r="G5">
        <v>1648.75</v>
      </c>
      <c r="I5">
        <v>1671.76</v>
      </c>
      <c r="J5">
        <v>59.98</v>
      </c>
      <c r="K5">
        <v>107.36</v>
      </c>
      <c r="L5">
        <f t="shared" si="1"/>
        <v>0.43364454818272746</v>
      </c>
      <c r="M5">
        <f>Curvature!R6</f>
        <v>9.0030010003334313E-3</v>
      </c>
      <c r="N5">
        <f t="shared" ref="N5:N8" si="2">(I5-G5)/K5</f>
        <v>0.21432563338301036</v>
      </c>
      <c r="O5" s="35">
        <f>Curvature!U6</f>
        <v>0.11792101341281666</v>
      </c>
      <c r="P5">
        <f>'combo lc3shallow 1 and 2'!N2</f>
        <v>251.69866672289038</v>
      </c>
      <c r="Q5">
        <f>'combo lc3shallow 1 and 2'!T4</f>
        <v>190.61805669642555</v>
      </c>
      <c r="R5">
        <f>'D50-ksn'!D5</f>
        <v>258.96303019335494</v>
      </c>
      <c r="S5">
        <v>157.27000000000001</v>
      </c>
    </row>
    <row r="6" spans="1:68">
      <c r="A6" t="s">
        <v>122</v>
      </c>
      <c r="B6">
        <f t="shared" si="0"/>
        <v>0.49792443537606407</v>
      </c>
      <c r="C6">
        <f>(Curvature!T7-Curvature!P7)/channel_morph!E6</f>
        <v>-0.19665095335256455</v>
      </c>
      <c r="D6">
        <f>Slope!U7</f>
        <v>0.504066666666666</v>
      </c>
      <c r="E6">
        <v>142.13</v>
      </c>
      <c r="F6">
        <v>1594.26</v>
      </c>
      <c r="G6">
        <v>1647.17</v>
      </c>
      <c r="I6">
        <v>1665.03</v>
      </c>
      <c r="J6">
        <v>90.04</v>
      </c>
      <c r="K6">
        <v>147.58000000000001</v>
      </c>
      <c r="L6">
        <f t="shared" si="1"/>
        <v>0.58762772101288407</v>
      </c>
      <c r="M6">
        <f>Curvature!R7</f>
        <v>-0.17170146601510439</v>
      </c>
      <c r="N6">
        <f t="shared" si="2"/>
        <v>0.12101910828025408</v>
      </c>
      <c r="O6" s="15">
        <f>Curvature!U7</f>
        <v>-8.4632063965306939E-2</v>
      </c>
      <c r="P6">
        <f>'combo lc3shallow 1 and 2'!S2</f>
        <v>284.43599033816378</v>
      </c>
      <c r="Q6">
        <f>'combo lc3shallow 1 and 2'!M4</f>
        <v>131.09853434636233</v>
      </c>
      <c r="R6">
        <f>'D50-ksn'!I5</f>
        <v>140.4</v>
      </c>
      <c r="S6">
        <v>1320.88</v>
      </c>
    </row>
    <row r="7" spans="1:68">
      <c r="A7" t="s">
        <v>123</v>
      </c>
      <c r="B7">
        <f t="shared" si="0"/>
        <v>0.40787513963013478</v>
      </c>
      <c r="C7">
        <f>(Curvature!T9-Curvature!P9)/channel_morph!E7</f>
        <v>1.3125232716892143E-2</v>
      </c>
      <c r="D7">
        <f>Slope!U9</f>
        <v>0.64359999999999973</v>
      </c>
      <c r="E7">
        <v>322.27999999999997</v>
      </c>
      <c r="F7">
        <v>1527.14</v>
      </c>
      <c r="G7">
        <v>1641.41</v>
      </c>
      <c r="H7">
        <v>-4</v>
      </c>
      <c r="I7">
        <v>1658.59</v>
      </c>
      <c r="J7">
        <v>193.99</v>
      </c>
      <c r="K7">
        <v>116.95</v>
      </c>
      <c r="L7">
        <f t="shared" si="1"/>
        <v>0.58905098200938177</v>
      </c>
      <c r="M7">
        <f>Curvature!R9</f>
        <v>0.37058611268622094</v>
      </c>
      <c r="N7">
        <f t="shared" si="2"/>
        <v>0.14690038477981904</v>
      </c>
      <c r="O7" s="15">
        <f>Curvature!U9</f>
        <v>-0.57853783668234282</v>
      </c>
      <c r="P7">
        <f>'combo lc3shallow 1 and 2'!W2</f>
        <v>325.40428485904749</v>
      </c>
      <c r="Q7">
        <f>'combo lc3shallow 1 and 2'!W4</f>
        <v>265.09948851575905</v>
      </c>
      <c r="R7">
        <f>'D50-ksn'!L5</f>
        <v>197.1340204903743</v>
      </c>
      <c r="S7">
        <v>1847.91</v>
      </c>
    </row>
    <row r="8" spans="1:68" s="5" customFormat="1" ht="16.149999999999999" customHeight="1">
      <c r="A8" s="5" t="s">
        <v>124</v>
      </c>
      <c r="B8" s="5">
        <f t="shared" si="0"/>
        <v>0.31023962724650578</v>
      </c>
      <c r="C8" s="5">
        <f>(Curvature!T10-Curvature!P10)/channel_morph!E8</f>
        <v>-0.21011759485245177</v>
      </c>
      <c r="D8" s="5">
        <f>Slope!U10</f>
        <v>0.62526666666666642</v>
      </c>
      <c r="E8" s="5">
        <v>360.56</v>
      </c>
      <c r="F8" s="5">
        <v>1551.02</v>
      </c>
      <c r="G8" s="5">
        <v>1637.86</v>
      </c>
      <c r="I8" s="5">
        <v>1662.88</v>
      </c>
      <c r="J8" s="5">
        <v>146.02000000000001</v>
      </c>
      <c r="K8" s="5">
        <v>165.37</v>
      </c>
      <c r="L8" s="5">
        <f t="shared" si="1"/>
        <v>0.59471305300643684</v>
      </c>
      <c r="M8" s="5">
        <f>Curvature!R10</f>
        <v>-0.39508286536090942</v>
      </c>
      <c r="N8" s="5">
        <f t="shared" si="2"/>
        <v>0.15129709137086658</v>
      </c>
      <c r="O8" s="6">
        <f>Curvature!U10</f>
        <v>-0.10927012154562496</v>
      </c>
      <c r="P8">
        <f>'combo lc3shallow 1 and 2'!V2</f>
        <v>486.5782461326238</v>
      </c>
      <c r="Q8">
        <f>'combo lc3shallow 1 and 2'!W4</f>
        <v>265.09948851575905</v>
      </c>
      <c r="R8">
        <f>'D50-ksn'!K5</f>
        <v>363.00745077680978</v>
      </c>
      <c r="S8">
        <v>1629.22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</row>
    <row r="9" spans="1:68">
      <c r="A9" s="13" t="s">
        <v>274</v>
      </c>
      <c r="E9">
        <v>124.9</v>
      </c>
      <c r="F9">
        <v>1390.61</v>
      </c>
      <c r="I9">
        <v>1436.17</v>
      </c>
      <c r="S9">
        <v>2171.6799999999998</v>
      </c>
    </row>
    <row r="10" spans="1:68">
      <c r="A10" s="13" t="s">
        <v>275</v>
      </c>
      <c r="E10">
        <v>273.08</v>
      </c>
      <c r="F10">
        <v>1440.99</v>
      </c>
      <c r="I10">
        <v>1574.19</v>
      </c>
      <c r="S10">
        <v>1967.81</v>
      </c>
    </row>
    <row r="11" spans="1:68">
      <c r="A11" s="13" t="s">
        <v>276</v>
      </c>
      <c r="E11">
        <v>399.22</v>
      </c>
      <c r="F11">
        <v>1509.91</v>
      </c>
      <c r="I11">
        <v>1631.67</v>
      </c>
      <c r="S11">
        <v>1661.42</v>
      </c>
    </row>
    <row r="12" spans="1:68">
      <c r="A12" s="13" t="s">
        <v>277</v>
      </c>
      <c r="E12">
        <v>493.23</v>
      </c>
      <c r="F12">
        <v>1544.59</v>
      </c>
      <c r="I12">
        <v>1637.28</v>
      </c>
      <c r="S12">
        <v>1486.61</v>
      </c>
    </row>
    <row r="13" spans="1:68">
      <c r="A13" s="13" t="s">
        <v>278</v>
      </c>
      <c r="E13">
        <v>440.79</v>
      </c>
      <c r="F13">
        <v>1561.42</v>
      </c>
      <c r="I13">
        <v>1633.82</v>
      </c>
      <c r="S13">
        <v>1181.31</v>
      </c>
    </row>
    <row r="14" spans="1:68">
      <c r="A14" s="13" t="s">
        <v>279</v>
      </c>
      <c r="E14">
        <v>481.75</v>
      </c>
      <c r="F14">
        <v>1564.69</v>
      </c>
      <c r="I14">
        <v>1634.54</v>
      </c>
      <c r="S14">
        <v>1001.58</v>
      </c>
    </row>
    <row r="15" spans="1:68">
      <c r="A15" s="13" t="s">
        <v>280</v>
      </c>
      <c r="E15">
        <v>564.28</v>
      </c>
      <c r="F15">
        <v>1580.75</v>
      </c>
      <c r="I15">
        <v>1643.3</v>
      </c>
      <c r="S15">
        <v>780.02</v>
      </c>
    </row>
    <row r="16" spans="1:68">
      <c r="A16" s="13" t="s">
        <v>281</v>
      </c>
      <c r="E16">
        <v>376.08</v>
      </c>
      <c r="F16">
        <v>1597.44</v>
      </c>
      <c r="I16">
        <v>1648.22</v>
      </c>
      <c r="S16">
        <v>452.91</v>
      </c>
    </row>
    <row r="17" spans="1:19">
      <c r="A17" s="13" t="s">
        <v>282</v>
      </c>
      <c r="E17">
        <v>221.75</v>
      </c>
      <c r="F17">
        <v>1613.88</v>
      </c>
      <c r="I17">
        <v>1662.42</v>
      </c>
      <c r="S17">
        <v>291.85000000000002</v>
      </c>
    </row>
    <row r="18" spans="1:19">
      <c r="A18" s="13" t="s">
        <v>431</v>
      </c>
      <c r="E18">
        <v>141.33000000000001</v>
      </c>
      <c r="F18">
        <v>1641.14</v>
      </c>
      <c r="I18">
        <v>1673.82</v>
      </c>
      <c r="S18">
        <v>35.83</v>
      </c>
    </row>
    <row r="19" spans="1:19">
      <c r="A19" s="13" t="s">
        <v>283</v>
      </c>
      <c r="E19">
        <v>82.53</v>
      </c>
      <c r="F19">
        <v>1525.3</v>
      </c>
      <c r="I19">
        <v>1572.18</v>
      </c>
      <c r="S19">
        <v>1891.78</v>
      </c>
    </row>
    <row r="20" spans="1:19">
      <c r="A20" s="13" t="s">
        <v>284</v>
      </c>
      <c r="E20">
        <v>342.86</v>
      </c>
      <c r="F20">
        <v>1533.83</v>
      </c>
      <c r="I20">
        <v>1660.47</v>
      </c>
      <c r="S20">
        <v>1773.06</v>
      </c>
    </row>
    <row r="21" spans="1:19">
      <c r="A21" s="13" t="s">
        <v>285</v>
      </c>
      <c r="E21">
        <v>345.95</v>
      </c>
      <c r="F21">
        <v>1539.59</v>
      </c>
      <c r="I21">
        <v>1662.44</v>
      </c>
      <c r="S21">
        <v>1688.67</v>
      </c>
    </row>
    <row r="22" spans="1:19">
      <c r="A22" s="13" t="s">
        <v>286</v>
      </c>
      <c r="E22">
        <v>289.67</v>
      </c>
      <c r="F22">
        <v>1558.05</v>
      </c>
      <c r="I22">
        <v>1663.21</v>
      </c>
      <c r="S22">
        <v>1532.72</v>
      </c>
    </row>
    <row r="23" spans="1:19">
      <c r="A23" s="13" t="s">
        <v>287</v>
      </c>
      <c r="E23">
        <v>211.86</v>
      </c>
      <c r="F23">
        <v>1574.22</v>
      </c>
      <c r="I23">
        <v>1663.92</v>
      </c>
      <c r="S23">
        <v>1381.16</v>
      </c>
    </row>
    <row r="24" spans="1:19">
      <c r="A24" s="13" t="s">
        <v>288</v>
      </c>
      <c r="E24">
        <v>226.67</v>
      </c>
      <c r="F24">
        <v>1604.56</v>
      </c>
      <c r="I24">
        <v>1666.8</v>
      </c>
      <c r="S24">
        <v>1212.1300000000001</v>
      </c>
    </row>
    <row r="25" spans="1:19">
      <c r="A25" s="13" t="s">
        <v>289</v>
      </c>
      <c r="E25">
        <v>178.84</v>
      </c>
      <c r="F25">
        <v>1622.86</v>
      </c>
      <c r="I25">
        <v>1668.73</v>
      </c>
      <c r="S25">
        <v>1072.92</v>
      </c>
    </row>
    <row r="26" spans="1:19">
      <c r="A26" s="13" t="s">
        <v>290</v>
      </c>
      <c r="E26">
        <v>129.76</v>
      </c>
      <c r="F26">
        <v>1641.24</v>
      </c>
      <c r="I26">
        <v>1673.58</v>
      </c>
      <c r="S26">
        <v>874.94</v>
      </c>
    </row>
    <row r="27" spans="1:19">
      <c r="A27" s="13" t="s">
        <v>291</v>
      </c>
      <c r="E27">
        <v>166.11</v>
      </c>
      <c r="F27">
        <v>1651.17</v>
      </c>
      <c r="I27">
        <v>1677.52</v>
      </c>
      <c r="S27">
        <v>739.11</v>
      </c>
    </row>
    <row r="28" spans="1:19">
      <c r="A28" t="s">
        <v>430</v>
      </c>
      <c r="E28">
        <v>176.16</v>
      </c>
      <c r="F28">
        <v>1661.24</v>
      </c>
      <c r="I28">
        <v>1682.81</v>
      </c>
      <c r="S28">
        <v>570.28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0A00-82B4-46D2-B213-7AE6C57C1053}">
  <dimension ref="M37"/>
  <sheetViews>
    <sheetView zoomScale="85" zoomScaleNormal="85" workbookViewId="0">
      <selection activeCell="P54" sqref="P54"/>
    </sheetView>
  </sheetViews>
  <sheetFormatPr defaultRowHeight="15"/>
  <sheetData>
    <row r="37" spans="13:13">
      <c r="M37" t="s">
        <v>273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9FA1-265F-EE4E-A265-BF3C1E89488F}">
  <sheetPr>
    <tabColor rgb="FF7030A0"/>
  </sheetPr>
  <dimension ref="A1:M32"/>
  <sheetViews>
    <sheetView workbookViewId="0">
      <selection activeCell="M29" sqref="M29"/>
    </sheetView>
  </sheetViews>
  <sheetFormatPr defaultColWidth="11.42578125" defaultRowHeight="15"/>
  <cols>
    <col min="6" max="7" width="11.7109375" bestFit="1" customWidth="1"/>
    <col min="9" max="9" width="11.7109375" bestFit="1" customWidth="1"/>
  </cols>
  <sheetData>
    <row r="1" spans="1:13">
      <c r="A1" t="s">
        <v>244</v>
      </c>
    </row>
    <row r="2" spans="1:13">
      <c r="B2" s="36" t="s">
        <v>183</v>
      </c>
      <c r="C2" s="38" t="s">
        <v>184</v>
      </c>
      <c r="D2" s="38" t="s">
        <v>185</v>
      </c>
      <c r="E2" s="38" t="s">
        <v>186</v>
      </c>
      <c r="F2" s="38" t="s">
        <v>187</v>
      </c>
      <c r="G2" s="38" t="s">
        <v>188</v>
      </c>
      <c r="H2" s="38" t="s">
        <v>189</v>
      </c>
      <c r="I2" s="38" t="s">
        <v>190</v>
      </c>
      <c r="J2" s="38" t="s">
        <v>191</v>
      </c>
      <c r="K2" s="38" t="s">
        <v>192</v>
      </c>
      <c r="L2" s="38" t="s">
        <v>193</v>
      </c>
      <c r="M2" s="38" t="s">
        <v>245</v>
      </c>
    </row>
    <row r="3" spans="1:13">
      <c r="A3" t="s">
        <v>212</v>
      </c>
      <c r="B3">
        <f>AVERAGE('lc1.shallow1'!A5:A832)</f>
        <v>-104.70084186618358</v>
      </c>
      <c r="C3">
        <f>AVERAGE('lc1.shallow1'!B5:B832)</f>
        <v>32.233373970966213</v>
      </c>
      <c r="D3">
        <f>AVERAGE('lc1.shallow1'!C5:C832)</f>
        <v>89.941327107681147</v>
      </c>
      <c r="E3">
        <f>AVERAGE('lc1.shallow1'!D5:D832)</f>
        <v>50.439452215567641</v>
      </c>
      <c r="F3" s="39">
        <f>AVERAGE('lc1.shallow1'!E5:E832)</f>
        <v>5.3564371980676361E-6</v>
      </c>
      <c r="G3" s="39">
        <f>AVERAGE('lc1.shallow1'!F5:F832)</f>
        <v>3.0036835748792232E-6</v>
      </c>
      <c r="H3">
        <f>AVERAGE('lc1.shallow1'!G5:G832)</f>
        <v>3499.6304347826085</v>
      </c>
      <c r="I3" s="39">
        <f>AVERAGE('lc1.shallow1'!H5:H832)</f>
        <v>1.2414229468599042E-11</v>
      </c>
      <c r="J3">
        <f>AVERAGE('lc1.shallow1'!I5:I832)</f>
        <v>-1.5150407126413035</v>
      </c>
      <c r="K3">
        <f>AVERAGE('lc1.shallow1'!J5:J832)</f>
        <v>4926.8538155163051</v>
      </c>
      <c r="L3">
        <f>AVERAGE('lc1.shallow1'!K5:K832)</f>
        <v>25.378976109363531</v>
      </c>
      <c r="M3">
        <f>AVERAGE(cum_freq_b!$T$2:$T$1100)</f>
        <v>272.01313214175127</v>
      </c>
    </row>
    <row r="4" spans="1:13">
      <c r="A4" t="s">
        <v>213</v>
      </c>
      <c r="B4">
        <f>MEDIAN('lc1.shallow1'!A5:A832)</f>
        <v>-104.70085355000001</v>
      </c>
      <c r="C4">
        <f>MEDIAN('lc1.shallow1'!B5:B832)</f>
        <v>32.233498729999994</v>
      </c>
      <c r="D4">
        <f>MEDIAN('lc1.shallow1'!C5:C832)</f>
        <v>74.435974219999991</v>
      </c>
      <c r="E4">
        <f>MEDIAN('lc1.shallow1'!D5:D832)</f>
        <v>40.603541790000001</v>
      </c>
      <c r="F4" s="39">
        <f>MEDIAN('lc1.shallow1'!E5:E832)</f>
        <v>4.4349999999999999E-6</v>
      </c>
      <c r="G4" s="39">
        <f>MEDIAN('lc1.shallow1'!F5:F832)</f>
        <v>2.4149999999999997E-6</v>
      </c>
      <c r="H4">
        <f>MEDIAN('lc1.shallow1'!G5:G832)</f>
        <v>1710</v>
      </c>
      <c r="I4" s="39">
        <f>MEDIAN('lc1.shallow1'!H5:H832)</f>
        <v>6.0650000000000005E-12</v>
      </c>
      <c r="J4">
        <f>MEDIAN('lc1.shallow1'!I5:I832)</f>
        <v>-1.4565455109999998</v>
      </c>
      <c r="K4">
        <f>MEDIAN(('lc1.shallow1'!J5:J832))</f>
        <v>2404.8667384999999</v>
      </c>
      <c r="L4">
        <f>MEDIAN('lc1.shallow1'!K5:K832)</f>
        <v>23.927906435000001</v>
      </c>
      <c r="M4">
        <f>MEDIAN(cum_freq_b!$T$2:$T$1100)</f>
        <v>213.4</v>
      </c>
    </row>
    <row r="5" spans="1:13">
      <c r="A5" t="s">
        <v>214</v>
      </c>
      <c r="B5">
        <f>STDEV('lc1.shallow1'!A5:A832)</f>
        <v>2.497827903633178E-4</v>
      </c>
      <c r="C5">
        <f>STDEV('lc1.shallow1'!B5:B832)</f>
        <v>5.2591836127488783E-4</v>
      </c>
      <c r="D5">
        <f>STDEV('lc1.shallow1'!C5:C832)</f>
        <v>59.207192123017435</v>
      </c>
      <c r="E5">
        <f>STDEV('lc1.shallow1'!D5:D832)</f>
        <v>34.759039866413758</v>
      </c>
      <c r="F5">
        <f>STDEV('lc1.shallow1'!E5:E832)</f>
        <v>3.5265530319939743E-6</v>
      </c>
      <c r="G5">
        <f>STDEV('lc1.shallow1'!F5:F832)</f>
        <v>2.0696707368575256E-6</v>
      </c>
      <c r="H5">
        <f>STDEV('lc1.shallow1'!G5:G832)</f>
        <v>6174.8596344642692</v>
      </c>
      <c r="I5">
        <f>STDEV('lc1.shallow1'!H5:H832)</f>
        <v>2.1909755146585157E-11</v>
      </c>
      <c r="J5">
        <f>STDEV('lc1.shallow1'!I5:I832)</f>
        <v>1.0217205856777918</v>
      </c>
      <c r="K5">
        <f>STDEV(('lc1.shallow1'!J5:J832))</f>
        <v>9746.7906623489234</v>
      </c>
      <c r="L5">
        <f>STDEV('lc1.shallow1'!K5:K832)</f>
        <v>10.909011359292213</v>
      </c>
      <c r="M5">
        <f>STDEV((cum_freq_b!$T$2:$T$1100))</f>
        <v>195.46844252903929</v>
      </c>
    </row>
    <row r="6" spans="1:13">
      <c r="A6" t="s">
        <v>5</v>
      </c>
      <c r="B6">
        <f>MAX('lc1.shallow1'!A5:A832)</f>
        <v>-104.70026180000001</v>
      </c>
      <c r="C6">
        <f>MAX('lc1.shallow1'!B5:B832)</f>
        <v>32.234095830000001</v>
      </c>
      <c r="D6">
        <f>MAX('lc1.shallow1'!C5:C832)</f>
        <v>525.38664370000004</v>
      </c>
      <c r="E6">
        <f>MAX('lc1.shallow1'!D5:D832)</f>
        <v>446.86309640000002</v>
      </c>
      <c r="F6" s="39">
        <f>MAX('lc1.shallow1'!E5:E832)</f>
        <v>3.1300000000000002E-5</v>
      </c>
      <c r="G6" s="39">
        <f>MAX('lc1.shallow1'!F5:F832)</f>
        <v>2.6599999999999999E-5</v>
      </c>
      <c r="H6">
        <f>MAX('lc1.shallow1'!G5:G832)</f>
        <v>90626</v>
      </c>
      <c r="I6" s="39">
        <f>MAX('lc1.shallow1'!H5:H832)</f>
        <v>3.2099999999999998E-10</v>
      </c>
      <c r="J6">
        <f>MAX('lc1.shallow1'!I5:I832)</f>
        <v>-9.2044800000000003E-4</v>
      </c>
      <c r="K6">
        <f>MAX('lc1.shallow1'!J5:J832)</f>
        <v>183887.66570000001</v>
      </c>
      <c r="L6">
        <f>MAX('lc1.shallow1'!K5:K832)</f>
        <v>67.546310070000004</v>
      </c>
      <c r="M6">
        <f>MAX(cum_freq_b!$T$2:$T$1100)</f>
        <v>2519.9</v>
      </c>
    </row>
    <row r="7" spans="1:13">
      <c r="A7" t="s">
        <v>12</v>
      </c>
      <c r="B7">
        <f>COUNT('lc1.shallow1'!A5:A832)</f>
        <v>828</v>
      </c>
      <c r="C7">
        <f>COUNT('lc1.shallow1'!B5:B832)</f>
        <v>828</v>
      </c>
      <c r="D7">
        <f>COUNT('lc1.shallow1'!C5:C832)</f>
        <v>828</v>
      </c>
      <c r="E7">
        <f>COUNT('lc1.shallow1'!D5:D832)</f>
        <v>828</v>
      </c>
      <c r="F7">
        <f>COUNT('lc1.shallow1'!E5:E832)</f>
        <v>828</v>
      </c>
      <c r="G7">
        <f>COUNT('lc1.shallow1'!F5:F832)</f>
        <v>828</v>
      </c>
      <c r="H7">
        <f>COUNT('lc1.shallow1'!G5:G832)</f>
        <v>828</v>
      </c>
      <c r="I7">
        <f>COUNT('lc1.shallow1'!H5:H832)</f>
        <v>828</v>
      </c>
      <c r="J7">
        <f>COUNT('lc1.shallow1'!I5:I832)</f>
        <v>828</v>
      </c>
      <c r="K7">
        <f>COUNT('lc1.shallow1'!J5:J832)</f>
        <v>828</v>
      </c>
      <c r="L7">
        <f>COUNT('lc1.shallow1'!K5:K832)</f>
        <v>828</v>
      </c>
      <c r="M7">
        <f>COUNT(cum_freq_b!$T$2:$T$1100)</f>
        <v>1099</v>
      </c>
    </row>
    <row r="9" spans="1:13">
      <c r="A9" t="s">
        <v>246</v>
      </c>
    </row>
    <row r="10" spans="1:13">
      <c r="B10" s="36" t="s">
        <v>183</v>
      </c>
      <c r="C10" s="38" t="s">
        <v>184</v>
      </c>
      <c r="D10" s="38" t="s">
        <v>185</v>
      </c>
      <c r="E10" s="38" t="s">
        <v>186</v>
      </c>
      <c r="F10" s="38" t="s">
        <v>187</v>
      </c>
      <c r="G10" s="38" t="s">
        <v>188</v>
      </c>
      <c r="H10" s="38" t="s">
        <v>189</v>
      </c>
      <c r="I10" s="38" t="s">
        <v>190</v>
      </c>
      <c r="J10" s="38" t="s">
        <v>191</v>
      </c>
      <c r="K10" s="38" t="s">
        <v>192</v>
      </c>
      <c r="L10" s="38" t="s">
        <v>193</v>
      </c>
      <c r="M10" s="38" t="s">
        <v>245</v>
      </c>
    </row>
    <row r="11" spans="1:13">
      <c r="A11" t="s">
        <v>212</v>
      </c>
      <c r="B11">
        <f>AVERAGE('LC1.Shallow2'!B6:B285)</f>
        <v>-104.70203952430749</v>
      </c>
      <c r="C11">
        <f>AVERAGE('LC1.Shallow2'!C6:C285)</f>
        <v>32.229957092631984</v>
      </c>
      <c r="D11">
        <f>AVERAGE('LC1.Shallow2'!D6:D285)</f>
        <v>84.192946587966659</v>
      </c>
      <c r="E11">
        <f>AVERAGE('LC1.Shallow2'!E6:E285)</f>
        <v>47.156373418763884</v>
      </c>
      <c r="F11" s="39">
        <f>AVERAGE('LC1.Shallow2'!F6:F285)</f>
        <v>4.1016759118817634E-6</v>
      </c>
      <c r="G11" s="39">
        <f>AVERAGE('LC1.Shallow2'!G6:G285)</f>
        <v>2.2973440030555963E-6</v>
      </c>
      <c r="H11">
        <f>AVERAGE('LC1.Shallow2'!H6:H285)</f>
        <v>3352.2767527675278</v>
      </c>
      <c r="I11" s="39">
        <f>AVERAGE('LC1.Shallow2'!I6:I285)</f>
        <v>7.9562996528649002E-12</v>
      </c>
      <c r="J11">
        <f>AVERAGE('LC1.Shallow2'!J6:J285)</f>
        <v>-1.7053520933500002</v>
      </c>
      <c r="K11">
        <f>AVERAGE('LC1.Shallow2'!K6:K285)</f>
        <v>4894.1671397297241</v>
      </c>
      <c r="L11">
        <f>AVERAGE('LC1.Shallow2'!L6:L285)</f>
        <v>28.345711493222684</v>
      </c>
    </row>
    <row r="12" spans="1:13">
      <c r="A12" t="s">
        <v>213</v>
      </c>
      <c r="B12">
        <f>MEDIAN('LC1.Shallow2'!B6:B285)</f>
        <v>-104.702075158602</v>
      </c>
      <c r="C12">
        <f>MEDIAN('LC1.Shallow2'!C6:C285)</f>
        <v>32.2300123672957</v>
      </c>
      <c r="D12">
        <f>MEDIAN('LC1.Shallow2'!D6:D285)</f>
        <v>61.077031976979598</v>
      </c>
      <c r="E12">
        <f>MEDIAN('LC1.Shallow2'!E6:E285)</f>
        <v>33.407663645220303</v>
      </c>
      <c r="F12" s="39">
        <f>MEDIAN('LC1.Shallow2'!F6:F285)</f>
        <v>2.97552468445159E-6</v>
      </c>
      <c r="G12" s="39">
        <f>MEDIAN('LC1.Shallow2'!G6:G285)</f>
        <v>1.62754024890528E-6</v>
      </c>
      <c r="H12">
        <f>MEDIAN('LC1.Shallow2'!H6:H285)</f>
        <v>1071</v>
      </c>
      <c r="I12" s="39">
        <f>MEDIAN('LC1.Shallow2'!I6:I285)</f>
        <v>2.5419133194129898E-12</v>
      </c>
      <c r="J12">
        <f>MEDIAN('LC1.Shallow2'!J6:J285)</f>
        <v>-1.8521140829702101</v>
      </c>
      <c r="K12">
        <f>MEDIAN('LC1.Shallow2'!K6:K285)</f>
        <v>1610.5574950626301</v>
      </c>
      <c r="L12">
        <f>MEDIAN('LC1.Shallow2'!L6:L285)</f>
        <v>26.939041078993899</v>
      </c>
    </row>
    <row r="13" spans="1:13">
      <c r="A13" t="s">
        <v>214</v>
      </c>
      <c r="B13">
        <f>STDEV('LC1.Shallow2'!B6:B285)</f>
        <v>2.0270552794400998E-4</v>
      </c>
      <c r="C13">
        <f>STDEV('LC1.Shallow2'!C6:C285)</f>
        <v>4.1499785061130059E-4</v>
      </c>
      <c r="D13">
        <f>STDEV('LC1.Shallow2'!D6:D285)</f>
        <v>67.118085406168902</v>
      </c>
      <c r="E13">
        <f>STDEV('LC1.Shallow2'!E6:E285)</f>
        <v>38.109488458813289</v>
      </c>
      <c r="F13">
        <f>STDEV('LC1.Shallow2'!F6:F285)</f>
        <v>3.2698301380207577E-6</v>
      </c>
      <c r="G13">
        <f>STDEV('LC1.Shallow2'!G6:G285)</f>
        <v>1.8566017363738601E-6</v>
      </c>
      <c r="H13">
        <f>STDEV('LC1.Shallow2'!H6:H285)</f>
        <v>6664.6558601502702</v>
      </c>
      <c r="I13">
        <f>STDEV('LC1.Shallow2'!I6:I285)</f>
        <v>1.5817906162670214E-11</v>
      </c>
      <c r="J13">
        <f>STDEV('LC1.Shallow2'!J6:J285)</f>
        <v>0.97820861481300714</v>
      </c>
      <c r="K13">
        <f>STDEV('LC1.Shallow2'!K6:K285)</f>
        <v>9928.8645138725333</v>
      </c>
      <c r="L13">
        <f>STDEV('LC1.Shallow2'!L6:L285)</f>
        <v>11.493090637320575</v>
      </c>
    </row>
    <row r="14" spans="1:13">
      <c r="A14" t="s">
        <v>5</v>
      </c>
      <c r="B14">
        <f>MAX('LC1.Shallow2'!B6:B285)</f>
        <v>-104.70171021527899</v>
      </c>
      <c r="C14">
        <f>MAX('LC1.Shallow2'!C6:C285)</f>
        <v>32.230587273141303</v>
      </c>
      <c r="D14">
        <f>MAX('LC1.Shallow2'!D6:D285)</f>
        <v>434.87314096809303</v>
      </c>
      <c r="E14">
        <f>MAX('LC1.Shallow2'!E6:E285)</f>
        <v>248.747162459169</v>
      </c>
      <c r="F14" s="39">
        <f>MAX('LC1.Shallow2'!F6:F285)</f>
        <v>2.11859634247333E-5</v>
      </c>
      <c r="G14" s="39">
        <f>MAX('LC1.Shallow2'!G6:G285)</f>
        <v>1.21183577218277E-5</v>
      </c>
      <c r="H14">
        <f>MAX('LC1.Shallow2'!H6:H285)</f>
        <v>43880</v>
      </c>
      <c r="I14" s="39">
        <f>MAX('LC1.Shallow2'!I6:I285)</f>
        <v>1.04144870640375E-10</v>
      </c>
      <c r="J14">
        <f>MAX('LC1.Shallow2'!J6:J285)</f>
        <v>-2.8458652672236299E-3</v>
      </c>
      <c r="K14">
        <f>MAX('LC1.Shallow2'!K6:K285)</f>
        <v>66417.0351579657</v>
      </c>
      <c r="L14">
        <f>MAX('LC1.Shallow2'!L6:L285)</f>
        <v>63.612839214712899</v>
      </c>
    </row>
    <row r="15" spans="1:13">
      <c r="A15" t="s">
        <v>12</v>
      </c>
      <c r="B15">
        <f>COUNT('LC1.Shallow2'!B6:B285)</f>
        <v>271</v>
      </c>
      <c r="C15">
        <f>COUNT('LC1.Shallow2'!C6:C285)</f>
        <v>271</v>
      </c>
      <c r="D15">
        <f>COUNT('LC1.Shallow2'!D6:D285)</f>
        <v>271</v>
      </c>
      <c r="E15">
        <f>COUNT('LC1.Shallow2'!E6:E285)</f>
        <v>271</v>
      </c>
      <c r="F15">
        <f>COUNT('LC1.Shallow2'!F6:F285)</f>
        <v>271</v>
      </c>
      <c r="G15">
        <f>COUNT('LC1.Shallow2'!G6:G285)</f>
        <v>271</v>
      </c>
      <c r="H15">
        <f>COUNT('LC1.Shallow2'!H6:H285)</f>
        <v>271</v>
      </c>
      <c r="I15">
        <f>COUNT('LC1.Shallow2'!I6:I285)</f>
        <v>271</v>
      </c>
      <c r="J15">
        <f>COUNT('LC1.Shallow2'!J6:J285)</f>
        <v>271</v>
      </c>
      <c r="K15">
        <f>COUNT('LC1.Shallow2'!K6:K285)</f>
        <v>271</v>
      </c>
      <c r="L15">
        <f>COUNT('LC1.Shallow2'!L6:L285)</f>
        <v>271</v>
      </c>
    </row>
    <row r="17" spans="1:13">
      <c r="A17" t="s">
        <v>247</v>
      </c>
    </row>
    <row r="18" spans="1:13">
      <c r="B18" s="36" t="s">
        <v>183</v>
      </c>
      <c r="C18" s="38" t="s">
        <v>184</v>
      </c>
      <c r="D18" s="38" t="s">
        <v>185</v>
      </c>
      <c r="E18" s="38" t="s">
        <v>186</v>
      </c>
      <c r="F18" s="38" t="s">
        <v>187</v>
      </c>
      <c r="G18" s="38" t="s">
        <v>188</v>
      </c>
      <c r="H18" s="38" t="s">
        <v>189</v>
      </c>
      <c r="I18" s="38" t="s">
        <v>190</v>
      </c>
      <c r="J18" s="38" t="s">
        <v>191</v>
      </c>
      <c r="K18" s="38" t="s">
        <v>192</v>
      </c>
      <c r="L18" s="38" t="s">
        <v>193</v>
      </c>
      <c r="M18" s="38" t="s">
        <v>245</v>
      </c>
    </row>
    <row r="19" spans="1:13">
      <c r="A19" t="s">
        <v>212</v>
      </c>
      <c r="B19">
        <f>AVERAGE('LC3.shallow2'!B6:B526)</f>
        <v>-104.71212445505391</v>
      </c>
      <c r="C19">
        <f>AVERAGE('LC3.shallow2'!C6:C526)</f>
        <v>32.241897048108591</v>
      </c>
      <c r="D19">
        <f>AVERAGE('LC3.shallow2'!D6:D526)</f>
        <v>81.514701826430326</v>
      </c>
      <c r="E19">
        <f>AVERAGE('LC3.shallow2'!E6:E526)</f>
        <v>45.034651408640244</v>
      </c>
      <c r="F19" s="39">
        <f>AVERAGE('LC3.shallow2'!F6:F526)</f>
        <v>4.4665776721485434E-6</v>
      </c>
      <c r="G19" s="39">
        <f>AVERAGE('LC3.shallow2'!G6:G526)</f>
        <v>2.4676623888468428E-6</v>
      </c>
      <c r="H19">
        <f>AVERAGE('LC3.shallow2'!H6:H526)</f>
        <v>3247.2876984126983</v>
      </c>
      <c r="I19" s="39">
        <f>AVERAGE('LC3.shallow2'!H6:H526)</f>
        <v>3247.2876984126983</v>
      </c>
      <c r="J19">
        <f>AVERAGE('LC3.shallow2'!J6:J526)</f>
        <v>-1.7700381182026255</v>
      </c>
      <c r="K19">
        <f>AVERAGE('LC3.shallow2'!K6:K526)</f>
        <v>4362.4732209580507</v>
      </c>
      <c r="L19">
        <f>AVERAGE('LC3.shallow2'!L6:L526)</f>
        <v>24.941210487051258</v>
      </c>
      <c r="M19">
        <f>AVERAGE(cum_freq_b!$G$2:$G$553)</f>
        <v>260.47643868438524</v>
      </c>
    </row>
    <row r="20" spans="1:13">
      <c r="A20" t="s">
        <v>213</v>
      </c>
      <c r="B20">
        <f>MEDIAN('LC3.shallow2'!B6:B526)</f>
        <v>-104.712087016992</v>
      </c>
      <c r="C20">
        <f>MEDIAN('LC3.shallow2'!C6:C526)</f>
        <v>32.241918221552353</v>
      </c>
      <c r="D20">
        <f>MEDIAN('LC3.shallow2'!D6:D526)</f>
        <v>57.99719617131305</v>
      </c>
      <c r="E20">
        <f>MEDIAN('LC3.shallow2'!E6:E526)</f>
        <v>33.758247307213999</v>
      </c>
      <c r="F20" s="39">
        <f>MEDIAN('LC3.shallow2'!F6:F526)</f>
        <v>3.1779407101737999E-6</v>
      </c>
      <c r="G20" s="39">
        <f>MEDIAN('LC3.shallow2'!G6:G526)</f>
        <v>1.84977404950439E-6</v>
      </c>
      <c r="H20">
        <f>MEDIAN('LC3.shallow2'!H6:H526)</f>
        <v>1124</v>
      </c>
      <c r="I20" s="39">
        <f>MEDIAN('LC3.shallow2'!H6:H526)</f>
        <v>1124</v>
      </c>
      <c r="J20">
        <f>MEDIAN('LC3.shallow2'!J6:J526)</f>
        <v>-2.1036572040752999</v>
      </c>
      <c r="K20">
        <f>MEDIAN('LC3.shallow2'!K6:K526)</f>
        <v>1522.4797917301701</v>
      </c>
      <c r="L20">
        <f>MEDIAN('LC3.shallow2'!L6:L526)</f>
        <v>23.158122074394349</v>
      </c>
      <c r="M20">
        <f>MEDIAN(cum_freq_b!$G$2:$G$553)</f>
        <v>198.09837738830407</v>
      </c>
    </row>
    <row r="21" spans="1:13">
      <c r="A21" t="s">
        <v>214</v>
      </c>
      <c r="B21">
        <f>STDEV('LC3.shallow2'!B6:B526)</f>
        <v>2.7192648087238182E-4</v>
      </c>
      <c r="C21">
        <f>STDEV('LC3.shallow2'!C6:C526)</f>
        <v>1.8269644256215569E-4</v>
      </c>
      <c r="D21">
        <f>STDEV('LC3.shallow2'!D6:D526)</f>
        <v>67.515543925965034</v>
      </c>
      <c r="E21">
        <f>STDEV('LC3.shallow2'!E6:E526)</f>
        <v>31.923018068926165</v>
      </c>
      <c r="F21">
        <f>STDEV('LC3.shallow2'!F6:F526)</f>
        <v>3.6994979666831773E-6</v>
      </c>
      <c r="G21">
        <f>STDEV('LC3.shallow2'!G6:G526)</f>
        <v>1.7492138409221842E-6</v>
      </c>
      <c r="H21">
        <f>STDEV('LC3.shallow2'!H6:H526)</f>
        <v>7084.7735641890822</v>
      </c>
      <c r="I21">
        <f>STDEV('LC3.shallow2'!H6:H526)</f>
        <v>7084.7735641890822</v>
      </c>
      <c r="J21">
        <f>STDEV('LC3.shallow2'!J6:J526)</f>
        <v>1.0113554437197825</v>
      </c>
      <c r="K21">
        <f>STDEV('LC3.shallow2'!K6:K526)</f>
        <v>9142.103379987635</v>
      </c>
      <c r="L21">
        <f>STDEV('LC3.shallow2'!L6:L526)</f>
        <v>10.767788424790368</v>
      </c>
      <c r="M21">
        <f>STDEV(cum_freq_b!$G$2:$G$553)</f>
        <v>177.02063162475906</v>
      </c>
    </row>
    <row r="22" spans="1:13">
      <c r="A22" t="s">
        <v>5</v>
      </c>
      <c r="B22">
        <f>MAX('LC3.shallow2'!B6:B526)</f>
        <v>-104.711588795914</v>
      </c>
      <c r="C22">
        <f>MAX('LC3.shallow2'!C6:C526)</f>
        <v>32.242275619594103</v>
      </c>
      <c r="D22">
        <f>MAX('LC3.shallow2'!D6:D526)</f>
        <v>590.76717247704505</v>
      </c>
      <c r="E22">
        <f>MAX('LC3.shallow2'!E6:E526)</f>
        <v>230.955059002735</v>
      </c>
      <c r="F22" s="39">
        <f>MAX('LC3.shallow2'!F6:F526)</f>
        <v>3.2370927761809499E-5</v>
      </c>
      <c r="G22" s="39">
        <f>MAX('LC3.shallow2'!G6:G526)</f>
        <v>1.26551201209347E-5</v>
      </c>
      <c r="H22">
        <f>MAX('LC3.shallow2'!H6:H526)</f>
        <v>82427</v>
      </c>
      <c r="I22" s="39">
        <f>MAX('LC3.shallow2'!H6:H526)</f>
        <v>82427</v>
      </c>
      <c r="J22">
        <f>MAX('LC3.shallow2'!J6:J526)</f>
        <v>-7.33263573380549E-3</v>
      </c>
      <c r="K22">
        <f>MAX('LC3.shallow2'!K6:K526)</f>
        <v>101738.514839654</v>
      </c>
      <c r="L22">
        <f>MAX('LC3.shallow2'!L6:L526)</f>
        <v>63.0399457798963</v>
      </c>
      <c r="M22">
        <f>MAX(cum_freq_b!$G$2:$G$553)</f>
        <v>1290.8078247662861</v>
      </c>
    </row>
    <row r="23" spans="1:13">
      <c r="A23" t="s">
        <v>12</v>
      </c>
      <c r="B23">
        <f>COUNT('LC3.shallow2'!B6:B526)</f>
        <v>504</v>
      </c>
      <c r="C23">
        <f>COUNT('LC3.shallow2'!C6:C526)</f>
        <v>504</v>
      </c>
      <c r="D23">
        <f>COUNT('LC3.shallow2'!D6:D526)</f>
        <v>504</v>
      </c>
      <c r="E23">
        <f>COUNT('LC3.shallow2'!E6:E526)</f>
        <v>504</v>
      </c>
      <c r="F23">
        <f>COUNT('LC3.shallow2'!F6:F526)</f>
        <v>504</v>
      </c>
      <c r="G23">
        <f>COUNT('LC3.shallow2'!G6:G526)</f>
        <v>504</v>
      </c>
      <c r="H23">
        <f>COUNT('LC3.shallow2'!H6:H526)</f>
        <v>504</v>
      </c>
      <c r="I23">
        <f>COUNT('LC3.shallow2'!H6:H526)</f>
        <v>504</v>
      </c>
      <c r="J23">
        <f>COUNT('LC3.shallow2'!J6:J526)</f>
        <v>504</v>
      </c>
      <c r="K23">
        <f>COUNT('LC3.shallow2'!K6:K526)</f>
        <v>504</v>
      </c>
      <c r="L23">
        <f>COUNT('LC3.shallow2'!L6:L526)</f>
        <v>504</v>
      </c>
      <c r="M23">
        <f>COUNT(cum_freq_b!$G$2:$G$553)</f>
        <v>552</v>
      </c>
    </row>
    <row r="26" spans="1:13">
      <c r="A26" t="s">
        <v>248</v>
      </c>
    </row>
    <row r="27" spans="1:13">
      <c r="B27" s="36" t="s">
        <v>183</v>
      </c>
      <c r="C27" s="38" t="s">
        <v>184</v>
      </c>
      <c r="D27" s="38" t="s">
        <v>185</v>
      </c>
      <c r="E27" s="38" t="s">
        <v>186</v>
      </c>
      <c r="F27" s="38" t="s">
        <v>187</v>
      </c>
      <c r="G27" s="38" t="s">
        <v>188</v>
      </c>
      <c r="H27" s="38" t="s">
        <v>189</v>
      </c>
      <c r="I27" s="38" t="s">
        <v>190</v>
      </c>
      <c r="J27" s="38" t="s">
        <v>191</v>
      </c>
      <c r="K27" s="38" t="s">
        <v>192</v>
      </c>
      <c r="L27" s="38" t="s">
        <v>193</v>
      </c>
      <c r="M27" s="38" t="s">
        <v>245</v>
      </c>
    </row>
    <row r="28" spans="1:13">
      <c r="A28" t="s">
        <v>212</v>
      </c>
      <c r="B28">
        <f>AVERAGE('LC3.shallow1'!C5:C56)</f>
        <v>-104.70912203610614</v>
      </c>
      <c r="C28">
        <f>AVERAGE('LC3.shallow1'!D5:D56)</f>
        <v>32.244201170630753</v>
      </c>
      <c r="D28">
        <f>AVERAGE('LC3.shallow1'!E5:E56)</f>
        <v>51.248062584930217</v>
      </c>
      <c r="E28">
        <f>AVERAGE('LC3.shallow1'!F5:F56)</f>
        <v>30.587256191591788</v>
      </c>
      <c r="F28" s="39">
        <f>AVERAGE('LC3.shallow1'!G5:G56)</f>
        <v>6.2718693108494155E-6</v>
      </c>
      <c r="G28" s="39">
        <f>AVERAGE('LC3.shallow1'!H5:H56)</f>
        <v>3.7433468454189868E-6</v>
      </c>
      <c r="H28">
        <f>AVERAGE('LC3.shallow1'!I5:I56)</f>
        <v>1013.8125</v>
      </c>
      <c r="I28" s="39">
        <f>AVERAGE('LC3.shallow1'!J5:J56)</f>
        <v>1.5184368635588678E-11</v>
      </c>
      <c r="J28">
        <f>AVERAGE('LC3.shallow1'!K5:K56)</f>
        <v>-1.9864208670741432</v>
      </c>
      <c r="K28">
        <f>AVERAGE('LC3.shallow1'!L5:L56)</f>
        <v>1321.501987916856</v>
      </c>
      <c r="L28">
        <f>AVERAGE('LC3.shallow1'!M5:M56)</f>
        <v>22.692704233937416</v>
      </c>
    </row>
    <row r="29" spans="1:13">
      <c r="A29" t="s">
        <v>213</v>
      </c>
      <c r="B29">
        <f>MEDIAN('LC3.shallow1'!C5:C56)</f>
        <v>-104.7092153885045</v>
      </c>
      <c r="C29">
        <f>MEDIAN('LC3.shallow1'!D5:D56)</f>
        <v>32.244132961849402</v>
      </c>
      <c r="D29">
        <f>MEDIAN('LC3.shallow1'!E5:E56)</f>
        <v>47.419060052581898</v>
      </c>
      <c r="E29">
        <f>MEDIAN('LC3.shallow1'!F5:F56)</f>
        <v>28.964868015790501</v>
      </c>
      <c r="F29" s="39">
        <f>MEDIAN('LC3.shallow1'!G5:G56)</f>
        <v>5.8032661625059801E-6</v>
      </c>
      <c r="G29" s="39">
        <f>MEDIAN('LC3.shallow1'!H5:H56)</f>
        <v>3.5447948202916002E-6</v>
      </c>
      <c r="H29">
        <f>MEDIAN('LC3.shallow1'!I5:I56)</f>
        <v>797</v>
      </c>
      <c r="I29" s="39">
        <f>MEDIAN('LC3.shallow1'!J5:J56)</f>
        <v>1.1937061145492049E-11</v>
      </c>
      <c r="J29">
        <f>MEDIAN('LC3.shallow1'!K5:K56)</f>
        <v>-2.2227020527022603</v>
      </c>
      <c r="K29">
        <f>MEDIAN('LC3.shallow1'!L5:L56)</f>
        <v>1020.110884382528</v>
      </c>
      <c r="L29">
        <f>MEDIAN('LC3.shallow1'!M5:M56)</f>
        <v>23.15978536679555</v>
      </c>
    </row>
    <row r="30" spans="1:13">
      <c r="A30" t="s">
        <v>214</v>
      </c>
      <c r="B30">
        <f>STDEV('LC3.shallow1'!C5:C56)</f>
        <v>3.1445319760711591E-4</v>
      </c>
      <c r="C30">
        <f>STDEV('LC3.shallow1'!D5:D56)</f>
        <v>2.7589953746478749E-4</v>
      </c>
      <c r="D30">
        <f>STDEV('LC3.shallow1'!E5:E56)</f>
        <v>21.18308510523385</v>
      </c>
      <c r="E30">
        <f>STDEV('LC3.shallow1'!F5:F56)</f>
        <v>11.371114563114734</v>
      </c>
      <c r="F30">
        <f>STDEV('LC3.shallow1'!G5:G56)</f>
        <v>2.5924402734337633E-6</v>
      </c>
      <c r="G30">
        <f>STDEV('LC3.shallow1'!H5:H56)</f>
        <v>1.3916261583618154E-6</v>
      </c>
      <c r="H30">
        <f>STDEV('LC3.shallow1'!I5:I56)</f>
        <v>702.93910805108828</v>
      </c>
      <c r="I30">
        <f>STDEV('LC3.shallow1'!J5:J56)</f>
        <v>1.052826488627792E-11</v>
      </c>
      <c r="J30">
        <f>STDEV('LC3.shallow1'!K5:K56)</f>
        <v>0.93312197622821358</v>
      </c>
      <c r="K30">
        <f>STDEV('LC3.shallow1'!L5:L56)</f>
        <v>985.98945705085998</v>
      </c>
      <c r="L30">
        <f>STDEV('LC3.shallow1'!M5:M56)</f>
        <v>9.3794082768403442</v>
      </c>
    </row>
    <row r="31" spans="1:13">
      <c r="A31" t="s">
        <v>5</v>
      </c>
      <c r="B31">
        <f>MAX('LC3.shallow1'!C5:C56)</f>
        <v>-104.708545894694</v>
      </c>
      <c r="C31">
        <f>MAX('LC3.shallow1'!D5:D56)</f>
        <v>32.244594768154201</v>
      </c>
      <c r="D31">
        <f>MAX('LC3.shallow1'!E5:E56)</f>
        <v>100.8362667202</v>
      </c>
      <c r="E31">
        <f>MAX('LC3.shallow1'!F5:F56)</f>
        <v>74.2637281891448</v>
      </c>
      <c r="F31" s="39">
        <f>MAX('LC3.shallow1'!G5:G56)</f>
        <v>1.23406008883743E-5</v>
      </c>
      <c r="G31" s="39">
        <f>MAX('LC3.shallow1'!H5:H56)</f>
        <v>9.0885854849022696E-6</v>
      </c>
      <c r="H31">
        <f>MAX('LC3.shallow1'!I5:I56)</f>
        <v>3608</v>
      </c>
      <c r="I31" s="39">
        <f>MAX('LC3.shallow1'!J5:J56)</f>
        <v>5.4038791233294099E-11</v>
      </c>
      <c r="J31">
        <f>MAX('LC3.shallow1'!K5:K56)</f>
        <v>-7.0832470717587803E-2</v>
      </c>
      <c r="K31">
        <f>MAX('LC3.shallow1'!L5:L56)</f>
        <v>5053.0968199672197</v>
      </c>
      <c r="L31">
        <f>MAX('LC3.shallow1'!M5:M56)</f>
        <v>44.134054460536802</v>
      </c>
    </row>
    <row r="32" spans="1:13">
      <c r="A32" t="s">
        <v>12</v>
      </c>
      <c r="B32">
        <f>COUNT('LC3.shallow1'!C5:C56)</f>
        <v>48</v>
      </c>
      <c r="C32">
        <f>COUNT('LC3.shallow1'!D5:D56)</f>
        <v>48</v>
      </c>
      <c r="D32">
        <f>COUNT('LC3.shallow1'!E5:E56)</f>
        <v>48</v>
      </c>
      <c r="E32">
        <f>COUNT('LC3.shallow1'!F5:F56)</f>
        <v>48</v>
      </c>
      <c r="F32">
        <f>COUNT('LC3.shallow1'!G5:G56)</f>
        <v>48</v>
      </c>
      <c r="G32">
        <f>COUNT('LC3.shallow1'!H5:H56)</f>
        <v>48</v>
      </c>
      <c r="H32">
        <f>COUNT('LC3.shallow1'!I5:I56)</f>
        <v>48</v>
      </c>
      <c r="I32">
        <f>COUNT('LC3.shallow1'!J5:J56)</f>
        <v>48</v>
      </c>
      <c r="J32">
        <f>COUNT('LC3.shallow1'!K5:K56)</f>
        <v>48</v>
      </c>
      <c r="K32">
        <f>COUNT('LC3.shallow1'!L5:L56)</f>
        <v>48</v>
      </c>
      <c r="L32">
        <f>COUNT('LC3.shallow1'!M5:M56)</f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Curvature</vt:lpstr>
      <vt:lpstr>curveVSdistance</vt:lpstr>
      <vt:lpstr>Slope</vt:lpstr>
      <vt:lpstr>Outcrop</vt:lpstr>
      <vt:lpstr>hillslope_morph</vt:lpstr>
      <vt:lpstr>correlation_coeff's</vt:lpstr>
      <vt:lpstr>channel_morph</vt:lpstr>
      <vt:lpstr>figs</vt:lpstr>
      <vt:lpstr>Shallow Stats</vt:lpstr>
      <vt:lpstr>D50-ksn</vt:lpstr>
      <vt:lpstr>combo lc3shallow 1 and 2</vt:lpstr>
      <vt:lpstr>diff lc3shallow 1 n 2</vt:lpstr>
      <vt:lpstr>cum_freq_b</vt:lpstr>
      <vt:lpstr>cum_freq_a</vt:lpstr>
      <vt:lpstr>lc1.shallow1</vt:lpstr>
      <vt:lpstr>LC1.Shallow2</vt:lpstr>
      <vt:lpstr>LC3.shallow1</vt:lpstr>
      <vt:lpstr>LC3.shallow2</vt:lpstr>
      <vt:lpstr>Lc3 shallow 2 plus shallow 1</vt:lpstr>
      <vt:lpstr>break!!!!</vt:lpstr>
      <vt:lpstr>a axis</vt:lpstr>
      <vt:lpstr>b axis</vt:lpstr>
      <vt:lpstr>c axis</vt:lpstr>
      <vt:lpstr>channel_sed</vt:lpstr>
      <vt:lpstr>vol</vt:lpstr>
      <vt:lpstr>boulders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2021-11-04T15:57:40Z</dcterms:created>
  <dcterms:modified xsi:type="dcterms:W3CDTF">2023-04-04T10:29:31Z</dcterms:modified>
</cp:coreProperties>
</file>