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585" yWindow="120" windowWidth="15600" windowHeight="11760" tabRatio="500"/>
  </bookViews>
  <sheets>
    <sheet name="Polim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5" i="1" l="1"/>
  <c r="O115" i="1"/>
  <c r="G116" i="1"/>
  <c r="O116" i="1"/>
  <c r="G117" i="1"/>
  <c r="O117" i="1"/>
  <c r="G118" i="1"/>
  <c r="O118" i="1"/>
  <c r="G119" i="1"/>
  <c r="O119" i="1"/>
  <c r="G120" i="1"/>
  <c r="O120" i="1"/>
  <c r="G121" i="1"/>
  <c r="O121" i="1"/>
  <c r="G122" i="1"/>
  <c r="O122" i="1"/>
  <c r="G123" i="1"/>
  <c r="O123" i="1"/>
  <c r="G124" i="1"/>
  <c r="O124" i="1"/>
  <c r="G125" i="1"/>
  <c r="O125" i="1"/>
  <c r="G126" i="1"/>
  <c r="O126" i="1"/>
  <c r="O127" i="1"/>
  <c r="O129" i="1"/>
  <c r="O130" i="1"/>
  <c r="M115" i="1"/>
  <c r="N115" i="1"/>
  <c r="H115" i="1"/>
  <c r="P115" i="1"/>
  <c r="Q115" i="1"/>
  <c r="M116" i="1"/>
  <c r="N116" i="1"/>
  <c r="H116" i="1"/>
  <c r="P116" i="1"/>
  <c r="Q116" i="1"/>
  <c r="M117" i="1"/>
  <c r="N117" i="1"/>
  <c r="H117" i="1"/>
  <c r="P117" i="1"/>
  <c r="Q117" i="1"/>
  <c r="M118" i="1"/>
  <c r="N118" i="1"/>
  <c r="H118" i="1"/>
  <c r="P118" i="1"/>
  <c r="Q118" i="1"/>
  <c r="M119" i="1"/>
  <c r="N119" i="1"/>
  <c r="H119" i="1"/>
  <c r="P119" i="1"/>
  <c r="Q119" i="1"/>
  <c r="M120" i="1"/>
  <c r="N120" i="1"/>
  <c r="H120" i="1"/>
  <c r="P120" i="1"/>
  <c r="Q120" i="1"/>
  <c r="M121" i="1"/>
  <c r="N121" i="1"/>
  <c r="H121" i="1"/>
  <c r="P121" i="1"/>
  <c r="Q121" i="1"/>
  <c r="M122" i="1"/>
  <c r="N122" i="1"/>
  <c r="H122" i="1"/>
  <c r="P122" i="1"/>
  <c r="Q122" i="1"/>
  <c r="M123" i="1"/>
  <c r="N123" i="1"/>
  <c r="H123" i="1"/>
  <c r="P123" i="1"/>
  <c r="Q123" i="1"/>
  <c r="M124" i="1"/>
  <c r="N124" i="1"/>
  <c r="H124" i="1"/>
  <c r="P124" i="1"/>
  <c r="Q124" i="1"/>
  <c r="M125" i="1"/>
  <c r="N125" i="1"/>
  <c r="H125" i="1"/>
  <c r="P125" i="1"/>
  <c r="Q125" i="1"/>
  <c r="M126" i="1"/>
  <c r="N126" i="1"/>
  <c r="H126" i="1"/>
  <c r="P126" i="1"/>
  <c r="Q126" i="1"/>
  <c r="Q127" i="1"/>
  <c r="P127" i="1"/>
  <c r="N127" i="1"/>
  <c r="M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Q111" i="1"/>
  <c r="P111" i="1"/>
  <c r="G109" i="1"/>
  <c r="O109" i="1"/>
  <c r="O111" i="1"/>
  <c r="N109" i="1"/>
  <c r="N111" i="1"/>
  <c r="M109" i="1"/>
  <c r="M111" i="1"/>
  <c r="F111" i="1"/>
  <c r="E111" i="1"/>
  <c r="G110" i="1"/>
  <c r="G108" i="1"/>
  <c r="G107" i="1"/>
  <c r="G106" i="1"/>
  <c r="G105" i="1"/>
  <c r="G104" i="1"/>
  <c r="G103" i="1"/>
  <c r="G102" i="1"/>
  <c r="G86" i="1"/>
  <c r="O86" i="1"/>
  <c r="G87" i="1"/>
  <c r="O87" i="1"/>
  <c r="G88" i="1"/>
  <c r="O88" i="1"/>
  <c r="G89" i="1"/>
  <c r="O89" i="1"/>
  <c r="G90" i="1"/>
  <c r="O90" i="1"/>
  <c r="G91" i="1"/>
  <c r="O91" i="1"/>
  <c r="O92" i="1"/>
  <c r="O94" i="1"/>
  <c r="G57" i="1"/>
  <c r="O57" i="1"/>
  <c r="G58" i="1"/>
  <c r="O58" i="1"/>
  <c r="G59" i="1"/>
  <c r="O59" i="1"/>
  <c r="G60" i="1"/>
  <c r="O60" i="1"/>
  <c r="G61" i="1"/>
  <c r="O61" i="1"/>
  <c r="G62" i="1"/>
  <c r="O62" i="1"/>
  <c r="G63" i="1"/>
  <c r="O63" i="1"/>
  <c r="G64" i="1"/>
  <c r="O64" i="1"/>
  <c r="G65" i="1"/>
  <c r="O65" i="1"/>
  <c r="G66" i="1"/>
  <c r="O66" i="1"/>
  <c r="G67" i="1"/>
  <c r="O67" i="1"/>
  <c r="G68" i="1"/>
  <c r="O68" i="1"/>
  <c r="G69" i="1"/>
  <c r="O69" i="1"/>
  <c r="G70" i="1"/>
  <c r="O70" i="1"/>
  <c r="G71" i="1"/>
  <c r="O71" i="1"/>
  <c r="O75" i="1"/>
  <c r="O77" i="1"/>
  <c r="O79" i="1"/>
  <c r="G26" i="1"/>
  <c r="O26" i="1"/>
  <c r="G28" i="1"/>
  <c r="O28" i="1"/>
  <c r="G29" i="1"/>
  <c r="O29" i="1"/>
  <c r="G30" i="1"/>
  <c r="O30" i="1"/>
  <c r="G31" i="1"/>
  <c r="O31" i="1"/>
  <c r="G32" i="1"/>
  <c r="O32" i="1"/>
  <c r="G33" i="1"/>
  <c r="O33" i="1"/>
  <c r="G34" i="1"/>
  <c r="O34" i="1"/>
  <c r="G35" i="1"/>
  <c r="O35" i="1"/>
  <c r="O36" i="1"/>
  <c r="G37" i="1"/>
  <c r="O37" i="1"/>
  <c r="G38" i="1"/>
  <c r="O38" i="1"/>
  <c r="G39" i="1"/>
  <c r="O39" i="1"/>
  <c r="G40" i="1"/>
  <c r="O40" i="1"/>
  <c r="G41" i="1"/>
  <c r="O41" i="1"/>
  <c r="O44" i="1"/>
  <c r="O46" i="1"/>
  <c r="O48" i="1"/>
  <c r="O95" i="1"/>
  <c r="O96" i="1"/>
  <c r="M86" i="1"/>
  <c r="N86" i="1"/>
  <c r="H86" i="1"/>
  <c r="P86" i="1"/>
  <c r="Q86" i="1"/>
  <c r="M87" i="1"/>
  <c r="N87" i="1"/>
  <c r="H87" i="1"/>
  <c r="P87" i="1"/>
  <c r="Q87" i="1"/>
  <c r="M88" i="1"/>
  <c r="N88" i="1"/>
  <c r="H88" i="1"/>
  <c r="P88" i="1"/>
  <c r="Q88" i="1"/>
  <c r="M89" i="1"/>
  <c r="N89" i="1"/>
  <c r="H89" i="1"/>
  <c r="P89" i="1"/>
  <c r="Q89" i="1"/>
  <c r="M90" i="1"/>
  <c r="N90" i="1"/>
  <c r="H90" i="1"/>
  <c r="P90" i="1"/>
  <c r="Q90" i="1"/>
  <c r="M91" i="1"/>
  <c r="N91" i="1"/>
  <c r="H91" i="1"/>
  <c r="P91" i="1"/>
  <c r="Q91" i="1"/>
  <c r="Q92" i="1"/>
  <c r="P92" i="1"/>
  <c r="N92" i="1"/>
  <c r="M92" i="1"/>
  <c r="I91" i="1"/>
  <c r="I90" i="1"/>
  <c r="I89" i="1"/>
  <c r="I88" i="1"/>
  <c r="I87" i="1"/>
  <c r="I86" i="1"/>
  <c r="M57" i="1"/>
  <c r="N57" i="1"/>
  <c r="H57" i="1"/>
  <c r="P57" i="1"/>
  <c r="Q57" i="1"/>
  <c r="M58" i="1"/>
  <c r="N58" i="1"/>
  <c r="H58" i="1"/>
  <c r="P58" i="1"/>
  <c r="Q58" i="1"/>
  <c r="M59" i="1"/>
  <c r="N59" i="1"/>
  <c r="H59" i="1"/>
  <c r="P59" i="1"/>
  <c r="Q59" i="1"/>
  <c r="M60" i="1"/>
  <c r="N60" i="1"/>
  <c r="H60" i="1"/>
  <c r="P60" i="1"/>
  <c r="Q60" i="1"/>
  <c r="M61" i="1"/>
  <c r="N61" i="1"/>
  <c r="H61" i="1"/>
  <c r="P61" i="1"/>
  <c r="Q61" i="1"/>
  <c r="M62" i="1"/>
  <c r="N62" i="1"/>
  <c r="H62" i="1"/>
  <c r="P62" i="1"/>
  <c r="Q62" i="1"/>
  <c r="M63" i="1"/>
  <c r="N63" i="1"/>
  <c r="H63" i="1"/>
  <c r="P63" i="1"/>
  <c r="Q63" i="1"/>
  <c r="M64" i="1"/>
  <c r="N64" i="1"/>
  <c r="H64" i="1"/>
  <c r="P64" i="1"/>
  <c r="Q64" i="1"/>
  <c r="M65" i="1"/>
  <c r="N65" i="1"/>
  <c r="H65" i="1"/>
  <c r="P65" i="1"/>
  <c r="Q65" i="1"/>
  <c r="M66" i="1"/>
  <c r="N66" i="1"/>
  <c r="H66" i="1"/>
  <c r="P66" i="1"/>
  <c r="Q66" i="1"/>
  <c r="M67" i="1"/>
  <c r="N67" i="1"/>
  <c r="H67" i="1"/>
  <c r="P67" i="1"/>
  <c r="Q67" i="1"/>
  <c r="M68" i="1"/>
  <c r="N68" i="1"/>
  <c r="H68" i="1"/>
  <c r="P68" i="1"/>
  <c r="Q68" i="1"/>
  <c r="M69" i="1"/>
  <c r="N69" i="1"/>
  <c r="H69" i="1"/>
  <c r="P69" i="1"/>
  <c r="Q69" i="1"/>
  <c r="M70" i="1"/>
  <c r="N70" i="1"/>
  <c r="H70" i="1"/>
  <c r="P70" i="1"/>
  <c r="Q70" i="1"/>
  <c r="M71" i="1"/>
  <c r="N71" i="1"/>
  <c r="H71" i="1"/>
  <c r="P71" i="1"/>
  <c r="Q71" i="1"/>
  <c r="Q75" i="1"/>
  <c r="P75" i="1"/>
  <c r="N75" i="1"/>
  <c r="M75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H26" i="1"/>
  <c r="P26" i="1"/>
  <c r="H28" i="1"/>
  <c r="P28" i="1"/>
  <c r="H29" i="1"/>
  <c r="P29" i="1"/>
  <c r="H30" i="1"/>
  <c r="P30" i="1"/>
  <c r="H31" i="1"/>
  <c r="P31" i="1"/>
  <c r="H32" i="1"/>
  <c r="P32" i="1"/>
  <c r="H33" i="1"/>
  <c r="P33" i="1"/>
  <c r="H34" i="1"/>
  <c r="P34" i="1"/>
  <c r="H35" i="1"/>
  <c r="P35" i="1"/>
  <c r="H36" i="1"/>
  <c r="P36" i="1"/>
  <c r="H37" i="1"/>
  <c r="P37" i="1"/>
  <c r="H38" i="1"/>
  <c r="P38" i="1"/>
  <c r="H39" i="1"/>
  <c r="P39" i="1"/>
  <c r="P40" i="1"/>
  <c r="H41" i="1"/>
  <c r="P41" i="1"/>
  <c r="P44" i="1"/>
  <c r="H6" i="1"/>
  <c r="P6" i="1"/>
  <c r="H8" i="1"/>
  <c r="P8" i="1"/>
  <c r="H9" i="1"/>
  <c r="P9" i="1"/>
  <c r="H10" i="1"/>
  <c r="P10" i="1"/>
  <c r="P14" i="1"/>
  <c r="S46" i="1"/>
  <c r="S44" i="1"/>
  <c r="S14" i="1"/>
  <c r="S47" i="1"/>
  <c r="S48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4" i="1"/>
  <c r="R8" i="1"/>
  <c r="R9" i="1"/>
  <c r="R10" i="1"/>
  <c r="R29" i="1"/>
  <c r="R35" i="1"/>
  <c r="R44" i="1"/>
  <c r="M26" i="1"/>
  <c r="N26" i="1"/>
  <c r="Q26" i="1"/>
  <c r="M28" i="1"/>
  <c r="N28" i="1"/>
  <c r="Q28" i="1"/>
  <c r="M29" i="1"/>
  <c r="N29" i="1"/>
  <c r="Q29" i="1"/>
  <c r="M30" i="1"/>
  <c r="N30" i="1"/>
  <c r="Q30" i="1"/>
  <c r="M31" i="1"/>
  <c r="N31" i="1"/>
  <c r="Q31" i="1"/>
  <c r="M32" i="1"/>
  <c r="N32" i="1"/>
  <c r="Q32" i="1"/>
  <c r="M33" i="1"/>
  <c r="N33" i="1"/>
  <c r="Q33" i="1"/>
  <c r="M34" i="1"/>
  <c r="N34" i="1"/>
  <c r="Q34" i="1"/>
  <c r="M35" i="1"/>
  <c r="N35" i="1"/>
  <c r="Q35" i="1"/>
  <c r="M36" i="1"/>
  <c r="N36" i="1"/>
  <c r="Q36" i="1"/>
  <c r="M37" i="1"/>
  <c r="N37" i="1"/>
  <c r="Q37" i="1"/>
  <c r="M38" i="1"/>
  <c r="N38" i="1"/>
  <c r="Q38" i="1"/>
  <c r="M39" i="1"/>
  <c r="N39" i="1"/>
  <c r="Q39" i="1"/>
  <c r="M40" i="1"/>
  <c r="N40" i="1"/>
  <c r="Q40" i="1"/>
  <c r="M41" i="1"/>
  <c r="N41" i="1"/>
  <c r="Q41" i="1"/>
  <c r="Q44" i="1"/>
  <c r="N44" i="1"/>
  <c r="M44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G27" i="1"/>
  <c r="I26" i="1"/>
  <c r="G6" i="1"/>
  <c r="O6" i="1"/>
  <c r="G8" i="1"/>
  <c r="O8" i="1"/>
  <c r="G9" i="1"/>
  <c r="O9" i="1"/>
  <c r="G10" i="1"/>
  <c r="O10" i="1"/>
  <c r="O14" i="1"/>
  <c r="O16" i="1"/>
  <c r="O18" i="1"/>
  <c r="U6" i="1"/>
  <c r="U8" i="1"/>
  <c r="U9" i="1"/>
  <c r="U10" i="1"/>
  <c r="U14" i="1"/>
  <c r="M6" i="1"/>
  <c r="N6" i="1"/>
  <c r="Q6" i="1"/>
  <c r="M8" i="1"/>
  <c r="N8" i="1"/>
  <c r="Q8" i="1"/>
  <c r="M9" i="1"/>
  <c r="N9" i="1"/>
  <c r="Q9" i="1"/>
  <c r="M10" i="1"/>
  <c r="N10" i="1"/>
  <c r="Q10" i="1"/>
  <c r="Q14" i="1"/>
  <c r="M14" i="1"/>
  <c r="I10" i="1"/>
  <c r="I9" i="1"/>
  <c r="I8" i="1"/>
  <c r="G7" i="1"/>
  <c r="H7" i="1"/>
  <c r="I7" i="1"/>
  <c r="I6" i="1"/>
</calcChain>
</file>

<file path=xl/sharedStrings.xml><?xml version="1.0" encoding="utf-8"?>
<sst xmlns="http://schemas.openxmlformats.org/spreadsheetml/2006/main" count="254" uniqueCount="103">
  <si>
    <t>A</t>
  </si>
  <si>
    <t>B</t>
  </si>
  <si>
    <t>C</t>
  </si>
  <si>
    <t>D</t>
  </si>
  <si>
    <t>E</t>
  </si>
  <si>
    <t>F = A x E</t>
  </si>
  <si>
    <t>G = B x E</t>
  </si>
  <si>
    <t>H = C x E</t>
  </si>
  <si>
    <t>I = D x E</t>
  </si>
  <si>
    <t>NOVEMBER 2014</t>
  </si>
  <si>
    <t>Description</t>
  </si>
  <si>
    <t>Debit</t>
  </si>
  <si>
    <t>Room</t>
  </si>
  <si>
    <t>Meal</t>
  </si>
  <si>
    <t>PB1</t>
  </si>
  <si>
    <t>PPH 4(2)</t>
  </si>
  <si>
    <t>Total</t>
  </si>
  <si>
    <t>Kurs</t>
  </si>
  <si>
    <t>Bukti potong</t>
  </si>
  <si>
    <t>Tanggal</t>
  </si>
  <si>
    <t>Selisih</t>
  </si>
  <si>
    <t>NPWP</t>
  </si>
  <si>
    <t>Biaya admin</t>
  </si>
  <si>
    <t>PT. Krama Yudha Tiga Berlian INV 001</t>
  </si>
  <si>
    <t>VEJ</t>
  </si>
  <si>
    <t>Biaya Transfer</t>
  </si>
  <si>
    <t>PT. YKK INV 009</t>
  </si>
  <si>
    <t>BD</t>
  </si>
  <si>
    <t xml:space="preserve">PT. YKK INV 008 </t>
  </si>
  <si>
    <t xml:space="preserve">PT. YKK INV 007 </t>
  </si>
  <si>
    <t>Pajak jasa giro</t>
  </si>
  <si>
    <t>Jasa giro</t>
  </si>
  <si>
    <t>Total PB1 yang harus dibayar</t>
  </si>
  <si>
    <t>PB1 yg sudah disetor</t>
  </si>
  <si>
    <t>DECEMBER 2014</t>
  </si>
  <si>
    <t>Bea materai</t>
  </si>
  <si>
    <t>PT. Mitsubishi Logistic INV 011</t>
  </si>
  <si>
    <t>PT. Fumakilla INV 020</t>
  </si>
  <si>
    <t>PT. Sumitomo Chemical INV 005</t>
  </si>
  <si>
    <t>setor sendiri</t>
  </si>
  <si>
    <t>PT. KTB INV 013</t>
  </si>
  <si>
    <t>PT. Toshiba INV 004</t>
  </si>
  <si>
    <t>PT. YKK INV 002</t>
  </si>
  <si>
    <t>PT. YKK INV 026</t>
  </si>
  <si>
    <t>PT. Panasonic Gobel INV 012</t>
  </si>
  <si>
    <t>PT. Panasonic Gobel INV 003</t>
  </si>
  <si>
    <t>PT. Fumakilla INV 018</t>
  </si>
  <si>
    <t>Total PPH yg harus dipotong (Nov-Dec)</t>
  </si>
  <si>
    <t>PPH yg sudah dipotong</t>
  </si>
  <si>
    <t>Selisih / Lebih bayar</t>
  </si>
  <si>
    <t>Kurang bayar</t>
  </si>
  <si>
    <t>Akan di OFFSET untuk pembayaran bulan February 2015</t>
  </si>
  <si>
    <t>C = (A+B) x 10%</t>
  </si>
  <si>
    <t>D = A x 10%</t>
  </si>
  <si>
    <t>JANUARY 2015</t>
  </si>
  <si>
    <t>PT. KTB INV 014</t>
  </si>
  <si>
    <t>PT. YKK INV 006</t>
  </si>
  <si>
    <t xml:space="preserve">PT. YKK INV 015 </t>
  </si>
  <si>
    <t>PT. Sumitomo INV 017</t>
  </si>
  <si>
    <t>Jual Dolar ke PT IDR - Rate 12,446</t>
  </si>
  <si>
    <t xml:space="preserve">PT. KTB INV 027 </t>
  </si>
  <si>
    <t>PT. TOSHIBA INV 033</t>
  </si>
  <si>
    <t>PT. Panasonic INV 019</t>
  </si>
  <si>
    <t>PT. Panasonic INV 020</t>
  </si>
  <si>
    <t>PT. Panasonic INV 021</t>
  </si>
  <si>
    <t>PT. Panasonic INV 022</t>
  </si>
  <si>
    <t>PT. Panasonic INV 023</t>
  </si>
  <si>
    <t>PT. Panasonic INV 024</t>
  </si>
  <si>
    <t>FEBRUARY 2015</t>
  </si>
  <si>
    <t>PT. Fumakilla INV 029</t>
  </si>
  <si>
    <t>PT. Toshiba INV 016</t>
  </si>
  <si>
    <t>PT. KTB INV 028</t>
  </si>
  <si>
    <t>PT. Fumakilla INV 030</t>
  </si>
  <si>
    <t>PT. Panasonic INV 031</t>
  </si>
  <si>
    <t>PT. KTB INV 034</t>
  </si>
  <si>
    <t>Lebih setor PB1 Bulan sebelumnya</t>
  </si>
  <si>
    <t>PB1 yg harus dibayar</t>
  </si>
  <si>
    <t>Dibayar April</t>
  </si>
  <si>
    <t>Dibayar May</t>
  </si>
  <si>
    <t>MARCH 2015</t>
  </si>
  <si>
    <t>Semustinya</t>
  </si>
  <si>
    <t>Cicil 1</t>
  </si>
  <si>
    <t>Cicil 2</t>
  </si>
  <si>
    <t>Cicil 3</t>
  </si>
  <si>
    <t>Cicil 4</t>
  </si>
  <si>
    <t xml:space="preserve">Cicil 5 </t>
  </si>
  <si>
    <t>Cicil 6</t>
  </si>
  <si>
    <t xml:space="preserve">PT. Toshiba </t>
  </si>
  <si>
    <t>PT. Technopia</t>
  </si>
  <si>
    <t>PT. Meiden</t>
  </si>
  <si>
    <t>PT. Fumakilla</t>
  </si>
  <si>
    <t>PT. YKK</t>
  </si>
  <si>
    <t>APRIL 2015</t>
  </si>
  <si>
    <t>PT. Mitsubishi</t>
  </si>
  <si>
    <t>YKK AP</t>
  </si>
  <si>
    <t>Meiden Engineering Indonesia</t>
  </si>
  <si>
    <t>Fumakilla</t>
  </si>
  <si>
    <t xml:space="preserve">Panasonic Gobel Energy </t>
  </si>
  <si>
    <t>Panasonic Gobel Energy</t>
  </si>
  <si>
    <t xml:space="preserve">PT. Top Jaya </t>
  </si>
  <si>
    <t>PT. Top Jaya</t>
  </si>
  <si>
    <t>Cicilan</t>
  </si>
  <si>
    <t>Total yg Harus dibayar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</si>
</sst>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_-;\-* #,##0_-;_-* &quot;-&quot;_-;_-@_-"/>
    <numFmt numFmtId="165" formatCode="_(* #,##0.00_);_(* \(#,##0.00\);_(* &quot;-&quot;_);_(@_)"/>
    <numFmt numFmtId="166" formatCode="[$-409]d\-mmm\-yy;@"/>
    <numFmt numFmtId="167" formatCode="_-* #,##0.00_-;\-* #,##0.00_-;_-* &quot;-&quot;_-;_-@_-"/>
    <numFmt numFmtId="168" formatCode="_-* #,##0.0_-;\-* #,##0.0_-;_-* &quot;-&quot;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1" applyFont="1"/>
    <xf numFmtId="0" fontId="3" fillId="2" borderId="1" xfId="0" quotePrefix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164" fontId="3" fillId="2" borderId="1" xfId="1" applyFont="1" applyFill="1" applyBorder="1" applyAlignment="1">
      <alignment horizontal="center"/>
    </xf>
    <xf numFmtId="164" fontId="3" fillId="0" borderId="1" xfId="1" applyFon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165" fontId="0" fillId="0" borderId="1" xfId="1" applyNumberFormat="1" applyFont="1" applyFill="1" applyBorder="1"/>
    <xf numFmtId="164" fontId="0" fillId="0" borderId="1" xfId="1" applyFont="1" applyBorder="1"/>
    <xf numFmtId="164" fontId="0" fillId="0" borderId="1" xfId="1" applyFont="1" applyFill="1" applyBorder="1"/>
    <xf numFmtId="0" fontId="0" fillId="0" borderId="1" xfId="0" applyBorder="1"/>
    <xf numFmtId="0" fontId="0" fillId="0" borderId="1" xfId="0" applyFill="1" applyBorder="1"/>
    <xf numFmtId="164" fontId="0" fillId="3" borderId="1" xfId="1" applyFont="1" applyFill="1" applyBorder="1"/>
    <xf numFmtId="15" fontId="0" fillId="0" borderId="1" xfId="0" applyNumberFormat="1" applyBorder="1"/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4" borderId="1" xfId="1" applyFont="1" applyFill="1" applyBorder="1"/>
    <xf numFmtId="15" fontId="0" fillId="4" borderId="1" xfId="0" applyNumberFormat="1" applyFill="1" applyBorder="1"/>
    <xf numFmtId="0" fontId="0" fillId="4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5" fontId="0" fillId="0" borderId="0" xfId="1" applyNumberFormat="1" applyFont="1" applyFill="1" applyBorder="1"/>
    <xf numFmtId="164" fontId="0" fillId="0" borderId="0" xfId="1" applyFont="1" applyBorder="1"/>
    <xf numFmtId="164" fontId="0" fillId="0" borderId="0" xfId="1" applyFont="1" applyFill="1" applyBorder="1"/>
    <xf numFmtId="164" fontId="0" fillId="0" borderId="2" xfId="1" applyFont="1" applyBorder="1"/>
    <xf numFmtId="164" fontId="0" fillId="3" borderId="2" xfId="1" applyFont="1" applyFill="1" applyBorder="1"/>
    <xf numFmtId="164" fontId="0" fillId="0" borderId="3" xfId="1" applyFont="1" applyFill="1" applyBorder="1"/>
    <xf numFmtId="164" fontId="0" fillId="0" borderId="0" xfId="1" applyFont="1" applyFill="1"/>
    <xf numFmtId="17" fontId="3" fillId="2" borderId="1" xfId="0" quotePrefix="1" applyNumberFormat="1" applyFont="1" applyFill="1" applyBorder="1" applyAlignment="1">
      <alignment horizontal="left"/>
    </xf>
    <xf numFmtId="166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right"/>
    </xf>
    <xf numFmtId="165" fontId="0" fillId="0" borderId="4" xfId="1" applyNumberFormat="1" applyFont="1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/>
    <xf numFmtId="166" fontId="0" fillId="0" borderId="1" xfId="0" applyNumberFormat="1" applyBorder="1" applyAlignment="1">
      <alignment horizontal="center"/>
    </xf>
    <xf numFmtId="0" fontId="0" fillId="4" borderId="1" xfId="0" applyFill="1" applyBorder="1"/>
    <xf numFmtId="167" fontId="0" fillId="0" borderId="1" xfId="1" applyNumberFormat="1" applyFont="1" applyBorder="1"/>
    <xf numFmtId="164" fontId="0" fillId="0" borderId="0" xfId="0" applyNumberFormat="1" applyAlignment="1">
      <alignment horizontal="center"/>
    </xf>
    <xf numFmtId="164" fontId="0" fillId="0" borderId="0" xfId="1" applyFont="1" applyBorder="1" applyAlignment="1">
      <alignment horizontal="right"/>
    </xf>
    <xf numFmtId="164" fontId="0" fillId="0" borderId="0" xfId="1" applyFont="1" applyAlignment="1">
      <alignment horizontal="left"/>
    </xf>
    <xf numFmtId="164" fontId="0" fillId="0" borderId="3" xfId="1" applyFont="1" applyBorder="1"/>
    <xf numFmtId="0" fontId="0" fillId="0" borderId="0" xfId="0" applyAlignment="1">
      <alignment horizontal="left"/>
    </xf>
    <xf numFmtId="164" fontId="0" fillId="0" borderId="0" xfId="1" applyFont="1" applyFill="1" applyBorder="1" applyAlignment="1">
      <alignment horizontal="right"/>
    </xf>
    <xf numFmtId="0" fontId="3" fillId="2" borderId="1" xfId="0" applyFont="1" applyFill="1" applyBorder="1"/>
    <xf numFmtId="15" fontId="0" fillId="0" borderId="1" xfId="0" applyNumberFormat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167" fontId="0" fillId="0" borderId="1" xfId="1" applyNumberFormat="1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5" xfId="0" applyBorder="1"/>
    <xf numFmtId="0" fontId="0" fillId="0" borderId="6" xfId="0" applyFill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Fill="1" applyBorder="1"/>
    <xf numFmtId="164" fontId="0" fillId="3" borderId="0" xfId="0" applyNumberFormat="1" applyFill="1"/>
    <xf numFmtId="164" fontId="0" fillId="3" borderId="5" xfId="0" applyNumberFormat="1" applyFill="1" applyBorder="1"/>
    <xf numFmtId="164" fontId="0" fillId="3" borderId="6" xfId="0" applyNumberFormat="1" applyFill="1" applyBorder="1"/>
    <xf numFmtId="164" fontId="2" fillId="0" borderId="0" xfId="0" applyNumberFormat="1" applyFont="1"/>
    <xf numFmtId="168" fontId="0" fillId="0" borderId="1" xfId="1" applyNumberFormat="1" applyFont="1" applyBorder="1"/>
    <xf numFmtId="164" fontId="0" fillId="0" borderId="2" xfId="0" applyNumberFormat="1" applyBorder="1"/>
    <xf numFmtId="164" fontId="0" fillId="3" borderId="2" xfId="0" applyNumberFormat="1" applyFill="1" applyBorder="1"/>
    <xf numFmtId="0" fontId="0" fillId="0" borderId="0" xfId="0" applyAlignment="1">
      <alignment horizontal="right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E130"/>
  <sheetViews>
    <sheetView tabSelected="1" topLeftCell="A97" workbookViewId="0">
      <pane xSplit="3" topLeftCell="S1" activePane="topRight" state="frozen"/>
      <selection activeCell="A16" sqref="A16"/>
      <selection pane="topRight" activeCell="AD88" sqref="AD88"/>
    </sheetView>
  </sheetViews>
  <sheetFormatPr defaultColWidth="11" defaultRowHeight="15.75" x14ac:dyDescent="0.25"/>
  <cols>
    <col min="1" max="1" width="15.5" bestFit="1" customWidth="1"/>
    <col min="2" max="2" width="31.625" customWidth="1"/>
    <col min="3" max="3" width="11.125" customWidth="1"/>
    <col min="4" max="4" width="3.875" customWidth="1"/>
    <col min="5" max="6" width="11" bestFit="1" customWidth="1"/>
    <col min="7" max="7" width="14.125" bestFit="1" customWidth="1"/>
    <col min="8" max="9" width="11" bestFit="1" customWidth="1"/>
    <col min="10" max="10" width="3.875" customWidth="1"/>
    <col min="11" max="11" width="11" bestFit="1" customWidth="1"/>
    <col min="12" max="12" width="3.875" customWidth="1"/>
    <col min="13" max="17" width="12.875" customWidth="1"/>
    <col min="19" max="19" width="12.875" style="4" customWidth="1"/>
    <col min="20" max="21" width="12.875" customWidth="1"/>
    <col min="24" max="25" width="11.625" bestFit="1" customWidth="1"/>
    <col min="31" max="31" width="11.5" bestFit="1" customWidth="1"/>
  </cols>
  <sheetData>
    <row r="2" spans="1:22" s="1" customFormat="1" x14ac:dyDescent="0.25">
      <c r="E2" s="1" t="s">
        <v>0</v>
      </c>
      <c r="F2" s="1" t="s">
        <v>1</v>
      </c>
      <c r="G2" s="1" t="s">
        <v>2</v>
      </c>
      <c r="H2" s="1" t="s">
        <v>3</v>
      </c>
      <c r="K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S2" s="2"/>
    </row>
    <row r="3" spans="1:22" x14ac:dyDescent="0.25">
      <c r="R3" s="3"/>
    </row>
    <row r="4" spans="1:22" x14ac:dyDescent="0.25">
      <c r="A4" s="5" t="s">
        <v>9</v>
      </c>
      <c r="B4" s="6" t="s">
        <v>10</v>
      </c>
      <c r="C4" s="7" t="s">
        <v>11</v>
      </c>
      <c r="E4" s="8" t="s">
        <v>12</v>
      </c>
      <c r="F4" s="8" t="s">
        <v>13</v>
      </c>
      <c r="G4" s="8" t="s">
        <v>14</v>
      </c>
      <c r="H4" s="8" t="s">
        <v>15</v>
      </c>
      <c r="I4" s="8" t="s">
        <v>16</v>
      </c>
      <c r="J4" s="4"/>
      <c r="K4" s="9" t="s">
        <v>17</v>
      </c>
      <c r="L4" s="4"/>
      <c r="M4" s="8" t="s">
        <v>12</v>
      </c>
      <c r="N4" s="8" t="s">
        <v>13</v>
      </c>
      <c r="O4" s="8" t="s">
        <v>14</v>
      </c>
      <c r="P4" s="8" t="s">
        <v>15</v>
      </c>
      <c r="Q4" s="8" t="s">
        <v>16</v>
      </c>
      <c r="R4" s="3"/>
      <c r="S4" s="8" t="s">
        <v>18</v>
      </c>
      <c r="T4" s="8" t="s">
        <v>19</v>
      </c>
      <c r="U4" s="8" t="s">
        <v>20</v>
      </c>
      <c r="V4" s="8" t="s">
        <v>21</v>
      </c>
    </row>
    <row r="5" spans="1:22" hidden="1" x14ac:dyDescent="0.25">
      <c r="A5" s="10">
        <v>41946</v>
      </c>
      <c r="B5" s="11" t="s">
        <v>22</v>
      </c>
      <c r="C5" s="12">
        <v>0</v>
      </c>
      <c r="E5" s="13"/>
      <c r="F5" s="13"/>
      <c r="G5" s="13"/>
      <c r="H5" s="13"/>
      <c r="I5" s="13"/>
      <c r="J5" s="4"/>
      <c r="K5" s="14">
        <v>12038</v>
      </c>
      <c r="L5" s="4"/>
      <c r="M5" s="13"/>
      <c r="N5" s="13"/>
      <c r="O5" s="13"/>
      <c r="P5" s="13"/>
      <c r="Q5" s="13"/>
      <c r="R5" s="3"/>
      <c r="S5" s="13"/>
      <c r="T5" s="15"/>
      <c r="U5" s="13"/>
    </row>
    <row r="6" spans="1:22" x14ac:dyDescent="0.25">
      <c r="A6" s="10">
        <v>41954</v>
      </c>
      <c r="B6" s="16" t="s">
        <v>23</v>
      </c>
      <c r="C6" s="12">
        <v>1250</v>
      </c>
      <c r="E6" s="13">
        <v>1250</v>
      </c>
      <c r="F6" s="14">
        <v>0</v>
      </c>
      <c r="G6" s="14">
        <f t="shared" ref="G6:G10" si="0">(E6+F6)*10%</f>
        <v>125</v>
      </c>
      <c r="H6" s="13">
        <f t="shared" ref="H6:H10" si="1">E6*-10%</f>
        <v>-125</v>
      </c>
      <c r="I6" s="13">
        <f t="shared" ref="I6:I10" si="2">SUM(E6:H6)</f>
        <v>1250</v>
      </c>
      <c r="J6" s="4"/>
      <c r="K6" s="14">
        <v>12109</v>
      </c>
      <c r="L6" s="4"/>
      <c r="M6" s="13">
        <f>E6*K6</f>
        <v>15136250</v>
      </c>
      <c r="N6" s="13">
        <f>F6*K6</f>
        <v>0</v>
      </c>
      <c r="O6" s="17">
        <f>G6*K6</f>
        <v>1513625</v>
      </c>
      <c r="P6" s="13">
        <f>H6*K6</f>
        <v>-1513625</v>
      </c>
      <c r="Q6" s="13">
        <f>SUM(M6:P6)</f>
        <v>15136250</v>
      </c>
      <c r="R6" s="3"/>
      <c r="S6" s="14">
        <v>1513625</v>
      </c>
      <c r="T6" s="18">
        <v>41954</v>
      </c>
      <c r="U6" s="14">
        <f>P6+S6</f>
        <v>0</v>
      </c>
      <c r="V6" s="19" t="s">
        <v>24</v>
      </c>
    </row>
    <row r="7" spans="1:22" hidden="1" x14ac:dyDescent="0.25">
      <c r="A7" s="10">
        <v>41954</v>
      </c>
      <c r="B7" s="11" t="s">
        <v>25</v>
      </c>
      <c r="C7" s="12">
        <v>0</v>
      </c>
      <c r="E7" s="13"/>
      <c r="F7" s="13"/>
      <c r="G7" s="14">
        <f t="shared" si="0"/>
        <v>0</v>
      </c>
      <c r="H7" s="13">
        <f t="shared" si="1"/>
        <v>0</v>
      </c>
      <c r="I7" s="13">
        <f t="shared" si="2"/>
        <v>0</v>
      </c>
      <c r="J7" s="4"/>
      <c r="K7" s="14">
        <v>12109</v>
      </c>
      <c r="L7" s="4"/>
      <c r="M7" s="13"/>
      <c r="N7" s="13"/>
      <c r="O7" s="17"/>
      <c r="P7" s="13"/>
      <c r="Q7" s="13"/>
      <c r="R7" s="3"/>
      <c r="S7" s="13"/>
      <c r="T7" s="15"/>
      <c r="U7" s="13"/>
      <c r="V7" s="19"/>
    </row>
    <row r="8" spans="1:22" x14ac:dyDescent="0.25">
      <c r="A8" s="10">
        <v>41962</v>
      </c>
      <c r="B8" s="16" t="s">
        <v>26</v>
      </c>
      <c r="C8" s="12">
        <v>220</v>
      </c>
      <c r="E8" s="13">
        <v>220</v>
      </c>
      <c r="F8" s="13">
        <v>0</v>
      </c>
      <c r="G8" s="14">
        <f t="shared" si="0"/>
        <v>22</v>
      </c>
      <c r="H8" s="13">
        <f t="shared" si="1"/>
        <v>-22</v>
      </c>
      <c r="I8" s="13">
        <f t="shared" si="2"/>
        <v>220</v>
      </c>
      <c r="J8" s="4"/>
      <c r="K8" s="14">
        <v>12206</v>
      </c>
      <c r="L8" s="4"/>
      <c r="M8" s="13">
        <f>E8*K8</f>
        <v>2685320</v>
      </c>
      <c r="N8" s="13">
        <f t="shared" ref="N8:N10" si="3">F8*K8</f>
        <v>0</v>
      </c>
      <c r="O8" s="17">
        <f t="shared" ref="O8:O10" si="4">G8*K8</f>
        <v>268532</v>
      </c>
      <c r="P8" s="13">
        <f>H8*K8</f>
        <v>-268532</v>
      </c>
      <c r="Q8" s="13">
        <f>SUM(M8:P8)</f>
        <v>2685320</v>
      </c>
      <c r="R8" s="20">
        <f>P8</f>
        <v>-268532</v>
      </c>
      <c r="S8" s="21">
        <v>304108</v>
      </c>
      <c r="T8" s="22">
        <v>42004</v>
      </c>
      <c r="U8" s="21">
        <f t="shared" ref="U8:U10" si="5">P8+S8</f>
        <v>35576</v>
      </c>
      <c r="V8" s="23" t="s">
        <v>27</v>
      </c>
    </row>
    <row r="9" spans="1:22" x14ac:dyDescent="0.25">
      <c r="A9" s="10">
        <v>41962</v>
      </c>
      <c r="B9" s="16" t="s">
        <v>28</v>
      </c>
      <c r="C9" s="12">
        <v>110</v>
      </c>
      <c r="E9" s="13">
        <v>110</v>
      </c>
      <c r="F9" s="13">
        <v>0</v>
      </c>
      <c r="G9" s="14">
        <f t="shared" si="0"/>
        <v>11</v>
      </c>
      <c r="H9" s="13">
        <f t="shared" si="1"/>
        <v>-11</v>
      </c>
      <c r="I9" s="13">
        <f t="shared" si="2"/>
        <v>110</v>
      </c>
      <c r="J9" s="4"/>
      <c r="K9" s="14">
        <v>12206</v>
      </c>
      <c r="L9" s="4"/>
      <c r="M9" s="13">
        <f>E9*K9</f>
        <v>1342660</v>
      </c>
      <c r="N9" s="13">
        <f t="shared" si="3"/>
        <v>0</v>
      </c>
      <c r="O9" s="17">
        <f t="shared" si="4"/>
        <v>134266</v>
      </c>
      <c r="P9" s="13">
        <f>H9*K9</f>
        <v>-134266</v>
      </c>
      <c r="Q9" s="13">
        <f>SUM(M9:P9)</f>
        <v>1342660</v>
      </c>
      <c r="R9" s="20">
        <f>P9</f>
        <v>-134266</v>
      </c>
      <c r="S9" s="21">
        <v>148595</v>
      </c>
      <c r="T9" s="22">
        <v>41973</v>
      </c>
      <c r="U9" s="21">
        <f t="shared" si="5"/>
        <v>14329</v>
      </c>
      <c r="V9" s="23" t="s">
        <v>27</v>
      </c>
    </row>
    <row r="10" spans="1:22" x14ac:dyDescent="0.25">
      <c r="A10" s="10">
        <v>41962</v>
      </c>
      <c r="B10" s="16" t="s">
        <v>29</v>
      </c>
      <c r="C10" s="12">
        <v>1500</v>
      </c>
      <c r="E10" s="13">
        <v>1500</v>
      </c>
      <c r="F10" s="13">
        <v>0</v>
      </c>
      <c r="G10" s="14">
        <f t="shared" si="0"/>
        <v>150</v>
      </c>
      <c r="H10" s="13">
        <f t="shared" si="1"/>
        <v>-150</v>
      </c>
      <c r="I10" s="13">
        <f t="shared" si="2"/>
        <v>1500</v>
      </c>
      <c r="J10" s="4"/>
      <c r="K10" s="14">
        <v>12206</v>
      </c>
      <c r="L10" s="4"/>
      <c r="M10" s="13">
        <f>E10*K10</f>
        <v>18309000</v>
      </c>
      <c r="N10" s="13">
        <f t="shared" si="3"/>
        <v>0</v>
      </c>
      <c r="O10" s="17">
        <f t="shared" si="4"/>
        <v>1830900</v>
      </c>
      <c r="P10" s="13">
        <f>H10*K10</f>
        <v>-1830900</v>
      </c>
      <c r="Q10" s="13">
        <f>SUM(M10:P10)</f>
        <v>18309000</v>
      </c>
      <c r="R10" s="20">
        <f>P10</f>
        <v>-1830900</v>
      </c>
      <c r="S10" s="21">
        <v>2026337</v>
      </c>
      <c r="T10" s="22">
        <v>41973</v>
      </c>
      <c r="U10" s="21">
        <f t="shared" si="5"/>
        <v>195437</v>
      </c>
      <c r="V10" s="23" t="s">
        <v>27</v>
      </c>
    </row>
    <row r="11" spans="1:22" hidden="1" x14ac:dyDescent="0.25">
      <c r="A11" s="10">
        <v>41962</v>
      </c>
      <c r="B11" s="11" t="s">
        <v>25</v>
      </c>
      <c r="C11" s="12">
        <v>0</v>
      </c>
      <c r="E11" s="13"/>
      <c r="F11" s="13"/>
      <c r="G11" s="13"/>
      <c r="H11" s="13"/>
      <c r="I11" s="13"/>
      <c r="J11" s="4"/>
      <c r="K11" s="14">
        <v>12206</v>
      </c>
      <c r="L11" s="4"/>
      <c r="M11" s="13"/>
      <c r="N11" s="13"/>
      <c r="O11" s="17"/>
      <c r="P11" s="13"/>
      <c r="Q11" s="13"/>
      <c r="R11" s="3"/>
      <c r="U11" s="4"/>
      <c r="V11" s="19"/>
    </row>
    <row r="12" spans="1:22" hidden="1" x14ac:dyDescent="0.25">
      <c r="A12" s="10">
        <v>41971</v>
      </c>
      <c r="B12" s="11" t="s">
        <v>30</v>
      </c>
      <c r="C12" s="12">
        <v>0</v>
      </c>
      <c r="E12" s="13"/>
      <c r="F12" s="13"/>
      <c r="G12" s="13"/>
      <c r="H12" s="13"/>
      <c r="I12" s="13"/>
      <c r="J12" s="4"/>
      <c r="K12" s="14">
        <v>12158</v>
      </c>
      <c r="L12" s="4"/>
      <c r="M12" s="13"/>
      <c r="N12" s="13"/>
      <c r="O12" s="17"/>
      <c r="P12" s="13"/>
      <c r="Q12" s="13"/>
      <c r="R12" s="3"/>
      <c r="U12" s="4"/>
      <c r="V12" s="19"/>
    </row>
    <row r="13" spans="1:22" hidden="1" x14ac:dyDescent="0.25">
      <c r="A13" s="10">
        <v>41971</v>
      </c>
      <c r="B13" s="11" t="s">
        <v>31</v>
      </c>
      <c r="C13" s="12">
        <v>0.32</v>
      </c>
      <c r="E13" s="13"/>
      <c r="F13" s="13"/>
      <c r="G13" s="13"/>
      <c r="H13" s="13"/>
      <c r="I13" s="13"/>
      <c r="J13" s="4"/>
      <c r="K13" s="14">
        <v>12158</v>
      </c>
      <c r="L13" s="4"/>
      <c r="M13" s="13"/>
      <c r="N13" s="13"/>
      <c r="O13" s="17"/>
      <c r="P13" s="13"/>
      <c r="Q13" s="13"/>
      <c r="R13" s="3"/>
      <c r="U13" s="4"/>
      <c r="V13" s="19"/>
    </row>
    <row r="14" spans="1:22" ht="16.5" thickBot="1" x14ac:dyDescent="0.3">
      <c r="A14" s="24"/>
      <c r="B14" s="25"/>
      <c r="C14" s="26"/>
      <c r="E14" s="27"/>
      <c r="F14" s="27"/>
      <c r="G14" s="27"/>
      <c r="H14" s="27"/>
      <c r="I14" s="27"/>
      <c r="J14" s="4"/>
      <c r="K14" s="28"/>
      <c r="L14" s="4"/>
      <c r="M14" s="29">
        <f>SUM(M6:M10)</f>
        <v>37473230</v>
      </c>
      <c r="N14" s="29">
        <v>0</v>
      </c>
      <c r="O14" s="30">
        <f>SUM(O6:O10)</f>
        <v>3747323</v>
      </c>
      <c r="P14" s="29">
        <f>SUM(P6:P10)</f>
        <v>-3747323</v>
      </c>
      <c r="Q14" s="29">
        <f>SUM(Q6:Q10)</f>
        <v>37473230</v>
      </c>
      <c r="R14" s="3"/>
      <c r="S14" s="29">
        <f>SUM(S6:S10)</f>
        <v>3992665</v>
      </c>
      <c r="U14" s="29">
        <f>SUM(U6:U10)</f>
        <v>245342</v>
      </c>
      <c r="V14" s="19"/>
    </row>
    <row r="15" spans="1:22" ht="16.5" thickTop="1" x14ac:dyDescent="0.25">
      <c r="A15" s="24"/>
      <c r="B15" s="25"/>
      <c r="C15" s="26"/>
      <c r="E15" s="27"/>
      <c r="F15" s="27"/>
      <c r="G15" s="27"/>
      <c r="H15" s="27"/>
      <c r="I15" s="27"/>
      <c r="J15" s="4"/>
      <c r="K15" s="28"/>
      <c r="L15" s="4"/>
      <c r="M15" s="27"/>
      <c r="N15" s="28"/>
      <c r="O15" s="28"/>
      <c r="P15" s="28"/>
      <c r="Q15" s="27"/>
      <c r="R15" s="3"/>
      <c r="V15" s="19"/>
    </row>
    <row r="16" spans="1:22" x14ac:dyDescent="0.25">
      <c r="A16" s="24"/>
      <c r="B16" s="25"/>
      <c r="C16" s="26"/>
      <c r="E16" s="27"/>
      <c r="F16" s="27"/>
      <c r="G16" s="27"/>
      <c r="H16" s="27"/>
      <c r="I16" s="27"/>
      <c r="J16" s="4"/>
      <c r="K16" s="28"/>
      <c r="L16" s="4"/>
      <c r="M16" s="27" t="s">
        <v>32</v>
      </c>
      <c r="N16" s="28"/>
      <c r="O16" s="28">
        <f>O14</f>
        <v>3747323</v>
      </c>
      <c r="P16" s="28"/>
      <c r="Q16" s="27"/>
      <c r="R16" s="3"/>
      <c r="V16" s="19"/>
    </row>
    <row r="17" spans="1:22" x14ac:dyDescent="0.25">
      <c r="A17" s="24"/>
      <c r="B17" s="25"/>
      <c r="C17" s="26"/>
      <c r="E17" s="27"/>
      <c r="F17" s="27"/>
      <c r="G17" s="27"/>
      <c r="H17" s="27"/>
      <c r="I17" s="27"/>
      <c r="J17" s="4"/>
      <c r="K17" s="28"/>
      <c r="L17" s="4"/>
      <c r="M17" s="27" t="s">
        <v>33</v>
      </c>
      <c r="N17" s="28"/>
      <c r="O17" s="31">
        <v>3747320</v>
      </c>
      <c r="P17" s="28"/>
      <c r="Q17" s="27"/>
      <c r="R17" s="3"/>
      <c r="V17" s="19"/>
    </row>
    <row r="18" spans="1:22" x14ac:dyDescent="0.25">
      <c r="A18" s="24"/>
      <c r="B18" s="25"/>
      <c r="C18" s="26"/>
      <c r="E18" s="27"/>
      <c r="F18" s="27"/>
      <c r="G18" s="27"/>
      <c r="H18" s="27"/>
      <c r="I18" s="27"/>
      <c r="J18" s="4"/>
      <c r="K18" s="28"/>
      <c r="L18" s="4"/>
      <c r="M18" s="27"/>
      <c r="N18" s="28" t="s">
        <v>20</v>
      </c>
      <c r="O18" s="28">
        <f>O17-O16</f>
        <v>-3</v>
      </c>
      <c r="P18" s="28"/>
      <c r="Q18" s="27"/>
      <c r="R18" s="3"/>
      <c r="V18" s="19"/>
    </row>
    <row r="19" spans="1:22" hidden="1" x14ac:dyDescent="0.25">
      <c r="A19" s="24"/>
      <c r="B19" s="25"/>
      <c r="C19" s="26"/>
      <c r="E19" s="27"/>
      <c r="F19" s="27"/>
      <c r="G19" s="27"/>
      <c r="H19" s="27"/>
      <c r="I19" s="27"/>
      <c r="J19" s="4"/>
      <c r="K19" s="28"/>
      <c r="L19" s="4"/>
      <c r="M19" s="27"/>
      <c r="N19" s="28"/>
      <c r="O19" s="28"/>
      <c r="P19" s="28"/>
      <c r="Q19" s="27"/>
      <c r="R19" s="3"/>
      <c r="V19" s="19"/>
    </row>
    <row r="20" spans="1:22" x14ac:dyDescent="0.25">
      <c r="A20" s="24"/>
      <c r="B20" s="25"/>
      <c r="C20" s="26"/>
      <c r="E20" s="27"/>
      <c r="F20" s="27"/>
      <c r="G20" s="27"/>
      <c r="H20" s="27"/>
      <c r="I20" s="27"/>
      <c r="J20" s="4"/>
      <c r="K20" s="28"/>
      <c r="L20" s="4"/>
      <c r="M20" s="27"/>
      <c r="N20" s="28"/>
      <c r="O20" s="28"/>
      <c r="P20" s="28"/>
      <c r="Q20" s="27"/>
      <c r="R20" s="3"/>
      <c r="V20" s="19"/>
    </row>
    <row r="21" spans="1:22" x14ac:dyDescent="0.25">
      <c r="A21" s="24"/>
      <c r="B21" s="25"/>
      <c r="C21" s="26"/>
      <c r="E21" s="1" t="s">
        <v>0</v>
      </c>
      <c r="F21" s="1" t="s">
        <v>1</v>
      </c>
      <c r="G21" s="1" t="s">
        <v>2</v>
      </c>
      <c r="H21" s="1" t="s">
        <v>3</v>
      </c>
      <c r="I21" s="1"/>
      <c r="J21" s="1"/>
      <c r="K21" s="1" t="s">
        <v>4</v>
      </c>
      <c r="L21" s="1"/>
      <c r="M21" s="1" t="s">
        <v>5</v>
      </c>
      <c r="N21" s="1" t="s">
        <v>6</v>
      </c>
      <c r="O21" s="1" t="s">
        <v>7</v>
      </c>
      <c r="P21" s="1" t="s">
        <v>8</v>
      </c>
      <c r="Q21" s="27"/>
      <c r="R21" s="3"/>
      <c r="S21" s="2"/>
      <c r="V21" s="19"/>
    </row>
    <row r="22" spans="1:22" x14ac:dyDescent="0.25">
      <c r="E22" s="4"/>
      <c r="F22" s="4"/>
      <c r="G22" s="4"/>
      <c r="H22" s="4"/>
      <c r="I22" s="4"/>
      <c r="J22" s="4"/>
      <c r="K22" s="32"/>
      <c r="L22" s="4"/>
      <c r="M22" s="4"/>
      <c r="N22" s="4"/>
      <c r="O22" s="4"/>
      <c r="P22" s="4"/>
      <c r="Q22" s="4"/>
      <c r="R22" s="3"/>
      <c r="V22" s="19"/>
    </row>
    <row r="23" spans="1:22" x14ac:dyDescent="0.25">
      <c r="A23" s="33" t="s">
        <v>34</v>
      </c>
      <c r="B23" s="6" t="s">
        <v>10</v>
      </c>
      <c r="C23" s="7" t="s">
        <v>11</v>
      </c>
      <c r="E23" s="8" t="s">
        <v>12</v>
      </c>
      <c r="F23" s="8" t="s">
        <v>13</v>
      </c>
      <c r="G23" s="8" t="s">
        <v>14</v>
      </c>
      <c r="H23" s="8" t="s">
        <v>15</v>
      </c>
      <c r="I23" s="8" t="s">
        <v>16</v>
      </c>
      <c r="J23" s="4"/>
      <c r="K23" s="9" t="s">
        <v>17</v>
      </c>
      <c r="L23" s="4"/>
      <c r="M23" s="8" t="s">
        <v>12</v>
      </c>
      <c r="N23" s="8" t="s">
        <v>13</v>
      </c>
      <c r="O23" s="8" t="s">
        <v>14</v>
      </c>
      <c r="P23" s="8" t="s">
        <v>15</v>
      </c>
      <c r="Q23" s="8" t="s">
        <v>16</v>
      </c>
      <c r="R23" s="3"/>
      <c r="S23" s="8" t="s">
        <v>18</v>
      </c>
      <c r="T23" s="8" t="s">
        <v>19</v>
      </c>
      <c r="U23" s="8" t="s">
        <v>20</v>
      </c>
      <c r="V23" s="19"/>
    </row>
    <row r="24" spans="1:22" hidden="1" x14ac:dyDescent="0.25">
      <c r="A24" s="34">
        <v>41974</v>
      </c>
      <c r="B24" s="35" t="s">
        <v>35</v>
      </c>
      <c r="C24" s="36">
        <v>0</v>
      </c>
      <c r="E24" s="13"/>
      <c r="F24" s="13"/>
      <c r="G24" s="13"/>
      <c r="H24" s="13"/>
      <c r="I24" s="13"/>
      <c r="J24" s="4"/>
      <c r="K24" s="14">
        <v>12158</v>
      </c>
      <c r="L24" s="4"/>
      <c r="M24" s="13"/>
      <c r="N24" s="13"/>
      <c r="O24" s="13"/>
      <c r="P24" s="13"/>
      <c r="Q24" s="13"/>
      <c r="R24" s="3"/>
      <c r="U24" s="4"/>
      <c r="V24" s="19"/>
    </row>
    <row r="25" spans="1:22" hidden="1" x14ac:dyDescent="0.25">
      <c r="A25" s="34">
        <v>41974</v>
      </c>
      <c r="B25" s="37" t="s">
        <v>22</v>
      </c>
      <c r="C25" s="38">
        <v>0</v>
      </c>
      <c r="E25" s="13"/>
      <c r="F25" s="13"/>
      <c r="G25" s="13"/>
      <c r="H25" s="13"/>
      <c r="I25" s="13"/>
      <c r="J25" s="4"/>
      <c r="K25" s="14">
        <v>12158</v>
      </c>
      <c r="L25" s="4"/>
      <c r="M25" s="13"/>
      <c r="N25" s="13"/>
      <c r="O25" s="13"/>
      <c r="P25" s="13"/>
      <c r="Q25" s="13"/>
      <c r="R25" s="3"/>
      <c r="U25" s="4"/>
      <c r="V25" s="19"/>
    </row>
    <row r="26" spans="1:22" x14ac:dyDescent="0.25">
      <c r="A26" s="39">
        <v>41975</v>
      </c>
      <c r="B26" s="16" t="s">
        <v>36</v>
      </c>
      <c r="C26" s="12">
        <v>150</v>
      </c>
      <c r="E26" s="13">
        <v>150</v>
      </c>
      <c r="F26" s="13">
        <v>0</v>
      </c>
      <c r="G26" s="14">
        <f t="shared" ref="G26:G34" si="6">(E26+F26)*10%</f>
        <v>15</v>
      </c>
      <c r="H26" s="13">
        <f>E26*-10%</f>
        <v>-15</v>
      </c>
      <c r="I26" s="13">
        <f>SUM(E26:H26)</f>
        <v>150</v>
      </c>
      <c r="J26" s="4"/>
      <c r="K26" s="14">
        <v>12158</v>
      </c>
      <c r="L26" s="4"/>
      <c r="M26" s="13">
        <f>E26*K26</f>
        <v>1823700</v>
      </c>
      <c r="N26" s="13">
        <f>F26*K26</f>
        <v>0</v>
      </c>
      <c r="O26" s="17">
        <f>G26*K26</f>
        <v>182370</v>
      </c>
      <c r="P26" s="13">
        <f>H26*K26</f>
        <v>-182370</v>
      </c>
      <c r="Q26" s="13">
        <f>SUM(M26:P26)</f>
        <v>1823700</v>
      </c>
      <c r="R26" s="3"/>
      <c r="S26" s="13">
        <v>182370</v>
      </c>
      <c r="T26" s="18">
        <v>41985</v>
      </c>
      <c r="U26" s="14">
        <f t="shared" ref="U26:U41" si="7">P26+S26</f>
        <v>0</v>
      </c>
      <c r="V26" s="19" t="s">
        <v>24</v>
      </c>
    </row>
    <row r="27" spans="1:22" hidden="1" x14ac:dyDescent="0.25">
      <c r="A27" s="39">
        <v>41975</v>
      </c>
      <c r="B27" s="11" t="s">
        <v>25</v>
      </c>
      <c r="C27" s="12">
        <v>0</v>
      </c>
      <c r="E27" s="13"/>
      <c r="F27" s="13"/>
      <c r="G27" s="14">
        <f t="shared" si="6"/>
        <v>0</v>
      </c>
      <c r="H27" s="13"/>
      <c r="I27" s="13"/>
      <c r="J27" s="4"/>
      <c r="K27" s="14">
        <v>12158</v>
      </c>
      <c r="L27" s="4"/>
      <c r="M27" s="13"/>
      <c r="N27" s="13"/>
      <c r="O27" s="17"/>
      <c r="P27" s="13"/>
      <c r="Q27" s="13"/>
      <c r="R27" s="3"/>
      <c r="S27" s="13"/>
      <c r="T27" s="15"/>
      <c r="U27" s="14">
        <f t="shared" si="7"/>
        <v>0</v>
      </c>
      <c r="V27" s="19"/>
    </row>
    <row r="28" spans="1:22" x14ac:dyDescent="0.25">
      <c r="A28" s="39">
        <v>41988</v>
      </c>
      <c r="B28" s="16" t="s">
        <v>37</v>
      </c>
      <c r="C28" s="12">
        <v>1155</v>
      </c>
      <c r="E28" s="13">
        <v>825</v>
      </c>
      <c r="F28" s="13">
        <v>300</v>
      </c>
      <c r="G28" s="14">
        <f t="shared" si="6"/>
        <v>112.5</v>
      </c>
      <c r="H28" s="13">
        <f t="shared" ref="H28:H41" si="8">E28*-10%</f>
        <v>-82.5</v>
      </c>
      <c r="I28" s="13">
        <f t="shared" ref="I28:I41" si="9">SUM(E28:H28)</f>
        <v>1155</v>
      </c>
      <c r="J28" s="4"/>
      <c r="K28" s="14">
        <v>12306</v>
      </c>
      <c r="L28" s="4"/>
      <c r="M28" s="13">
        <f t="shared" ref="M28:M41" si="10">E28*K28</f>
        <v>10152450</v>
      </c>
      <c r="N28" s="13">
        <f t="shared" ref="N28:N41" si="11">F28*K28</f>
        <v>3691800</v>
      </c>
      <c r="O28" s="17">
        <f t="shared" ref="O28:O41" si="12">G28*K28</f>
        <v>1384425</v>
      </c>
      <c r="P28" s="13">
        <f t="shared" ref="P28:P41" si="13">H28*K28</f>
        <v>-1015245</v>
      </c>
      <c r="Q28" s="13">
        <f t="shared" ref="Q28:Q41" si="14">SUM(M28:P28)</f>
        <v>14213430</v>
      </c>
      <c r="R28" s="3"/>
      <c r="S28" s="13">
        <v>1015245</v>
      </c>
      <c r="T28" s="18">
        <v>42004</v>
      </c>
      <c r="U28" s="14">
        <f t="shared" si="7"/>
        <v>0</v>
      </c>
      <c r="V28" s="19" t="s">
        <v>24</v>
      </c>
    </row>
    <row r="29" spans="1:22" x14ac:dyDescent="0.25">
      <c r="A29" s="39">
        <v>41988</v>
      </c>
      <c r="B29" s="16" t="s">
        <v>38</v>
      </c>
      <c r="C29" s="12">
        <v>1450</v>
      </c>
      <c r="E29" s="13">
        <v>900</v>
      </c>
      <c r="F29" s="13">
        <v>500</v>
      </c>
      <c r="G29" s="14">
        <f t="shared" si="6"/>
        <v>140</v>
      </c>
      <c r="H29" s="13">
        <f t="shared" si="8"/>
        <v>-90</v>
      </c>
      <c r="I29" s="13">
        <f t="shared" si="9"/>
        <v>1450</v>
      </c>
      <c r="J29" s="4"/>
      <c r="K29" s="14">
        <v>12306</v>
      </c>
      <c r="L29" s="4"/>
      <c r="M29" s="13">
        <f t="shared" si="10"/>
        <v>11075400</v>
      </c>
      <c r="N29" s="13">
        <f t="shared" si="11"/>
        <v>6153000</v>
      </c>
      <c r="O29" s="17">
        <f t="shared" si="12"/>
        <v>1722840</v>
      </c>
      <c r="P29" s="13">
        <f t="shared" si="13"/>
        <v>-1107540</v>
      </c>
      <c r="Q29" s="13">
        <f t="shared" si="14"/>
        <v>17843700</v>
      </c>
      <c r="R29" s="20">
        <f>P29</f>
        <v>-1107540</v>
      </c>
      <c r="S29" s="21">
        <v>0</v>
      </c>
      <c r="T29" s="40" t="s">
        <v>39</v>
      </c>
      <c r="U29" s="21">
        <f t="shared" si="7"/>
        <v>-1107540</v>
      </c>
      <c r="V29" s="23"/>
    </row>
    <row r="30" spans="1:22" hidden="1" x14ac:dyDescent="0.25">
      <c r="A30" s="39">
        <v>41988</v>
      </c>
      <c r="B30" s="11" t="s">
        <v>25</v>
      </c>
      <c r="C30" s="12">
        <v>0</v>
      </c>
      <c r="E30" s="13"/>
      <c r="F30" s="13"/>
      <c r="G30" s="14">
        <f t="shared" si="6"/>
        <v>0</v>
      </c>
      <c r="H30" s="13">
        <f t="shared" si="8"/>
        <v>0</v>
      </c>
      <c r="I30" s="13">
        <f t="shared" si="9"/>
        <v>0</v>
      </c>
      <c r="J30" s="4"/>
      <c r="K30" s="14">
        <v>12306</v>
      </c>
      <c r="L30" s="4"/>
      <c r="M30" s="13">
        <f t="shared" si="10"/>
        <v>0</v>
      </c>
      <c r="N30" s="13">
        <f t="shared" si="11"/>
        <v>0</v>
      </c>
      <c r="O30" s="17">
        <f t="shared" si="12"/>
        <v>0</v>
      </c>
      <c r="P30" s="13">
        <f t="shared" si="13"/>
        <v>0</v>
      </c>
      <c r="Q30" s="13">
        <f t="shared" si="14"/>
        <v>0</v>
      </c>
      <c r="R30" s="3"/>
      <c r="S30" s="13"/>
      <c r="T30" s="15"/>
      <c r="U30" s="14">
        <f t="shared" si="7"/>
        <v>0</v>
      </c>
      <c r="V30" s="19"/>
    </row>
    <row r="31" spans="1:22" x14ac:dyDescent="0.25">
      <c r="A31" s="39">
        <v>41991</v>
      </c>
      <c r="B31" s="16" t="s">
        <v>40</v>
      </c>
      <c r="C31" s="12">
        <v>1550</v>
      </c>
      <c r="E31" s="13">
        <v>1000</v>
      </c>
      <c r="F31" s="13">
        <v>500</v>
      </c>
      <c r="G31" s="14">
        <f t="shared" si="6"/>
        <v>150</v>
      </c>
      <c r="H31" s="13">
        <f t="shared" si="8"/>
        <v>-100</v>
      </c>
      <c r="I31" s="13">
        <f t="shared" si="9"/>
        <v>1550</v>
      </c>
      <c r="J31" s="4"/>
      <c r="K31" s="14">
        <v>12423</v>
      </c>
      <c r="L31" s="4"/>
      <c r="M31" s="13">
        <f t="shared" si="10"/>
        <v>12423000</v>
      </c>
      <c r="N31" s="13">
        <f t="shared" si="11"/>
        <v>6211500</v>
      </c>
      <c r="O31" s="17">
        <f t="shared" si="12"/>
        <v>1863450</v>
      </c>
      <c r="P31" s="13">
        <f t="shared" si="13"/>
        <v>-1242300</v>
      </c>
      <c r="Q31" s="13">
        <f t="shared" si="14"/>
        <v>19255650</v>
      </c>
      <c r="R31" s="3"/>
      <c r="S31" s="13">
        <v>1255000</v>
      </c>
      <c r="T31" s="18">
        <v>42004</v>
      </c>
      <c r="U31" s="14">
        <f t="shared" si="7"/>
        <v>12700</v>
      </c>
      <c r="V31" s="19" t="s">
        <v>24</v>
      </c>
    </row>
    <row r="32" spans="1:22" x14ac:dyDescent="0.25">
      <c r="A32" s="39">
        <v>41995</v>
      </c>
      <c r="B32" s="16" t="s">
        <v>41</v>
      </c>
      <c r="C32" s="12">
        <v>2050</v>
      </c>
      <c r="E32" s="13">
        <v>1500</v>
      </c>
      <c r="F32" s="13">
        <v>500</v>
      </c>
      <c r="G32" s="14">
        <f t="shared" si="6"/>
        <v>200</v>
      </c>
      <c r="H32" s="13">
        <f t="shared" si="8"/>
        <v>-150</v>
      </c>
      <c r="I32" s="13">
        <f t="shared" si="9"/>
        <v>2050</v>
      </c>
      <c r="J32" s="4"/>
      <c r="K32" s="14">
        <v>12423</v>
      </c>
      <c r="L32" s="4"/>
      <c r="M32" s="13">
        <f t="shared" si="10"/>
        <v>18634500</v>
      </c>
      <c r="N32" s="13">
        <f t="shared" si="11"/>
        <v>6211500</v>
      </c>
      <c r="O32" s="17">
        <f t="shared" si="12"/>
        <v>2484600</v>
      </c>
      <c r="P32" s="13">
        <f t="shared" si="13"/>
        <v>-1863450</v>
      </c>
      <c r="Q32" s="13">
        <f t="shared" si="14"/>
        <v>25467150</v>
      </c>
      <c r="R32" s="3"/>
      <c r="S32" s="13">
        <v>1863450</v>
      </c>
      <c r="T32" s="18">
        <v>42004</v>
      </c>
      <c r="U32" s="14">
        <f t="shared" si="7"/>
        <v>0</v>
      </c>
      <c r="V32" s="19" t="s">
        <v>24</v>
      </c>
    </row>
    <row r="33" spans="1:22" hidden="1" x14ac:dyDescent="0.25">
      <c r="A33" s="39">
        <v>41995</v>
      </c>
      <c r="B33" s="11" t="s">
        <v>25</v>
      </c>
      <c r="C33" s="12">
        <v>0</v>
      </c>
      <c r="E33" s="13"/>
      <c r="F33" s="13"/>
      <c r="G33" s="14">
        <f t="shared" si="6"/>
        <v>0</v>
      </c>
      <c r="H33" s="13">
        <f t="shared" si="8"/>
        <v>0</v>
      </c>
      <c r="I33" s="13">
        <f t="shared" si="9"/>
        <v>0</v>
      </c>
      <c r="J33" s="4"/>
      <c r="K33" s="14">
        <v>12423</v>
      </c>
      <c r="L33" s="4"/>
      <c r="M33" s="13">
        <f t="shared" si="10"/>
        <v>0</v>
      </c>
      <c r="N33" s="13">
        <f t="shared" si="11"/>
        <v>0</v>
      </c>
      <c r="O33" s="17">
        <f t="shared" si="12"/>
        <v>0</v>
      </c>
      <c r="P33" s="13">
        <f t="shared" si="13"/>
        <v>0</v>
      </c>
      <c r="Q33" s="13">
        <f t="shared" si="14"/>
        <v>0</v>
      </c>
      <c r="R33" s="3"/>
      <c r="S33" s="13"/>
      <c r="T33" s="15"/>
      <c r="U33" s="14">
        <f t="shared" si="7"/>
        <v>0</v>
      </c>
      <c r="V33" s="19"/>
    </row>
    <row r="34" spans="1:22" x14ac:dyDescent="0.25">
      <c r="A34" s="39">
        <v>41997</v>
      </c>
      <c r="B34" s="16" t="s">
        <v>42</v>
      </c>
      <c r="C34" s="12">
        <v>1375</v>
      </c>
      <c r="E34" s="13">
        <v>1000</v>
      </c>
      <c r="F34" s="13">
        <v>375</v>
      </c>
      <c r="G34" s="14">
        <f t="shared" si="6"/>
        <v>137.5</v>
      </c>
      <c r="H34" s="13">
        <f>(E34+F34)*-10%</f>
        <v>-137.5</v>
      </c>
      <c r="I34" s="13">
        <f t="shared" si="9"/>
        <v>1375</v>
      </c>
      <c r="J34" s="4"/>
      <c r="K34" s="14">
        <v>12578</v>
      </c>
      <c r="L34" s="4"/>
      <c r="M34" s="13">
        <f t="shared" si="10"/>
        <v>12578000</v>
      </c>
      <c r="N34" s="13">
        <f t="shared" si="11"/>
        <v>4716750</v>
      </c>
      <c r="O34" s="17">
        <f>G34*K34</f>
        <v>1729475</v>
      </c>
      <c r="P34" s="13">
        <f t="shared" si="13"/>
        <v>-1729475</v>
      </c>
      <c r="Q34" s="13">
        <f t="shared" si="14"/>
        <v>17294750</v>
      </c>
      <c r="R34" s="3"/>
      <c r="S34" s="13">
        <v>1244100</v>
      </c>
      <c r="T34" s="18">
        <v>42004</v>
      </c>
      <c r="U34" s="14">
        <f t="shared" si="7"/>
        <v>-485375</v>
      </c>
      <c r="V34" s="19" t="s">
        <v>24</v>
      </c>
    </row>
    <row r="35" spans="1:22" x14ac:dyDescent="0.25">
      <c r="A35" s="39">
        <v>41997</v>
      </c>
      <c r="B35" s="16" t="s">
        <v>43</v>
      </c>
      <c r="C35" s="12">
        <v>220</v>
      </c>
      <c r="E35" s="41">
        <v>244.44</v>
      </c>
      <c r="F35" s="13">
        <v>0</v>
      </c>
      <c r="G35" s="14">
        <f>(E35+F35)*10%</f>
        <v>24.444000000000003</v>
      </c>
      <c r="H35" s="13">
        <f t="shared" si="8"/>
        <v>-24.444000000000003</v>
      </c>
      <c r="I35" s="13">
        <f t="shared" si="9"/>
        <v>244.44</v>
      </c>
      <c r="J35" s="4"/>
      <c r="K35" s="14">
        <v>12578</v>
      </c>
      <c r="L35" s="4"/>
      <c r="M35" s="13">
        <f t="shared" si="10"/>
        <v>3074566.32</v>
      </c>
      <c r="N35" s="13">
        <f t="shared" si="11"/>
        <v>0</v>
      </c>
      <c r="O35" s="17">
        <f t="shared" si="12"/>
        <v>307456.63200000004</v>
      </c>
      <c r="P35" s="13">
        <f t="shared" si="13"/>
        <v>-307456.63200000004</v>
      </c>
      <c r="Q35" s="13">
        <f t="shared" si="14"/>
        <v>3074566.32</v>
      </c>
      <c r="R35" s="20">
        <f>P35</f>
        <v>-307456.63200000004</v>
      </c>
      <c r="S35" s="21">
        <v>297190</v>
      </c>
      <c r="T35" s="22">
        <v>41973</v>
      </c>
      <c r="U35" s="21">
        <f t="shared" si="7"/>
        <v>-10266.632000000041</v>
      </c>
      <c r="V35" s="23" t="s">
        <v>27</v>
      </c>
    </row>
    <row r="36" spans="1:22" hidden="1" x14ac:dyDescent="0.25">
      <c r="A36" s="39">
        <v>41997</v>
      </c>
      <c r="B36" s="11" t="s">
        <v>25</v>
      </c>
      <c r="C36" s="12">
        <v>0</v>
      </c>
      <c r="E36" s="13"/>
      <c r="F36" s="13"/>
      <c r="G36" s="13"/>
      <c r="H36" s="13">
        <f t="shared" si="8"/>
        <v>0</v>
      </c>
      <c r="I36" s="13">
        <f t="shared" si="9"/>
        <v>0</v>
      </c>
      <c r="J36" s="4"/>
      <c r="K36" s="14">
        <v>12578</v>
      </c>
      <c r="L36" s="4"/>
      <c r="M36" s="13">
        <f t="shared" si="10"/>
        <v>0</v>
      </c>
      <c r="N36" s="13">
        <f t="shared" si="11"/>
        <v>0</v>
      </c>
      <c r="O36" s="17">
        <f t="shared" si="12"/>
        <v>0</v>
      </c>
      <c r="P36" s="13">
        <f t="shared" si="13"/>
        <v>0</v>
      </c>
      <c r="Q36" s="13">
        <f t="shared" si="14"/>
        <v>0</v>
      </c>
      <c r="R36" s="3"/>
      <c r="S36" s="13"/>
      <c r="T36" s="15"/>
      <c r="U36" s="14">
        <f t="shared" si="7"/>
        <v>0</v>
      </c>
      <c r="V36" s="19"/>
    </row>
    <row r="37" spans="1:22" x14ac:dyDescent="0.25">
      <c r="A37" s="39">
        <v>42002</v>
      </c>
      <c r="B37" s="16" t="s">
        <v>44</v>
      </c>
      <c r="C37" s="12">
        <v>1450</v>
      </c>
      <c r="E37" s="13">
        <v>900</v>
      </c>
      <c r="F37" s="13">
        <v>500</v>
      </c>
      <c r="G37" s="14">
        <f t="shared" ref="G37:G41" si="15">(E37+F37)*10%</f>
        <v>140</v>
      </c>
      <c r="H37" s="13">
        <f t="shared" si="8"/>
        <v>-90</v>
      </c>
      <c r="I37" s="13">
        <f t="shared" si="9"/>
        <v>1450</v>
      </c>
      <c r="J37" s="4"/>
      <c r="K37" s="14">
        <v>12578</v>
      </c>
      <c r="L37" s="4"/>
      <c r="M37" s="13">
        <f t="shared" si="10"/>
        <v>11320200</v>
      </c>
      <c r="N37" s="13">
        <f t="shared" si="11"/>
        <v>6289000</v>
      </c>
      <c r="O37" s="17">
        <f t="shared" si="12"/>
        <v>1760920</v>
      </c>
      <c r="P37" s="13">
        <f t="shared" si="13"/>
        <v>-1132020</v>
      </c>
      <c r="Q37" s="13">
        <f t="shared" si="14"/>
        <v>18238100</v>
      </c>
      <c r="R37" s="3"/>
      <c r="S37" s="13">
        <v>1094220</v>
      </c>
      <c r="T37" s="18">
        <v>41985</v>
      </c>
      <c r="U37" s="14">
        <f t="shared" si="7"/>
        <v>-37800</v>
      </c>
      <c r="V37" s="19" t="s">
        <v>24</v>
      </c>
    </row>
    <row r="38" spans="1:22" hidden="1" x14ac:dyDescent="0.25">
      <c r="A38" s="39">
        <v>42002</v>
      </c>
      <c r="B38" s="11" t="s">
        <v>25</v>
      </c>
      <c r="C38" s="12">
        <v>0</v>
      </c>
      <c r="E38" s="13"/>
      <c r="F38" s="13"/>
      <c r="G38" s="14">
        <f t="shared" si="15"/>
        <v>0</v>
      </c>
      <c r="H38" s="13">
        <f t="shared" si="8"/>
        <v>0</v>
      </c>
      <c r="I38" s="13">
        <f t="shared" si="9"/>
        <v>0</v>
      </c>
      <c r="J38" s="4"/>
      <c r="K38" s="14">
        <v>12578</v>
      </c>
      <c r="L38" s="4"/>
      <c r="M38" s="13">
        <f t="shared" si="10"/>
        <v>0</v>
      </c>
      <c r="N38" s="13">
        <f t="shared" si="11"/>
        <v>0</v>
      </c>
      <c r="O38" s="17">
        <f t="shared" si="12"/>
        <v>0</v>
      </c>
      <c r="P38" s="13">
        <f t="shared" si="13"/>
        <v>0</v>
      </c>
      <c r="Q38" s="13">
        <f t="shared" si="14"/>
        <v>0</v>
      </c>
      <c r="R38" s="3"/>
      <c r="S38" s="13"/>
      <c r="T38" s="15"/>
      <c r="U38" s="14">
        <f t="shared" si="7"/>
        <v>0</v>
      </c>
      <c r="V38" s="19"/>
    </row>
    <row r="39" spans="1:22" x14ac:dyDescent="0.25">
      <c r="A39" s="39">
        <v>42003</v>
      </c>
      <c r="B39" s="16" t="s">
        <v>45</v>
      </c>
      <c r="C39" s="12">
        <v>1450</v>
      </c>
      <c r="E39" s="13">
        <v>900</v>
      </c>
      <c r="F39" s="13">
        <v>500</v>
      </c>
      <c r="G39" s="14">
        <f t="shared" si="15"/>
        <v>140</v>
      </c>
      <c r="H39" s="13">
        <f t="shared" si="8"/>
        <v>-90</v>
      </c>
      <c r="I39" s="13">
        <f t="shared" si="9"/>
        <v>1450</v>
      </c>
      <c r="J39" s="4"/>
      <c r="K39" s="14">
        <v>12578</v>
      </c>
      <c r="L39" s="4"/>
      <c r="M39" s="13">
        <f t="shared" si="10"/>
        <v>11320200</v>
      </c>
      <c r="N39" s="13">
        <f t="shared" si="11"/>
        <v>6289000</v>
      </c>
      <c r="O39" s="17">
        <f t="shared" si="12"/>
        <v>1760920</v>
      </c>
      <c r="P39" s="13">
        <f t="shared" si="13"/>
        <v>-1132020</v>
      </c>
      <c r="Q39" s="13">
        <f t="shared" si="14"/>
        <v>18238100</v>
      </c>
      <c r="R39" s="3"/>
      <c r="S39" s="13">
        <v>1125180</v>
      </c>
      <c r="T39" s="18">
        <v>42032</v>
      </c>
      <c r="U39" s="14">
        <f t="shared" si="7"/>
        <v>-6840</v>
      </c>
      <c r="V39" s="19" t="s">
        <v>24</v>
      </c>
    </row>
    <row r="40" spans="1:22" hidden="1" x14ac:dyDescent="0.25">
      <c r="A40" s="39">
        <v>42003</v>
      </c>
      <c r="B40" s="11" t="s">
        <v>25</v>
      </c>
      <c r="C40" s="12">
        <v>0</v>
      </c>
      <c r="E40" s="13"/>
      <c r="F40" s="13"/>
      <c r="G40" s="14">
        <f t="shared" si="15"/>
        <v>0</v>
      </c>
      <c r="H40" s="13"/>
      <c r="I40" s="13">
        <f t="shared" si="9"/>
        <v>0</v>
      </c>
      <c r="J40" s="4"/>
      <c r="K40" s="14">
        <v>12578</v>
      </c>
      <c r="L40" s="4"/>
      <c r="M40" s="13">
        <f t="shared" si="10"/>
        <v>0</v>
      </c>
      <c r="N40" s="13">
        <f t="shared" si="11"/>
        <v>0</v>
      </c>
      <c r="O40" s="17">
        <f t="shared" si="12"/>
        <v>0</v>
      </c>
      <c r="P40" s="13">
        <f t="shared" si="13"/>
        <v>0</v>
      </c>
      <c r="Q40" s="13">
        <f t="shared" si="14"/>
        <v>0</v>
      </c>
      <c r="R40" s="3"/>
      <c r="S40" s="13"/>
      <c r="T40" s="15"/>
      <c r="U40" s="14">
        <f t="shared" si="7"/>
        <v>0</v>
      </c>
      <c r="V40" s="19"/>
    </row>
    <row r="41" spans="1:22" x14ac:dyDescent="0.25">
      <c r="A41" s="39">
        <v>42004</v>
      </c>
      <c r="B41" s="15" t="s">
        <v>46</v>
      </c>
      <c r="C41" s="38">
        <v>2050</v>
      </c>
      <c r="E41" s="13">
        <v>1500</v>
      </c>
      <c r="F41" s="13">
        <v>500</v>
      </c>
      <c r="G41" s="14">
        <f t="shared" si="15"/>
        <v>200</v>
      </c>
      <c r="H41" s="13">
        <f t="shared" si="8"/>
        <v>-150</v>
      </c>
      <c r="I41" s="13">
        <f t="shared" si="9"/>
        <v>2050</v>
      </c>
      <c r="J41" s="4"/>
      <c r="K41" s="14">
        <v>12441</v>
      </c>
      <c r="L41" s="4"/>
      <c r="M41" s="13">
        <f t="shared" si="10"/>
        <v>18661500</v>
      </c>
      <c r="N41" s="13">
        <f t="shared" si="11"/>
        <v>6220500</v>
      </c>
      <c r="O41" s="17">
        <f t="shared" si="12"/>
        <v>2488200</v>
      </c>
      <c r="P41" s="13">
        <f t="shared" si="13"/>
        <v>-1866150</v>
      </c>
      <c r="Q41" s="13">
        <f t="shared" si="14"/>
        <v>25504050</v>
      </c>
      <c r="R41" s="3"/>
      <c r="S41" s="13">
        <v>1886700</v>
      </c>
      <c r="T41" s="18">
        <v>42004</v>
      </c>
      <c r="U41" s="14">
        <f t="shared" si="7"/>
        <v>20550</v>
      </c>
      <c r="V41" s="19" t="s">
        <v>24</v>
      </c>
    </row>
    <row r="42" spans="1:22" hidden="1" x14ac:dyDescent="0.25">
      <c r="A42" s="39">
        <v>42004</v>
      </c>
      <c r="B42" s="11" t="s">
        <v>30</v>
      </c>
      <c r="C42" s="38">
        <v>0</v>
      </c>
      <c r="E42" s="13"/>
      <c r="F42" s="13"/>
      <c r="G42" s="13"/>
      <c r="H42" s="13"/>
      <c r="I42" s="13"/>
      <c r="J42" s="4"/>
      <c r="K42" s="14">
        <v>12441</v>
      </c>
      <c r="L42" s="4"/>
      <c r="M42" s="13"/>
      <c r="N42" s="13"/>
      <c r="O42" s="17"/>
      <c r="P42" s="13"/>
      <c r="Q42" s="13"/>
      <c r="R42" s="19"/>
      <c r="U42" s="4"/>
    </row>
    <row r="43" spans="1:22" hidden="1" x14ac:dyDescent="0.25">
      <c r="A43" s="39">
        <v>42004</v>
      </c>
      <c r="B43" s="11" t="s">
        <v>31</v>
      </c>
      <c r="C43" s="38">
        <v>1.17</v>
      </c>
      <c r="E43" s="13"/>
      <c r="F43" s="13"/>
      <c r="G43" s="13"/>
      <c r="H43" s="13"/>
      <c r="I43" s="13"/>
      <c r="J43" s="4"/>
      <c r="K43" s="14">
        <v>12441</v>
      </c>
      <c r="L43" s="4"/>
      <c r="M43" s="13"/>
      <c r="N43" s="13"/>
      <c r="O43" s="17"/>
      <c r="P43" s="13"/>
      <c r="Q43" s="13"/>
      <c r="R43" s="19"/>
      <c r="U43" s="4"/>
    </row>
    <row r="44" spans="1:22" ht="16.5" thickBot="1" x14ac:dyDescent="0.3">
      <c r="E44" s="4"/>
      <c r="F44" s="4"/>
      <c r="G44" s="4"/>
      <c r="H44" s="4"/>
      <c r="I44" s="4"/>
      <c r="J44" s="4"/>
      <c r="K44" s="32"/>
      <c r="L44" s="4"/>
      <c r="M44" s="29">
        <f>SUM(M26:M41)</f>
        <v>111063516.31999999</v>
      </c>
      <c r="N44" s="29">
        <f>SUM(N26:N41)</f>
        <v>45783050</v>
      </c>
      <c r="O44" s="30">
        <f>SUM(O26:O41)</f>
        <v>15684656.631999999</v>
      </c>
      <c r="P44" s="29">
        <f>SUM(P26:P41)</f>
        <v>-11578026.631999999</v>
      </c>
      <c r="Q44" s="29">
        <f>SUM(Q26:Q41)</f>
        <v>160953196.31999999</v>
      </c>
      <c r="R44" s="42">
        <f>SUM(R8:R35)</f>
        <v>-3648694.6320000002</v>
      </c>
      <c r="S44" s="29">
        <f>SUM(S26:S41)</f>
        <v>9963455</v>
      </c>
      <c r="U44" s="29">
        <f>SUM(U26:U41)</f>
        <v>-1614571.632</v>
      </c>
    </row>
    <row r="45" spans="1:22" ht="16.5" thickTop="1" x14ac:dyDescent="0.25">
      <c r="E45" s="4"/>
      <c r="F45" s="4"/>
      <c r="G45" s="4"/>
      <c r="H45" s="4"/>
      <c r="I45" s="4"/>
      <c r="J45" s="4"/>
      <c r="K45" s="32"/>
      <c r="L45" s="4"/>
      <c r="M45" s="27"/>
      <c r="N45" s="28"/>
      <c r="O45" s="28"/>
      <c r="P45" s="28"/>
      <c r="Q45" s="27"/>
    </row>
    <row r="46" spans="1:22" x14ac:dyDescent="0.25">
      <c r="E46" s="4"/>
      <c r="F46" s="4"/>
      <c r="G46" s="4"/>
      <c r="H46" s="4"/>
      <c r="I46" s="4"/>
      <c r="J46" s="4"/>
      <c r="K46" s="32"/>
      <c r="L46" s="4"/>
      <c r="N46" s="43" t="s">
        <v>32</v>
      </c>
      <c r="O46" s="28">
        <f>O44</f>
        <v>15684656.631999999</v>
      </c>
      <c r="P46" s="28"/>
      <c r="S46" s="4">
        <f>P44+P14</f>
        <v>-15325349.631999999</v>
      </c>
      <c r="T46" s="44" t="s">
        <v>47</v>
      </c>
      <c r="U46" s="44"/>
    </row>
    <row r="47" spans="1:22" x14ac:dyDescent="0.25">
      <c r="E47" s="4"/>
      <c r="F47" s="4"/>
      <c r="G47" s="4"/>
      <c r="H47" s="4"/>
      <c r="I47" s="4"/>
      <c r="J47" s="4"/>
      <c r="K47" s="32"/>
      <c r="L47" s="4"/>
      <c r="N47" s="43" t="s">
        <v>33</v>
      </c>
      <c r="O47" s="31">
        <v>16008634</v>
      </c>
      <c r="P47" s="28"/>
      <c r="Q47" s="27"/>
      <c r="S47" s="45">
        <f>S44+S14</f>
        <v>13956120</v>
      </c>
      <c r="T47" s="46" t="s">
        <v>48</v>
      </c>
      <c r="U47" s="46"/>
    </row>
    <row r="48" spans="1:22" x14ac:dyDescent="0.25">
      <c r="E48" s="4"/>
      <c r="F48" s="4"/>
      <c r="G48" s="4"/>
      <c r="H48" s="4"/>
      <c r="I48" s="4"/>
      <c r="J48" s="4"/>
      <c r="K48" s="32"/>
      <c r="L48" s="4"/>
      <c r="M48" s="27"/>
      <c r="N48" s="47" t="s">
        <v>49</v>
      </c>
      <c r="O48" s="28">
        <f>O47-O46</f>
        <v>323977.36800000072</v>
      </c>
      <c r="P48" s="28"/>
      <c r="Q48" s="27"/>
      <c r="S48" s="4">
        <f>S46+S47</f>
        <v>-1369229.6319999993</v>
      </c>
      <c r="T48" s="46" t="s">
        <v>50</v>
      </c>
      <c r="U48" s="46"/>
    </row>
    <row r="49" spans="1:17" x14ac:dyDescent="0.25">
      <c r="E49" s="4"/>
      <c r="F49" s="4"/>
      <c r="G49" s="4"/>
      <c r="H49" s="4"/>
      <c r="I49" s="4"/>
      <c r="J49" s="4"/>
      <c r="K49" s="32"/>
      <c r="L49" s="4"/>
      <c r="M49" s="27"/>
      <c r="N49" s="28"/>
      <c r="O49" s="28"/>
      <c r="P49" s="28"/>
      <c r="Q49" s="27"/>
    </row>
    <row r="50" spans="1:17" x14ac:dyDescent="0.25">
      <c r="E50" s="4"/>
      <c r="F50" s="4"/>
      <c r="G50" s="4"/>
      <c r="H50" s="4"/>
      <c r="I50" s="4"/>
      <c r="J50" s="4"/>
      <c r="K50" s="32"/>
      <c r="L50" s="4"/>
      <c r="M50" s="27" t="s">
        <v>51</v>
      </c>
      <c r="N50" s="28"/>
      <c r="O50" s="28"/>
      <c r="P50" s="28"/>
      <c r="Q50" s="27"/>
    </row>
    <row r="51" spans="1:17" x14ac:dyDescent="0.25">
      <c r="E51" s="4"/>
      <c r="F51" s="4"/>
      <c r="G51" s="4"/>
      <c r="H51" s="4"/>
      <c r="I51" s="4"/>
      <c r="J51" s="4"/>
      <c r="K51" s="32"/>
      <c r="L51" s="4"/>
      <c r="M51" s="27"/>
      <c r="N51" s="28"/>
      <c r="O51" s="28"/>
      <c r="P51" s="28"/>
      <c r="Q51" s="27"/>
    </row>
    <row r="52" spans="1:17" x14ac:dyDescent="0.25">
      <c r="E52" s="1" t="s">
        <v>0</v>
      </c>
      <c r="F52" s="1" t="s">
        <v>1</v>
      </c>
      <c r="G52" s="1" t="s">
        <v>52</v>
      </c>
      <c r="H52" s="1" t="s">
        <v>53</v>
      </c>
      <c r="I52" s="1"/>
      <c r="J52" s="1"/>
      <c r="K52" s="1" t="s">
        <v>4</v>
      </c>
      <c r="L52" s="1"/>
      <c r="M52" s="1" t="s">
        <v>5</v>
      </c>
      <c r="N52" s="1" t="s">
        <v>6</v>
      </c>
      <c r="O52" s="1" t="s">
        <v>7</v>
      </c>
      <c r="P52" s="1" t="s">
        <v>8</v>
      </c>
      <c r="Q52" s="27"/>
    </row>
    <row r="53" spans="1:17" x14ac:dyDescent="0.25">
      <c r="E53" s="4"/>
      <c r="F53" s="4"/>
      <c r="G53" s="4"/>
      <c r="H53" s="4"/>
      <c r="I53" s="4"/>
      <c r="J53" s="4"/>
      <c r="K53" s="32"/>
      <c r="L53" s="4"/>
      <c r="M53" s="4"/>
      <c r="N53" s="4"/>
      <c r="O53" s="4"/>
      <c r="P53" s="4"/>
      <c r="Q53" s="4"/>
    </row>
    <row r="54" spans="1:17" x14ac:dyDescent="0.25">
      <c r="A54" s="33" t="s">
        <v>54</v>
      </c>
      <c r="B54" s="48" t="s">
        <v>10</v>
      </c>
      <c r="C54" s="7" t="s">
        <v>11</v>
      </c>
      <c r="E54" s="8" t="s">
        <v>12</v>
      </c>
      <c r="F54" s="8" t="s">
        <v>13</v>
      </c>
      <c r="G54" s="8" t="s">
        <v>14</v>
      </c>
      <c r="H54" s="8" t="s">
        <v>15</v>
      </c>
      <c r="I54" s="8" t="s">
        <v>16</v>
      </c>
      <c r="J54" s="4"/>
      <c r="K54" s="9" t="s">
        <v>17</v>
      </c>
      <c r="L54" s="4"/>
      <c r="M54" s="8" t="s">
        <v>12</v>
      </c>
      <c r="N54" s="8" t="s">
        <v>13</v>
      </c>
      <c r="O54" s="8" t="s">
        <v>14</v>
      </c>
      <c r="P54" s="8" t="s">
        <v>15</v>
      </c>
      <c r="Q54" s="8" t="s">
        <v>16</v>
      </c>
    </row>
    <row r="55" spans="1:17" hidden="1" x14ac:dyDescent="0.25">
      <c r="A55" s="39">
        <v>42006</v>
      </c>
      <c r="B55" s="35" t="s">
        <v>35</v>
      </c>
      <c r="C55" s="41">
        <v>0</v>
      </c>
      <c r="E55" s="13"/>
      <c r="F55" s="13"/>
      <c r="G55" s="13"/>
      <c r="H55" s="13"/>
      <c r="I55" s="13"/>
      <c r="J55" s="4"/>
      <c r="K55" s="14"/>
      <c r="L55" s="4"/>
      <c r="M55" s="13"/>
      <c r="N55" s="13"/>
      <c r="O55" s="13"/>
      <c r="P55" s="13"/>
      <c r="Q55" s="13"/>
    </row>
    <row r="56" spans="1:17" hidden="1" x14ac:dyDescent="0.25">
      <c r="A56" s="39">
        <v>42006</v>
      </c>
      <c r="B56" s="37" t="s">
        <v>22</v>
      </c>
      <c r="C56" s="41">
        <v>0</v>
      </c>
      <c r="E56" s="13"/>
      <c r="F56" s="13"/>
      <c r="G56" s="13"/>
      <c r="H56" s="13"/>
      <c r="I56" s="13"/>
      <c r="J56" s="4"/>
      <c r="K56" s="14"/>
      <c r="L56" s="4"/>
      <c r="M56" s="13"/>
      <c r="N56" s="13"/>
      <c r="O56" s="13"/>
      <c r="P56" s="13"/>
      <c r="Q56" s="13"/>
    </row>
    <row r="57" spans="1:17" x14ac:dyDescent="0.25">
      <c r="A57" s="49">
        <v>42018</v>
      </c>
      <c r="B57" s="15" t="s">
        <v>55</v>
      </c>
      <c r="C57" s="41">
        <v>1550</v>
      </c>
      <c r="E57" s="13">
        <v>1000</v>
      </c>
      <c r="F57" s="13">
        <v>500</v>
      </c>
      <c r="G57" s="14">
        <f t="shared" ref="G57:G71" si="16">(E57+F57)*10%</f>
        <v>150</v>
      </c>
      <c r="H57" s="13">
        <f t="shared" ref="H57:H71" si="17">E57*-10%</f>
        <v>-100</v>
      </c>
      <c r="I57" s="13">
        <f t="shared" ref="I57:I71" si="18">E57+F57+G57+H57</f>
        <v>1550</v>
      </c>
      <c r="J57" s="4"/>
      <c r="K57" s="14">
        <v>12653</v>
      </c>
      <c r="L57" s="4"/>
      <c r="M57" s="13">
        <f t="shared" ref="M57:M71" si="19">E57*K57</f>
        <v>12653000</v>
      </c>
      <c r="N57" s="13">
        <f t="shared" ref="N57:N71" si="20">F57*K57</f>
        <v>6326500</v>
      </c>
      <c r="O57" s="17">
        <f t="shared" ref="O57:O71" si="21">G57*K57</f>
        <v>1897950</v>
      </c>
      <c r="P57" s="13">
        <f t="shared" ref="P57:P71" si="22">H57*K57</f>
        <v>-1265300</v>
      </c>
      <c r="Q57" s="13">
        <f t="shared" ref="Q57:Q71" si="23">SUM(M57:P57)</f>
        <v>19612150</v>
      </c>
    </row>
    <row r="58" spans="1:17" x14ac:dyDescent="0.25">
      <c r="A58" s="49">
        <v>42019</v>
      </c>
      <c r="B58" s="15" t="s">
        <v>56</v>
      </c>
      <c r="C58" s="41">
        <v>1130</v>
      </c>
      <c r="E58" s="13">
        <v>800</v>
      </c>
      <c r="F58" s="13">
        <v>300</v>
      </c>
      <c r="G58" s="14">
        <f t="shared" si="16"/>
        <v>110</v>
      </c>
      <c r="H58" s="13">
        <f t="shared" si="17"/>
        <v>-80</v>
      </c>
      <c r="I58" s="13">
        <f t="shared" si="18"/>
        <v>1130</v>
      </c>
      <c r="J58" s="4"/>
      <c r="K58" s="14">
        <v>12653</v>
      </c>
      <c r="L58" s="4"/>
      <c r="M58" s="13">
        <f t="shared" si="19"/>
        <v>10122400</v>
      </c>
      <c r="N58" s="13">
        <f t="shared" si="20"/>
        <v>3795900</v>
      </c>
      <c r="O58" s="17">
        <f t="shared" si="21"/>
        <v>1391830</v>
      </c>
      <c r="P58" s="13">
        <f t="shared" si="22"/>
        <v>-1012240</v>
      </c>
      <c r="Q58" s="13">
        <f t="shared" si="23"/>
        <v>14297890</v>
      </c>
    </row>
    <row r="59" spans="1:17" x14ac:dyDescent="0.25">
      <c r="A59" s="49">
        <v>42019</v>
      </c>
      <c r="B59" s="15" t="s">
        <v>57</v>
      </c>
      <c r="C59" s="41">
        <v>240</v>
      </c>
      <c r="E59" s="13">
        <v>240</v>
      </c>
      <c r="F59" s="13">
        <v>0</v>
      </c>
      <c r="G59" s="14">
        <f t="shared" si="16"/>
        <v>24</v>
      </c>
      <c r="H59" s="13">
        <f t="shared" si="17"/>
        <v>-24</v>
      </c>
      <c r="I59" s="13">
        <f t="shared" si="18"/>
        <v>240</v>
      </c>
      <c r="J59" s="4"/>
      <c r="K59" s="14">
        <v>12653</v>
      </c>
      <c r="L59" s="4"/>
      <c r="M59" s="13">
        <f t="shared" si="19"/>
        <v>3036720</v>
      </c>
      <c r="N59" s="13">
        <f t="shared" si="20"/>
        <v>0</v>
      </c>
      <c r="O59" s="17">
        <f t="shared" si="21"/>
        <v>303672</v>
      </c>
      <c r="P59" s="13">
        <f t="shared" si="22"/>
        <v>-303672</v>
      </c>
      <c r="Q59" s="13">
        <f t="shared" si="23"/>
        <v>3036720</v>
      </c>
    </row>
    <row r="60" spans="1:17" hidden="1" x14ac:dyDescent="0.25">
      <c r="A60" s="49">
        <v>42019</v>
      </c>
      <c r="B60" s="11" t="s">
        <v>25</v>
      </c>
      <c r="C60" s="41">
        <v>0</v>
      </c>
      <c r="E60" s="13"/>
      <c r="F60" s="13"/>
      <c r="G60" s="14">
        <f t="shared" si="16"/>
        <v>0</v>
      </c>
      <c r="H60" s="13">
        <f t="shared" si="17"/>
        <v>0</v>
      </c>
      <c r="I60" s="13">
        <f t="shared" si="18"/>
        <v>0</v>
      </c>
      <c r="J60" s="4"/>
      <c r="K60" s="14"/>
      <c r="L60" s="4"/>
      <c r="M60" s="13">
        <f t="shared" si="19"/>
        <v>0</v>
      </c>
      <c r="N60" s="13">
        <f t="shared" si="20"/>
        <v>0</v>
      </c>
      <c r="O60" s="17">
        <f t="shared" si="21"/>
        <v>0</v>
      </c>
      <c r="P60" s="13">
        <f t="shared" si="22"/>
        <v>0</v>
      </c>
      <c r="Q60" s="13">
        <f t="shared" si="23"/>
        <v>0</v>
      </c>
    </row>
    <row r="61" spans="1:17" x14ac:dyDescent="0.25">
      <c r="A61" s="49">
        <v>42023</v>
      </c>
      <c r="B61" s="15" t="s">
        <v>58</v>
      </c>
      <c r="C61" s="41">
        <v>51</v>
      </c>
      <c r="E61" s="13">
        <v>40</v>
      </c>
      <c r="F61" s="13">
        <v>10</v>
      </c>
      <c r="G61" s="14">
        <f t="shared" si="16"/>
        <v>5</v>
      </c>
      <c r="H61" s="13">
        <f t="shared" si="17"/>
        <v>-4</v>
      </c>
      <c r="I61" s="13">
        <f t="shared" si="18"/>
        <v>51</v>
      </c>
      <c r="J61" s="4"/>
      <c r="K61" s="14">
        <v>12653</v>
      </c>
      <c r="L61" s="4"/>
      <c r="M61" s="13">
        <f t="shared" si="19"/>
        <v>506120</v>
      </c>
      <c r="N61" s="13">
        <f t="shared" si="20"/>
        <v>126530</v>
      </c>
      <c r="O61" s="17">
        <f t="shared" si="21"/>
        <v>63265</v>
      </c>
      <c r="P61" s="13">
        <f t="shared" si="22"/>
        <v>-50612</v>
      </c>
      <c r="Q61" s="13">
        <f t="shared" si="23"/>
        <v>645303</v>
      </c>
    </row>
    <row r="62" spans="1:17" hidden="1" x14ac:dyDescent="0.25">
      <c r="A62" s="49">
        <v>42031</v>
      </c>
      <c r="B62" s="37" t="s">
        <v>59</v>
      </c>
      <c r="C62" s="41">
        <v>0</v>
      </c>
      <c r="E62" s="13"/>
      <c r="F62" s="13"/>
      <c r="G62" s="14">
        <f t="shared" si="16"/>
        <v>0</v>
      </c>
      <c r="H62" s="13">
        <f t="shared" si="17"/>
        <v>0</v>
      </c>
      <c r="I62" s="13">
        <f t="shared" si="18"/>
        <v>0</v>
      </c>
      <c r="J62" s="4"/>
      <c r="K62" s="14"/>
      <c r="L62" s="4"/>
      <c r="M62" s="13">
        <f t="shared" si="19"/>
        <v>0</v>
      </c>
      <c r="N62" s="13">
        <f t="shared" si="20"/>
        <v>0</v>
      </c>
      <c r="O62" s="17">
        <f t="shared" si="21"/>
        <v>0</v>
      </c>
      <c r="P62" s="13">
        <f t="shared" si="22"/>
        <v>0</v>
      </c>
      <c r="Q62" s="13">
        <f t="shared" si="23"/>
        <v>0</v>
      </c>
    </row>
    <row r="63" spans="1:17" x14ac:dyDescent="0.25">
      <c r="A63" s="50">
        <v>42032</v>
      </c>
      <c r="B63" s="15" t="s">
        <v>60</v>
      </c>
      <c r="C63" s="51">
        <v>1550</v>
      </c>
      <c r="E63" s="13">
        <v>1000</v>
      </c>
      <c r="F63" s="13">
        <v>500</v>
      </c>
      <c r="G63" s="14">
        <f t="shared" si="16"/>
        <v>150</v>
      </c>
      <c r="H63" s="13">
        <f t="shared" si="17"/>
        <v>-100</v>
      </c>
      <c r="I63" s="13">
        <f t="shared" si="18"/>
        <v>1550</v>
      </c>
      <c r="J63" s="4"/>
      <c r="K63" s="14">
        <v>12502</v>
      </c>
      <c r="L63" s="4"/>
      <c r="M63" s="13">
        <f t="shared" si="19"/>
        <v>12502000</v>
      </c>
      <c r="N63" s="13">
        <f t="shared" si="20"/>
        <v>6251000</v>
      </c>
      <c r="O63" s="17">
        <f t="shared" si="21"/>
        <v>1875300</v>
      </c>
      <c r="P63" s="13">
        <f t="shared" si="22"/>
        <v>-1250200</v>
      </c>
      <c r="Q63" s="13">
        <f t="shared" si="23"/>
        <v>19378100</v>
      </c>
    </row>
    <row r="64" spans="1:17" x14ac:dyDescent="0.25">
      <c r="A64" s="50">
        <v>42033</v>
      </c>
      <c r="B64" s="15" t="s">
        <v>61</v>
      </c>
      <c r="C64" s="41">
        <v>1500</v>
      </c>
      <c r="E64" s="13">
        <v>1500</v>
      </c>
      <c r="F64" s="13">
        <v>0</v>
      </c>
      <c r="G64" s="14">
        <f t="shared" si="16"/>
        <v>150</v>
      </c>
      <c r="H64" s="13">
        <f t="shared" si="17"/>
        <v>-150</v>
      </c>
      <c r="I64" s="13">
        <f t="shared" si="18"/>
        <v>1500</v>
      </c>
      <c r="J64" s="4"/>
      <c r="K64" s="14">
        <v>12502</v>
      </c>
      <c r="L64" s="4"/>
      <c r="M64" s="13">
        <f t="shared" si="19"/>
        <v>18753000</v>
      </c>
      <c r="N64" s="13">
        <f t="shared" si="20"/>
        <v>0</v>
      </c>
      <c r="O64" s="17">
        <f t="shared" si="21"/>
        <v>1875300</v>
      </c>
      <c r="P64" s="13">
        <f t="shared" si="22"/>
        <v>-1875300</v>
      </c>
      <c r="Q64" s="13">
        <f t="shared" si="23"/>
        <v>18753000</v>
      </c>
    </row>
    <row r="65" spans="1:17" hidden="1" x14ac:dyDescent="0.25">
      <c r="A65" s="50">
        <v>42033</v>
      </c>
      <c r="B65" s="11" t="s">
        <v>25</v>
      </c>
      <c r="C65" s="41">
        <v>0</v>
      </c>
      <c r="E65" s="13"/>
      <c r="F65" s="13"/>
      <c r="G65" s="14">
        <f t="shared" si="16"/>
        <v>0</v>
      </c>
      <c r="H65" s="13">
        <f t="shared" si="17"/>
        <v>0</v>
      </c>
      <c r="I65" s="13">
        <f t="shared" si="18"/>
        <v>0</v>
      </c>
      <c r="J65" s="4"/>
      <c r="K65" s="14"/>
      <c r="L65" s="4"/>
      <c r="M65" s="13">
        <f t="shared" si="19"/>
        <v>0</v>
      </c>
      <c r="N65" s="13">
        <f t="shared" si="20"/>
        <v>0</v>
      </c>
      <c r="O65" s="17">
        <f t="shared" si="21"/>
        <v>0</v>
      </c>
      <c r="P65" s="13">
        <f t="shared" si="22"/>
        <v>0</v>
      </c>
      <c r="Q65" s="13">
        <f t="shared" si="23"/>
        <v>0</v>
      </c>
    </row>
    <row r="66" spans="1:17" x14ac:dyDescent="0.25">
      <c r="A66" s="50">
        <v>42033</v>
      </c>
      <c r="B66" s="15" t="s">
        <v>62</v>
      </c>
      <c r="C66" s="51">
        <v>1450</v>
      </c>
      <c r="E66" s="13">
        <v>900</v>
      </c>
      <c r="F66" s="13">
        <v>500</v>
      </c>
      <c r="G66" s="14">
        <f t="shared" si="16"/>
        <v>140</v>
      </c>
      <c r="H66" s="13">
        <f t="shared" si="17"/>
        <v>-90</v>
      </c>
      <c r="I66" s="13">
        <f t="shared" si="18"/>
        <v>1450</v>
      </c>
      <c r="J66" s="4"/>
      <c r="K66" s="14">
        <v>12502</v>
      </c>
      <c r="L66" s="4"/>
      <c r="M66" s="13">
        <f t="shared" si="19"/>
        <v>11251800</v>
      </c>
      <c r="N66" s="13">
        <f t="shared" si="20"/>
        <v>6251000</v>
      </c>
      <c r="O66" s="17">
        <f t="shared" si="21"/>
        <v>1750280</v>
      </c>
      <c r="P66" s="13">
        <f t="shared" si="22"/>
        <v>-1125180</v>
      </c>
      <c r="Q66" s="13">
        <f t="shared" si="23"/>
        <v>18127900</v>
      </c>
    </row>
    <row r="67" spans="1:17" x14ac:dyDescent="0.25">
      <c r="A67" s="50">
        <v>42033</v>
      </c>
      <c r="B67" s="15" t="s">
        <v>63</v>
      </c>
      <c r="C67" s="51">
        <v>1469</v>
      </c>
      <c r="E67" s="13">
        <v>1040</v>
      </c>
      <c r="F67" s="13">
        <v>390</v>
      </c>
      <c r="G67" s="14">
        <f t="shared" si="16"/>
        <v>143</v>
      </c>
      <c r="H67" s="13">
        <f t="shared" si="17"/>
        <v>-104</v>
      </c>
      <c r="I67" s="13">
        <f t="shared" si="18"/>
        <v>1469</v>
      </c>
      <c r="J67" s="4"/>
      <c r="K67" s="14">
        <v>12502</v>
      </c>
      <c r="L67" s="4"/>
      <c r="M67" s="13">
        <f t="shared" si="19"/>
        <v>13002080</v>
      </c>
      <c r="N67" s="13">
        <f t="shared" si="20"/>
        <v>4875780</v>
      </c>
      <c r="O67" s="17">
        <f t="shared" si="21"/>
        <v>1787786</v>
      </c>
      <c r="P67" s="13">
        <f t="shared" si="22"/>
        <v>-1300208</v>
      </c>
      <c r="Q67" s="13">
        <f t="shared" si="23"/>
        <v>18365438</v>
      </c>
    </row>
    <row r="68" spans="1:17" x14ac:dyDescent="0.25">
      <c r="A68" s="50">
        <v>42033</v>
      </c>
      <c r="B68" s="15" t="s">
        <v>64</v>
      </c>
      <c r="C68" s="51">
        <v>1469</v>
      </c>
      <c r="E68" s="13">
        <v>1040</v>
      </c>
      <c r="F68" s="13">
        <v>390</v>
      </c>
      <c r="G68" s="14">
        <f t="shared" si="16"/>
        <v>143</v>
      </c>
      <c r="H68" s="13">
        <f t="shared" si="17"/>
        <v>-104</v>
      </c>
      <c r="I68" s="13">
        <f t="shared" si="18"/>
        <v>1469</v>
      </c>
      <c r="J68" s="4"/>
      <c r="K68" s="14">
        <v>12502</v>
      </c>
      <c r="L68" s="4"/>
      <c r="M68" s="13">
        <f t="shared" si="19"/>
        <v>13002080</v>
      </c>
      <c r="N68" s="13">
        <f t="shared" si="20"/>
        <v>4875780</v>
      </c>
      <c r="O68" s="17">
        <f t="shared" si="21"/>
        <v>1787786</v>
      </c>
      <c r="P68" s="13">
        <f t="shared" si="22"/>
        <v>-1300208</v>
      </c>
      <c r="Q68" s="13">
        <f t="shared" si="23"/>
        <v>18365438</v>
      </c>
    </row>
    <row r="69" spans="1:17" x14ac:dyDescent="0.25">
      <c r="A69" s="50">
        <v>42033</v>
      </c>
      <c r="B69" s="15" t="s">
        <v>65</v>
      </c>
      <c r="C69" s="51">
        <v>1469</v>
      </c>
      <c r="E69" s="13">
        <v>1040</v>
      </c>
      <c r="F69" s="13">
        <v>390</v>
      </c>
      <c r="G69" s="14">
        <f t="shared" si="16"/>
        <v>143</v>
      </c>
      <c r="H69" s="13">
        <f t="shared" si="17"/>
        <v>-104</v>
      </c>
      <c r="I69" s="13">
        <f t="shared" si="18"/>
        <v>1469</v>
      </c>
      <c r="J69" s="4"/>
      <c r="K69" s="14">
        <v>12502</v>
      </c>
      <c r="L69" s="4"/>
      <c r="M69" s="13">
        <f t="shared" si="19"/>
        <v>13002080</v>
      </c>
      <c r="N69" s="13">
        <f t="shared" si="20"/>
        <v>4875780</v>
      </c>
      <c r="O69" s="17">
        <f t="shared" si="21"/>
        <v>1787786</v>
      </c>
      <c r="P69" s="13">
        <f t="shared" si="22"/>
        <v>-1300208</v>
      </c>
      <c r="Q69" s="13">
        <f t="shared" si="23"/>
        <v>18365438</v>
      </c>
    </row>
    <row r="70" spans="1:17" x14ac:dyDescent="0.25">
      <c r="A70" s="50">
        <v>42033</v>
      </c>
      <c r="B70" s="15" t="s">
        <v>66</v>
      </c>
      <c r="C70" s="51">
        <v>1469</v>
      </c>
      <c r="E70" s="13">
        <v>1040</v>
      </c>
      <c r="F70" s="13">
        <v>390</v>
      </c>
      <c r="G70" s="14">
        <f t="shared" si="16"/>
        <v>143</v>
      </c>
      <c r="H70" s="13">
        <f t="shared" si="17"/>
        <v>-104</v>
      </c>
      <c r="I70" s="13">
        <f t="shared" si="18"/>
        <v>1469</v>
      </c>
      <c r="J70" s="4"/>
      <c r="K70" s="14">
        <v>12502</v>
      </c>
      <c r="L70" s="4"/>
      <c r="M70" s="13">
        <f t="shared" si="19"/>
        <v>13002080</v>
      </c>
      <c r="N70" s="13">
        <f t="shared" si="20"/>
        <v>4875780</v>
      </c>
      <c r="O70" s="17">
        <f t="shared" si="21"/>
        <v>1787786</v>
      </c>
      <c r="P70" s="13">
        <f t="shared" si="22"/>
        <v>-1300208</v>
      </c>
      <c r="Q70" s="13">
        <f t="shared" si="23"/>
        <v>18365438</v>
      </c>
    </row>
    <row r="71" spans="1:17" x14ac:dyDescent="0.25">
      <c r="A71" s="50">
        <v>42033</v>
      </c>
      <c r="B71" s="15" t="s">
        <v>67</v>
      </c>
      <c r="C71" s="51">
        <v>339</v>
      </c>
      <c r="E71" s="13">
        <v>240</v>
      </c>
      <c r="F71" s="13">
        <v>90</v>
      </c>
      <c r="G71" s="14">
        <f t="shared" si="16"/>
        <v>33</v>
      </c>
      <c r="H71" s="13">
        <f t="shared" si="17"/>
        <v>-24</v>
      </c>
      <c r="I71" s="13">
        <f t="shared" si="18"/>
        <v>339</v>
      </c>
      <c r="J71" s="4"/>
      <c r="K71" s="14">
        <v>12502</v>
      </c>
      <c r="L71" s="4"/>
      <c r="M71" s="13">
        <f t="shared" si="19"/>
        <v>3000480</v>
      </c>
      <c r="N71" s="13">
        <f t="shared" si="20"/>
        <v>1125180</v>
      </c>
      <c r="O71" s="17">
        <f t="shared" si="21"/>
        <v>412566</v>
      </c>
      <c r="P71" s="13">
        <f t="shared" si="22"/>
        <v>-300048</v>
      </c>
      <c r="Q71" s="13">
        <f t="shared" si="23"/>
        <v>4238178</v>
      </c>
    </row>
    <row r="72" spans="1:17" hidden="1" x14ac:dyDescent="0.25">
      <c r="A72" s="50">
        <v>42033</v>
      </c>
      <c r="B72" s="11" t="s">
        <v>25</v>
      </c>
      <c r="C72" s="51">
        <v>0</v>
      </c>
      <c r="E72" s="13"/>
      <c r="F72" s="13"/>
      <c r="G72" s="13"/>
      <c r="H72" s="13"/>
      <c r="I72" s="13"/>
      <c r="J72" s="4"/>
      <c r="K72" s="14"/>
      <c r="L72" s="4"/>
      <c r="M72" s="13"/>
      <c r="N72" s="13"/>
      <c r="O72" s="17"/>
      <c r="P72" s="13"/>
      <c r="Q72" s="13"/>
    </row>
    <row r="73" spans="1:17" hidden="1" x14ac:dyDescent="0.25">
      <c r="A73" s="50">
        <v>42034</v>
      </c>
      <c r="B73" s="11" t="s">
        <v>30</v>
      </c>
      <c r="C73" s="41">
        <v>0</v>
      </c>
      <c r="E73" s="13"/>
      <c r="F73" s="13"/>
      <c r="G73" s="13"/>
      <c r="H73" s="13"/>
      <c r="I73" s="13"/>
      <c r="J73" s="4"/>
      <c r="K73" s="14"/>
      <c r="L73" s="4"/>
      <c r="M73" s="13"/>
      <c r="N73" s="13"/>
      <c r="O73" s="17"/>
      <c r="P73" s="13"/>
      <c r="Q73" s="13"/>
    </row>
    <row r="74" spans="1:17" hidden="1" x14ac:dyDescent="0.25">
      <c r="A74" s="50">
        <v>42034</v>
      </c>
      <c r="B74" s="11" t="s">
        <v>31</v>
      </c>
      <c r="C74" s="51">
        <v>2.91</v>
      </c>
      <c r="E74" s="13"/>
      <c r="F74" s="13"/>
      <c r="G74" s="13"/>
      <c r="H74" s="13"/>
      <c r="I74" s="13"/>
      <c r="J74" s="4"/>
      <c r="K74" s="14"/>
      <c r="L74" s="4"/>
      <c r="M74" s="13"/>
      <c r="N74" s="13"/>
      <c r="O74" s="17"/>
      <c r="P74" s="13"/>
      <c r="Q74" s="13"/>
    </row>
    <row r="75" spans="1:17" ht="16.5" thickBot="1" x14ac:dyDescent="0.3">
      <c r="E75" s="4"/>
      <c r="F75" s="4"/>
      <c r="G75" s="4"/>
      <c r="H75" s="4"/>
      <c r="I75" s="4"/>
      <c r="J75" s="4"/>
      <c r="K75" s="32"/>
      <c r="L75" s="4"/>
      <c r="M75" s="29">
        <f>SUM(M57:M71)</f>
        <v>123833840</v>
      </c>
      <c r="N75" s="29">
        <f>SUM(N57:N71)</f>
        <v>43379230</v>
      </c>
      <c r="O75" s="30">
        <f>SUM(O57:O71)</f>
        <v>16721307</v>
      </c>
      <c r="P75" s="29">
        <f>SUM(P57:P71)</f>
        <v>-12383384</v>
      </c>
      <c r="Q75" s="29">
        <f>SUM(Q57:Q71)</f>
        <v>171550993</v>
      </c>
    </row>
    <row r="76" spans="1:17" ht="16.5" thickTop="1" x14ac:dyDescent="0.25"/>
    <row r="77" spans="1:17" x14ac:dyDescent="0.25">
      <c r="M77" s="27" t="s">
        <v>32</v>
      </c>
      <c r="N77" s="28"/>
      <c r="O77" s="28">
        <f>O75</f>
        <v>16721307</v>
      </c>
    </row>
    <row r="78" spans="1:17" x14ac:dyDescent="0.25">
      <c r="M78" s="27" t="s">
        <v>33</v>
      </c>
      <c r="N78" s="28"/>
      <c r="O78" s="31">
        <v>17148772</v>
      </c>
    </row>
    <row r="79" spans="1:17" x14ac:dyDescent="0.25">
      <c r="M79" s="27"/>
      <c r="N79" s="28" t="s">
        <v>20</v>
      </c>
      <c r="O79" s="28">
        <f>O78-O77</f>
        <v>427465</v>
      </c>
    </row>
    <row r="81" spans="1:17" x14ac:dyDescent="0.25">
      <c r="M81" s="27" t="s">
        <v>51</v>
      </c>
    </row>
    <row r="83" spans="1:17" x14ac:dyDescent="0.25">
      <c r="E83" s="1" t="s">
        <v>0</v>
      </c>
      <c r="F83" s="1" t="s">
        <v>1</v>
      </c>
      <c r="G83" s="1" t="s">
        <v>52</v>
      </c>
      <c r="H83" s="1" t="s">
        <v>53</v>
      </c>
      <c r="I83" s="1"/>
      <c r="J83" s="1"/>
      <c r="K83" s="1" t="s">
        <v>4</v>
      </c>
      <c r="L83" s="1"/>
      <c r="M83" s="1" t="s">
        <v>5</v>
      </c>
      <c r="N83" s="1" t="s">
        <v>6</v>
      </c>
      <c r="O83" s="1" t="s">
        <v>7</v>
      </c>
      <c r="P83" s="1" t="s">
        <v>8</v>
      </c>
      <c r="Q83" s="27"/>
    </row>
    <row r="84" spans="1:17" x14ac:dyDescent="0.25">
      <c r="E84" s="4"/>
      <c r="F84" s="4"/>
      <c r="G84" s="4"/>
      <c r="H84" s="4"/>
      <c r="I84" s="4"/>
      <c r="J84" s="4"/>
      <c r="K84" s="32"/>
      <c r="L84" s="4"/>
      <c r="M84" s="4"/>
      <c r="N84" s="4"/>
      <c r="O84" s="4"/>
      <c r="P84" s="4"/>
      <c r="Q84" s="4"/>
    </row>
    <row r="85" spans="1:17" x14ac:dyDescent="0.25">
      <c r="A85" s="33" t="s">
        <v>68</v>
      </c>
      <c r="B85" s="48" t="s">
        <v>10</v>
      </c>
      <c r="C85" s="7" t="s">
        <v>11</v>
      </c>
      <c r="E85" s="8" t="s">
        <v>12</v>
      </c>
      <c r="F85" s="8" t="s">
        <v>13</v>
      </c>
      <c r="G85" s="8" t="s">
        <v>14</v>
      </c>
      <c r="H85" s="8" t="s">
        <v>15</v>
      </c>
      <c r="I85" s="8" t="s">
        <v>16</v>
      </c>
      <c r="J85" s="4"/>
      <c r="K85" s="9" t="s">
        <v>17</v>
      </c>
      <c r="L85" s="4"/>
      <c r="M85" s="8" t="s">
        <v>12</v>
      </c>
      <c r="N85" s="8" t="s">
        <v>13</v>
      </c>
      <c r="O85" s="8" t="s">
        <v>14</v>
      </c>
      <c r="P85" s="8" t="s">
        <v>15</v>
      </c>
      <c r="Q85" s="8" t="s">
        <v>16</v>
      </c>
    </row>
    <row r="86" spans="1:17" x14ac:dyDescent="0.25">
      <c r="A86" s="49">
        <v>42039</v>
      </c>
      <c r="B86" s="52" t="s">
        <v>69</v>
      </c>
      <c r="C86" s="41">
        <v>924</v>
      </c>
      <c r="E86" s="13">
        <v>660</v>
      </c>
      <c r="F86" s="13">
        <v>240</v>
      </c>
      <c r="G86" s="14">
        <f t="shared" ref="G86:G91" si="24">(E86+F86)*10%</f>
        <v>90</v>
      </c>
      <c r="H86" s="13">
        <f t="shared" ref="H86:H91" si="25">E86*-10%</f>
        <v>-66</v>
      </c>
      <c r="I86" s="13">
        <f t="shared" ref="I86:I91" si="26">E86+F86+G86+H86</f>
        <v>924</v>
      </c>
      <c r="J86" s="4"/>
      <c r="K86" s="14">
        <v>12582</v>
      </c>
      <c r="L86" s="4"/>
      <c r="M86" s="13">
        <f t="shared" ref="M86:M91" si="27">E86*K86</f>
        <v>8304120</v>
      </c>
      <c r="N86" s="13">
        <f t="shared" ref="N86:N91" si="28">F86*K86</f>
        <v>3019680</v>
      </c>
      <c r="O86" s="17">
        <f t="shared" ref="O86:O91" si="29">G86*K86</f>
        <v>1132380</v>
      </c>
      <c r="P86" s="13">
        <f t="shared" ref="P86:P91" si="30">H86*K86</f>
        <v>-830412</v>
      </c>
      <c r="Q86" s="13">
        <f t="shared" ref="Q86:Q91" si="31">SUM(M86:P86)</f>
        <v>11625768</v>
      </c>
    </row>
    <row r="87" spans="1:17" x14ac:dyDescent="0.25">
      <c r="A87" s="49">
        <v>42041</v>
      </c>
      <c r="B87" s="52" t="s">
        <v>70</v>
      </c>
      <c r="C87" s="41">
        <v>550</v>
      </c>
      <c r="E87" s="13">
        <v>0</v>
      </c>
      <c r="F87" s="13">
        <v>500</v>
      </c>
      <c r="G87" s="14">
        <f t="shared" si="24"/>
        <v>50</v>
      </c>
      <c r="H87" s="13">
        <f t="shared" si="25"/>
        <v>0</v>
      </c>
      <c r="I87" s="13">
        <f t="shared" si="26"/>
        <v>550</v>
      </c>
      <c r="J87" s="4"/>
      <c r="K87" s="14">
        <v>12582</v>
      </c>
      <c r="L87" s="4"/>
      <c r="M87" s="13">
        <f t="shared" si="27"/>
        <v>0</v>
      </c>
      <c r="N87" s="13">
        <f t="shared" si="28"/>
        <v>6291000</v>
      </c>
      <c r="O87" s="17">
        <f t="shared" si="29"/>
        <v>629100</v>
      </c>
      <c r="P87" s="13">
        <f t="shared" si="30"/>
        <v>0</v>
      </c>
      <c r="Q87" s="13">
        <f t="shared" si="31"/>
        <v>6920100</v>
      </c>
    </row>
    <row r="88" spans="1:17" x14ac:dyDescent="0.25">
      <c r="A88" s="49">
        <v>42046</v>
      </c>
      <c r="B88" s="52" t="s">
        <v>71</v>
      </c>
      <c r="C88" s="41">
        <v>1550</v>
      </c>
      <c r="E88" s="13">
        <v>1000</v>
      </c>
      <c r="F88" s="13">
        <v>500</v>
      </c>
      <c r="G88" s="14">
        <f t="shared" si="24"/>
        <v>150</v>
      </c>
      <c r="H88" s="13">
        <f t="shared" si="25"/>
        <v>-100</v>
      </c>
      <c r="I88" s="13">
        <f t="shared" si="26"/>
        <v>1550</v>
      </c>
      <c r="J88" s="4"/>
      <c r="K88" s="14">
        <v>12638</v>
      </c>
      <c r="L88" s="4"/>
      <c r="M88" s="13">
        <f t="shared" si="27"/>
        <v>12638000</v>
      </c>
      <c r="N88" s="13">
        <f t="shared" si="28"/>
        <v>6319000</v>
      </c>
      <c r="O88" s="17">
        <f t="shared" si="29"/>
        <v>1895700</v>
      </c>
      <c r="P88" s="13">
        <f t="shared" si="30"/>
        <v>-1263800</v>
      </c>
      <c r="Q88" s="13">
        <f t="shared" si="31"/>
        <v>19588900</v>
      </c>
    </row>
    <row r="89" spans="1:17" x14ac:dyDescent="0.25">
      <c r="A89" s="49">
        <v>42051</v>
      </c>
      <c r="B89" s="53" t="s">
        <v>72</v>
      </c>
      <c r="C89" s="41">
        <v>1550</v>
      </c>
      <c r="E89" s="13">
        <v>1000</v>
      </c>
      <c r="F89" s="13">
        <v>500</v>
      </c>
      <c r="G89" s="14">
        <f t="shared" si="24"/>
        <v>150</v>
      </c>
      <c r="H89" s="13">
        <f t="shared" si="25"/>
        <v>-100</v>
      </c>
      <c r="I89" s="13">
        <f t="shared" si="26"/>
        <v>1550</v>
      </c>
      <c r="J89" s="4"/>
      <c r="K89" s="14">
        <v>12638</v>
      </c>
      <c r="L89" s="4"/>
      <c r="M89" s="13">
        <f t="shared" si="27"/>
        <v>12638000</v>
      </c>
      <c r="N89" s="13">
        <f t="shared" si="28"/>
        <v>6319000</v>
      </c>
      <c r="O89" s="17">
        <f t="shared" si="29"/>
        <v>1895700</v>
      </c>
      <c r="P89" s="13">
        <f t="shared" si="30"/>
        <v>-1263800</v>
      </c>
      <c r="Q89" s="13">
        <f t="shared" si="31"/>
        <v>19588900</v>
      </c>
    </row>
    <row r="90" spans="1:17" x14ac:dyDescent="0.25">
      <c r="A90" s="49">
        <v>42060</v>
      </c>
      <c r="B90" s="52" t="s">
        <v>73</v>
      </c>
      <c r="C90" s="41">
        <v>226</v>
      </c>
      <c r="E90" s="13">
        <v>160</v>
      </c>
      <c r="F90" s="13">
        <v>60</v>
      </c>
      <c r="G90" s="14">
        <f t="shared" si="24"/>
        <v>22</v>
      </c>
      <c r="H90" s="13">
        <f t="shared" si="25"/>
        <v>-16</v>
      </c>
      <c r="I90" s="13">
        <f t="shared" si="26"/>
        <v>226</v>
      </c>
      <c r="J90" s="4"/>
      <c r="K90" s="14">
        <v>12821</v>
      </c>
      <c r="L90" s="4"/>
      <c r="M90" s="13">
        <f t="shared" si="27"/>
        <v>2051360</v>
      </c>
      <c r="N90" s="13">
        <f t="shared" si="28"/>
        <v>769260</v>
      </c>
      <c r="O90" s="17">
        <f t="shared" si="29"/>
        <v>282062</v>
      </c>
      <c r="P90" s="13">
        <f t="shared" si="30"/>
        <v>-205136</v>
      </c>
      <c r="Q90" s="13">
        <f t="shared" si="31"/>
        <v>2897546</v>
      </c>
    </row>
    <row r="91" spans="1:17" x14ac:dyDescent="0.25">
      <c r="A91" s="49">
        <v>42060</v>
      </c>
      <c r="B91" s="52" t="s">
        <v>74</v>
      </c>
      <c r="C91" s="41">
        <v>1550</v>
      </c>
      <c r="E91" s="13">
        <v>1000</v>
      </c>
      <c r="F91" s="13">
        <v>500</v>
      </c>
      <c r="G91" s="14">
        <f t="shared" si="24"/>
        <v>150</v>
      </c>
      <c r="H91" s="13">
        <f t="shared" si="25"/>
        <v>-100</v>
      </c>
      <c r="I91" s="13">
        <f t="shared" si="26"/>
        <v>1550</v>
      </c>
      <c r="K91" s="14">
        <v>12821</v>
      </c>
      <c r="M91" s="13">
        <f t="shared" si="27"/>
        <v>12821000</v>
      </c>
      <c r="N91" s="13">
        <f t="shared" si="28"/>
        <v>6410500</v>
      </c>
      <c r="O91" s="17">
        <f t="shared" si="29"/>
        <v>1923150</v>
      </c>
      <c r="P91" s="13">
        <f t="shared" si="30"/>
        <v>-1282100</v>
      </c>
      <c r="Q91" s="13">
        <f t="shared" si="31"/>
        <v>19872550</v>
      </c>
    </row>
    <row r="92" spans="1:17" ht="16.5" thickBot="1" x14ac:dyDescent="0.3">
      <c r="M92" s="29">
        <f>SUM(M86:M91)</f>
        <v>48452480</v>
      </c>
      <c r="N92" s="29">
        <f>SUM(N86:N91)</f>
        <v>29128440</v>
      </c>
      <c r="O92" s="30">
        <f>SUM(O86:O91)</f>
        <v>7758092</v>
      </c>
      <c r="P92" s="29">
        <f>SUM(P86:P91)</f>
        <v>-4845248</v>
      </c>
      <c r="Q92" s="29">
        <f>SUM(Q86:Q91)</f>
        <v>80493764</v>
      </c>
    </row>
    <row r="93" spans="1:17" ht="16.5" thickTop="1" x14ac:dyDescent="0.25">
      <c r="M93" s="27"/>
      <c r="N93" s="28"/>
    </row>
    <row r="94" spans="1:17" x14ac:dyDescent="0.25">
      <c r="N94" s="43" t="s">
        <v>32</v>
      </c>
      <c r="O94" s="28">
        <f>O92</f>
        <v>7758092</v>
      </c>
    </row>
    <row r="95" spans="1:17" x14ac:dyDescent="0.25">
      <c r="N95" s="43" t="s">
        <v>75</v>
      </c>
      <c r="O95" s="31">
        <f>-(O79+O48)</f>
        <v>-751442.36800000072</v>
      </c>
    </row>
    <row r="96" spans="1:17" x14ac:dyDescent="0.25">
      <c r="M96" s="27"/>
      <c r="N96" s="47" t="s">
        <v>76</v>
      </c>
      <c r="O96" s="28">
        <f>O94+O95</f>
        <v>7006649.6319999993</v>
      </c>
    </row>
    <row r="99" spans="1:31" x14ac:dyDescent="0.25">
      <c r="E99" s="1" t="s">
        <v>0</v>
      </c>
      <c r="F99" s="1" t="s">
        <v>1</v>
      </c>
      <c r="G99" s="1" t="s">
        <v>52</v>
      </c>
      <c r="H99" s="1" t="s">
        <v>53</v>
      </c>
      <c r="I99" s="1"/>
      <c r="J99" s="1"/>
      <c r="K99" s="1" t="s">
        <v>4</v>
      </c>
      <c r="L99" s="1"/>
      <c r="M99" s="1" t="s">
        <v>5</v>
      </c>
      <c r="N99" s="1" t="s">
        <v>6</v>
      </c>
      <c r="O99" s="1" t="s">
        <v>7</v>
      </c>
      <c r="P99" s="1" t="s">
        <v>8</v>
      </c>
      <c r="Q99" s="27"/>
    </row>
    <row r="100" spans="1:31" x14ac:dyDescent="0.25">
      <c r="Y100" t="s">
        <v>77</v>
      </c>
      <c r="Z100" t="s">
        <v>78</v>
      </c>
    </row>
    <row r="101" spans="1:31" x14ac:dyDescent="0.25">
      <c r="A101" s="33" t="s">
        <v>79</v>
      </c>
      <c r="B101" s="48" t="s">
        <v>10</v>
      </c>
      <c r="C101" s="7" t="s">
        <v>11</v>
      </c>
      <c r="E101" s="8" t="s">
        <v>12</v>
      </c>
      <c r="F101" s="8" t="s">
        <v>13</v>
      </c>
      <c r="G101" s="8" t="s">
        <v>14</v>
      </c>
      <c r="H101" s="8" t="s">
        <v>15</v>
      </c>
      <c r="I101" s="8" t="s">
        <v>16</v>
      </c>
      <c r="J101" s="4"/>
      <c r="K101" s="9" t="s">
        <v>17</v>
      </c>
      <c r="L101" s="4"/>
      <c r="M101" s="8" t="s">
        <v>12</v>
      </c>
      <c r="N101" s="8" t="s">
        <v>13</v>
      </c>
      <c r="O101" s="8" t="s">
        <v>14</v>
      </c>
      <c r="P101" s="8" t="s">
        <v>15</v>
      </c>
      <c r="Q101" s="8" t="s">
        <v>16</v>
      </c>
      <c r="W101" s="4"/>
      <c r="X101" t="s">
        <v>80</v>
      </c>
      <c r="Y101" s="54" t="s">
        <v>81</v>
      </c>
      <c r="Z101" t="s">
        <v>82</v>
      </c>
      <c r="AA101" s="54" t="s">
        <v>83</v>
      </c>
      <c r="AB101" t="s">
        <v>84</v>
      </c>
      <c r="AC101" s="54" t="s">
        <v>85</v>
      </c>
      <c r="AD101" t="s">
        <v>86</v>
      </c>
      <c r="AE101" s="55"/>
    </row>
    <row r="102" spans="1:31" x14ac:dyDescent="0.25">
      <c r="A102" s="50">
        <v>42065</v>
      </c>
      <c r="B102" s="53" t="s">
        <v>87</v>
      </c>
      <c r="C102" s="51">
        <v>1500</v>
      </c>
      <c r="E102" s="13">
        <v>1500</v>
      </c>
      <c r="F102" s="13">
        <v>0</v>
      </c>
      <c r="G102" s="14">
        <f>(E102+F102)*10%</f>
        <v>150</v>
      </c>
      <c r="H102" s="13">
        <v>-150</v>
      </c>
      <c r="I102" s="13">
        <v>1500</v>
      </c>
      <c r="J102" s="4"/>
      <c r="K102" s="14">
        <v>12821</v>
      </c>
      <c r="L102" s="4"/>
      <c r="M102" s="13">
        <v>19231500</v>
      </c>
      <c r="N102" s="13">
        <v>0</v>
      </c>
      <c r="O102" s="17">
        <v>1923150</v>
      </c>
      <c r="P102" s="13">
        <v>-1923150</v>
      </c>
      <c r="Q102" s="13">
        <v>19231500</v>
      </c>
      <c r="W102" s="4"/>
      <c r="X102" s="56">
        <v>1923150</v>
      </c>
      <c r="Y102" s="57">
        <v>1923150</v>
      </c>
      <c r="AA102" s="54"/>
      <c r="AC102" s="54"/>
      <c r="AE102" s="58">
        <v>1923150</v>
      </c>
    </row>
    <row r="103" spans="1:31" x14ac:dyDescent="0.25">
      <c r="A103" s="50">
        <v>42065</v>
      </c>
      <c r="B103" s="16" t="s">
        <v>88</v>
      </c>
      <c r="C103" s="14">
        <v>1500</v>
      </c>
      <c r="E103" s="13">
        <v>1000</v>
      </c>
      <c r="F103" s="13">
        <v>500</v>
      </c>
      <c r="G103" s="14">
        <f t="shared" ref="G103:G110" si="32">(E103+F103)*10%</f>
        <v>150</v>
      </c>
      <c r="H103" s="13">
        <v>-100</v>
      </c>
      <c r="I103" s="13">
        <v>1550</v>
      </c>
      <c r="J103" s="4"/>
      <c r="K103" s="14">
        <v>12821</v>
      </c>
      <c r="L103" s="4"/>
      <c r="M103" s="13">
        <v>12821000</v>
      </c>
      <c r="N103" s="13">
        <v>6410500</v>
      </c>
      <c r="O103" s="17">
        <v>1923150</v>
      </c>
      <c r="P103" s="13">
        <v>-1282100</v>
      </c>
      <c r="Q103" s="13">
        <v>19872550</v>
      </c>
      <c r="W103" s="4"/>
      <c r="X103" s="59">
        <v>11538900</v>
      </c>
      <c r="Y103" s="60">
        <v>1923150</v>
      </c>
      <c r="Z103" s="59">
        <v>1923150</v>
      </c>
      <c r="AA103" s="60">
        <v>1923150</v>
      </c>
      <c r="AB103" s="59">
        <v>1923150</v>
      </c>
      <c r="AC103" s="60">
        <v>1923150</v>
      </c>
      <c r="AD103" s="59">
        <v>1923150</v>
      </c>
      <c r="AE103" s="61">
        <v>11538900</v>
      </c>
    </row>
    <row r="104" spans="1:31" x14ac:dyDescent="0.25">
      <c r="A104" s="50">
        <v>42073</v>
      </c>
      <c r="B104" s="16" t="s">
        <v>89</v>
      </c>
      <c r="C104" s="14">
        <v>1600</v>
      </c>
      <c r="E104" s="13">
        <v>1600</v>
      </c>
      <c r="F104" s="13">
        <v>0</v>
      </c>
      <c r="G104" s="14">
        <f t="shared" si="32"/>
        <v>160</v>
      </c>
      <c r="H104" s="13">
        <v>-160</v>
      </c>
      <c r="I104" s="13">
        <v>1600</v>
      </c>
      <c r="J104" s="4"/>
      <c r="K104" s="14">
        <v>12907</v>
      </c>
      <c r="L104" s="4"/>
      <c r="M104" s="13">
        <v>20651200</v>
      </c>
      <c r="N104" s="13">
        <v>0</v>
      </c>
      <c r="O104" s="17">
        <v>2065120</v>
      </c>
      <c r="P104" s="13">
        <v>-2065120</v>
      </c>
      <c r="Q104" s="13">
        <v>20651200</v>
      </c>
      <c r="W104" s="4"/>
      <c r="X104" s="59">
        <v>12390720</v>
      </c>
      <c r="Y104" s="60">
        <v>2065120</v>
      </c>
      <c r="Z104" s="59">
        <v>2065120</v>
      </c>
      <c r="AA104" s="60">
        <v>2065120</v>
      </c>
      <c r="AB104" s="59">
        <v>2065120</v>
      </c>
      <c r="AC104" s="60">
        <v>2065120</v>
      </c>
      <c r="AD104" s="59">
        <v>2065120</v>
      </c>
      <c r="AE104" s="61">
        <v>12390720</v>
      </c>
    </row>
    <row r="105" spans="1:31" x14ac:dyDescent="0.25">
      <c r="A105" s="50">
        <v>42074</v>
      </c>
      <c r="B105" s="16" t="s">
        <v>90</v>
      </c>
      <c r="C105" s="51">
        <v>735</v>
      </c>
      <c r="E105" s="13">
        <v>520</v>
      </c>
      <c r="F105" s="13">
        <v>195</v>
      </c>
      <c r="G105" s="14">
        <f t="shared" si="32"/>
        <v>71.5</v>
      </c>
      <c r="H105" s="13">
        <v>-52</v>
      </c>
      <c r="I105" s="13">
        <v>734.5</v>
      </c>
      <c r="J105" s="4"/>
      <c r="K105" s="14">
        <v>12998</v>
      </c>
      <c r="L105" s="4"/>
      <c r="M105" s="13">
        <v>6758960</v>
      </c>
      <c r="N105" s="13">
        <v>2534610</v>
      </c>
      <c r="O105" s="17">
        <v>929357</v>
      </c>
      <c r="P105" s="13">
        <v>-675896</v>
      </c>
      <c r="Q105" s="13">
        <v>9547031</v>
      </c>
      <c r="W105" s="4"/>
      <c r="X105" s="56">
        <v>929357</v>
      </c>
      <c r="Y105" s="57">
        <v>929357</v>
      </c>
      <c r="AA105" s="54"/>
      <c r="AC105" s="54"/>
      <c r="AE105" s="58">
        <v>929357</v>
      </c>
    </row>
    <row r="106" spans="1:31" x14ac:dyDescent="0.25">
      <c r="A106" s="50">
        <v>42079</v>
      </c>
      <c r="B106" s="16" t="s">
        <v>91</v>
      </c>
      <c r="C106" s="51">
        <v>565</v>
      </c>
      <c r="E106" s="13">
        <v>400</v>
      </c>
      <c r="F106" s="13">
        <v>150</v>
      </c>
      <c r="G106" s="14">
        <f t="shared" si="32"/>
        <v>55</v>
      </c>
      <c r="H106" s="13">
        <v>-40</v>
      </c>
      <c r="I106" s="13">
        <v>565</v>
      </c>
      <c r="J106" s="4"/>
      <c r="K106" s="14">
        <v>12998</v>
      </c>
      <c r="L106" s="4"/>
      <c r="M106" s="13">
        <v>5199200</v>
      </c>
      <c r="N106" s="13">
        <v>1949700</v>
      </c>
      <c r="O106" s="17">
        <v>714890</v>
      </c>
      <c r="P106" s="13">
        <v>-519920</v>
      </c>
      <c r="Q106" s="13">
        <v>7343870</v>
      </c>
      <c r="W106" s="4"/>
      <c r="X106" s="56">
        <v>714890</v>
      </c>
      <c r="Y106" s="57">
        <v>714890</v>
      </c>
      <c r="AA106" s="54"/>
      <c r="AC106" s="54"/>
      <c r="AE106" s="58">
        <v>714890</v>
      </c>
    </row>
    <row r="107" spans="1:31" x14ac:dyDescent="0.25">
      <c r="A107" s="50">
        <v>42079</v>
      </c>
      <c r="B107" s="16" t="s">
        <v>91</v>
      </c>
      <c r="C107" s="51">
        <v>1550</v>
      </c>
      <c r="E107" s="13">
        <v>1000</v>
      </c>
      <c r="F107" s="13">
        <v>500</v>
      </c>
      <c r="G107" s="14">
        <f t="shared" si="32"/>
        <v>150</v>
      </c>
      <c r="H107" s="13">
        <v>-100</v>
      </c>
      <c r="I107" s="13">
        <v>1550</v>
      </c>
      <c r="J107" s="4"/>
      <c r="K107" s="14">
        <v>12998</v>
      </c>
      <c r="L107" s="4"/>
      <c r="M107" s="13">
        <v>12998000</v>
      </c>
      <c r="N107" s="13">
        <v>6499000</v>
      </c>
      <c r="O107" s="17">
        <v>1949700</v>
      </c>
      <c r="P107" s="13">
        <v>-1299800</v>
      </c>
      <c r="Q107" s="13">
        <v>20146900</v>
      </c>
      <c r="W107" s="4"/>
      <c r="X107" s="56">
        <v>1949700</v>
      </c>
      <c r="Y107" s="57">
        <v>1949700</v>
      </c>
      <c r="AA107" s="54"/>
      <c r="AC107" s="54"/>
      <c r="AE107" s="58">
        <v>1949700</v>
      </c>
    </row>
    <row r="108" spans="1:31" x14ac:dyDescent="0.25">
      <c r="A108" s="50">
        <v>42079</v>
      </c>
      <c r="B108" s="16" t="s">
        <v>91</v>
      </c>
      <c r="C108" s="51">
        <v>1073.5</v>
      </c>
      <c r="E108" s="13">
        <v>760</v>
      </c>
      <c r="F108" s="13">
        <v>285</v>
      </c>
      <c r="G108" s="14">
        <f t="shared" si="32"/>
        <v>104.5</v>
      </c>
      <c r="H108" s="13">
        <v>-76</v>
      </c>
      <c r="I108" s="13">
        <v>1073.5</v>
      </c>
      <c r="J108" s="4"/>
      <c r="K108" s="14">
        <v>12998</v>
      </c>
      <c r="L108" s="4"/>
      <c r="M108" s="13">
        <v>9878480</v>
      </c>
      <c r="N108" s="13">
        <v>3704430</v>
      </c>
      <c r="O108" s="17">
        <v>1358291</v>
      </c>
      <c r="P108" s="13">
        <v>-987848</v>
      </c>
      <c r="Q108" s="13">
        <v>13953353</v>
      </c>
      <c r="W108" s="4"/>
      <c r="X108" s="56">
        <v>1358291</v>
      </c>
      <c r="Y108" s="57">
        <v>1358291</v>
      </c>
      <c r="AA108" s="54"/>
      <c r="AC108" s="54"/>
      <c r="AE108" s="58">
        <v>1358291</v>
      </c>
    </row>
    <row r="109" spans="1:31" x14ac:dyDescent="0.25">
      <c r="A109" s="50">
        <v>42079</v>
      </c>
      <c r="B109" s="16" t="s">
        <v>91</v>
      </c>
      <c r="C109" s="51">
        <v>99</v>
      </c>
      <c r="E109" s="41">
        <v>70</v>
      </c>
      <c r="F109" s="41">
        <v>26</v>
      </c>
      <c r="G109" s="51">
        <f t="shared" si="32"/>
        <v>9.6000000000000014</v>
      </c>
      <c r="H109" s="41">
        <v>-7</v>
      </c>
      <c r="I109" s="41">
        <v>99</v>
      </c>
      <c r="J109" s="4"/>
      <c r="K109" s="14">
        <v>12998</v>
      </c>
      <c r="L109" s="4"/>
      <c r="M109" s="13">
        <f>E109*K109</f>
        <v>909860</v>
      </c>
      <c r="N109" s="13">
        <f>F109*K109</f>
        <v>337948</v>
      </c>
      <c r="O109" s="17">
        <f>G109*K109</f>
        <v>124780.80000000002</v>
      </c>
      <c r="P109" s="13">
        <v>-90986</v>
      </c>
      <c r="Q109" s="13">
        <v>1286802</v>
      </c>
      <c r="W109" s="4"/>
      <c r="X109" s="56">
        <v>129980</v>
      </c>
      <c r="Y109" s="57">
        <v>129980</v>
      </c>
      <c r="AA109" s="54"/>
      <c r="AC109" s="54"/>
      <c r="AE109" s="58">
        <v>129980</v>
      </c>
    </row>
    <row r="110" spans="1:31" x14ac:dyDescent="0.25">
      <c r="A110" s="50">
        <v>42082</v>
      </c>
      <c r="B110" s="53" t="s">
        <v>87</v>
      </c>
      <c r="C110" s="51">
        <v>1500</v>
      </c>
      <c r="E110" s="13">
        <v>1500</v>
      </c>
      <c r="F110" s="13">
        <v>0</v>
      </c>
      <c r="G110" s="14">
        <f t="shared" si="32"/>
        <v>150</v>
      </c>
      <c r="H110" s="13">
        <v>-150</v>
      </c>
      <c r="I110" s="13">
        <v>1500</v>
      </c>
      <c r="J110" s="4"/>
      <c r="K110" s="14">
        <v>13183</v>
      </c>
      <c r="L110" s="4"/>
      <c r="M110" s="13">
        <v>19774500</v>
      </c>
      <c r="N110" s="13">
        <v>0</v>
      </c>
      <c r="O110" s="17">
        <v>1977450</v>
      </c>
      <c r="P110" s="13">
        <v>-1977450</v>
      </c>
      <c r="Q110" s="13">
        <v>19774500</v>
      </c>
      <c r="W110" s="4"/>
      <c r="X110" s="56">
        <v>1977450</v>
      </c>
      <c r="Y110" s="57">
        <v>1977450</v>
      </c>
      <c r="AA110" s="54"/>
      <c r="AC110" s="54"/>
      <c r="AE110" s="58">
        <v>1977450</v>
      </c>
    </row>
    <row r="111" spans="1:31" ht="16.5" thickBot="1" x14ac:dyDescent="0.3">
      <c r="E111" s="4">
        <f>SUM(E102:E110)</f>
        <v>8350</v>
      </c>
      <c r="F111" s="4">
        <f>SUM(F102:F110)</f>
        <v>1656</v>
      </c>
      <c r="G111" s="4"/>
      <c r="H111" s="4"/>
      <c r="I111" s="4"/>
      <c r="J111" s="4"/>
      <c r="K111" s="32"/>
      <c r="L111" s="4"/>
      <c r="M111" s="29">
        <f>SUM(M102:M110)</f>
        <v>108222700</v>
      </c>
      <c r="N111" s="29">
        <f>SUM(N102:N110)</f>
        <v>21436188</v>
      </c>
      <c r="O111" s="30">
        <f>SUM(O102:O110)</f>
        <v>12965888.800000001</v>
      </c>
      <c r="P111" s="29">
        <f>SUM(P102:P110)</f>
        <v>-10822270</v>
      </c>
      <c r="Q111" s="29">
        <f>SUM(Q102:Q110)</f>
        <v>131807706</v>
      </c>
      <c r="W111" s="4"/>
      <c r="X111" s="62">
        <v>32912438</v>
      </c>
      <c r="Y111" s="62">
        <v>12971088</v>
      </c>
      <c r="AE111" s="56">
        <v>32912438</v>
      </c>
    </row>
    <row r="112" spans="1:31" ht="16.5" thickTop="1" x14ac:dyDescent="0.25"/>
    <row r="113" spans="1:19" x14ac:dyDescent="0.25">
      <c r="K113" s="4"/>
    </row>
    <row r="114" spans="1:19" x14ac:dyDescent="0.25">
      <c r="A114" s="33" t="s">
        <v>92</v>
      </c>
      <c r="B114" s="48" t="s">
        <v>10</v>
      </c>
      <c r="C114" s="7" t="s">
        <v>11</v>
      </c>
      <c r="E114" s="8" t="s">
        <v>12</v>
      </c>
      <c r="F114" s="8" t="s">
        <v>13</v>
      </c>
      <c r="G114" s="8" t="s">
        <v>14</v>
      </c>
      <c r="H114" s="8" t="s">
        <v>15</v>
      </c>
      <c r="I114" s="8" t="s">
        <v>16</v>
      </c>
      <c r="J114" s="4"/>
      <c r="K114" s="9" t="s">
        <v>17</v>
      </c>
      <c r="L114" s="4"/>
      <c r="M114" s="8" t="s">
        <v>12</v>
      </c>
      <c r="N114" s="8" t="s">
        <v>13</v>
      </c>
      <c r="O114" s="8" t="s">
        <v>14</v>
      </c>
      <c r="P114" s="8" t="s">
        <v>15</v>
      </c>
      <c r="Q114" s="8" t="s">
        <v>16</v>
      </c>
      <c r="S114"/>
    </row>
    <row r="115" spans="1:19" x14ac:dyDescent="0.25">
      <c r="A115" s="50">
        <v>42095</v>
      </c>
      <c r="B115" s="53" t="s">
        <v>93</v>
      </c>
      <c r="C115" s="51">
        <v>1550</v>
      </c>
      <c r="E115" s="13">
        <v>1000</v>
      </c>
      <c r="F115" s="13">
        <v>500</v>
      </c>
      <c r="G115" s="14">
        <f>(E115+F115)*10%</f>
        <v>150</v>
      </c>
      <c r="H115" s="13">
        <f>E115*-10%</f>
        <v>-100</v>
      </c>
      <c r="I115" s="13">
        <f>E115+F115+G115+H115</f>
        <v>1550</v>
      </c>
      <c r="J115" s="4"/>
      <c r="K115" s="14">
        <v>13011</v>
      </c>
      <c r="L115" s="4"/>
      <c r="M115" s="13">
        <f t="shared" ref="M115:M126" si="33">E115*K115</f>
        <v>13011000</v>
      </c>
      <c r="N115" s="13">
        <f t="shared" ref="N115:N126" si="34">F115*K115</f>
        <v>6505500</v>
      </c>
      <c r="O115" s="17">
        <f t="shared" ref="O115:O126" si="35">G115*K115</f>
        <v>1951650</v>
      </c>
      <c r="P115" s="13">
        <f t="shared" ref="P115:P126" si="36">H115*K115</f>
        <v>-1301100</v>
      </c>
      <c r="Q115" s="13">
        <f t="shared" ref="Q115:Q126" si="37">SUM(M115:P115)</f>
        <v>20167050</v>
      </c>
      <c r="S115"/>
    </row>
    <row r="116" spans="1:19" x14ac:dyDescent="0.25">
      <c r="A116" s="50">
        <v>42102</v>
      </c>
      <c r="B116" s="53" t="s">
        <v>94</v>
      </c>
      <c r="C116" s="51">
        <v>621.5</v>
      </c>
      <c r="E116" s="13">
        <v>440</v>
      </c>
      <c r="F116" s="13">
        <v>165</v>
      </c>
      <c r="G116" s="14">
        <f>(E116+F116)*10%</f>
        <v>60.5</v>
      </c>
      <c r="H116" s="13">
        <f>E116*-10%</f>
        <v>-44</v>
      </c>
      <c r="I116" s="41">
        <f>E116+F116+G116+H116</f>
        <v>621.5</v>
      </c>
      <c r="J116" s="4"/>
      <c r="K116" s="14">
        <v>13021</v>
      </c>
      <c r="L116" s="4"/>
      <c r="M116" s="13">
        <f t="shared" si="33"/>
        <v>5729240</v>
      </c>
      <c r="N116" s="13">
        <f t="shared" si="34"/>
        <v>2148465</v>
      </c>
      <c r="O116" s="17">
        <f t="shared" si="35"/>
        <v>787770.5</v>
      </c>
      <c r="P116" s="13">
        <f t="shared" si="36"/>
        <v>-572924</v>
      </c>
      <c r="Q116" s="13">
        <f t="shared" si="37"/>
        <v>8092551.5</v>
      </c>
      <c r="S116"/>
    </row>
    <row r="117" spans="1:19" x14ac:dyDescent="0.25">
      <c r="A117" s="50">
        <v>42107</v>
      </c>
      <c r="B117" s="53" t="s">
        <v>95</v>
      </c>
      <c r="C117" s="51">
        <v>3300</v>
      </c>
      <c r="E117" s="13">
        <v>0</v>
      </c>
      <c r="F117" s="13">
        <v>3000</v>
      </c>
      <c r="G117" s="14">
        <f>(E117+F117)*10%</f>
        <v>300</v>
      </c>
      <c r="H117" s="13">
        <f>E117*-10%</f>
        <v>0</v>
      </c>
      <c r="I117" s="41">
        <f>E117+F117+G117+H117</f>
        <v>3300</v>
      </c>
      <c r="J117" s="4"/>
      <c r="K117" s="14">
        <v>13021</v>
      </c>
      <c r="L117" s="4"/>
      <c r="M117" s="13">
        <f t="shared" si="33"/>
        <v>0</v>
      </c>
      <c r="N117" s="13">
        <f t="shared" si="34"/>
        <v>39063000</v>
      </c>
      <c r="O117" s="17">
        <f t="shared" si="35"/>
        <v>3906300</v>
      </c>
      <c r="P117" s="13">
        <f t="shared" si="36"/>
        <v>0</v>
      </c>
      <c r="Q117" s="13">
        <f t="shared" si="37"/>
        <v>42969300</v>
      </c>
      <c r="S117"/>
    </row>
    <row r="118" spans="1:19" x14ac:dyDescent="0.25">
      <c r="A118" s="50">
        <v>42115</v>
      </c>
      <c r="B118" s="53" t="s">
        <v>96</v>
      </c>
      <c r="C118" s="51">
        <v>1296</v>
      </c>
      <c r="E118" s="13">
        <v>900</v>
      </c>
      <c r="F118" s="13">
        <v>360</v>
      </c>
      <c r="G118" s="14">
        <f t="shared" ref="G118:G126" si="38">(E118+F118)*10%</f>
        <v>126</v>
      </c>
      <c r="H118" s="13">
        <f t="shared" ref="H118:H126" si="39">E118*-10%</f>
        <v>-90</v>
      </c>
      <c r="I118" s="41">
        <f t="shared" ref="I118:I126" si="40">E118+F118+G118+H118</f>
        <v>1296</v>
      </c>
      <c r="J118" s="4"/>
      <c r="K118" s="14">
        <v>12946</v>
      </c>
      <c r="L118" s="4"/>
      <c r="M118" s="13">
        <f t="shared" si="33"/>
        <v>11651400</v>
      </c>
      <c r="N118" s="13">
        <f t="shared" si="34"/>
        <v>4660560</v>
      </c>
      <c r="O118" s="17">
        <f t="shared" si="35"/>
        <v>1631196</v>
      </c>
      <c r="P118" s="13">
        <f t="shared" si="36"/>
        <v>-1165140</v>
      </c>
      <c r="Q118" s="13">
        <f t="shared" si="37"/>
        <v>16778016</v>
      </c>
      <c r="S118"/>
    </row>
    <row r="119" spans="1:19" x14ac:dyDescent="0.25">
      <c r="A119" s="50">
        <v>42116</v>
      </c>
      <c r="B119" s="53" t="s">
        <v>93</v>
      </c>
      <c r="C119" s="51">
        <v>766</v>
      </c>
      <c r="E119" s="13">
        <v>640</v>
      </c>
      <c r="F119" s="13">
        <v>115</v>
      </c>
      <c r="G119" s="14">
        <f t="shared" si="38"/>
        <v>75.5</v>
      </c>
      <c r="H119" s="13">
        <f t="shared" si="39"/>
        <v>-64</v>
      </c>
      <c r="I119" s="41">
        <f t="shared" si="40"/>
        <v>766.5</v>
      </c>
      <c r="J119" s="4"/>
      <c r="K119" s="14">
        <v>12893</v>
      </c>
      <c r="L119" s="4"/>
      <c r="M119" s="13">
        <f t="shared" si="33"/>
        <v>8251520</v>
      </c>
      <c r="N119" s="13">
        <f t="shared" si="34"/>
        <v>1482695</v>
      </c>
      <c r="O119" s="17">
        <f t="shared" si="35"/>
        <v>973421.5</v>
      </c>
      <c r="P119" s="13">
        <f t="shared" si="36"/>
        <v>-825152</v>
      </c>
      <c r="Q119" s="13">
        <f t="shared" si="37"/>
        <v>9882484.5</v>
      </c>
      <c r="S119"/>
    </row>
    <row r="120" spans="1:19" x14ac:dyDescent="0.25">
      <c r="A120" s="50">
        <v>42116</v>
      </c>
      <c r="B120" s="53" t="s">
        <v>93</v>
      </c>
      <c r="C120" s="51">
        <v>170</v>
      </c>
      <c r="E120" s="13">
        <v>120</v>
      </c>
      <c r="F120" s="13">
        <v>45</v>
      </c>
      <c r="G120" s="14">
        <f t="shared" si="38"/>
        <v>16.5</v>
      </c>
      <c r="H120" s="13">
        <f t="shared" si="39"/>
        <v>-12</v>
      </c>
      <c r="I120" s="13">
        <f t="shared" si="40"/>
        <v>169.5</v>
      </c>
      <c r="J120" s="4"/>
      <c r="K120" s="14">
        <v>12893</v>
      </c>
      <c r="L120" s="4"/>
      <c r="M120" s="13">
        <f t="shared" si="33"/>
        <v>1547160</v>
      </c>
      <c r="N120" s="13">
        <f t="shared" si="34"/>
        <v>580185</v>
      </c>
      <c r="O120" s="17">
        <f t="shared" si="35"/>
        <v>212734.5</v>
      </c>
      <c r="P120" s="13">
        <f t="shared" si="36"/>
        <v>-154716</v>
      </c>
      <c r="Q120" s="13">
        <f t="shared" si="37"/>
        <v>2185363.5</v>
      </c>
      <c r="S120"/>
    </row>
    <row r="121" spans="1:19" x14ac:dyDescent="0.25">
      <c r="A121" s="50">
        <v>42122</v>
      </c>
      <c r="B121" s="53" t="s">
        <v>97</v>
      </c>
      <c r="C121" s="51">
        <v>169.5</v>
      </c>
      <c r="E121" s="13">
        <v>120</v>
      </c>
      <c r="F121" s="13">
        <v>45</v>
      </c>
      <c r="G121" s="14">
        <f t="shared" si="38"/>
        <v>16.5</v>
      </c>
      <c r="H121" s="13">
        <f t="shared" si="39"/>
        <v>-12</v>
      </c>
      <c r="I121" s="63">
        <f t="shared" si="40"/>
        <v>169.5</v>
      </c>
      <c r="J121" s="4"/>
      <c r="K121" s="14">
        <v>12893</v>
      </c>
      <c r="L121" s="4"/>
      <c r="M121" s="13">
        <f t="shared" si="33"/>
        <v>1547160</v>
      </c>
      <c r="N121" s="13">
        <f t="shared" si="34"/>
        <v>580185</v>
      </c>
      <c r="O121" s="17">
        <f t="shared" si="35"/>
        <v>212734.5</v>
      </c>
      <c r="P121" s="13">
        <f t="shared" si="36"/>
        <v>-154716</v>
      </c>
      <c r="Q121" s="13">
        <f t="shared" si="37"/>
        <v>2185363.5</v>
      </c>
      <c r="S121"/>
    </row>
    <row r="122" spans="1:19" x14ac:dyDescent="0.25">
      <c r="A122" s="50">
        <v>42122</v>
      </c>
      <c r="B122" s="53" t="s">
        <v>98</v>
      </c>
      <c r="C122" s="51">
        <v>275</v>
      </c>
      <c r="E122" s="13">
        <v>275</v>
      </c>
      <c r="F122" s="13">
        <v>0</v>
      </c>
      <c r="G122" s="14">
        <f t="shared" si="38"/>
        <v>27.5</v>
      </c>
      <c r="H122" s="13">
        <f t="shared" si="39"/>
        <v>-27.5</v>
      </c>
      <c r="I122" s="63">
        <f t="shared" si="40"/>
        <v>275</v>
      </c>
      <c r="J122" s="4"/>
      <c r="K122" s="14">
        <v>12893</v>
      </c>
      <c r="L122" s="4"/>
      <c r="M122" s="13">
        <f t="shared" si="33"/>
        <v>3545575</v>
      </c>
      <c r="N122" s="13">
        <f t="shared" si="34"/>
        <v>0</v>
      </c>
      <c r="O122" s="17">
        <f t="shared" si="35"/>
        <v>354557.5</v>
      </c>
      <c r="P122" s="13">
        <f t="shared" si="36"/>
        <v>-354557.5</v>
      </c>
      <c r="Q122" s="13">
        <f t="shared" si="37"/>
        <v>3545575</v>
      </c>
      <c r="S122"/>
    </row>
    <row r="123" spans="1:19" x14ac:dyDescent="0.25">
      <c r="A123" s="50">
        <v>42123</v>
      </c>
      <c r="B123" s="53" t="s">
        <v>93</v>
      </c>
      <c r="C123" s="51">
        <v>1550</v>
      </c>
      <c r="E123" s="13">
        <v>1000</v>
      </c>
      <c r="F123" s="13">
        <v>500</v>
      </c>
      <c r="G123" s="14">
        <f t="shared" si="38"/>
        <v>150</v>
      </c>
      <c r="H123" s="13">
        <f t="shared" si="39"/>
        <v>-100</v>
      </c>
      <c r="I123" s="13">
        <f t="shared" si="40"/>
        <v>1550</v>
      </c>
      <c r="J123" s="4"/>
      <c r="K123" s="14">
        <v>12930</v>
      </c>
      <c r="L123" s="4"/>
      <c r="M123" s="13">
        <f t="shared" si="33"/>
        <v>12930000</v>
      </c>
      <c r="N123" s="13">
        <f t="shared" si="34"/>
        <v>6465000</v>
      </c>
      <c r="O123" s="17">
        <f t="shared" si="35"/>
        <v>1939500</v>
      </c>
      <c r="P123" s="13">
        <f t="shared" si="36"/>
        <v>-1293000</v>
      </c>
      <c r="Q123" s="13">
        <f t="shared" si="37"/>
        <v>20041500</v>
      </c>
      <c r="S123"/>
    </row>
    <row r="124" spans="1:19" x14ac:dyDescent="0.25">
      <c r="A124" s="50">
        <v>42123</v>
      </c>
      <c r="B124" s="53" t="s">
        <v>93</v>
      </c>
      <c r="C124" s="51">
        <v>1550</v>
      </c>
      <c r="E124" s="13">
        <v>1000</v>
      </c>
      <c r="F124" s="13">
        <v>500</v>
      </c>
      <c r="G124" s="14">
        <f t="shared" si="38"/>
        <v>150</v>
      </c>
      <c r="H124" s="13">
        <f t="shared" si="39"/>
        <v>-100</v>
      </c>
      <c r="I124" s="13">
        <f t="shared" si="40"/>
        <v>1550</v>
      </c>
      <c r="J124" s="4"/>
      <c r="K124" s="14">
        <v>12930</v>
      </c>
      <c r="L124" s="4"/>
      <c r="M124" s="13">
        <f t="shared" si="33"/>
        <v>12930000</v>
      </c>
      <c r="N124" s="13">
        <f t="shared" si="34"/>
        <v>6465000</v>
      </c>
      <c r="O124" s="17">
        <f t="shared" si="35"/>
        <v>1939500</v>
      </c>
      <c r="P124" s="13">
        <f t="shared" si="36"/>
        <v>-1293000</v>
      </c>
      <c r="Q124" s="13">
        <f t="shared" si="37"/>
        <v>20041500</v>
      </c>
      <c r="S124"/>
    </row>
    <row r="125" spans="1:19" x14ac:dyDescent="0.25">
      <c r="A125" s="50">
        <v>42124</v>
      </c>
      <c r="B125" s="53" t="s">
        <v>99</v>
      </c>
      <c r="C125" s="51">
        <v>1100</v>
      </c>
      <c r="E125" s="13">
        <v>0</v>
      </c>
      <c r="F125" s="13">
        <v>1000</v>
      </c>
      <c r="G125" s="14">
        <f t="shared" si="38"/>
        <v>100</v>
      </c>
      <c r="H125" s="13">
        <f t="shared" si="39"/>
        <v>0</v>
      </c>
      <c r="I125" s="13">
        <f t="shared" si="40"/>
        <v>1100</v>
      </c>
      <c r="J125" s="4"/>
      <c r="K125" s="14">
        <v>12930</v>
      </c>
      <c r="L125" s="4"/>
      <c r="M125" s="13">
        <f t="shared" si="33"/>
        <v>0</v>
      </c>
      <c r="N125" s="13">
        <f t="shared" si="34"/>
        <v>12930000</v>
      </c>
      <c r="O125" s="17">
        <f t="shared" si="35"/>
        <v>1293000</v>
      </c>
      <c r="P125" s="13">
        <f t="shared" si="36"/>
        <v>0</v>
      </c>
      <c r="Q125" s="13">
        <f t="shared" si="37"/>
        <v>14223000</v>
      </c>
      <c r="S125"/>
    </row>
    <row r="126" spans="1:19" x14ac:dyDescent="0.25">
      <c r="A126" s="50">
        <v>42124</v>
      </c>
      <c r="B126" s="53" t="s">
        <v>100</v>
      </c>
      <c r="C126" s="51">
        <v>1500</v>
      </c>
      <c r="E126" s="13">
        <v>1500</v>
      </c>
      <c r="F126" s="13">
        <v>0</v>
      </c>
      <c r="G126" s="14">
        <f t="shared" si="38"/>
        <v>150</v>
      </c>
      <c r="H126" s="13">
        <f t="shared" si="39"/>
        <v>-150</v>
      </c>
      <c r="I126" s="13">
        <f t="shared" si="40"/>
        <v>1500</v>
      </c>
      <c r="J126" s="4"/>
      <c r="K126" s="14">
        <v>12930</v>
      </c>
      <c r="L126" s="4"/>
      <c r="M126" s="13">
        <f t="shared" si="33"/>
        <v>19395000</v>
      </c>
      <c r="N126" s="13">
        <f t="shared" si="34"/>
        <v>0</v>
      </c>
      <c r="O126" s="17">
        <f t="shared" si="35"/>
        <v>1939500</v>
      </c>
      <c r="P126" s="13">
        <f t="shared" si="36"/>
        <v>-1939500</v>
      </c>
      <c r="Q126" s="13">
        <f t="shared" si="37"/>
        <v>19395000</v>
      </c>
      <c r="S126"/>
    </row>
    <row r="127" spans="1:19" ht="16.5" thickBot="1" x14ac:dyDescent="0.3">
      <c r="M127" s="64">
        <f>SUM(M115:M126)</f>
        <v>90538055</v>
      </c>
      <c r="N127" s="64">
        <f t="shared" ref="N127:Q127" si="41">SUM(N115:N126)</f>
        <v>80880590</v>
      </c>
      <c r="O127" s="65">
        <f t="shared" si="41"/>
        <v>17141864.5</v>
      </c>
      <c r="P127" s="64">
        <f t="shared" si="41"/>
        <v>-9053805.5</v>
      </c>
      <c r="Q127" s="64">
        <f t="shared" si="41"/>
        <v>179506704</v>
      </c>
    </row>
    <row r="128" spans="1:19" ht="16.5" thickTop="1" x14ac:dyDescent="0.25"/>
    <row r="129" spans="14:15" x14ac:dyDescent="0.25">
      <c r="N129" t="s">
        <v>101</v>
      </c>
      <c r="O129" s="56">
        <f>AA103+AA104</f>
        <v>3988270</v>
      </c>
    </row>
    <row r="130" spans="14:15" x14ac:dyDescent="0.25">
      <c r="N130" s="66" t="s">
        <v>102</v>
      </c>
      <c r="O130" s="56">
        <f>O127+O129</f>
        <v>21130134.5</v>
      </c>
    </row>
  </sheetData>
  <phoneticPr fontId="4" type="noConversion"/>
  <printOptions horizontalCentered="1" verticalCentered="1"/>
  <pageMargins left="0" right="0" top="0" bottom="0" header="0" footer="0"/>
  <pageSetup paperSize="9" scale="3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Darmawan</dc:creator>
  <cp:lastModifiedBy>Accounting</cp:lastModifiedBy>
  <dcterms:created xsi:type="dcterms:W3CDTF">2015-05-12T03:23:11Z</dcterms:created>
  <dcterms:modified xsi:type="dcterms:W3CDTF">2016-10-12T03:25:09Z</dcterms:modified>
</cp:coreProperties>
</file>