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tmp" ContentType="image/p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11A3F773AC1D9A35/Documents/Templates-Shared/"/>
    </mc:Choice>
  </mc:AlternateContent>
  <xr:revisionPtr revIDLastSave="7" documentId="13_ncr:1_{D7C11827-9E3F-4DEA-9504-1B4AAE84F39C}" xr6:coauthVersionLast="47" xr6:coauthVersionMax="47" xr10:uidLastSave="{DDE099C2-7B2C-4271-8990-2B3F171A7AD1}"/>
  <bookViews>
    <workbookView xWindow="-108" yWindow="-108" windowWidth="23256" windowHeight="13896" tabRatio="883" firstSheet="9" activeTab="17" xr2:uid="{5CEFB374-A5DB-4E2D-88AE-D9AE6F392388}"/>
  </bookViews>
  <sheets>
    <sheet name="CVR" sheetId="22" r:id="rId1"/>
    <sheet name="MIT-EQPT" sheetId="1" r:id="rId2"/>
    <sheet name="TOTAL-EQPT" sheetId="20" r:id="rId3"/>
    <sheet name="CPS EST" sheetId="52" r:id="rId4"/>
    <sheet name="jobinfo(2)" sheetId="4" r:id="rId5"/>
    <sheet name="MIT QUICK" sheetId="55" r:id="rId6"/>
    <sheet name="Eqpt SETUP" sheetId="58" r:id="rId7"/>
    <sheet name="RH.T.GPP" sheetId="11" r:id="rId8"/>
    <sheet name="Mit Scope" sheetId="59" r:id="rId9"/>
    <sheet name="EP POT" sheetId="54" r:id="rId10"/>
    <sheet name="EXT&amp;UN" sheetId="36" r:id="rId11"/>
    <sheet name="RH&amp;F PICS" sheetId="13" r:id="rId12"/>
    <sheet name="DC1" sheetId="27" r:id="rId13"/>
    <sheet name="DC2" sheetId="29" r:id="rId14"/>
    <sheet name="DC3" sheetId="30" r:id="rId15"/>
    <sheet name="DC4" sheetId="31" r:id="rId16"/>
    <sheet name="DC5" sheetId="32" r:id="rId17"/>
    <sheet name="MC" sheetId="17" r:id="rId18"/>
    <sheet name="MC PICS" sheetId="18" r:id="rId19"/>
    <sheet name="MC1" sheetId="34" r:id="rId20"/>
    <sheet name="MC2" sheetId="46" r:id="rId21"/>
    <sheet name="MC3" sheetId="38" r:id="rId22"/>
    <sheet name="MC4" sheetId="39" r:id="rId23"/>
    <sheet name="MC5" sheetId="40" r:id="rId24"/>
    <sheet name="MC6" sheetId="41" r:id="rId25"/>
    <sheet name="MC7" sheetId="42" r:id="rId26"/>
    <sheet name="MC8" sheetId="43" r:id="rId27"/>
    <sheet name="MC9" sheetId="44" r:id="rId28"/>
    <sheet name="MC10" sheetId="45" r:id="rId29"/>
    <sheet name="BINDER" sheetId="56" r:id="rId30"/>
    <sheet name="MC (2)" sheetId="50" r:id="rId31"/>
    <sheet name="MC SORT" sheetId="47" r:id="rId32"/>
  </sheets>
  <externalReferences>
    <externalReference r:id="rId33"/>
  </externalReferences>
  <definedNames>
    <definedName name="a...new_customer" localSheetId="6">#REF!</definedName>
    <definedName name="a...new_customer">#REF!</definedName>
    <definedName name="_xlnm.Print_Area" localSheetId="0">CVR!$A$1:$D$400</definedName>
    <definedName name="_xlnm.Print_Area" localSheetId="9">'EP POT'!$A$1:$A$219</definedName>
    <definedName name="_xlnm.Print_Area" localSheetId="6">'Eqpt SETUP'!$A$1:$H$34</definedName>
    <definedName name="_xlnm.Print_Area" localSheetId="4">'jobinfo(2)'!$A$1:$J$167</definedName>
    <definedName name="_xlnm.Print_Area" localSheetId="8">'Mit Scope'!$A$1:$N$297</definedName>
    <definedName name="_xlnm.Print_Area" localSheetId="7">'RH.T.GPP'!$A$1:$AB$51</definedName>
    <definedName name="_xlnm.Print_Area" localSheetId="2">'TOTAL-EQPT'!$A$1:$P$89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7" l="1"/>
  <c r="G16" i="32"/>
  <c r="G15" i="32"/>
  <c r="G14" i="32"/>
  <c r="F15" i="32"/>
  <c r="F14" i="32"/>
  <c r="F16" i="32"/>
  <c r="F36" i="32"/>
  <c r="F35" i="32"/>
  <c r="F34" i="32"/>
  <c r="G34" i="32"/>
  <c r="G35" i="32"/>
  <c r="G36" i="32"/>
  <c r="G37" i="32"/>
  <c r="F37" i="32"/>
  <c r="G37" i="31"/>
  <c r="F37" i="31"/>
  <c r="F36" i="31"/>
  <c r="F35" i="31"/>
  <c r="F34" i="31"/>
  <c r="G36" i="31"/>
  <c r="G35" i="31"/>
  <c r="G34" i="31"/>
  <c r="G16" i="31"/>
  <c r="G15" i="31"/>
  <c r="G14" i="31"/>
  <c r="F16" i="31"/>
  <c r="F15" i="31"/>
  <c r="F14" i="31"/>
  <c r="F36" i="30"/>
  <c r="G36" i="30"/>
  <c r="G33" i="30"/>
  <c r="G35" i="30"/>
  <c r="G34" i="30"/>
  <c r="F35" i="30"/>
  <c r="F34" i="30"/>
  <c r="F33" i="30"/>
  <c r="F16" i="30"/>
  <c r="F15" i="30"/>
  <c r="F14" i="30"/>
  <c r="G16" i="30"/>
  <c r="G15" i="30"/>
  <c r="G14" i="30"/>
  <c r="G39" i="29"/>
  <c r="F39" i="29"/>
  <c r="G38" i="29"/>
  <c r="G37" i="29"/>
  <c r="G36" i="29"/>
  <c r="F38" i="29"/>
  <c r="F37" i="29"/>
  <c r="F36" i="29"/>
  <c r="G16" i="29"/>
  <c r="G15" i="29"/>
  <c r="G14" i="29"/>
  <c r="F16" i="29"/>
  <c r="F15" i="29"/>
  <c r="F14" i="29"/>
  <c r="G35" i="27"/>
  <c r="G36" i="27"/>
  <c r="G34" i="27"/>
  <c r="G37" i="27"/>
  <c r="F37" i="27"/>
  <c r="F36" i="27"/>
  <c r="F35" i="27"/>
  <c r="F34" i="27"/>
  <c r="G16" i="27"/>
  <c r="G15" i="27"/>
  <c r="G14" i="27"/>
  <c r="F16" i="27"/>
  <c r="F15" i="27"/>
  <c r="F14" i="27"/>
  <c r="X49" i="11"/>
  <c r="S49" i="11"/>
  <c r="N49" i="11"/>
  <c r="I49" i="11"/>
  <c r="D49" i="11"/>
  <c r="X45" i="11"/>
  <c r="S45" i="11"/>
  <c r="N45" i="11"/>
  <c r="I45" i="11"/>
  <c r="D45" i="11"/>
  <c r="X41" i="11"/>
  <c r="S41" i="11"/>
  <c r="N41" i="11"/>
  <c r="I41" i="11"/>
  <c r="D41" i="11"/>
  <c r="X37" i="11"/>
  <c r="S37" i="11"/>
  <c r="N37" i="11"/>
  <c r="I37" i="11"/>
  <c r="D37" i="11"/>
  <c r="X33" i="11"/>
  <c r="S33" i="11"/>
  <c r="N33" i="11"/>
  <c r="I33" i="11"/>
  <c r="D33" i="11"/>
  <c r="X29" i="11"/>
  <c r="S29" i="11"/>
  <c r="N29" i="11"/>
  <c r="I29" i="11"/>
  <c r="D29" i="11"/>
  <c r="X25" i="11"/>
  <c r="S25" i="11"/>
  <c r="N25" i="11"/>
  <c r="I25" i="11"/>
  <c r="D25" i="11"/>
  <c r="X21" i="11"/>
  <c r="S21" i="11"/>
  <c r="N21" i="11"/>
  <c r="I21" i="11"/>
  <c r="D21" i="11"/>
  <c r="X17" i="11"/>
  <c r="S17" i="11"/>
  <c r="N17" i="11"/>
  <c r="I17" i="11"/>
  <c r="D17" i="11"/>
  <c r="X13" i="11"/>
  <c r="S13" i="11"/>
  <c r="N13" i="11"/>
  <c r="I13" i="11"/>
  <c r="D13" i="11"/>
  <c r="X9" i="11"/>
  <c r="S9" i="11"/>
  <c r="N9" i="11"/>
  <c r="I9" i="11"/>
  <c r="D9" i="11"/>
  <c r="X5" i="11"/>
  <c r="S5" i="11"/>
  <c r="N5" i="11"/>
  <c r="I5" i="11"/>
  <c r="W1" i="11"/>
  <c r="W19" i="11"/>
  <c r="W20" i="11"/>
  <c r="W27" i="11"/>
  <c r="W35" i="11"/>
  <c r="W43" i="11"/>
  <c r="W51" i="11"/>
  <c r="AB51" i="11"/>
  <c r="AB43" i="11"/>
  <c r="AB35" i="11"/>
  <c r="AB27" i="11"/>
  <c r="AB20" i="11"/>
  <c r="AB19" i="11"/>
  <c r="AB1" i="11"/>
  <c r="G16" i="45"/>
  <c r="G15" i="45"/>
  <c r="F16" i="45"/>
  <c r="F15" i="45"/>
  <c r="G14" i="45"/>
  <c r="F14" i="45"/>
  <c r="G16" i="44"/>
  <c r="G15" i="44"/>
  <c r="F16" i="44"/>
  <c r="F15" i="44"/>
  <c r="G14" i="44"/>
  <c r="F14" i="44"/>
  <c r="G16" i="43"/>
  <c r="G15" i="43"/>
  <c r="F16" i="43"/>
  <c r="F15" i="43"/>
  <c r="F14" i="43"/>
  <c r="G14" i="43"/>
  <c r="G23" i="42"/>
  <c r="G22" i="42"/>
  <c r="F23" i="42"/>
  <c r="F22" i="42"/>
  <c r="G21" i="42"/>
  <c r="F21" i="42"/>
  <c r="G22" i="41"/>
  <c r="G21" i="41"/>
  <c r="G20" i="41"/>
  <c r="F22" i="41"/>
  <c r="F21" i="41"/>
  <c r="F20" i="41"/>
  <c r="G16" i="40"/>
  <c r="G15" i="40"/>
  <c r="G14" i="40"/>
  <c r="F16" i="40"/>
  <c r="F15" i="40"/>
  <c r="F14" i="40"/>
  <c r="G29" i="39"/>
  <c r="G28" i="39"/>
  <c r="G27" i="39"/>
  <c r="F29" i="39"/>
  <c r="F28" i="39"/>
  <c r="F27" i="39"/>
  <c r="G32" i="38"/>
  <c r="G31" i="38"/>
  <c r="G30" i="38"/>
  <c r="F32" i="38"/>
  <c r="F31" i="38"/>
  <c r="F30" i="38"/>
  <c r="G27" i="46"/>
  <c r="G26" i="46"/>
  <c r="G25" i="46"/>
  <c r="F27" i="46"/>
  <c r="F26" i="46"/>
  <c r="F25" i="46"/>
  <c r="G22" i="34"/>
  <c r="G21" i="34"/>
  <c r="G20" i="34"/>
  <c r="F22" i="34"/>
  <c r="F21" i="34"/>
  <c r="F20" i="34"/>
  <c r="M149" i="17"/>
  <c r="L149" i="17"/>
  <c r="L148" i="17"/>
  <c r="M106" i="17"/>
  <c r="L106" i="17"/>
  <c r="L105" i="17"/>
  <c r="M53" i="17"/>
  <c r="L53" i="17"/>
  <c r="L52" i="17"/>
  <c r="L1" i="17"/>
  <c r="K149" i="17"/>
  <c r="J149" i="17"/>
  <c r="J148" i="17"/>
  <c r="K106" i="17"/>
  <c r="J106" i="17"/>
  <c r="J105" i="17"/>
  <c r="K53" i="17"/>
  <c r="J53" i="17"/>
  <c r="J52" i="17"/>
  <c r="J1" i="17"/>
  <c r="F30" i="22"/>
  <c r="B9" i="17"/>
  <c r="B8" i="17"/>
  <c r="E81" i="20"/>
  <c r="G81" i="20" s="1"/>
  <c r="K81" i="20" s="1"/>
  <c r="B81" i="20"/>
  <c r="L25" i="20"/>
  <c r="G215" i="1"/>
  <c r="G214" i="1"/>
  <c r="G213" i="1"/>
  <c r="G212" i="1"/>
  <c r="G211" i="1"/>
  <c r="G210" i="1"/>
  <c r="G209" i="1"/>
  <c r="G208" i="1"/>
  <c r="G207" i="1"/>
  <c r="G206" i="1"/>
  <c r="G205" i="1"/>
  <c r="G204" i="1"/>
  <c r="G203" i="1"/>
  <c r="G202" i="1"/>
  <c r="G201" i="1"/>
  <c r="G200" i="1"/>
  <c r="G199" i="1"/>
  <c r="G198" i="1"/>
  <c r="G197" i="1"/>
  <c r="G194" i="1"/>
  <c r="G193" i="1"/>
  <c r="G192" i="1"/>
  <c r="G191" i="1"/>
  <c r="G195" i="1"/>
  <c r="G196" i="1"/>
  <c r="D7" i="59"/>
  <c r="F7" i="59"/>
  <c r="O58" i="20"/>
  <c r="O57" i="20"/>
  <c r="O56" i="20"/>
  <c r="O55" i="20"/>
  <c r="O54" i="20"/>
  <c r="O53" i="20"/>
  <c r="O52" i="20"/>
  <c r="O51" i="20"/>
  <c r="O50" i="20"/>
  <c r="O49" i="20"/>
  <c r="O48" i="20"/>
  <c r="O47" i="20"/>
  <c r="O46" i="20"/>
  <c r="O45" i="20"/>
  <c r="O44" i="20"/>
  <c r="O43" i="20"/>
  <c r="O42" i="20"/>
  <c r="O41" i="20"/>
  <c r="O40" i="20"/>
  <c r="O39" i="20"/>
  <c r="O38" i="20"/>
  <c r="O37" i="20"/>
  <c r="O36" i="20"/>
  <c r="O35" i="20"/>
  <c r="O34" i="20"/>
  <c r="I100" i="1"/>
  <c r="I99" i="1"/>
  <c r="I9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I57" i="1"/>
  <c r="H57" i="1"/>
  <c r="G57" i="1"/>
  <c r="I56" i="1"/>
  <c r="H56" i="1"/>
  <c r="G56" i="1"/>
  <c r="I55" i="1"/>
  <c r="H55" i="1"/>
  <c r="G55" i="1"/>
  <c r="I54" i="1"/>
  <c r="H54" i="1"/>
  <c r="G54" i="1"/>
  <c r="I53" i="1"/>
  <c r="H53" i="1"/>
  <c r="G53" i="1"/>
  <c r="I52" i="1"/>
  <c r="H52" i="1"/>
  <c r="G52" i="1"/>
  <c r="I51" i="1"/>
  <c r="H51" i="1"/>
  <c r="G51" i="1"/>
  <c r="I50" i="1"/>
  <c r="H50" i="1"/>
  <c r="G50" i="1"/>
  <c r="I49" i="1"/>
  <c r="H49" i="1"/>
  <c r="G49" i="1"/>
  <c r="I48" i="1"/>
  <c r="H48" i="1"/>
  <c r="G48" i="1"/>
  <c r="I47" i="1"/>
  <c r="H47" i="1"/>
  <c r="G47" i="1"/>
  <c r="I46" i="1"/>
  <c r="H46" i="1"/>
  <c r="G46" i="1"/>
  <c r="I45" i="1"/>
  <c r="H45" i="1"/>
  <c r="G45" i="1"/>
  <c r="I44" i="1"/>
  <c r="H44" i="1"/>
  <c r="G44" i="1"/>
  <c r="I43" i="1"/>
  <c r="H43" i="1"/>
  <c r="G43" i="1"/>
  <c r="I42" i="1"/>
  <c r="H42" i="1"/>
  <c r="G42" i="1"/>
  <c r="I41" i="1"/>
  <c r="H41" i="1"/>
  <c r="G41" i="1"/>
  <c r="I40" i="1"/>
  <c r="H40" i="1"/>
  <c r="G40" i="1"/>
  <c r="I39" i="1"/>
  <c r="H39" i="1"/>
  <c r="G39" i="1"/>
  <c r="I38" i="1"/>
  <c r="H38" i="1"/>
  <c r="G38" i="1"/>
  <c r="I37" i="1"/>
  <c r="H37" i="1"/>
  <c r="G37" i="1"/>
  <c r="I36" i="1"/>
  <c r="H36" i="1"/>
  <c r="G36" i="1"/>
  <c r="I35" i="1"/>
  <c r="H35" i="1"/>
  <c r="G35" i="1"/>
  <c r="I34" i="1"/>
  <c r="H34" i="1"/>
  <c r="G34" i="1"/>
  <c r="I33" i="1"/>
  <c r="H33" i="1"/>
  <c r="G33" i="1"/>
  <c r="F33" i="1"/>
  <c r="E33" i="1"/>
  <c r="D33" i="1"/>
  <c r="B42" i="1"/>
  <c r="B41" i="1"/>
  <c r="B40" i="1"/>
  <c r="B39" i="1"/>
  <c r="B38" i="1"/>
  <c r="B37" i="1"/>
  <c r="B36" i="1"/>
  <c r="B35" i="1"/>
  <c r="B34" i="1"/>
  <c r="B33" i="1"/>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A247" i="22"/>
  <c r="A245" i="22"/>
  <c r="C9" i="1"/>
  <c r="C12" i="1" s="1"/>
  <c r="J88" i="1"/>
  <c r="L87" i="1"/>
  <c r="J24" i="1" s="1"/>
  <c r="J87" i="1"/>
  <c r="A249" i="22"/>
  <c r="A248" i="22"/>
  <c r="A246" i="22"/>
  <c r="G178" i="1"/>
  <c r="O59" i="20" l="1"/>
  <c r="D3" i="55"/>
  <c r="D2" i="55"/>
  <c r="D1" i="55"/>
  <c r="D117" i="22"/>
  <c r="L254" i="1"/>
  <c r="K254" i="1"/>
  <c r="J254" i="1"/>
  <c r="I254" i="1"/>
  <c r="H254" i="1"/>
  <c r="G254" i="1"/>
  <c r="F254" i="1"/>
  <c r="C228" i="1"/>
  <c r="K34" i="1" l="1"/>
  <c r="J33" i="1"/>
  <c r="E254" i="1"/>
  <c r="D254" i="1"/>
  <c r="C254" i="1"/>
  <c r="K40" i="1" l="1"/>
  <c r="J40" i="1"/>
  <c r="P41" i="1" s="1"/>
  <c r="B200" i="59"/>
  <c r="I238" i="1"/>
  <c r="I232" i="1"/>
  <c r="N72" i="59"/>
  <c r="N105" i="59" s="1"/>
  <c r="M72" i="59"/>
  <c r="M105" i="59" s="1"/>
  <c r="L72" i="59"/>
  <c r="L105" i="59" s="1"/>
  <c r="K72" i="59"/>
  <c r="K105" i="59" s="1"/>
  <c r="N70" i="59"/>
  <c r="N103" i="59" s="1"/>
  <c r="B134" i="59"/>
  <c r="B101" i="59"/>
  <c r="B68" i="59"/>
  <c r="B35" i="59"/>
  <c r="N37" i="59"/>
  <c r="M37" i="59"/>
  <c r="M70" i="59" s="1"/>
  <c r="M103" i="59" s="1"/>
  <c r="L37" i="59"/>
  <c r="L70" i="59" s="1"/>
  <c r="L103" i="59" s="1"/>
  <c r="K37" i="59"/>
  <c r="K70" i="59" s="1"/>
  <c r="K103" i="59" s="1"/>
  <c r="J37" i="59"/>
  <c r="J70" i="59" s="1"/>
  <c r="J103" i="59" s="1"/>
  <c r="I37" i="59"/>
  <c r="I70" i="59" s="1"/>
  <c r="I103" i="59" s="1"/>
  <c r="H37" i="59"/>
  <c r="H70" i="59" s="1"/>
  <c r="H103" i="59" s="1"/>
  <c r="G37" i="59"/>
  <c r="G70" i="59" s="1"/>
  <c r="G103" i="59" s="1"/>
  <c r="F37" i="59"/>
  <c r="F70" i="59" s="1"/>
  <c r="F103" i="59" s="1"/>
  <c r="E37" i="59"/>
  <c r="E70" i="59" s="1"/>
  <c r="E103" i="59" s="1"/>
  <c r="D37" i="59"/>
  <c r="D70" i="59" s="1"/>
  <c r="D103" i="59" s="1"/>
  <c r="N39" i="59"/>
  <c r="M39" i="59"/>
  <c r="L39" i="59"/>
  <c r="K39" i="59"/>
  <c r="J39" i="59"/>
  <c r="J72" i="59" s="1"/>
  <c r="J105" i="59" s="1"/>
  <c r="I39" i="59"/>
  <c r="I72" i="59" s="1"/>
  <c r="I105" i="59" s="1"/>
  <c r="H39" i="59"/>
  <c r="H72" i="59" s="1"/>
  <c r="H105" i="59" s="1"/>
  <c r="G39" i="59"/>
  <c r="G72" i="59" s="1"/>
  <c r="G105" i="59" s="1"/>
  <c r="F39" i="59"/>
  <c r="F72" i="59" s="1"/>
  <c r="F105" i="59" s="1"/>
  <c r="E39" i="59"/>
  <c r="E72" i="59" s="1"/>
  <c r="E105" i="59" s="1"/>
  <c r="D39" i="59"/>
  <c r="D72" i="59" s="1"/>
  <c r="D105" i="59" s="1"/>
  <c r="C2" i="11"/>
  <c r="C75" i="22" s="1"/>
  <c r="P40" i="1" l="1"/>
  <c r="B167" i="59"/>
  <c r="B233" i="59"/>
  <c r="B266" i="59"/>
  <c r="B75" i="22" l="1"/>
  <c r="B74" i="22"/>
  <c r="B354" i="22"/>
  <c r="B355" i="22"/>
  <c r="C355" i="22"/>
  <c r="D355" i="22"/>
  <c r="D351" i="22"/>
  <c r="C351" i="22"/>
  <c r="B351" i="22"/>
  <c r="B309" i="22"/>
  <c r="C352" i="22"/>
  <c r="B352" i="22"/>
  <c r="D309" i="22" l="1"/>
  <c r="C309" i="22"/>
  <c r="D308" i="22"/>
  <c r="C308" i="22"/>
  <c r="D119" i="22" l="1"/>
  <c r="H347" i="1" l="1"/>
  <c r="H349" i="1" s="1"/>
  <c r="O59" i="1"/>
  <c r="N59" i="1"/>
  <c r="M59" i="1"/>
  <c r="C18" i="17" l="1"/>
  <c r="C9" i="17"/>
  <c r="C13" i="17" s="1"/>
  <c r="C17" i="17" s="1"/>
  <c r="C8" i="17"/>
  <c r="C12" i="17"/>
  <c r="C16" i="17" s="1"/>
  <c r="B18" i="17"/>
  <c r="B22" i="17" s="1"/>
  <c r="B13" i="17"/>
  <c r="B17" i="17" s="1"/>
  <c r="B12" i="17"/>
  <c r="B16" i="17" s="1"/>
  <c r="C15" i="17"/>
  <c r="C19" i="17" s="1"/>
  <c r="B15" i="17"/>
  <c r="C13" i="22" l="1"/>
  <c r="H243" i="1"/>
  <c r="D143" i="1"/>
  <c r="D150" i="1"/>
  <c r="A5" i="22"/>
  <c r="A6" i="22"/>
  <c r="C6" i="22"/>
  <c r="N20" i="17" l="1"/>
  <c r="H16" i="43" l="1"/>
  <c r="H15" i="43"/>
  <c r="H14" i="43"/>
  <c r="B16" i="43"/>
  <c r="B15" i="43"/>
  <c r="B14" i="43"/>
  <c r="H22" i="41"/>
  <c r="H21" i="41"/>
  <c r="H20" i="41"/>
  <c r="B22" i="41"/>
  <c r="B21" i="41"/>
  <c r="B20" i="41"/>
  <c r="N26" i="17"/>
  <c r="N25" i="17"/>
  <c r="N24" i="17"/>
  <c r="W34" i="17"/>
  <c r="W33" i="17"/>
  <c r="W32" i="17"/>
  <c r="W26" i="17"/>
  <c r="W25" i="17"/>
  <c r="W24" i="17"/>
  <c r="X25" i="17"/>
  <c r="X24" i="17"/>
  <c r="J90" i="1"/>
  <c r="M40" i="1"/>
  <c r="B25" i="22"/>
  <c r="B26" i="22" s="1"/>
  <c r="C115" i="1" l="1"/>
  <c r="C114" i="1"/>
  <c r="J114" i="1" s="1"/>
  <c r="C113" i="1"/>
  <c r="C112" i="1"/>
  <c r="C111" i="1"/>
  <c r="J111" i="1" s="1"/>
  <c r="C110" i="1"/>
  <c r="J110" i="1" s="1"/>
  <c r="C109" i="1"/>
  <c r="J109" i="1" s="1"/>
  <c r="C108" i="1"/>
  <c r="J108" i="1" s="1"/>
  <c r="C107" i="1"/>
  <c r="J107" i="1" s="1"/>
  <c r="C106" i="1"/>
  <c r="J106" i="1" s="1"/>
  <c r="C105" i="1"/>
  <c r="J105" i="1" s="1"/>
  <c r="C104" i="1"/>
  <c r="J104" i="1" s="1"/>
  <c r="C102" i="1"/>
  <c r="J102" i="1" s="1"/>
  <c r="J115" i="1"/>
  <c r="J113" i="1"/>
  <c r="J112" i="1"/>
  <c r="C354" i="22" l="1"/>
  <c r="B308" i="22"/>
  <c r="B307" i="22"/>
  <c r="D354" i="22"/>
  <c r="D352" i="22"/>
  <c r="A309" i="22"/>
  <c r="A308" i="22"/>
  <c r="A307" i="22"/>
  <c r="D307" i="22"/>
  <c r="D306" i="22"/>
  <c r="D305" i="22"/>
  <c r="D304" i="22"/>
  <c r="D303" i="22"/>
  <c r="B306" i="22"/>
  <c r="B305" i="22"/>
  <c r="B304" i="22"/>
  <c r="C307" i="22"/>
  <c r="C306" i="22"/>
  <c r="C305" i="22"/>
  <c r="C304" i="22"/>
  <c r="C303" i="22"/>
  <c r="A306" i="22"/>
  <c r="A305" i="22"/>
  <c r="A304" i="22"/>
  <c r="A303" i="22"/>
  <c r="D296" i="22"/>
  <c r="B303" i="22"/>
  <c r="C299" i="22"/>
  <c r="C298" i="22"/>
  <c r="A300" i="22"/>
  <c r="A299" i="22"/>
  <c r="A298" i="22"/>
  <c r="C293" i="22"/>
  <c r="A290" i="22"/>
  <c r="C291" i="22"/>
  <c r="B293" i="22"/>
  <c r="C287" i="22"/>
  <c r="C292" i="22"/>
  <c r="B292" i="22"/>
  <c r="A291" i="22"/>
  <c r="D289" i="22"/>
  <c r="D288" i="22"/>
  <c r="B289" i="22"/>
  <c r="B288" i="22"/>
  <c r="A289" i="22"/>
  <c r="A288" i="22"/>
  <c r="A287" i="22"/>
  <c r="A286" i="22"/>
  <c r="Y40" i="17" l="1"/>
  <c r="Y36" i="17"/>
  <c r="V26" i="17"/>
  <c r="V22" i="17"/>
  <c r="X22" i="17" s="1"/>
  <c r="V18" i="17"/>
  <c r="X18" i="17" s="1"/>
  <c r="V30" i="17"/>
  <c r="X30" i="17" s="1"/>
  <c r="V34" i="17"/>
  <c r="X34" i="17" s="1"/>
  <c r="V38" i="17"/>
  <c r="X38" i="17" s="1"/>
  <c r="V42" i="17"/>
  <c r="X42" i="17" s="1"/>
  <c r="U41" i="17"/>
  <c r="X41" i="17" s="1"/>
  <c r="U37" i="17"/>
  <c r="X37" i="17" s="1"/>
  <c r="U33" i="17"/>
  <c r="X33" i="17" s="1"/>
  <c r="U29" i="17"/>
  <c r="X29" i="17" s="1"/>
  <c r="U25" i="17"/>
  <c r="U21" i="17"/>
  <c r="X21" i="17" s="1"/>
  <c r="U17" i="17"/>
  <c r="X17" i="17" s="1"/>
  <c r="T28" i="17"/>
  <c r="T40" i="17"/>
  <c r="T36" i="17"/>
  <c r="X36" i="17" s="1"/>
  <c r="T32" i="17"/>
  <c r="X32" i="17" s="1"/>
  <c r="T24" i="17"/>
  <c r="T20" i="17"/>
  <c r="T16" i="17"/>
  <c r="V14" i="17"/>
  <c r="X14" i="17" s="1"/>
  <c r="U13" i="17"/>
  <c r="X13" i="17" s="1"/>
  <c r="T12" i="17"/>
  <c r="V10" i="17"/>
  <c r="X10" i="17" s="1"/>
  <c r="U9" i="17"/>
  <c r="X9" i="17" s="1"/>
  <c r="T8" i="17"/>
  <c r="U5" i="17"/>
  <c r="X5" i="17" s="1"/>
  <c r="E5" i="17" s="1"/>
  <c r="V6" i="17"/>
  <c r="X6" i="17" s="1"/>
  <c r="R16" i="17"/>
  <c r="N16" i="17" s="1"/>
  <c r="Y8" i="17"/>
  <c r="Y16" i="17" s="1"/>
  <c r="Y20" i="17" s="1"/>
  <c r="S12" i="17"/>
  <c r="S16" i="17" s="1"/>
  <c r="S20" i="17" s="1"/>
  <c r="S24" i="17" s="1"/>
  <c r="S28" i="17" s="1"/>
  <c r="S32" i="17" s="1"/>
  <c r="S36" i="17" s="1"/>
  <c r="S40" i="17" s="1"/>
  <c r="S55" i="17" s="1"/>
  <c r="S59" i="17" s="1"/>
  <c r="S63" i="17" s="1"/>
  <c r="S67" i="17" s="1"/>
  <c r="S71" i="17" s="1"/>
  <c r="S75" i="17" s="1"/>
  <c r="S79" i="17" s="1"/>
  <c r="S83" i="17" s="1"/>
  <c r="S87" i="17" s="1"/>
  <c r="S91" i="17" s="1"/>
  <c r="W42" i="17"/>
  <c r="W41" i="17"/>
  <c r="W40" i="17"/>
  <c r="W38" i="17"/>
  <c r="W37" i="17"/>
  <c r="W36" i="17"/>
  <c r="A4" i="17"/>
  <c r="W30" i="17"/>
  <c r="W29" i="17"/>
  <c r="W28" i="17"/>
  <c r="W22" i="17"/>
  <c r="W21" i="17"/>
  <c r="W20" i="17"/>
  <c r="W18" i="17"/>
  <c r="W17" i="17"/>
  <c r="W16" i="17"/>
  <c r="W14" i="17"/>
  <c r="W13" i="17"/>
  <c r="W12" i="17"/>
  <c r="W10" i="17"/>
  <c r="W9" i="17"/>
  <c r="W8" i="17"/>
  <c r="W6" i="17"/>
  <c r="W5" i="17"/>
  <c r="W4" i="17"/>
  <c r="V3" i="17"/>
  <c r="U3" i="17"/>
  <c r="T3" i="17"/>
  <c r="T4" i="17"/>
  <c r="X4" i="17" s="1"/>
  <c r="E4" i="17" s="1"/>
  <c r="X40" i="17" l="1"/>
  <c r="X8" i="17"/>
  <c r="X16" i="17"/>
  <c r="X26" i="17"/>
  <c r="X20" i="17"/>
  <c r="X28" i="17"/>
  <c r="Y12" i="17"/>
  <c r="X12" i="17" s="1"/>
  <c r="L42" i="1"/>
  <c r="L242" i="1" s="1"/>
  <c r="K42" i="1"/>
  <c r="L239" i="1" s="1"/>
  <c r="J42" i="1"/>
  <c r="L244" i="1" s="1"/>
  <c r="L220" i="1"/>
  <c r="K220" i="1"/>
  <c r="M39" i="1"/>
  <c r="J220" i="1"/>
  <c r="J225" i="1" s="1"/>
  <c r="E185" i="1"/>
  <c r="E184" i="1"/>
  <c r="E183" i="1"/>
  <c r="E181" i="1"/>
  <c r="E180" i="1"/>
  <c r="E179" i="1"/>
  <c r="E178" i="1"/>
  <c r="G125" i="1"/>
  <c r="I97" i="1"/>
  <c r="N58" i="20"/>
  <c r="N57" i="20"/>
  <c r="N56" i="20"/>
  <c r="N55" i="20"/>
  <c r="N54" i="20"/>
  <c r="N53" i="20"/>
  <c r="N52" i="20"/>
  <c r="N51" i="20"/>
  <c r="N50" i="20"/>
  <c r="N49" i="20"/>
  <c r="N48" i="20"/>
  <c r="N47" i="20"/>
  <c r="N46" i="20"/>
  <c r="N45" i="20"/>
  <c r="N44" i="20"/>
  <c r="N43" i="20"/>
  <c r="N42" i="20"/>
  <c r="N41" i="20"/>
  <c r="N40" i="20"/>
  <c r="N39" i="20"/>
  <c r="N38" i="20"/>
  <c r="N37" i="20"/>
  <c r="N36" i="20"/>
  <c r="N35" i="20"/>
  <c r="N34" i="20"/>
  <c r="M58" i="20"/>
  <c r="M57" i="20"/>
  <c r="M56" i="20"/>
  <c r="M55" i="20"/>
  <c r="M54" i="20"/>
  <c r="M53" i="20"/>
  <c r="M52" i="20"/>
  <c r="M51" i="20"/>
  <c r="M50" i="20"/>
  <c r="M49" i="20"/>
  <c r="M48" i="20"/>
  <c r="M47" i="20"/>
  <c r="M46" i="20"/>
  <c r="M45" i="20"/>
  <c r="M44" i="20"/>
  <c r="M43" i="20"/>
  <c r="M42" i="20"/>
  <c r="M41" i="20"/>
  <c r="M40" i="20"/>
  <c r="M39" i="20"/>
  <c r="M38" i="20"/>
  <c r="M37" i="20"/>
  <c r="M36" i="20"/>
  <c r="M35" i="20"/>
  <c r="M34" i="20"/>
  <c r="L58" i="20"/>
  <c r="L57" i="20"/>
  <c r="L56" i="20"/>
  <c r="L55" i="20"/>
  <c r="L54" i="20"/>
  <c r="L53" i="20"/>
  <c r="L52" i="20"/>
  <c r="L51" i="20"/>
  <c r="L50" i="20"/>
  <c r="L49" i="20"/>
  <c r="L48" i="20"/>
  <c r="L47" i="20"/>
  <c r="L46" i="20"/>
  <c r="L45" i="20"/>
  <c r="L44" i="20"/>
  <c r="L43" i="20"/>
  <c r="L42" i="20"/>
  <c r="L41" i="20"/>
  <c r="L40" i="20"/>
  <c r="L39" i="20"/>
  <c r="L38" i="20"/>
  <c r="L37" i="20"/>
  <c r="L36" i="20"/>
  <c r="L35" i="20"/>
  <c r="L34" i="20"/>
  <c r="J58" i="20"/>
  <c r="J57" i="20"/>
  <c r="J56" i="20"/>
  <c r="J55" i="20"/>
  <c r="J54" i="20"/>
  <c r="J53" i="20"/>
  <c r="J52" i="20"/>
  <c r="J51" i="20"/>
  <c r="J50" i="20"/>
  <c r="J49" i="20"/>
  <c r="J48" i="20"/>
  <c r="J47" i="20"/>
  <c r="J46" i="20"/>
  <c r="J45" i="20"/>
  <c r="J44" i="20"/>
  <c r="J43" i="20"/>
  <c r="J42" i="20"/>
  <c r="J41" i="20"/>
  <c r="J40" i="20"/>
  <c r="J39" i="20"/>
  <c r="J38" i="20"/>
  <c r="J37" i="20"/>
  <c r="J36" i="20"/>
  <c r="J35" i="20"/>
  <c r="J34" i="20"/>
  <c r="I58" i="20"/>
  <c r="I57" i="20"/>
  <c r="I56" i="20"/>
  <c r="I55" i="20"/>
  <c r="I54" i="20"/>
  <c r="I53" i="20"/>
  <c r="I52" i="20"/>
  <c r="I51" i="20"/>
  <c r="I50" i="20"/>
  <c r="I49" i="20"/>
  <c r="I48" i="20"/>
  <c r="I47" i="20"/>
  <c r="I46" i="20"/>
  <c r="I45" i="20"/>
  <c r="I44" i="20"/>
  <c r="I43" i="20"/>
  <c r="I42" i="20"/>
  <c r="I41" i="20"/>
  <c r="I40" i="20"/>
  <c r="I39" i="20"/>
  <c r="I38" i="20"/>
  <c r="I37" i="20"/>
  <c r="I35" i="20"/>
  <c r="I34" i="20"/>
  <c r="I36" i="20"/>
  <c r="I31" i="20"/>
  <c r="K58" i="20"/>
  <c r="K57" i="20"/>
  <c r="K56" i="20"/>
  <c r="K55" i="20"/>
  <c r="K54" i="20"/>
  <c r="K53" i="20"/>
  <c r="K52" i="20"/>
  <c r="K51" i="20"/>
  <c r="K50" i="20"/>
  <c r="K49" i="20"/>
  <c r="K48" i="20"/>
  <c r="K47" i="20"/>
  <c r="K46" i="20"/>
  <c r="K45" i="20"/>
  <c r="K44" i="20"/>
  <c r="K43" i="20"/>
  <c r="K42" i="20"/>
  <c r="K41" i="20"/>
  <c r="K40" i="20"/>
  <c r="K39" i="20"/>
  <c r="K38" i="20"/>
  <c r="K37" i="20"/>
  <c r="K36" i="20"/>
  <c r="K35" i="20"/>
  <c r="K34" i="20"/>
  <c r="F97" i="1" l="1"/>
  <c r="I225" i="1"/>
  <c r="J238" i="1"/>
  <c r="J232" i="1"/>
  <c r="K232" i="1" s="1"/>
  <c r="L232" i="1" s="1"/>
  <c r="N59" i="20"/>
  <c r="E76" i="20" s="1"/>
  <c r="G76" i="20" s="1"/>
  <c r="K76" i="20" s="1"/>
  <c r="K59" i="20"/>
  <c r="E73" i="20" s="1"/>
  <c r="G73" i="20" s="1"/>
  <c r="K73" i="20" s="1"/>
  <c r="M59" i="20"/>
  <c r="L59" i="20"/>
  <c r="J100" i="59" l="1"/>
  <c r="E100" i="59"/>
  <c r="B2" i="59"/>
  <c r="E265" i="59"/>
  <c r="E232" i="59"/>
  <c r="J166" i="59"/>
  <c r="E166" i="59"/>
  <c r="J265" i="59" l="1"/>
  <c r="J34" i="59"/>
  <c r="E34" i="59"/>
  <c r="E133" i="59"/>
  <c r="J133" i="59"/>
  <c r="J67" i="59"/>
  <c r="J199" i="59"/>
  <c r="J232" i="59"/>
  <c r="J1" i="59"/>
  <c r="E1" i="59"/>
  <c r="E199" i="59"/>
  <c r="E67" i="59"/>
  <c r="B268" i="1"/>
  <c r="B303" i="1" s="1"/>
  <c r="G231" i="1"/>
  <c r="Q233" i="1"/>
  <c r="D266" i="59"/>
  <c r="L233" i="59"/>
  <c r="H233" i="59"/>
  <c r="D233" i="59"/>
  <c r="K57" i="1" l="1"/>
  <c r="K56" i="1"/>
  <c r="K55" i="1"/>
  <c r="K54" i="1"/>
  <c r="K53" i="1"/>
  <c r="K52" i="1"/>
  <c r="K51" i="1"/>
  <c r="K50" i="1"/>
  <c r="K49" i="1"/>
  <c r="K48" i="1"/>
  <c r="K47" i="1"/>
  <c r="K46" i="1"/>
  <c r="K45" i="1"/>
  <c r="K44" i="1"/>
  <c r="K43" i="1"/>
  <c r="K41" i="1"/>
  <c r="K239" i="1" s="1"/>
  <c r="J239" i="1"/>
  <c r="K39" i="1"/>
  <c r="K38" i="1"/>
  <c r="K37" i="1"/>
  <c r="K36" i="1"/>
  <c r="K35" i="1"/>
  <c r="K33" i="1"/>
  <c r="E7" i="59" s="1"/>
  <c r="P53" i="1" l="1"/>
  <c r="K117" i="1" l="1"/>
  <c r="P54" i="1"/>
  <c r="O57" i="1"/>
  <c r="O56" i="1"/>
  <c r="O55" i="1"/>
  <c r="O54" i="1"/>
  <c r="O53" i="1"/>
  <c r="O52" i="1"/>
  <c r="O51" i="1"/>
  <c r="O50" i="1"/>
  <c r="O49" i="1"/>
  <c r="O48" i="1"/>
  <c r="O47" i="1"/>
  <c r="O46" i="1"/>
  <c r="O45" i="1"/>
  <c r="O44" i="1"/>
  <c r="O43" i="1"/>
  <c r="O42" i="1"/>
  <c r="O41" i="1"/>
  <c r="O40" i="1"/>
  <c r="O39" i="1"/>
  <c r="O38" i="1"/>
  <c r="O37" i="1"/>
  <c r="O36" i="1"/>
  <c r="O35" i="1"/>
  <c r="O34" i="1"/>
  <c r="O33" i="1"/>
  <c r="L57" i="1"/>
  <c r="L56" i="1"/>
  <c r="L55" i="1"/>
  <c r="L54" i="1"/>
  <c r="L53" i="1"/>
  <c r="L52" i="1"/>
  <c r="L51" i="1"/>
  <c r="L50" i="1"/>
  <c r="L49" i="1"/>
  <c r="L48" i="1"/>
  <c r="L47" i="1"/>
  <c r="L46" i="1"/>
  <c r="L45" i="1"/>
  <c r="L44" i="1"/>
  <c r="L43" i="1"/>
  <c r="L41" i="1"/>
  <c r="K242" i="1" s="1"/>
  <c r="L40" i="1"/>
  <c r="L39" i="1"/>
  <c r="L38" i="1"/>
  <c r="H242" i="1" s="1"/>
  <c r="L37" i="1"/>
  <c r="G242" i="1" s="1"/>
  <c r="L36" i="1"/>
  <c r="L35" i="1"/>
  <c r="L34" i="1"/>
  <c r="L33" i="1"/>
  <c r="P33" i="1" s="1"/>
  <c r="E58" i="20"/>
  <c r="E57" i="20"/>
  <c r="E56" i="20"/>
  <c r="J242" i="1" l="1"/>
  <c r="I242" i="1"/>
  <c r="O58" i="1"/>
  <c r="A192" i="17" l="1"/>
  <c r="A188" i="17"/>
  <c r="A191" i="17"/>
  <c r="N192" i="17"/>
  <c r="N191" i="17"/>
  <c r="A187" i="17"/>
  <c r="A184" i="17"/>
  <c r="A183" i="17"/>
  <c r="A180" i="17"/>
  <c r="A179" i="17"/>
  <c r="A175" i="17"/>
  <c r="A171" i="17"/>
  <c r="A172" i="17"/>
  <c r="A167" i="17"/>
  <c r="A163" i="17"/>
  <c r="A159" i="17"/>
  <c r="A155" i="17"/>
  <c r="A151" i="17"/>
  <c r="N190" i="17"/>
  <c r="N189" i="17"/>
  <c r="N187" i="17"/>
  <c r="N186" i="17"/>
  <c r="N184" i="17"/>
  <c r="N183" i="17"/>
  <c r="N182" i="17"/>
  <c r="N181" i="17"/>
  <c r="N180" i="17"/>
  <c r="N179" i="17"/>
  <c r="N178" i="17"/>
  <c r="N177" i="17"/>
  <c r="N176" i="17"/>
  <c r="N175" i="17"/>
  <c r="N174" i="17"/>
  <c r="N173" i="17"/>
  <c r="N172" i="17"/>
  <c r="N171" i="17"/>
  <c r="N170" i="17"/>
  <c r="N169" i="17"/>
  <c r="N168" i="17"/>
  <c r="N167" i="17"/>
  <c r="N166" i="17"/>
  <c r="N165" i="17"/>
  <c r="N164" i="17"/>
  <c r="N163" i="17"/>
  <c r="N161" i="17"/>
  <c r="N160" i="17"/>
  <c r="N159" i="17"/>
  <c r="N157" i="17"/>
  <c r="N156" i="17"/>
  <c r="N155" i="17"/>
  <c r="N153" i="17"/>
  <c r="N152" i="17"/>
  <c r="N151" i="17"/>
  <c r="I149" i="17"/>
  <c r="H149" i="17"/>
  <c r="G149" i="17"/>
  <c r="E149" i="17"/>
  <c r="H148" i="17"/>
  <c r="F148" i="17"/>
  <c r="C148" i="17"/>
  <c r="A144" i="17"/>
  <c r="A140" i="17"/>
  <c r="A136" i="17"/>
  <c r="A132" i="17"/>
  <c r="A128" i="17"/>
  <c r="A124" i="17"/>
  <c r="A120" i="17"/>
  <c r="A116" i="17"/>
  <c r="A112" i="17"/>
  <c r="A108" i="17"/>
  <c r="A145" i="17"/>
  <c r="A141" i="17"/>
  <c r="A137" i="17"/>
  <c r="A133" i="17"/>
  <c r="A129" i="17"/>
  <c r="N147" i="17"/>
  <c r="N145" i="17"/>
  <c r="N144" i="17"/>
  <c r="N143" i="17"/>
  <c r="N140" i="17"/>
  <c r="N139" i="17"/>
  <c r="N137" i="17"/>
  <c r="N136" i="17"/>
  <c r="N135" i="17"/>
  <c r="N133" i="17"/>
  <c r="N132" i="17"/>
  <c r="N131" i="17"/>
  <c r="N130" i="17"/>
  <c r="N129" i="17"/>
  <c r="N128" i="17"/>
  <c r="N127" i="17"/>
  <c r="N126" i="17"/>
  <c r="N125" i="17"/>
  <c r="N124" i="17"/>
  <c r="N123" i="17"/>
  <c r="N122" i="17"/>
  <c r="N121" i="17"/>
  <c r="N120" i="17"/>
  <c r="N118" i="17"/>
  <c r="N117" i="17"/>
  <c r="N116" i="17"/>
  <c r="N114" i="17"/>
  <c r="N113" i="17"/>
  <c r="N112" i="17"/>
  <c r="N110" i="17"/>
  <c r="N109" i="17"/>
  <c r="N108" i="17"/>
  <c r="D108" i="17"/>
  <c r="D109" i="17" s="1"/>
  <c r="D110" i="17" s="1"/>
  <c r="F108" i="17" s="1"/>
  <c r="F109" i="17" s="1"/>
  <c r="F110" i="17" s="1"/>
  <c r="H108" i="17" s="1"/>
  <c r="H109" i="17" s="1"/>
  <c r="H110" i="17" s="1"/>
  <c r="I106" i="17"/>
  <c r="H106" i="17"/>
  <c r="G106" i="17"/>
  <c r="E106" i="17"/>
  <c r="H105" i="17"/>
  <c r="F105" i="17"/>
  <c r="C105" i="17"/>
  <c r="A176" i="17"/>
  <c r="A168" i="17"/>
  <c r="A164" i="17"/>
  <c r="A160" i="17"/>
  <c r="A156" i="17"/>
  <c r="A152" i="17"/>
  <c r="D112" i="17" l="1"/>
  <c r="D113" i="17" s="1"/>
  <c r="D114" i="17" s="1"/>
  <c r="F112" i="17" s="1"/>
  <c r="F113" i="17" s="1"/>
  <c r="F114" i="17" s="1"/>
  <c r="H112" i="17" s="1"/>
  <c r="H113" i="17" s="1"/>
  <c r="H114" i="17" s="1"/>
  <c r="J108" i="17"/>
  <c r="J109" i="17" s="1"/>
  <c r="J110" i="17" s="1"/>
  <c r="L108" i="17" s="1"/>
  <c r="L109" i="17" s="1"/>
  <c r="L110" i="17" s="1"/>
  <c r="N193" i="17"/>
  <c r="N188" i="17"/>
  <c r="N185" i="17"/>
  <c r="N142" i="17"/>
  <c r="N138" i="17"/>
  <c r="N146" i="17"/>
  <c r="N134" i="17"/>
  <c r="D116" i="17" l="1"/>
  <c r="D117" i="17" s="1"/>
  <c r="D118" i="17" s="1"/>
  <c r="F116" i="17" s="1"/>
  <c r="F117" i="17" s="1"/>
  <c r="F118" i="17" s="1"/>
  <c r="H116" i="17" s="1"/>
  <c r="H117" i="17" s="1"/>
  <c r="H118" i="17" s="1"/>
  <c r="J112" i="17"/>
  <c r="J113" i="17" s="1"/>
  <c r="J114" i="17" s="1"/>
  <c r="L112" i="17" s="1"/>
  <c r="L113" i="17" s="1"/>
  <c r="L114" i="17" s="1"/>
  <c r="N141" i="17"/>
  <c r="D120" i="17" l="1"/>
  <c r="D121" i="17" s="1"/>
  <c r="D122" i="17" s="1"/>
  <c r="F120" i="17" s="1"/>
  <c r="F121" i="17" s="1"/>
  <c r="F122" i="17" s="1"/>
  <c r="H120" i="17" s="1"/>
  <c r="H121" i="17" s="1"/>
  <c r="H122" i="17" s="1"/>
  <c r="J116" i="17"/>
  <c r="J117" i="17" s="1"/>
  <c r="J118" i="17" s="1"/>
  <c r="L116" i="17" s="1"/>
  <c r="L117" i="17" s="1"/>
  <c r="L118" i="17" s="1"/>
  <c r="A125" i="17"/>
  <c r="A121" i="17"/>
  <c r="A117" i="17"/>
  <c r="A113" i="17"/>
  <c r="H200" i="59"/>
  <c r="D200" i="59"/>
  <c r="L167" i="59"/>
  <c r="H167" i="59"/>
  <c r="D167" i="59"/>
  <c r="L134" i="59"/>
  <c r="H134" i="59"/>
  <c r="D134" i="59"/>
  <c r="L101" i="59"/>
  <c r="H101" i="59"/>
  <c r="D101" i="59"/>
  <c r="L68" i="59"/>
  <c r="H68" i="59"/>
  <c r="D68" i="59"/>
  <c r="L35" i="59"/>
  <c r="H35" i="59"/>
  <c r="D35" i="59"/>
  <c r="L2" i="59"/>
  <c r="H2" i="59"/>
  <c r="D2" i="59"/>
  <c r="M91" i="1"/>
  <c r="M92" i="1"/>
  <c r="E47" i="20"/>
  <c r="K139" i="1"/>
  <c r="E150" i="1"/>
  <c r="E153" i="1" s="1"/>
  <c r="K153" i="1"/>
  <c r="K150" i="1"/>
  <c r="M126" i="1"/>
  <c r="M125" i="1"/>
  <c r="M124" i="1"/>
  <c r="M123" i="1"/>
  <c r="M122" i="1"/>
  <c r="M119" i="1"/>
  <c r="M151" i="1"/>
  <c r="M148" i="1"/>
  <c r="M146" i="1"/>
  <c r="M144" i="1"/>
  <c r="M141" i="1"/>
  <c r="M140" i="1"/>
  <c r="M138" i="1"/>
  <c r="M137" i="1"/>
  <c r="M135" i="1"/>
  <c r="M134" i="1"/>
  <c r="M133" i="1"/>
  <c r="M132" i="1"/>
  <c r="M131" i="1"/>
  <c r="L130" i="1"/>
  <c r="D124" i="17" l="1"/>
  <c r="D125" i="17" s="1"/>
  <c r="D126" i="17" s="1"/>
  <c r="F124" i="17" s="1"/>
  <c r="F125" i="17" s="1"/>
  <c r="F126" i="17" s="1"/>
  <c r="H124" i="17" s="1"/>
  <c r="H125" i="17" s="1"/>
  <c r="H126" i="17" s="1"/>
  <c r="J120" i="17"/>
  <c r="J121" i="17" s="1"/>
  <c r="J122" i="17" s="1"/>
  <c r="L120" i="17" s="1"/>
  <c r="L121" i="17" s="1"/>
  <c r="L122" i="17" s="1"/>
  <c r="E51" i="20"/>
  <c r="E54" i="20"/>
  <c r="A109" i="17"/>
  <c r="L200" i="59"/>
  <c r="D128" i="17" l="1"/>
  <c r="D129" i="17" s="1"/>
  <c r="D130" i="17" s="1"/>
  <c r="F128" i="17" s="1"/>
  <c r="F129" i="17" s="1"/>
  <c r="F130" i="17" s="1"/>
  <c r="H128" i="17" s="1"/>
  <c r="H129" i="17" s="1"/>
  <c r="H130" i="17" s="1"/>
  <c r="J124" i="17"/>
  <c r="J125" i="17" s="1"/>
  <c r="J126" i="17" s="1"/>
  <c r="L124" i="17" s="1"/>
  <c r="L125" i="17" s="1"/>
  <c r="L126" i="17" s="1"/>
  <c r="Q31" i="20"/>
  <c r="D132" i="17" l="1"/>
  <c r="D133" i="17" s="1"/>
  <c r="D134" i="17" s="1"/>
  <c r="F132" i="17" s="1"/>
  <c r="F133" i="17" s="1"/>
  <c r="F134" i="17" s="1"/>
  <c r="H132" i="17" s="1"/>
  <c r="H133" i="17" s="1"/>
  <c r="H134" i="17" s="1"/>
  <c r="J128" i="17"/>
  <c r="J129" i="17" s="1"/>
  <c r="J130" i="17" s="1"/>
  <c r="L128" i="17" s="1"/>
  <c r="L129" i="17" s="1"/>
  <c r="L130" i="17" s="1"/>
  <c r="B283" i="1"/>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E14" i="56"/>
  <c r="E13" i="56"/>
  <c r="E12" i="56"/>
  <c r="E11" i="56"/>
  <c r="E10" i="56"/>
  <c r="E9" i="56"/>
  <c r="E8" i="56"/>
  <c r="E7" i="56"/>
  <c r="E6" i="56"/>
  <c r="E5" i="56"/>
  <c r="D5" i="56"/>
  <c r="D9" i="56" s="1"/>
  <c r="D14" i="56" s="1"/>
  <c r="D19" i="56" s="1"/>
  <c r="D25" i="56" s="1"/>
  <c r="A5" i="56"/>
  <c r="A9" i="56" s="1"/>
  <c r="A14" i="56" s="1"/>
  <c r="A19" i="56" s="1"/>
  <c r="A25" i="56" s="1"/>
  <c r="E4" i="56"/>
  <c r="E3" i="56"/>
  <c r="E2" i="56"/>
  <c r="E1" i="56"/>
  <c r="J75" i="55"/>
  <c r="J74" i="55"/>
  <c r="J73" i="55"/>
  <c r="J72" i="55"/>
  <c r="J71" i="55"/>
  <c r="J70" i="55"/>
  <c r="J69" i="55"/>
  <c r="J68" i="55"/>
  <c r="J67" i="55"/>
  <c r="J66" i="55"/>
  <c r="J65" i="55"/>
  <c r="J64" i="55"/>
  <c r="J63" i="55"/>
  <c r="J62" i="55"/>
  <c r="J61" i="55"/>
  <c r="J60" i="55"/>
  <c r="J59" i="55"/>
  <c r="J58" i="55"/>
  <c r="J57" i="55"/>
  <c r="J56" i="55"/>
  <c r="J55" i="55"/>
  <c r="J54" i="55"/>
  <c r="J53" i="55"/>
  <c r="J52" i="55"/>
  <c r="J51" i="55"/>
  <c r="J50" i="55"/>
  <c r="J49" i="55"/>
  <c r="J48" i="55"/>
  <c r="J47" i="55"/>
  <c r="J46" i="55"/>
  <c r="J45" i="55"/>
  <c r="J44" i="55"/>
  <c r="J43" i="55"/>
  <c r="J42" i="55"/>
  <c r="I42" i="55"/>
  <c r="I47" i="55" s="1"/>
  <c r="I52" i="55" s="1"/>
  <c r="I58" i="55" s="1"/>
  <c r="F42" i="55"/>
  <c r="F47" i="55" s="1"/>
  <c r="F52" i="55" s="1"/>
  <c r="F58" i="55" s="1"/>
  <c r="J41" i="55"/>
  <c r="J40" i="55"/>
  <c r="J39" i="55"/>
  <c r="J38" i="55"/>
  <c r="I38" i="55"/>
  <c r="F38" i="55"/>
  <c r="J37" i="55"/>
  <c r="J36" i="55"/>
  <c r="J35" i="55"/>
  <c r="J34" i="55"/>
  <c r="D136" i="17" l="1"/>
  <c r="D137" i="17" s="1"/>
  <c r="D138" i="17" s="1"/>
  <c r="F136" i="17" s="1"/>
  <c r="F137" i="17" s="1"/>
  <c r="F138" i="17" s="1"/>
  <c r="H136" i="17" s="1"/>
  <c r="H137" i="17" s="1"/>
  <c r="J132" i="17"/>
  <c r="J133" i="17" s="1"/>
  <c r="J134" i="17" s="1"/>
  <c r="L132" i="17" s="1"/>
  <c r="L133" i="17" s="1"/>
  <c r="L134" i="17" s="1"/>
  <c r="M29" i="52"/>
  <c r="I29" i="52"/>
  <c r="H29" i="52"/>
  <c r="M31" i="52"/>
  <c r="I31" i="52"/>
  <c r="H31" i="52"/>
  <c r="M30" i="52"/>
  <c r="I30" i="52"/>
  <c r="H30" i="52"/>
  <c r="M28" i="52"/>
  <c r="I28" i="52"/>
  <c r="H28" i="52"/>
  <c r="M23" i="52"/>
  <c r="I23" i="52"/>
  <c r="H23" i="52"/>
  <c r="M27" i="52"/>
  <c r="I27" i="52"/>
  <c r="H27" i="52"/>
  <c r="M26" i="52"/>
  <c r="I26" i="52"/>
  <c r="H26" i="52"/>
  <c r="M25" i="52"/>
  <c r="I25" i="52"/>
  <c r="H25" i="52"/>
  <c r="M24" i="52"/>
  <c r="I24" i="52"/>
  <c r="H24" i="52"/>
  <c r="I21" i="52"/>
  <c r="I17" i="52"/>
  <c r="I19" i="52"/>
  <c r="M19" i="52"/>
  <c r="H19" i="52"/>
  <c r="M22" i="52"/>
  <c r="I22" i="52"/>
  <c r="H22" i="52"/>
  <c r="M21" i="52"/>
  <c r="H21" i="52"/>
  <c r="M20" i="52"/>
  <c r="I20" i="52"/>
  <c r="H20" i="52"/>
  <c r="D32" i="52"/>
  <c r="A9" i="55"/>
  <c r="A10" i="55" s="1"/>
  <c r="A16" i="55" s="1"/>
  <c r="A20" i="55" s="1"/>
  <c r="A28" i="55" s="1"/>
  <c r="A29" i="55" s="1"/>
  <c r="A8" i="55"/>
  <c r="A6" i="55"/>
  <c r="H138" i="17" l="1"/>
  <c r="D151" i="17"/>
  <c r="D152" i="17" s="1"/>
  <c r="D153" i="17" s="1"/>
  <c r="F151" i="17" s="1"/>
  <c r="F152" i="17" s="1"/>
  <c r="F153" i="17" s="1"/>
  <c r="H151" i="17" s="1"/>
  <c r="H152" i="17" s="1"/>
  <c r="H153" i="17" s="1"/>
  <c r="L30" i="52"/>
  <c r="J30" i="52" s="1"/>
  <c r="K30" i="52" s="1"/>
  <c r="L25" i="52"/>
  <c r="J25" i="52" s="1"/>
  <c r="K25" i="52" s="1"/>
  <c r="L28" i="52"/>
  <c r="J28" i="52" s="1"/>
  <c r="K28" i="52" s="1"/>
  <c r="L20" i="52"/>
  <c r="J20" i="52" s="1"/>
  <c r="K20" i="52" s="1"/>
  <c r="L29" i="52"/>
  <c r="J29" i="52" s="1"/>
  <c r="K29" i="52" s="1"/>
  <c r="L26" i="52"/>
  <c r="J26" i="52" s="1"/>
  <c r="K26" i="52" s="1"/>
  <c r="L31" i="52"/>
  <c r="J31" i="52" s="1"/>
  <c r="K31" i="52" s="1"/>
  <c r="L24" i="52"/>
  <c r="J24" i="52" s="1"/>
  <c r="K24" i="52" s="1"/>
  <c r="L23" i="52"/>
  <c r="J23" i="52" s="1"/>
  <c r="K23" i="52" s="1"/>
  <c r="L21" i="52"/>
  <c r="J21" i="52" s="1"/>
  <c r="K21" i="52" s="1"/>
  <c r="L22" i="52"/>
  <c r="J22" i="52" s="1"/>
  <c r="K22" i="52" s="1"/>
  <c r="L27" i="52"/>
  <c r="J27" i="52" s="1"/>
  <c r="K27" i="52" s="1"/>
  <c r="L19" i="52"/>
  <c r="J19" i="52" s="1"/>
  <c r="K19" i="52" s="1"/>
  <c r="D155" i="17" l="1"/>
  <c r="D156" i="17" s="1"/>
  <c r="D157" i="17" s="1"/>
  <c r="F155" i="17" s="1"/>
  <c r="F156" i="17" s="1"/>
  <c r="F157" i="17" s="1"/>
  <c r="H155" i="17" s="1"/>
  <c r="H156" i="17" s="1"/>
  <c r="H157" i="17" s="1"/>
  <c r="J151" i="17"/>
  <c r="J152" i="17" s="1"/>
  <c r="J153" i="17" s="1"/>
  <c r="L151" i="17" s="1"/>
  <c r="L152" i="17" s="1"/>
  <c r="L153" i="17" s="1"/>
  <c r="D140" i="17"/>
  <c r="D141" i="17" s="1"/>
  <c r="D142" i="17" s="1"/>
  <c r="F140" i="17" s="1"/>
  <c r="F141" i="17" s="1"/>
  <c r="F142" i="17" s="1"/>
  <c r="H140" i="17" s="1"/>
  <c r="H141" i="17" s="1"/>
  <c r="H142" i="17" s="1"/>
  <c r="J136" i="17"/>
  <c r="J137" i="17" s="1"/>
  <c r="J138" i="17" s="1"/>
  <c r="L136" i="17" s="1"/>
  <c r="L137" i="17" s="1"/>
  <c r="L138" i="17" s="1"/>
  <c r="I18" i="52"/>
  <c r="I16" i="52"/>
  <c r="I15" i="52"/>
  <c r="I14" i="52"/>
  <c r="I13" i="52"/>
  <c r="I12" i="52"/>
  <c r="I11" i="52"/>
  <c r="I10" i="52"/>
  <c r="I9" i="52"/>
  <c r="I8" i="52"/>
  <c r="H18" i="52"/>
  <c r="H17" i="52"/>
  <c r="L17" i="52" s="1"/>
  <c r="H16" i="52"/>
  <c r="H15" i="52"/>
  <c r="H14" i="52"/>
  <c r="H13" i="52"/>
  <c r="H12" i="52"/>
  <c r="H11" i="52"/>
  <c r="H10" i="52"/>
  <c r="H9" i="52"/>
  <c r="H8" i="52"/>
  <c r="H7" i="52"/>
  <c r="I7" i="52"/>
  <c r="M18" i="52"/>
  <c r="M17" i="52"/>
  <c r="M16" i="52"/>
  <c r="M15" i="52"/>
  <c r="M14" i="52"/>
  <c r="M13" i="52"/>
  <c r="M12" i="52"/>
  <c r="M11" i="52"/>
  <c r="M10" i="52"/>
  <c r="M9" i="52"/>
  <c r="M8" i="52"/>
  <c r="A8" i="52"/>
  <c r="A9" i="52" s="1"/>
  <c r="A10" i="52" s="1"/>
  <c r="A11" i="52" s="1"/>
  <c r="A12" i="52" s="1"/>
  <c r="A13" i="52" s="1"/>
  <c r="A14" i="52" s="1"/>
  <c r="A15" i="52" s="1"/>
  <c r="A16" i="52" s="1"/>
  <c r="A17" i="52" s="1"/>
  <c r="A18" i="52" s="1"/>
  <c r="A19" i="52" s="1"/>
  <c r="A20" i="52" s="1"/>
  <c r="A21" i="52" s="1"/>
  <c r="A22" i="52" s="1"/>
  <c r="A23" i="52" s="1"/>
  <c r="A24" i="52" s="1"/>
  <c r="A25" i="52" s="1"/>
  <c r="A26" i="52" s="1"/>
  <c r="A27" i="52" s="1"/>
  <c r="A28" i="52" s="1"/>
  <c r="A29" i="52" s="1"/>
  <c r="A30" i="52" s="1"/>
  <c r="A31" i="52" s="1"/>
  <c r="M7" i="52"/>
  <c r="D144" i="17" l="1"/>
  <c r="D145" i="17" s="1"/>
  <c r="D146" i="17" s="1"/>
  <c r="J140" i="17"/>
  <c r="J141" i="17" s="1"/>
  <c r="J142" i="17" s="1"/>
  <c r="L140" i="17" s="1"/>
  <c r="L141" i="17" s="1"/>
  <c r="L142" i="17" s="1"/>
  <c r="D159" i="17"/>
  <c r="D160" i="17" s="1"/>
  <c r="D161" i="17" s="1"/>
  <c r="F159" i="17" s="1"/>
  <c r="F160" i="17" s="1"/>
  <c r="F161" i="17" s="1"/>
  <c r="H159" i="17" s="1"/>
  <c r="H160" i="17" s="1"/>
  <c r="H161" i="17" s="1"/>
  <c r="J155" i="17"/>
  <c r="J156" i="17" s="1"/>
  <c r="J157" i="17" s="1"/>
  <c r="L155" i="17" s="1"/>
  <c r="L156" i="17" s="1"/>
  <c r="L157" i="17" s="1"/>
  <c r="L8" i="52"/>
  <c r="J8" i="52" s="1"/>
  <c r="K8" i="52" s="1"/>
  <c r="L13" i="52"/>
  <c r="J13" i="52" s="1"/>
  <c r="K13" i="52" s="1"/>
  <c r="J17" i="52"/>
  <c r="K17" i="52" s="1"/>
  <c r="L11" i="52"/>
  <c r="J11" i="52" s="1"/>
  <c r="K11" i="52" s="1"/>
  <c r="L9" i="52"/>
  <c r="J9" i="52" s="1"/>
  <c r="K9" i="52" s="1"/>
  <c r="L18" i="52"/>
  <c r="J18" i="52" s="1"/>
  <c r="K18" i="52" s="1"/>
  <c r="L14" i="52"/>
  <c r="J14" i="52" s="1"/>
  <c r="K14" i="52" s="1"/>
  <c r="L15" i="52"/>
  <c r="J15" i="52" s="1"/>
  <c r="K15" i="52" s="1"/>
  <c r="L12" i="52"/>
  <c r="L10" i="52"/>
  <c r="L16" i="52"/>
  <c r="L7" i="52"/>
  <c r="D163" i="17" l="1"/>
  <c r="D164" i="17" s="1"/>
  <c r="D165" i="17" s="1"/>
  <c r="F163" i="17" s="1"/>
  <c r="F164" i="17" s="1"/>
  <c r="F165" i="17" s="1"/>
  <c r="H163" i="17" s="1"/>
  <c r="H164" i="17" s="1"/>
  <c r="H165" i="17" s="1"/>
  <c r="J159" i="17"/>
  <c r="J160" i="17" s="1"/>
  <c r="J161" i="17" s="1"/>
  <c r="L159" i="17" s="1"/>
  <c r="L160" i="17" s="1"/>
  <c r="L161" i="17" s="1"/>
  <c r="D147" i="17"/>
  <c r="F144" i="17"/>
  <c r="F145" i="17" s="1"/>
  <c r="F146" i="17" s="1"/>
  <c r="J16" i="52"/>
  <c r="K16" i="52" s="1"/>
  <c r="J10" i="52"/>
  <c r="K10" i="52" s="1"/>
  <c r="J12" i="52"/>
  <c r="K12" i="52" s="1"/>
  <c r="J7" i="52"/>
  <c r="K7" i="52" s="1"/>
  <c r="H144" i="17" l="1"/>
  <c r="H145" i="17" s="1"/>
  <c r="H146" i="17" s="1"/>
  <c r="F147" i="17"/>
  <c r="D167" i="17"/>
  <c r="D168" i="17" s="1"/>
  <c r="D169" i="17" s="1"/>
  <c r="F167" i="17" s="1"/>
  <c r="F168" i="17" s="1"/>
  <c r="F169" i="17" s="1"/>
  <c r="H167" i="17" s="1"/>
  <c r="H168" i="17" s="1"/>
  <c r="H169" i="17" s="1"/>
  <c r="J163" i="17"/>
  <c r="J164" i="17" s="1"/>
  <c r="J165" i="17" s="1"/>
  <c r="L163" i="17" s="1"/>
  <c r="L164" i="17" s="1"/>
  <c r="L165" i="17" s="1"/>
  <c r="K4" i="52"/>
  <c r="O68" i="20" s="1"/>
  <c r="N62" i="20" s="1"/>
  <c r="N4" i="17"/>
  <c r="A43" i="17"/>
  <c r="A44" i="17" s="1"/>
  <c r="A45" i="17" s="1"/>
  <c r="A46" i="17" s="1"/>
  <c r="A47" i="17" s="1"/>
  <c r="A48" i="17" s="1"/>
  <c r="A49" i="17" s="1"/>
  <c r="A50" i="17" s="1"/>
  <c r="A51" i="17" s="1"/>
  <c r="A96" i="17"/>
  <c r="A97" i="17" s="1"/>
  <c r="A98" i="17" s="1"/>
  <c r="A99" i="17" s="1"/>
  <c r="A100" i="17" s="1"/>
  <c r="A101" i="17" s="1"/>
  <c r="A102" i="17" s="1"/>
  <c r="A103" i="17" s="1"/>
  <c r="A104" i="17" s="1"/>
  <c r="N34" i="17"/>
  <c r="I53" i="17"/>
  <c r="H53" i="17"/>
  <c r="N22" i="17"/>
  <c r="J5" i="1"/>
  <c r="J9" i="1" s="1"/>
  <c r="I190" i="1"/>
  <c r="I197" i="1" s="1"/>
  <c r="G190" i="1"/>
  <c r="F190" i="1"/>
  <c r="E190" i="1"/>
  <c r="D190" i="1"/>
  <c r="C190" i="1"/>
  <c r="A192" i="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D171" i="17" l="1"/>
  <c r="D172" i="17" s="1"/>
  <c r="D173" i="17" s="1"/>
  <c r="F171" i="17" s="1"/>
  <c r="F172" i="17" s="1"/>
  <c r="F173" i="17" s="1"/>
  <c r="H171" i="17" s="1"/>
  <c r="H172" i="17" s="1"/>
  <c r="H173" i="17" s="1"/>
  <c r="J167" i="17"/>
  <c r="J168" i="17" s="1"/>
  <c r="J169" i="17" s="1"/>
  <c r="L167" i="17" s="1"/>
  <c r="L168" i="17" s="1"/>
  <c r="L169" i="17" s="1"/>
  <c r="H147" i="17"/>
  <c r="J144" i="17"/>
  <c r="J145" i="17" s="1"/>
  <c r="J146" i="17" s="1"/>
  <c r="E215" i="1"/>
  <c r="E213" i="1"/>
  <c r="E204" i="1"/>
  <c r="E211" i="1"/>
  <c r="E208" i="1"/>
  <c r="D215" i="1"/>
  <c r="I215" i="1"/>
  <c r="I214" i="1"/>
  <c r="F215" i="1"/>
  <c r="D213" i="1"/>
  <c r="D211" i="1"/>
  <c r="I212" i="1"/>
  <c r="I195" i="1"/>
  <c r="F211" i="1"/>
  <c r="F213" i="1"/>
  <c r="I211" i="1"/>
  <c r="I200" i="1"/>
  <c r="I213" i="1"/>
  <c r="D208" i="1"/>
  <c r="I207" i="1"/>
  <c r="I196" i="1"/>
  <c r="I191" i="1"/>
  <c r="F203" i="1"/>
  <c r="F208" i="1"/>
  <c r="I198" i="1"/>
  <c r="I203" i="1"/>
  <c r="I204" i="1"/>
  <c r="I192" i="1"/>
  <c r="F199" i="1"/>
  <c r="I210" i="1"/>
  <c r="I194" i="1"/>
  <c r="F197" i="1"/>
  <c r="I205" i="1"/>
  <c r="I193" i="1"/>
  <c r="I209" i="1"/>
  <c r="I201" i="1"/>
  <c r="F194" i="1"/>
  <c r="F198" i="1"/>
  <c r="I202" i="1"/>
  <c r="D204" i="1"/>
  <c r="I199" i="1"/>
  <c r="F204" i="1"/>
  <c r="I208" i="1"/>
  <c r="F195" i="1"/>
  <c r="I206" i="1"/>
  <c r="J147" i="17" l="1"/>
  <c r="L144" i="17"/>
  <c r="L145" i="17" s="1"/>
  <c r="L146" i="17" s="1"/>
  <c r="L147" i="17" s="1"/>
  <c r="D175" i="17"/>
  <c r="D176" i="17" s="1"/>
  <c r="D177" i="17" s="1"/>
  <c r="F175" i="17" s="1"/>
  <c r="F176" i="17" s="1"/>
  <c r="F177" i="17" s="1"/>
  <c r="H175" i="17" s="1"/>
  <c r="H176" i="17" s="1"/>
  <c r="H177" i="17" s="1"/>
  <c r="J171" i="17"/>
  <c r="J172" i="17" s="1"/>
  <c r="J173" i="17" s="1"/>
  <c r="L171" i="17" s="1"/>
  <c r="L172" i="17" s="1"/>
  <c r="L173" i="17" s="1"/>
  <c r="G216" i="1"/>
  <c r="I216" i="1"/>
  <c r="D179" i="17" l="1"/>
  <c r="D180" i="17" s="1"/>
  <c r="D181" i="17" s="1"/>
  <c r="F179" i="17" s="1"/>
  <c r="F180" i="17" s="1"/>
  <c r="F181" i="17" s="1"/>
  <c r="H179" i="17" s="1"/>
  <c r="H180" i="17" s="1"/>
  <c r="H181" i="17" s="1"/>
  <c r="J175" i="17"/>
  <c r="J176" i="17" s="1"/>
  <c r="J177" i="17" s="1"/>
  <c r="L175" i="17" s="1"/>
  <c r="L176" i="17" s="1"/>
  <c r="L177" i="17" s="1"/>
  <c r="H58" i="20"/>
  <c r="H56" i="20"/>
  <c r="H54" i="20"/>
  <c r="H51" i="20"/>
  <c r="H47" i="20"/>
  <c r="H46" i="20"/>
  <c r="H42" i="20"/>
  <c r="H41" i="20"/>
  <c r="H40" i="20"/>
  <c r="H38" i="20"/>
  <c r="H37" i="20"/>
  <c r="L117" i="1"/>
  <c r="E143" i="1"/>
  <c r="H190" i="1" s="1"/>
  <c r="I115" i="1"/>
  <c r="I114" i="1"/>
  <c r="I113" i="1"/>
  <c r="I111" i="1"/>
  <c r="I110" i="1"/>
  <c r="I108" i="1"/>
  <c r="I107" i="1"/>
  <c r="I104" i="1"/>
  <c r="I103" i="1"/>
  <c r="I102" i="1"/>
  <c r="I101" i="1"/>
  <c r="I96" i="1"/>
  <c r="I95" i="1"/>
  <c r="I94" i="1"/>
  <c r="H88" i="1"/>
  <c r="H87" i="1"/>
  <c r="C88" i="1"/>
  <c r="D88" i="1"/>
  <c r="E87" i="1"/>
  <c r="F87" i="1"/>
  <c r="F88" i="1"/>
  <c r="D183" i="17" l="1"/>
  <c r="D184" i="17" s="1"/>
  <c r="D185" i="17" s="1"/>
  <c r="F183" i="17" s="1"/>
  <c r="F184" i="17" s="1"/>
  <c r="F185" i="17" s="1"/>
  <c r="H183" i="17" s="1"/>
  <c r="H184" i="17" s="1"/>
  <c r="H185" i="17" s="1"/>
  <c r="J179" i="17"/>
  <c r="J180" i="17" s="1"/>
  <c r="J181" i="17" s="1"/>
  <c r="L179" i="17" s="1"/>
  <c r="L180" i="17" s="1"/>
  <c r="L181" i="17" s="1"/>
  <c r="B19" i="52"/>
  <c r="B203" i="1"/>
  <c r="I162" i="1"/>
  <c r="H215" i="1"/>
  <c r="H214" i="1"/>
  <c r="H213" i="1"/>
  <c r="H211" i="1"/>
  <c r="H212" i="1"/>
  <c r="H204" i="1"/>
  <c r="H199" i="1"/>
  <c r="H192" i="1"/>
  <c r="H201" i="1"/>
  <c r="H196" i="1"/>
  <c r="H202" i="1"/>
  <c r="H197" i="1"/>
  <c r="H206" i="1"/>
  <c r="H208" i="1"/>
  <c r="H210" i="1"/>
  <c r="H194" i="1"/>
  <c r="H203" i="1"/>
  <c r="H205" i="1"/>
  <c r="H198" i="1"/>
  <c r="H207" i="1"/>
  <c r="H191" i="1"/>
  <c r="H209" i="1"/>
  <c r="H200" i="1"/>
  <c r="H193" i="1"/>
  <c r="H195" i="1"/>
  <c r="E88" i="1"/>
  <c r="J44" i="1"/>
  <c r="J57" i="1"/>
  <c r="J56" i="1"/>
  <c r="J55" i="1"/>
  <c r="J54" i="1"/>
  <c r="J53" i="1"/>
  <c r="J52" i="1"/>
  <c r="J51" i="1"/>
  <c r="J50" i="1"/>
  <c r="J49" i="1"/>
  <c r="J48" i="1"/>
  <c r="J47" i="1"/>
  <c r="J46" i="1"/>
  <c r="J45" i="1"/>
  <c r="J41" i="1"/>
  <c r="K244" i="1" s="1"/>
  <c r="J244" i="1"/>
  <c r="J39" i="1"/>
  <c r="J38" i="1"/>
  <c r="J37" i="1"/>
  <c r="J36" i="1"/>
  <c r="J35" i="1"/>
  <c r="J34" i="1"/>
  <c r="J43" i="1"/>
  <c r="D187" i="17" l="1"/>
  <c r="D188" i="17" s="1"/>
  <c r="D189" i="17" s="1"/>
  <c r="J183" i="17"/>
  <c r="J184" i="17" s="1"/>
  <c r="J185" i="17" s="1"/>
  <c r="L183" i="17" s="1"/>
  <c r="L184" i="17" s="1"/>
  <c r="L185" i="17" s="1"/>
  <c r="B20" i="52"/>
  <c r="B204" i="1"/>
  <c r="I163" i="1"/>
  <c r="H216" i="1"/>
  <c r="B256" i="1"/>
  <c r="D190" i="17" l="1"/>
  <c r="F187" i="17"/>
  <c r="F188" i="17" s="1"/>
  <c r="F189" i="17" s="1"/>
  <c r="H187" i="17" s="1"/>
  <c r="H188" i="17" s="1"/>
  <c r="H189" i="17" s="1"/>
  <c r="B21" i="52"/>
  <c r="B205" i="1"/>
  <c r="I164" i="1"/>
  <c r="B246" i="1"/>
  <c r="B281" i="1" s="1"/>
  <c r="B266" i="1"/>
  <c r="B257" i="1"/>
  <c r="B277" i="1"/>
  <c r="B312" i="1" s="1"/>
  <c r="B280" i="1"/>
  <c r="B315" i="1" s="1"/>
  <c r="B279" i="1"/>
  <c r="B314" i="1" s="1"/>
  <c r="H2" i="52"/>
  <c r="H1" i="52"/>
  <c r="B18" i="52"/>
  <c r="B17" i="52"/>
  <c r="B16" i="52"/>
  <c r="B15" i="52"/>
  <c r="B14" i="52"/>
  <c r="B13" i="52"/>
  <c r="B12" i="52"/>
  <c r="B11" i="52"/>
  <c r="B10" i="52"/>
  <c r="B9" i="52"/>
  <c r="B8" i="52"/>
  <c r="B7" i="52"/>
  <c r="F3" i="52"/>
  <c r="H3" i="52"/>
  <c r="F1" i="52"/>
  <c r="F2" i="52"/>
  <c r="C3" i="52"/>
  <c r="C2" i="52"/>
  <c r="C1" i="52"/>
  <c r="D191" i="17" l="1"/>
  <c r="D192" i="17" s="1"/>
  <c r="D193" i="17" s="1"/>
  <c r="F191" i="17" s="1"/>
  <c r="F192" i="17" s="1"/>
  <c r="F193" i="17" s="1"/>
  <c r="H191" i="17" s="1"/>
  <c r="H192" i="17" s="1"/>
  <c r="H193" i="17" s="1"/>
  <c r="J191" i="17" s="1"/>
  <c r="J192" i="17" s="1"/>
  <c r="J193" i="17" s="1"/>
  <c r="L191" i="17" s="1"/>
  <c r="L192" i="17" s="1"/>
  <c r="L193" i="17" s="1"/>
  <c r="J187" i="17"/>
  <c r="J188" i="17" s="1"/>
  <c r="J189" i="17" s="1"/>
  <c r="L187" i="17" s="1"/>
  <c r="L188" i="17" s="1"/>
  <c r="L189" i="17" s="1"/>
  <c r="B22" i="52"/>
  <c r="B206" i="1"/>
  <c r="I165" i="1"/>
  <c r="E166" i="1"/>
  <c r="B200" i="1"/>
  <c r="E167" i="1"/>
  <c r="B201" i="1"/>
  <c r="E163" i="1"/>
  <c r="B197" i="1"/>
  <c r="B164" i="1"/>
  <c r="B191" i="1"/>
  <c r="E168" i="1"/>
  <c r="B202" i="1"/>
  <c r="B165" i="1"/>
  <c r="B192" i="1"/>
  <c r="B166" i="1"/>
  <c r="B193" i="1"/>
  <c r="E164" i="1"/>
  <c r="B198" i="1"/>
  <c r="B167" i="1"/>
  <c r="B194" i="1"/>
  <c r="E162" i="1"/>
  <c r="B196" i="1"/>
  <c r="E165" i="1"/>
  <c r="B199" i="1"/>
  <c r="B168" i="1"/>
  <c r="B195" i="1"/>
  <c r="B271" i="1"/>
  <c r="C293" i="1"/>
  <c r="D293" i="1" s="1"/>
  <c r="E293" i="1" s="1"/>
  <c r="F293" i="1" s="1"/>
  <c r="G293" i="1" s="1"/>
  <c r="H293" i="1" s="1"/>
  <c r="I293" i="1" s="1"/>
  <c r="J293" i="1" s="1"/>
  <c r="K293" i="1" s="1"/>
  <c r="L293" i="1" s="1"/>
  <c r="D257" i="1"/>
  <c r="F257" i="1" s="1"/>
  <c r="G257" i="1" s="1"/>
  <c r="H257" i="1" s="1"/>
  <c r="I257" i="1" s="1"/>
  <c r="J257" i="1" s="1"/>
  <c r="K257" i="1" s="1"/>
  <c r="L257" i="1" s="1"/>
  <c r="B23" i="52" l="1"/>
  <c r="B207" i="1"/>
  <c r="I166" i="1"/>
  <c r="G295" i="1"/>
  <c r="G303" i="1" s="1"/>
  <c r="F295" i="1"/>
  <c r="F303" i="1" s="1"/>
  <c r="D295" i="1"/>
  <c r="D303" i="1" s="1"/>
  <c r="C295" i="1"/>
  <c r="C303" i="1" s="1"/>
  <c r="N57" i="1"/>
  <c r="N56" i="1"/>
  <c r="N55" i="1"/>
  <c r="N54" i="1"/>
  <c r="N53" i="1"/>
  <c r="N52" i="1"/>
  <c r="N51" i="1"/>
  <c r="N50" i="1"/>
  <c r="N49" i="1"/>
  <c r="N48" i="1"/>
  <c r="N47" i="1"/>
  <c r="N46" i="1"/>
  <c r="N45" i="1"/>
  <c r="N44" i="1"/>
  <c r="N43" i="1"/>
  <c r="N42" i="1"/>
  <c r="N41" i="1"/>
  <c r="N40" i="1"/>
  <c r="N39" i="1"/>
  <c r="N38" i="1"/>
  <c r="N37" i="1"/>
  <c r="N36" i="1"/>
  <c r="N35" i="1"/>
  <c r="N34" i="1"/>
  <c r="N33" i="1"/>
  <c r="M57" i="1"/>
  <c r="F115" i="1" s="1"/>
  <c r="M56" i="1"/>
  <c r="F114" i="1" s="1"/>
  <c r="M55" i="1"/>
  <c r="F113" i="1" s="1"/>
  <c r="M54" i="1"/>
  <c r="F112" i="1" s="1"/>
  <c r="M53" i="1"/>
  <c r="F111" i="1" s="1"/>
  <c r="M52" i="1"/>
  <c r="F110" i="1" s="1"/>
  <c r="M51" i="1"/>
  <c r="F109" i="1" s="1"/>
  <c r="M50" i="1"/>
  <c r="F108" i="1" s="1"/>
  <c r="M49" i="1"/>
  <c r="F107" i="1" s="1"/>
  <c r="M48" i="1"/>
  <c r="F106" i="1" s="1"/>
  <c r="M47" i="1"/>
  <c r="F105" i="1" s="1"/>
  <c r="M46" i="1"/>
  <c r="F104" i="1" s="1"/>
  <c r="M45" i="1"/>
  <c r="F103" i="1" s="1"/>
  <c r="M44" i="1"/>
  <c r="F102" i="1" s="1"/>
  <c r="M43" i="1"/>
  <c r="F101" i="1" s="1"/>
  <c r="M42" i="1"/>
  <c r="M41" i="1"/>
  <c r="K225" i="1" s="1"/>
  <c r="M38" i="1"/>
  <c r="M37" i="1"/>
  <c r="M36" i="1"/>
  <c r="M35" i="1"/>
  <c r="M34" i="1"/>
  <c r="M33" i="1"/>
  <c r="F92" i="1" l="1"/>
  <c r="D225" i="1"/>
  <c r="F96" i="1"/>
  <c r="H225" i="1"/>
  <c r="F91" i="1"/>
  <c r="C225" i="1"/>
  <c r="F93" i="1"/>
  <c r="E225" i="1"/>
  <c r="F94" i="1"/>
  <c r="F225" i="1"/>
  <c r="F95" i="1"/>
  <c r="G225" i="1"/>
  <c r="K233" i="1"/>
  <c r="F100" i="1"/>
  <c r="L225" i="1"/>
  <c r="F99" i="1"/>
  <c r="F98" i="1"/>
  <c r="J233" i="1"/>
  <c r="J234" i="1" s="1"/>
  <c r="N58" i="1"/>
  <c r="M58" i="1"/>
  <c r="F116" i="1" s="1"/>
  <c r="B24" i="52"/>
  <c r="B208" i="1"/>
  <c r="I167" i="1"/>
  <c r="C304" i="1"/>
  <c r="K111" i="1"/>
  <c r="D304" i="1"/>
  <c r="K112" i="1"/>
  <c r="F304" i="1"/>
  <c r="K114" i="1"/>
  <c r="G304" i="1"/>
  <c r="K115" i="1"/>
  <c r="F58" i="20"/>
  <c r="D58" i="20"/>
  <c r="F57" i="20"/>
  <c r="F56" i="20"/>
  <c r="D56" i="20"/>
  <c r="F54" i="20"/>
  <c r="D54" i="20"/>
  <c r="F53" i="20"/>
  <c r="G89" i="20"/>
  <c r="K89" i="20" s="1"/>
  <c r="B72" i="20"/>
  <c r="C263" i="1"/>
  <c r="C298" i="1" s="1"/>
  <c r="G312" i="1"/>
  <c r="G314" i="1"/>
  <c r="F312" i="1"/>
  <c r="F314" i="1"/>
  <c r="E312" i="1"/>
  <c r="D312" i="1"/>
  <c r="D314" i="1"/>
  <c r="C312" i="1"/>
  <c r="C314" i="1"/>
  <c r="L277" i="1"/>
  <c r="L279" i="1"/>
  <c r="K277" i="1"/>
  <c r="K279" i="1"/>
  <c r="J277" i="1"/>
  <c r="J279" i="1"/>
  <c r="I277" i="1"/>
  <c r="I279" i="1"/>
  <c r="H277" i="1"/>
  <c r="H279" i="1"/>
  <c r="G277" i="1"/>
  <c r="G279" i="1"/>
  <c r="F277" i="1"/>
  <c r="F279" i="1"/>
  <c r="E277" i="1"/>
  <c r="E279" i="1"/>
  <c r="D277" i="1"/>
  <c r="D279" i="1"/>
  <c r="C277" i="1"/>
  <c r="C279" i="1"/>
  <c r="I244" i="1"/>
  <c r="H244" i="1"/>
  <c r="G244" i="1"/>
  <c r="F242" i="1"/>
  <c r="F244" i="1"/>
  <c r="E242" i="1"/>
  <c r="E244" i="1"/>
  <c r="D242" i="1"/>
  <c r="D244" i="1"/>
  <c r="C242" i="1"/>
  <c r="C244" i="1"/>
  <c r="C245" i="1" s="1"/>
  <c r="L58" i="1" l="1"/>
  <c r="B330" i="1"/>
  <c r="K234" i="1"/>
  <c r="K250" i="1" s="1"/>
  <c r="L233" i="1"/>
  <c r="J250" i="1"/>
  <c r="J58" i="1"/>
  <c r="K58" i="1"/>
  <c r="B25" i="52"/>
  <c r="B209" i="1"/>
  <c r="I168" i="1"/>
  <c r="E295" i="1"/>
  <c r="E303" i="1" s="1"/>
  <c r="E314" i="1"/>
  <c r="D16" i="22"/>
  <c r="A21" i="32"/>
  <c r="A21" i="31"/>
  <c r="A21" i="30"/>
  <c r="N30" i="17"/>
  <c r="N6" i="17"/>
  <c r="B26" i="52" l="1"/>
  <c r="B210" i="1"/>
  <c r="K162" i="1"/>
  <c r="B53" i="20"/>
  <c r="E304" i="1"/>
  <c r="K113" i="1"/>
  <c r="T23" i="47"/>
  <c r="Y23" i="47" s="1"/>
  <c r="S23" i="47"/>
  <c r="S19" i="47"/>
  <c r="V18" i="47"/>
  <c r="V17" i="47"/>
  <c r="R16" i="47"/>
  <c r="W16" i="47" s="1"/>
  <c r="T15" i="47"/>
  <c r="Y15" i="47" s="1"/>
  <c r="S15" i="47"/>
  <c r="R12" i="47"/>
  <c r="W12" i="47" s="1"/>
  <c r="S11" i="47"/>
  <c r="T11" i="47"/>
  <c r="Y11" i="47" s="1"/>
  <c r="Y7" i="47"/>
  <c r="X7" i="47"/>
  <c r="E5" i="47"/>
  <c r="G2" i="50"/>
  <c r="C1" i="47"/>
  <c r="F1" i="47"/>
  <c r="H1" i="47"/>
  <c r="E2" i="47"/>
  <c r="G2" i="47"/>
  <c r="A4" i="47"/>
  <c r="F4" i="47" s="1"/>
  <c r="F5" i="47" s="1"/>
  <c r="F6" i="47" s="1"/>
  <c r="B4" i="47"/>
  <c r="B28" i="47" s="1"/>
  <c r="C4" i="47"/>
  <c r="C28" i="47" s="1"/>
  <c r="H4" i="47"/>
  <c r="H5" i="47" s="1"/>
  <c r="H6" i="47" s="1"/>
  <c r="H7" i="47" s="1"/>
  <c r="H8" i="47" s="1"/>
  <c r="H9" i="47" s="1"/>
  <c r="H10" i="47" s="1"/>
  <c r="H11" i="47" s="1"/>
  <c r="H12" i="47" s="1"/>
  <c r="H13" i="47" s="1"/>
  <c r="H14" i="47" s="1"/>
  <c r="H15" i="47" s="1"/>
  <c r="H16" i="47" s="1"/>
  <c r="H17" i="47" s="1"/>
  <c r="H18" i="47" s="1"/>
  <c r="H19" i="47" s="1"/>
  <c r="H20" i="47" s="1"/>
  <c r="H21" i="47" s="1"/>
  <c r="H22" i="47" s="1"/>
  <c r="H23" i="47" s="1"/>
  <c r="H24" i="47" s="1"/>
  <c r="H25" i="47" s="1"/>
  <c r="H26" i="47" s="1"/>
  <c r="H27" i="47" s="1"/>
  <c r="H28" i="47" s="1"/>
  <c r="H29" i="47" s="1"/>
  <c r="H30" i="47" s="1"/>
  <c r="H31" i="47" s="1"/>
  <c r="H32" i="47" s="1"/>
  <c r="H33" i="47" s="1"/>
  <c r="H34" i="47" s="1"/>
  <c r="H35" i="47" s="1"/>
  <c r="H36" i="47" s="1"/>
  <c r="H37" i="47" s="1"/>
  <c r="H38" i="47" s="1"/>
  <c r="H39" i="47" s="1"/>
  <c r="H40" i="47" s="1"/>
  <c r="H41" i="47" s="1"/>
  <c r="H42" i="47" s="1"/>
  <c r="H43" i="47" s="1"/>
  <c r="B5" i="47"/>
  <c r="B9" i="47" s="1"/>
  <c r="B13" i="47" s="1"/>
  <c r="B17" i="47" s="1"/>
  <c r="B21" i="47" s="1"/>
  <c r="B25" i="47" s="1"/>
  <c r="B29" i="47" s="1"/>
  <c r="D5" i="47"/>
  <c r="D6" i="47" s="1"/>
  <c r="B6" i="47"/>
  <c r="B10" i="47" s="1"/>
  <c r="B14" i="47" s="1"/>
  <c r="B18" i="47" s="1"/>
  <c r="B22" i="47" s="1"/>
  <c r="B26" i="47" s="1"/>
  <c r="B30" i="47" s="1"/>
  <c r="E6" i="47"/>
  <c r="J7" i="47"/>
  <c r="A8" i="47"/>
  <c r="F8" i="47" s="1"/>
  <c r="F9" i="47" s="1"/>
  <c r="F10" i="47" s="1"/>
  <c r="C9" i="47"/>
  <c r="C13" i="47" s="1"/>
  <c r="C10" i="47"/>
  <c r="A12" i="47"/>
  <c r="F12" i="47" s="1"/>
  <c r="F13" i="47" s="1"/>
  <c r="F14" i="47" s="1"/>
  <c r="B12" i="47"/>
  <c r="B16" i="47" s="1"/>
  <c r="B20" i="47" s="1"/>
  <c r="B24" i="47" s="1"/>
  <c r="C12" i="47"/>
  <c r="C16" i="47" s="1"/>
  <c r="J15" i="47"/>
  <c r="A16" i="47"/>
  <c r="F16" i="47" s="1"/>
  <c r="F17" i="47" s="1"/>
  <c r="F18" i="47" s="1"/>
  <c r="J19" i="47"/>
  <c r="A20" i="47"/>
  <c r="F20" i="47" s="1"/>
  <c r="F21" i="47" s="1"/>
  <c r="F22" i="47" s="1"/>
  <c r="J23" i="47"/>
  <c r="A24" i="47"/>
  <c r="F24" i="47" s="1"/>
  <c r="F25" i="47" s="1"/>
  <c r="F26" i="47" s="1"/>
  <c r="J27" i="47"/>
  <c r="A28" i="47"/>
  <c r="F28" i="47" s="1"/>
  <c r="F29" i="47" s="1"/>
  <c r="F30" i="47" s="1"/>
  <c r="E30" i="47"/>
  <c r="A32" i="47"/>
  <c r="F32" i="47" s="1"/>
  <c r="F33" i="47" s="1"/>
  <c r="F34" i="47" s="1"/>
  <c r="E34" i="47"/>
  <c r="J35" i="47"/>
  <c r="A36" i="47"/>
  <c r="F36" i="47" s="1"/>
  <c r="F37" i="47" s="1"/>
  <c r="F38" i="47" s="1"/>
  <c r="A40" i="47"/>
  <c r="F40" i="47" s="1"/>
  <c r="F41" i="47" s="1"/>
  <c r="F42" i="47" s="1"/>
  <c r="A20" i="13"/>
  <c r="A32" i="13"/>
  <c r="B27" i="52" l="1"/>
  <c r="B211" i="1"/>
  <c r="K163" i="1"/>
  <c r="B54" i="20"/>
  <c r="X15" i="47"/>
  <c r="X11" i="47"/>
  <c r="X23" i="47"/>
  <c r="X19" i="47"/>
  <c r="T19" i="47"/>
  <c r="Y19" i="47" s="1"/>
  <c r="C20" i="47"/>
  <c r="C17" i="47"/>
  <c r="C14" i="47"/>
  <c r="A6" i="11"/>
  <c r="A4" i="11"/>
  <c r="M43" i="11"/>
  <c r="H43" i="11"/>
  <c r="A41" i="47"/>
  <c r="G40" i="47" s="1"/>
  <c r="G41" i="47" s="1"/>
  <c r="G42" i="47" s="1"/>
  <c r="H6" i="18"/>
  <c r="D5" i="18"/>
  <c r="E38" i="47"/>
  <c r="E41" i="47"/>
  <c r="E37" i="47"/>
  <c r="E9" i="47"/>
  <c r="E8" i="47"/>
  <c r="E4" i="47"/>
  <c r="A37" i="47"/>
  <c r="G36" i="47" s="1"/>
  <c r="G37" i="47" s="1"/>
  <c r="G38" i="47" s="1"/>
  <c r="A33" i="47"/>
  <c r="G32" i="47" s="1"/>
  <c r="G33" i="47" s="1"/>
  <c r="G34" i="47" s="1"/>
  <c r="A29" i="47"/>
  <c r="G28" i="47" s="1"/>
  <c r="G29" i="47" s="1"/>
  <c r="G30" i="47" s="1"/>
  <c r="A25" i="47"/>
  <c r="G24" i="47" s="1"/>
  <c r="G25" i="47" s="1"/>
  <c r="G26" i="47" s="1"/>
  <c r="A21" i="47"/>
  <c r="G20" i="47" s="1"/>
  <c r="G21" i="47" s="1"/>
  <c r="G22" i="47" s="1"/>
  <c r="A17" i="47"/>
  <c r="G16" i="47" s="1"/>
  <c r="G17" i="47" s="1"/>
  <c r="G18" i="47" s="1"/>
  <c r="K42" i="13"/>
  <c r="K41" i="13"/>
  <c r="F41" i="13"/>
  <c r="A41" i="13"/>
  <c r="B28" i="52" l="1"/>
  <c r="B212" i="1"/>
  <c r="K164" i="1"/>
  <c r="B55" i="20"/>
  <c r="E21" i="47"/>
  <c r="E32" i="47"/>
  <c r="E40" i="47"/>
  <c r="E28" i="47"/>
  <c r="E25" i="47"/>
  <c r="F23" i="18"/>
  <c r="E17" i="47"/>
  <c r="D23" i="18"/>
  <c r="E36" i="47"/>
  <c r="E12" i="47"/>
  <c r="E13" i="47"/>
  <c r="E14" i="47"/>
  <c r="E10" i="47"/>
  <c r="C18" i="47"/>
  <c r="C21" i="47"/>
  <c r="C24" i="47"/>
  <c r="D64" i="18"/>
  <c r="A63" i="18"/>
  <c r="A62" i="18"/>
  <c r="A13" i="47"/>
  <c r="G12" i="47" s="1"/>
  <c r="G13" i="47" s="1"/>
  <c r="G14" i="47" s="1"/>
  <c r="A9" i="47"/>
  <c r="G8" i="47" s="1"/>
  <c r="G9" i="47" s="1"/>
  <c r="G10" i="47" s="1"/>
  <c r="A20" i="18"/>
  <c r="A32" i="18" s="1"/>
  <c r="A44" i="18" s="1"/>
  <c r="A56" i="18" s="1"/>
  <c r="A19" i="18"/>
  <c r="A31" i="18" s="1"/>
  <c r="A43" i="18" s="1"/>
  <c r="A55" i="18" s="1"/>
  <c r="D9" i="18"/>
  <c r="D21" i="18" s="1"/>
  <c r="D33" i="18" s="1"/>
  <c r="D45" i="18" s="1"/>
  <c r="D57" i="18" s="1"/>
  <c r="A8" i="18"/>
  <c r="A7" i="18"/>
  <c r="A50" i="18"/>
  <c r="A49" i="18"/>
  <c r="A38" i="18"/>
  <c r="A37" i="18"/>
  <c r="A26" i="18"/>
  <c r="A25" i="18"/>
  <c r="D15" i="18"/>
  <c r="D27" i="18" s="1"/>
  <c r="D39" i="18" s="1"/>
  <c r="D51" i="18" s="1"/>
  <c r="A14" i="18"/>
  <c r="A13" i="18"/>
  <c r="B29" i="52" l="1"/>
  <c r="B213" i="1"/>
  <c r="K165" i="1"/>
  <c r="B56" i="20"/>
  <c r="A5" i="17"/>
  <c r="S5" i="17" s="1"/>
  <c r="A5" i="47"/>
  <c r="G4" i="47" s="1"/>
  <c r="G5" i="47" s="1"/>
  <c r="G6" i="47" s="1"/>
  <c r="C25" i="47"/>
  <c r="C22" i="47"/>
  <c r="N94" i="17"/>
  <c r="N91" i="17"/>
  <c r="N90" i="17"/>
  <c r="N86" i="17"/>
  <c r="N83" i="17"/>
  <c r="N82" i="17"/>
  <c r="N78" i="17"/>
  <c r="N74" i="17"/>
  <c r="N70" i="17"/>
  <c r="N36" i="17"/>
  <c r="N32" i="17"/>
  <c r="N12" i="17"/>
  <c r="N8" i="17"/>
  <c r="H249" i="47"/>
  <c r="H250" i="47" s="1"/>
  <c r="H251" i="47" s="1"/>
  <c r="H245" i="47"/>
  <c r="H246" i="47" s="1"/>
  <c r="H247" i="47" s="1"/>
  <c r="H241" i="47"/>
  <c r="H242" i="47" s="1"/>
  <c r="H243" i="47" s="1"/>
  <c r="H237" i="47"/>
  <c r="H238" i="47" s="1"/>
  <c r="H239" i="47" s="1"/>
  <c r="H233" i="47"/>
  <c r="H234" i="47" s="1"/>
  <c r="H235" i="47" s="1"/>
  <c r="H229" i="47"/>
  <c r="H230" i="47" s="1"/>
  <c r="H231" i="47" s="1"/>
  <c r="H225" i="47"/>
  <c r="H226" i="47" s="1"/>
  <c r="H227" i="47" s="1"/>
  <c r="H221" i="47"/>
  <c r="H222" i="47" s="1"/>
  <c r="H223" i="47" s="1"/>
  <c r="H217" i="47"/>
  <c r="H218" i="47" s="1"/>
  <c r="H219" i="47" s="1"/>
  <c r="H213" i="47"/>
  <c r="H214" i="47" s="1"/>
  <c r="H215" i="47" s="1"/>
  <c r="H210" i="47"/>
  <c r="H211" i="47" s="1"/>
  <c r="H212" i="47" s="1"/>
  <c r="G210" i="47"/>
  <c r="G211" i="47" s="1"/>
  <c r="G212" i="47" s="1"/>
  <c r="F210" i="47"/>
  <c r="F211" i="47" s="1"/>
  <c r="F212" i="47" s="1"/>
  <c r="H206" i="47"/>
  <c r="H207" i="47" s="1"/>
  <c r="H208" i="47" s="1"/>
  <c r="H202" i="47"/>
  <c r="H203" i="47" s="1"/>
  <c r="H204" i="47" s="1"/>
  <c r="B30" i="52" l="1"/>
  <c r="B214" i="1"/>
  <c r="K166" i="1"/>
  <c r="B57" i="20"/>
  <c r="C29" i="47"/>
  <c r="C26" i="47"/>
  <c r="H198" i="47"/>
  <c r="H199" i="47" s="1"/>
  <c r="H200" i="47" s="1"/>
  <c r="H194" i="47"/>
  <c r="H195" i="47" s="1"/>
  <c r="H196" i="47" s="1"/>
  <c r="H190" i="47"/>
  <c r="H191" i="47" s="1"/>
  <c r="H192" i="47" s="1"/>
  <c r="H186" i="47"/>
  <c r="H187" i="47" s="1"/>
  <c r="H188" i="47" s="1"/>
  <c r="H182" i="47"/>
  <c r="H183" i="47" s="1"/>
  <c r="H184" i="47" s="1"/>
  <c r="H178" i="47"/>
  <c r="H179" i="47" s="1"/>
  <c r="H180" i="47" s="1"/>
  <c r="H174" i="47"/>
  <c r="H175" i="47" s="1"/>
  <c r="H176" i="47" s="1"/>
  <c r="H170" i="47"/>
  <c r="H171" i="47" s="1"/>
  <c r="H172" i="47" s="1"/>
  <c r="H44" i="47"/>
  <c r="H45" i="47" s="1"/>
  <c r="H46" i="47" s="1"/>
  <c r="H47" i="47" s="1"/>
  <c r="H48" i="47" s="1"/>
  <c r="H49" i="47" s="1"/>
  <c r="H50" i="47" s="1"/>
  <c r="H51" i="47" s="1"/>
  <c r="H52" i="47" s="1"/>
  <c r="H53" i="47" s="1"/>
  <c r="H54" i="47" s="1"/>
  <c r="H55" i="47" s="1"/>
  <c r="H56" i="47" s="1"/>
  <c r="H57" i="47" s="1"/>
  <c r="H58" i="47" s="1"/>
  <c r="H59" i="47" s="1"/>
  <c r="H60" i="47" s="1"/>
  <c r="H61" i="47" s="1"/>
  <c r="H62" i="47" s="1"/>
  <c r="H63" i="47" s="1"/>
  <c r="H64" i="47" s="1"/>
  <c r="H65" i="47" s="1"/>
  <c r="H66" i="47" s="1"/>
  <c r="H67" i="47" s="1"/>
  <c r="H68" i="47" s="1"/>
  <c r="H69" i="47" s="1"/>
  <c r="H70" i="47" s="1"/>
  <c r="H71" i="47" s="1"/>
  <c r="H72" i="47" s="1"/>
  <c r="H73" i="47" s="1"/>
  <c r="H74" i="47" s="1"/>
  <c r="H75" i="47" s="1"/>
  <c r="H76" i="47" s="1"/>
  <c r="H77" i="47" s="1"/>
  <c r="H78" i="47" s="1"/>
  <c r="H79" i="47" s="1"/>
  <c r="H80" i="47" s="1"/>
  <c r="H81" i="47" s="1"/>
  <c r="H82" i="47" s="1"/>
  <c r="H83" i="47" s="1"/>
  <c r="H84" i="47" s="1"/>
  <c r="H85" i="47" s="1"/>
  <c r="H86" i="47" s="1"/>
  <c r="H87" i="47"/>
  <c r="H88" i="47" s="1"/>
  <c r="H89" i="47" s="1"/>
  <c r="H90" i="47" s="1"/>
  <c r="H91" i="47" s="1"/>
  <c r="H92" i="47" s="1"/>
  <c r="H93" i="47" s="1"/>
  <c r="H94" i="47" s="1"/>
  <c r="H95" i="47" s="1"/>
  <c r="H96" i="47" s="1"/>
  <c r="H97" i="47" s="1"/>
  <c r="H98" i="47" s="1"/>
  <c r="H99" i="47" s="1"/>
  <c r="H100" i="47" s="1"/>
  <c r="H101" i="47" s="1"/>
  <c r="H102" i="47" s="1"/>
  <c r="H103" i="47" s="1"/>
  <c r="H104" i="47" s="1"/>
  <c r="H105" i="47" s="1"/>
  <c r="H106" i="47" s="1"/>
  <c r="H107" i="47" s="1"/>
  <c r="H108" i="47" s="1"/>
  <c r="H109" i="47" s="1"/>
  <c r="H110" i="47" s="1"/>
  <c r="H111" i="47" s="1"/>
  <c r="H112" i="47" s="1"/>
  <c r="H113" i="47" s="1"/>
  <c r="H114" i="47" s="1"/>
  <c r="H115" i="47" s="1"/>
  <c r="H116" i="47" s="1"/>
  <c r="H117" i="47" s="1"/>
  <c r="H118" i="47" s="1"/>
  <c r="H119" i="47" s="1"/>
  <c r="H120" i="47" s="1"/>
  <c r="H121" i="47" s="1"/>
  <c r="H122" i="47" s="1"/>
  <c r="H123" i="47" s="1"/>
  <c r="H124" i="47" s="1"/>
  <c r="H125" i="47" s="1"/>
  <c r="H126" i="47" s="1"/>
  <c r="H127" i="47" s="1"/>
  <c r="H128" i="47" s="1"/>
  <c r="H129" i="47" s="1"/>
  <c r="H130" i="47" s="1"/>
  <c r="H131" i="47" s="1"/>
  <c r="H132" i="47" s="1"/>
  <c r="H133" i="47" s="1"/>
  <c r="H134" i="47" s="1"/>
  <c r="H135" i="47" s="1"/>
  <c r="H136" i="47" s="1"/>
  <c r="H137" i="47" s="1"/>
  <c r="H138" i="47" s="1"/>
  <c r="H139" i="47" s="1"/>
  <c r="H140" i="47" s="1"/>
  <c r="H141" i="47" s="1"/>
  <c r="H142" i="47" s="1"/>
  <c r="H143" i="47" s="1"/>
  <c r="H144" i="47" s="1"/>
  <c r="H145" i="47" s="1"/>
  <c r="H146" i="47" s="1"/>
  <c r="H147" i="47" s="1"/>
  <c r="H148" i="47" s="1"/>
  <c r="H149" i="47" s="1"/>
  <c r="H150" i="47" s="1"/>
  <c r="H151" i="47" s="1"/>
  <c r="H152" i="47" s="1"/>
  <c r="H153" i="47" s="1"/>
  <c r="H154" i="47" s="1"/>
  <c r="H155" i="47" s="1"/>
  <c r="H156" i="47" s="1"/>
  <c r="H157" i="47" s="1"/>
  <c r="H158" i="47" s="1"/>
  <c r="H159" i="47" s="1"/>
  <c r="H160" i="47" s="1"/>
  <c r="H161" i="47" s="1"/>
  <c r="H162" i="47" s="1"/>
  <c r="H163" i="47" s="1"/>
  <c r="H164" i="47" s="1"/>
  <c r="H165" i="47" s="1"/>
  <c r="H166" i="47" s="1"/>
  <c r="H167" i="47" s="1"/>
  <c r="H168" i="47" s="1"/>
  <c r="H169" i="47" s="1"/>
  <c r="O25" i="47"/>
  <c r="O26" i="47" s="1"/>
  <c r="O27" i="47" s="1"/>
  <c r="O28" i="47" s="1"/>
  <c r="O29" i="47" s="1"/>
  <c r="O30" i="47" s="1"/>
  <c r="O31" i="47" s="1"/>
  <c r="O32" i="47" s="1"/>
  <c r="O33" i="47" s="1"/>
  <c r="O34" i="47" s="1"/>
  <c r="O35" i="47" s="1"/>
  <c r="O36" i="47" s="1"/>
  <c r="O37" i="47" s="1"/>
  <c r="O38" i="47" s="1"/>
  <c r="O39" i="47" s="1"/>
  <c r="O40" i="47" s="1"/>
  <c r="O41" i="47" s="1"/>
  <c r="O42" i="47" s="1"/>
  <c r="O43" i="47" s="1"/>
  <c r="O44" i="47" s="1"/>
  <c r="O45" i="47" s="1"/>
  <c r="O46" i="47" s="1"/>
  <c r="O47" i="47" s="1"/>
  <c r="O48" i="47" s="1"/>
  <c r="O49" i="47" s="1"/>
  <c r="O50" i="47" s="1"/>
  <c r="O51" i="47" s="1"/>
  <c r="O52" i="47" s="1"/>
  <c r="O53" i="47" s="1"/>
  <c r="O54" i="47" s="1"/>
  <c r="O55" i="47" s="1"/>
  <c r="O56" i="47" s="1"/>
  <c r="O57" i="47" s="1"/>
  <c r="O58" i="47" s="1"/>
  <c r="O59" i="47" s="1"/>
  <c r="O60" i="47" s="1"/>
  <c r="O61" i="47" s="1"/>
  <c r="O62" i="47" s="1"/>
  <c r="O63" i="47" s="1"/>
  <c r="O64" i="47" s="1"/>
  <c r="O65" i="47" s="1"/>
  <c r="O66" i="47" s="1"/>
  <c r="O67" i="47" s="1"/>
  <c r="O68" i="47" s="1"/>
  <c r="O69" i="47" s="1"/>
  <c r="O70" i="47" s="1"/>
  <c r="O71" i="47" s="1"/>
  <c r="O72" i="47" s="1"/>
  <c r="O73" i="47" s="1"/>
  <c r="O74" i="47" s="1"/>
  <c r="O75" i="47" s="1"/>
  <c r="O76" i="47" s="1"/>
  <c r="O77" i="47" s="1"/>
  <c r="O78" i="47" s="1"/>
  <c r="O79" i="47" s="1"/>
  <c r="O80" i="47" s="1"/>
  <c r="O81" i="47" s="1"/>
  <c r="O82" i="47" s="1"/>
  <c r="O83" i="47" s="1"/>
  <c r="O84" i="47" s="1"/>
  <c r="O85" i="47" s="1"/>
  <c r="O86" i="47" s="1"/>
  <c r="O87" i="47" s="1"/>
  <c r="O88" i="47" s="1"/>
  <c r="O89" i="47" s="1"/>
  <c r="O90" i="47" s="1"/>
  <c r="O91" i="47" s="1"/>
  <c r="O92" i="47" s="1"/>
  <c r="O93" i="47" s="1"/>
  <c r="O94" i="47" s="1"/>
  <c r="O95" i="47" s="1"/>
  <c r="O96" i="47" s="1"/>
  <c r="O97" i="47" s="1"/>
  <c r="O98" i="47" s="1"/>
  <c r="O99" i="47" s="1"/>
  <c r="O100" i="47" s="1"/>
  <c r="O101" i="47" s="1"/>
  <c r="O102" i="47" s="1"/>
  <c r="O103" i="47" s="1"/>
  <c r="O104" i="47" s="1"/>
  <c r="O105" i="47" s="1"/>
  <c r="O106" i="47" s="1"/>
  <c r="O107" i="47" s="1"/>
  <c r="O108" i="47" s="1"/>
  <c r="O109" i="47" s="1"/>
  <c r="O110" i="47" s="1"/>
  <c r="O111" i="47" s="1"/>
  <c r="O112" i="47" s="1"/>
  <c r="O113" i="47" s="1"/>
  <c r="O114" i="47" s="1"/>
  <c r="O115" i="47" s="1"/>
  <c r="O116" i="47" s="1"/>
  <c r="O117" i="47" s="1"/>
  <c r="O118" i="47" s="1"/>
  <c r="O119" i="47" s="1"/>
  <c r="O120" i="47" s="1"/>
  <c r="O121" i="47" s="1"/>
  <c r="O122" i="47" s="1"/>
  <c r="O123" i="47" s="1"/>
  <c r="O124" i="47" s="1"/>
  <c r="O125" i="47" s="1"/>
  <c r="O126" i="47" s="1"/>
  <c r="O127" i="47" s="1"/>
  <c r="O128" i="47" s="1"/>
  <c r="O129" i="47" s="1"/>
  <c r="O130" i="47" s="1"/>
  <c r="O131" i="47" s="1"/>
  <c r="O132" i="47" s="1"/>
  <c r="O133" i="47" s="1"/>
  <c r="O134" i="47" s="1"/>
  <c r="O135" i="47" s="1"/>
  <c r="O136" i="47" s="1"/>
  <c r="O137" i="47" s="1"/>
  <c r="O138" i="47" s="1"/>
  <c r="O139" i="47" s="1"/>
  <c r="O140" i="47" s="1"/>
  <c r="O141" i="47" s="1"/>
  <c r="O142" i="47" s="1"/>
  <c r="O143" i="47" s="1"/>
  <c r="O144" i="47" s="1"/>
  <c r="O145" i="47" s="1"/>
  <c r="O146" i="47" s="1"/>
  <c r="O147" i="47" s="1"/>
  <c r="O148" i="47" s="1"/>
  <c r="O149" i="47" s="1"/>
  <c r="O150" i="47" s="1"/>
  <c r="O151" i="47" s="1"/>
  <c r="O152" i="47" s="1"/>
  <c r="O153" i="47" s="1"/>
  <c r="O154" i="47" s="1"/>
  <c r="O155" i="47" s="1"/>
  <c r="O156" i="47" s="1"/>
  <c r="O157" i="47" s="1"/>
  <c r="O158" i="47" s="1"/>
  <c r="O159" i="47" s="1"/>
  <c r="O160" i="47" s="1"/>
  <c r="O161" i="47" s="1"/>
  <c r="O162" i="47" s="1"/>
  <c r="O163" i="47" s="1"/>
  <c r="O164" i="47" s="1"/>
  <c r="O165" i="47" s="1"/>
  <c r="O166" i="47" s="1"/>
  <c r="O167" i="47" s="1"/>
  <c r="O168" i="47" s="1"/>
  <c r="O169" i="47" s="1"/>
  <c r="O170" i="47" s="1"/>
  <c r="O171" i="47" s="1"/>
  <c r="O172" i="47" s="1"/>
  <c r="O173" i="47" s="1"/>
  <c r="O174" i="47" s="1"/>
  <c r="O175" i="47" s="1"/>
  <c r="O176" i="47" s="1"/>
  <c r="O177" i="47" s="1"/>
  <c r="O178" i="47" s="1"/>
  <c r="O179" i="47" s="1"/>
  <c r="O180" i="47" s="1"/>
  <c r="O181" i="47" s="1"/>
  <c r="O182" i="47" s="1"/>
  <c r="O183" i="47" s="1"/>
  <c r="O184" i="47" s="1"/>
  <c r="O185" i="47" s="1"/>
  <c r="O186" i="47" s="1"/>
  <c r="O187" i="47" s="1"/>
  <c r="O188" i="47" s="1"/>
  <c r="O189" i="47" s="1"/>
  <c r="O190" i="47" s="1"/>
  <c r="O191" i="47" s="1"/>
  <c r="O192" i="47" s="1"/>
  <c r="O193" i="47" s="1"/>
  <c r="O194" i="47" s="1"/>
  <c r="O195" i="47" s="1"/>
  <c r="O196" i="47" s="1"/>
  <c r="O197" i="47" s="1"/>
  <c r="O198" i="47" s="1"/>
  <c r="O199" i="47" s="1"/>
  <c r="O200" i="47" s="1"/>
  <c r="O201" i="47" s="1"/>
  <c r="O202" i="47" s="1"/>
  <c r="O203" i="47" s="1"/>
  <c r="O204" i="47" s="1"/>
  <c r="O205" i="47" s="1"/>
  <c r="O206" i="47" s="1"/>
  <c r="O207" i="47" s="1"/>
  <c r="O208" i="47" s="1"/>
  <c r="O209" i="47" s="1"/>
  <c r="O210" i="47" s="1"/>
  <c r="O211" i="47" s="1"/>
  <c r="O212" i="47" s="1"/>
  <c r="O213" i="47" s="1"/>
  <c r="O214" i="47" s="1"/>
  <c r="O215" i="47" s="1"/>
  <c r="O216" i="47" s="1"/>
  <c r="O217" i="47" s="1"/>
  <c r="O218" i="47" s="1"/>
  <c r="O219" i="47" s="1"/>
  <c r="O220" i="47" s="1"/>
  <c r="O221" i="47" s="1"/>
  <c r="O222" i="47" s="1"/>
  <c r="O223" i="47" s="1"/>
  <c r="O224" i="47" s="1"/>
  <c r="O225" i="47" s="1"/>
  <c r="O226" i="47" s="1"/>
  <c r="O227" i="47" s="1"/>
  <c r="O228" i="47" s="1"/>
  <c r="O229" i="47" s="1"/>
  <c r="O230" i="47" s="1"/>
  <c r="O231" i="47" s="1"/>
  <c r="O232" i="47" s="1"/>
  <c r="O233" i="47" s="1"/>
  <c r="O234" i="47" s="1"/>
  <c r="O235" i="47" s="1"/>
  <c r="O236" i="47" s="1"/>
  <c r="O237" i="47" s="1"/>
  <c r="O238" i="47" s="1"/>
  <c r="O239" i="47" s="1"/>
  <c r="O240" i="47" s="1"/>
  <c r="O241" i="47" s="1"/>
  <c r="O242" i="47" s="1"/>
  <c r="O243" i="47" s="1"/>
  <c r="O244" i="47" s="1"/>
  <c r="O245" i="47" s="1"/>
  <c r="O246" i="47" s="1"/>
  <c r="O247" i="47" s="1"/>
  <c r="O248" i="47" s="1"/>
  <c r="O249" i="47" s="1"/>
  <c r="O250" i="47" s="1"/>
  <c r="O251" i="47" s="1"/>
  <c r="O252" i="47" s="1"/>
  <c r="E249" i="47"/>
  <c r="J83" i="47" s="1"/>
  <c r="E241" i="47"/>
  <c r="J75" i="47" s="1"/>
  <c r="E211" i="47"/>
  <c r="E207" i="47"/>
  <c r="J41" i="47" s="1"/>
  <c r="E206" i="47"/>
  <c r="J40" i="47" s="1"/>
  <c r="E203" i="47"/>
  <c r="J37" i="47" s="1"/>
  <c r="E202" i="47"/>
  <c r="J36" i="47" s="1"/>
  <c r="E198" i="47"/>
  <c r="J32" i="47" s="1"/>
  <c r="E196" i="47"/>
  <c r="E194" i="47"/>
  <c r="J28" i="47" s="1"/>
  <c r="E191" i="47"/>
  <c r="J25" i="47" s="1"/>
  <c r="E178" i="47"/>
  <c r="J12" i="47" s="1"/>
  <c r="E174" i="47"/>
  <c r="J8" i="47" s="1"/>
  <c r="E172" i="47"/>
  <c r="J6" i="47" s="1"/>
  <c r="E171" i="47"/>
  <c r="J5" i="47" s="1"/>
  <c r="E170" i="47"/>
  <c r="J4" i="47" s="1"/>
  <c r="E166" i="47"/>
  <c r="E158" i="47"/>
  <c r="E128" i="47"/>
  <c r="E124" i="47"/>
  <c r="E123" i="47"/>
  <c r="E120" i="47"/>
  <c r="E119" i="47"/>
  <c r="E115" i="47"/>
  <c r="E111" i="47"/>
  <c r="E95" i="47"/>
  <c r="E89" i="47"/>
  <c r="E88" i="47"/>
  <c r="E83" i="47"/>
  <c r="E75" i="47"/>
  <c r="E47" i="47"/>
  <c r="A84" i="47"/>
  <c r="G166" i="47" s="1"/>
  <c r="G167" i="47" s="1"/>
  <c r="G168" i="47" s="1"/>
  <c r="A83" i="47"/>
  <c r="F166" i="47" s="1"/>
  <c r="F167" i="47" s="1"/>
  <c r="F168" i="47" s="1"/>
  <c r="A80" i="47"/>
  <c r="G162" i="47" s="1"/>
  <c r="G163" i="47" s="1"/>
  <c r="G164" i="47" s="1"/>
  <c r="A79" i="47"/>
  <c r="F162" i="47" s="1"/>
  <c r="F163" i="47" s="1"/>
  <c r="F164" i="47" s="1"/>
  <c r="A76" i="47"/>
  <c r="G158" i="47" s="1"/>
  <c r="G159" i="47" s="1"/>
  <c r="G160" i="47" s="1"/>
  <c r="A75" i="47"/>
  <c r="F158" i="47" s="1"/>
  <c r="F159" i="47" s="1"/>
  <c r="F160" i="47" s="1"/>
  <c r="A72" i="47"/>
  <c r="G154" i="47" s="1"/>
  <c r="G155" i="47" s="1"/>
  <c r="G156" i="47" s="1"/>
  <c r="A71" i="47"/>
  <c r="F154" i="47" s="1"/>
  <c r="F155" i="47" s="1"/>
  <c r="F156" i="47" s="1"/>
  <c r="A68" i="47"/>
  <c r="G150" i="47" s="1"/>
  <c r="G151" i="47" s="1"/>
  <c r="G152" i="47" s="1"/>
  <c r="A67" i="47"/>
  <c r="F150" i="47" s="1"/>
  <c r="F151" i="47" s="1"/>
  <c r="F152" i="47" s="1"/>
  <c r="A64" i="47"/>
  <c r="G146" i="47" s="1"/>
  <c r="G147" i="47" s="1"/>
  <c r="G148" i="47" s="1"/>
  <c r="A63" i="47"/>
  <c r="F146" i="47" s="1"/>
  <c r="F147" i="47" s="1"/>
  <c r="F148" i="47" s="1"/>
  <c r="A60" i="47"/>
  <c r="G142" i="47" s="1"/>
  <c r="G143" i="47" s="1"/>
  <c r="G144" i="47" s="1"/>
  <c r="A59" i="47"/>
  <c r="F142" i="47" s="1"/>
  <c r="F143" i="47" s="1"/>
  <c r="F144" i="47" s="1"/>
  <c r="A56" i="47"/>
  <c r="G138" i="47" s="1"/>
  <c r="G139" i="47" s="1"/>
  <c r="G140" i="47" s="1"/>
  <c r="C55" i="47"/>
  <c r="B55" i="47"/>
  <c r="B59" i="47" s="1"/>
  <c r="B63" i="47" s="1"/>
  <c r="B67" i="47" s="1"/>
  <c r="A55" i="47"/>
  <c r="F138" i="47" s="1"/>
  <c r="F139" i="47" s="1"/>
  <c r="F140" i="47" s="1"/>
  <c r="C53" i="47"/>
  <c r="C57" i="47" s="1"/>
  <c r="C52" i="47"/>
  <c r="C56" i="47" s="1"/>
  <c r="C60" i="47" s="1"/>
  <c r="A51" i="47"/>
  <c r="F134" i="47" s="1"/>
  <c r="F135" i="47" s="1"/>
  <c r="F136" i="47" s="1"/>
  <c r="B49" i="47"/>
  <c r="B53" i="47" s="1"/>
  <c r="B57" i="47" s="1"/>
  <c r="B61" i="47" s="1"/>
  <c r="B65" i="47" s="1"/>
  <c r="B69" i="47" s="1"/>
  <c r="B73" i="47" s="1"/>
  <c r="B48" i="47"/>
  <c r="B52" i="47" s="1"/>
  <c r="B56" i="47" s="1"/>
  <c r="B60" i="47" s="1"/>
  <c r="B64" i="47" s="1"/>
  <c r="B68" i="47" s="1"/>
  <c r="B72" i="47" s="1"/>
  <c r="B47" i="47"/>
  <c r="B71" i="47" s="1"/>
  <c r="A47" i="47"/>
  <c r="F130" i="47" s="1"/>
  <c r="F131" i="47" s="1"/>
  <c r="F132" i="47" s="1"/>
  <c r="E45" i="47"/>
  <c r="D210" i="47"/>
  <c r="D127" i="47"/>
  <c r="C44" i="47"/>
  <c r="F123" i="47"/>
  <c r="F124" i="47" s="1"/>
  <c r="F125" i="47" s="1"/>
  <c r="F119" i="47"/>
  <c r="F120" i="47" s="1"/>
  <c r="F121" i="47" s="1"/>
  <c r="F115" i="47"/>
  <c r="F116" i="47" s="1"/>
  <c r="F117" i="47" s="1"/>
  <c r="F111" i="47"/>
  <c r="F112" i="47" s="1"/>
  <c r="F113" i="47" s="1"/>
  <c r="F107" i="47"/>
  <c r="F108" i="47" s="1"/>
  <c r="F109" i="47" s="1"/>
  <c r="F103" i="47"/>
  <c r="F104" i="47" s="1"/>
  <c r="F105" i="47" s="1"/>
  <c r="F99" i="47"/>
  <c r="F100" i="47" s="1"/>
  <c r="F101" i="47" s="1"/>
  <c r="F95" i="47"/>
  <c r="F96" i="47" s="1"/>
  <c r="F97" i="47" s="1"/>
  <c r="F91" i="47"/>
  <c r="F92" i="47" s="1"/>
  <c r="F93" i="47" s="1"/>
  <c r="D87" i="47"/>
  <c r="D88" i="47" s="1"/>
  <c r="D89" i="47" s="1"/>
  <c r="D170" i="47" s="1"/>
  <c r="D171" i="47" s="1"/>
  <c r="D172" i="47" s="1"/>
  <c r="C47" i="47"/>
  <c r="A72" i="17"/>
  <c r="A64" i="17"/>
  <c r="A91" i="17"/>
  <c r="A87" i="17"/>
  <c r="A83" i="17"/>
  <c r="A79" i="17"/>
  <c r="A75" i="17"/>
  <c r="A71" i="17"/>
  <c r="A67" i="17"/>
  <c r="A68" i="17"/>
  <c r="A63" i="17"/>
  <c r="A59" i="17"/>
  <c r="A55" i="17"/>
  <c r="A40" i="17"/>
  <c r="A59" i="18" s="1"/>
  <c r="A36" i="17"/>
  <c r="A32" i="17"/>
  <c r="A47" i="18" s="1"/>
  <c r="A28" i="17"/>
  <c r="A41" i="18" s="1"/>
  <c r="A24" i="17"/>
  <c r="A20" i="17"/>
  <c r="A29" i="18" s="1"/>
  <c r="A16" i="17"/>
  <c r="A23" i="18" s="1"/>
  <c r="A12" i="17"/>
  <c r="A17" i="18" s="1"/>
  <c r="N92" i="17"/>
  <c r="E167" i="47"/>
  <c r="E85" i="47"/>
  <c r="E245" i="47"/>
  <c r="J79" i="47" s="1"/>
  <c r="E164" i="47"/>
  <c r="E81" i="47"/>
  <c r="N84" i="17"/>
  <c r="E160" i="47"/>
  <c r="E77" i="47"/>
  <c r="N59" i="17"/>
  <c r="E134" i="47"/>
  <c r="N57" i="17"/>
  <c r="E132" i="47"/>
  <c r="N56" i="17"/>
  <c r="E131" i="47"/>
  <c r="E130" i="47"/>
  <c r="H52" i="17"/>
  <c r="F52" i="17"/>
  <c r="C52" i="17"/>
  <c r="A8" i="17"/>
  <c r="A11" i="18" s="1"/>
  <c r="H1" i="17"/>
  <c r="G2" i="17"/>
  <c r="G53" i="17" s="1"/>
  <c r="F1" i="17"/>
  <c r="E2" i="17"/>
  <c r="E53" i="17" s="1"/>
  <c r="C1" i="17"/>
  <c r="E25" i="46"/>
  <c r="C25" i="46"/>
  <c r="N5" i="17"/>
  <c r="H27" i="46"/>
  <c r="B27" i="46"/>
  <c r="H26" i="46"/>
  <c r="B26" i="46"/>
  <c r="M39" i="13"/>
  <c r="M38" i="13"/>
  <c r="M37" i="13"/>
  <c r="I39" i="13"/>
  <c r="I46" i="13" s="1"/>
  <c r="I38" i="13"/>
  <c r="I45" i="13" s="1"/>
  <c r="I37" i="13"/>
  <c r="I44" i="13" s="1"/>
  <c r="M19" i="13"/>
  <c r="M18" i="13"/>
  <c r="M17" i="13"/>
  <c r="D1" i="13"/>
  <c r="D41" i="13" s="1"/>
  <c r="D23" i="13"/>
  <c r="I23" i="13" s="1"/>
  <c r="M23" i="13" s="1"/>
  <c r="K22" i="13"/>
  <c r="F22" i="13"/>
  <c r="F42" i="13" s="1"/>
  <c r="K21" i="13"/>
  <c r="F21" i="13"/>
  <c r="D21" i="13"/>
  <c r="K2" i="13"/>
  <c r="K1" i="13"/>
  <c r="F2" i="13"/>
  <c r="G1" i="13"/>
  <c r="F6" i="13"/>
  <c r="I19" i="13"/>
  <c r="I18" i="13"/>
  <c r="I17" i="13"/>
  <c r="H56" i="18"/>
  <c r="F56" i="18"/>
  <c r="H55" i="18"/>
  <c r="F55" i="18"/>
  <c r="H50" i="18"/>
  <c r="F50" i="18"/>
  <c r="H49" i="18"/>
  <c r="F49" i="18"/>
  <c r="H25" i="46"/>
  <c r="B25" i="46"/>
  <c r="H44" i="18"/>
  <c r="F44" i="18"/>
  <c r="H43" i="18"/>
  <c r="F43" i="18"/>
  <c r="H38" i="18"/>
  <c r="F38" i="18"/>
  <c r="H37" i="18"/>
  <c r="F37" i="18"/>
  <c r="H32" i="18"/>
  <c r="F32" i="18"/>
  <c r="H31" i="18"/>
  <c r="F31" i="18"/>
  <c r="H26" i="18"/>
  <c r="F26" i="18"/>
  <c r="H25" i="18"/>
  <c r="F25" i="18"/>
  <c r="H20" i="18"/>
  <c r="F20" i="18"/>
  <c r="H19" i="18"/>
  <c r="F19" i="18"/>
  <c r="H14" i="18"/>
  <c r="F14" i="18"/>
  <c r="H13" i="18"/>
  <c r="F13" i="18"/>
  <c r="A60" i="17"/>
  <c r="A56" i="17"/>
  <c r="H8" i="18"/>
  <c r="F8" i="18"/>
  <c r="H7" i="18"/>
  <c r="F7" i="18"/>
  <c r="D2" i="18"/>
  <c r="D3" i="13"/>
  <c r="B31" i="52" l="1"/>
  <c r="B215" i="1"/>
  <c r="K167" i="1"/>
  <c r="E160" i="1" s="1"/>
  <c r="L171" i="1" s="1"/>
  <c r="B58" i="20"/>
  <c r="N60" i="17"/>
  <c r="E138" i="47"/>
  <c r="C30" i="47"/>
  <c r="J30" i="47" s="1"/>
  <c r="D8" i="47"/>
  <c r="D9" i="47" s="1"/>
  <c r="D10" i="47" s="1"/>
  <c r="D91" i="47" s="1"/>
  <c r="D92" i="47" s="1"/>
  <c r="D93" i="47" s="1"/>
  <c r="D174" i="47" s="1"/>
  <c r="D175" i="47" s="1"/>
  <c r="D176" i="47" s="1"/>
  <c r="F51" i="47"/>
  <c r="F217" i="47" s="1"/>
  <c r="F218" i="47" s="1"/>
  <c r="F219" i="47" s="1"/>
  <c r="F63" i="47"/>
  <c r="F64" i="47" s="1"/>
  <c r="F65" i="47" s="1"/>
  <c r="F71" i="47"/>
  <c r="F237" i="47" s="1"/>
  <c r="F238" i="47" s="1"/>
  <c r="F239" i="47" s="1"/>
  <c r="F67" i="47"/>
  <c r="F233" i="47" s="1"/>
  <c r="F234" i="47" s="1"/>
  <c r="F235" i="47" s="1"/>
  <c r="F75" i="47"/>
  <c r="F241" i="47" s="1"/>
  <c r="F242" i="47" s="1"/>
  <c r="F243" i="47" s="1"/>
  <c r="F79" i="47"/>
  <c r="F245" i="47" s="1"/>
  <c r="F246" i="47" s="1"/>
  <c r="F247" i="47" s="1"/>
  <c r="F198" i="47"/>
  <c r="F199" i="47" s="1"/>
  <c r="F200" i="47" s="1"/>
  <c r="F170" i="47"/>
  <c r="F171" i="47" s="1"/>
  <c r="F172" i="47" s="1"/>
  <c r="F87" i="47"/>
  <c r="F88" i="47" s="1"/>
  <c r="F89" i="47" s="1"/>
  <c r="F83" i="47"/>
  <c r="F47" i="47"/>
  <c r="F55" i="47"/>
  <c r="F59" i="47"/>
  <c r="D8" i="18"/>
  <c r="D20" i="18" s="1"/>
  <c r="D32" i="18" s="1"/>
  <c r="D44" i="18" s="1"/>
  <c r="D56" i="18" s="1"/>
  <c r="D63" i="18" s="1"/>
  <c r="D14" i="18"/>
  <c r="D26" i="18" s="1"/>
  <c r="D38" i="18" s="1"/>
  <c r="D50" i="18" s="1"/>
  <c r="E48" i="47"/>
  <c r="E76" i="47"/>
  <c r="E79" i="47"/>
  <c r="E214" i="47"/>
  <c r="J48" i="47" s="1"/>
  <c r="E80" i="47"/>
  <c r="A52" i="18"/>
  <c r="E49" i="47"/>
  <c r="E162" i="47"/>
  <c r="E159" i="47"/>
  <c r="E242" i="47"/>
  <c r="J76" i="47" s="1"/>
  <c r="E163" i="47"/>
  <c r="E51" i="47"/>
  <c r="A5" i="18"/>
  <c r="E250" i="47"/>
  <c r="J84" i="47" s="1"/>
  <c r="E215" i="47"/>
  <c r="J49" i="47" s="1"/>
  <c r="E218" i="47"/>
  <c r="J52" i="47" s="1"/>
  <c r="E168" i="47"/>
  <c r="E217" i="47"/>
  <c r="J51" i="47" s="1"/>
  <c r="E84" i="47"/>
  <c r="N87" i="17"/>
  <c r="G75" i="47"/>
  <c r="G76" i="47" s="1"/>
  <c r="G77" i="47" s="1"/>
  <c r="G55" i="47"/>
  <c r="G221" i="47" s="1"/>
  <c r="G222" i="47" s="1"/>
  <c r="G223" i="47" s="1"/>
  <c r="G67" i="47"/>
  <c r="G233" i="47" s="1"/>
  <c r="G234" i="47" s="1"/>
  <c r="G235" i="47" s="1"/>
  <c r="G71" i="47"/>
  <c r="G237" i="47" s="1"/>
  <c r="G238" i="47" s="1"/>
  <c r="G239" i="47" s="1"/>
  <c r="G59" i="47"/>
  <c r="G63" i="47"/>
  <c r="G79" i="47"/>
  <c r="G83" i="47"/>
  <c r="A48" i="47"/>
  <c r="G119" i="47"/>
  <c r="G120" i="47" s="1"/>
  <c r="G121" i="47" s="1"/>
  <c r="G115" i="47"/>
  <c r="G116" i="47" s="1"/>
  <c r="G117" i="47" s="1"/>
  <c r="G123" i="47"/>
  <c r="G124" i="47" s="1"/>
  <c r="G125" i="47" s="1"/>
  <c r="A52" i="47"/>
  <c r="C64" i="47"/>
  <c r="C71" i="47"/>
  <c r="C59" i="47"/>
  <c r="C61" i="47"/>
  <c r="A35" i="18"/>
  <c r="A1" i="46"/>
  <c r="E87" i="47"/>
  <c r="N28" i="17"/>
  <c r="I25" i="46"/>
  <c r="E140" i="47" l="1"/>
  <c r="N67" i="17"/>
  <c r="E55" i="47"/>
  <c r="C27" i="39"/>
  <c r="E182" i="47"/>
  <c r="J16" i="47" s="1"/>
  <c r="D13" i="13"/>
  <c r="D12" i="47"/>
  <c r="D13" i="47" s="1"/>
  <c r="D14" i="47" s="1"/>
  <c r="D95" i="47" s="1"/>
  <c r="D96" i="47" s="1"/>
  <c r="D97" i="47" s="1"/>
  <c r="D178" i="47" s="1"/>
  <c r="D179" i="47" s="1"/>
  <c r="D180" i="47" s="1"/>
  <c r="F182" i="47"/>
  <c r="F183" i="47" s="1"/>
  <c r="F184" i="47" s="1"/>
  <c r="F72" i="47"/>
  <c r="F73" i="47" s="1"/>
  <c r="F229" i="47"/>
  <c r="F230" i="47" s="1"/>
  <c r="F231" i="47" s="1"/>
  <c r="F52" i="47"/>
  <c r="F53" i="47" s="1"/>
  <c r="F68" i="47"/>
  <c r="F69" i="47" s="1"/>
  <c r="F80" i="47"/>
  <c r="F81" i="47" s="1"/>
  <c r="F76" i="47"/>
  <c r="F77" i="47" s="1"/>
  <c r="G68" i="47"/>
  <c r="G69" i="47" s="1"/>
  <c r="F84" i="47"/>
  <c r="F85" i="47" s="1"/>
  <c r="F249" i="47"/>
  <c r="F250" i="47" s="1"/>
  <c r="F251" i="47" s="1"/>
  <c r="F178" i="47"/>
  <c r="F179" i="47" s="1"/>
  <c r="F180" i="47" s="1"/>
  <c r="F194" i="47"/>
  <c r="F195" i="47" s="1"/>
  <c r="F196" i="47" s="1"/>
  <c r="F56" i="47"/>
  <c r="F57" i="47" s="1"/>
  <c r="F221" i="47"/>
  <c r="F222" i="47" s="1"/>
  <c r="F223" i="47" s="1"/>
  <c r="F202" i="47"/>
  <c r="F203" i="47" s="1"/>
  <c r="F204" i="47" s="1"/>
  <c r="F206" i="47"/>
  <c r="F207" i="47" s="1"/>
  <c r="F208" i="47" s="1"/>
  <c r="G72" i="47"/>
  <c r="G73" i="47" s="1"/>
  <c r="F186" i="47"/>
  <c r="F187" i="47" s="1"/>
  <c r="F188" i="47" s="1"/>
  <c r="G241" i="47"/>
  <c r="G242" i="47" s="1"/>
  <c r="G243" i="47" s="1"/>
  <c r="F48" i="47"/>
  <c r="F49" i="47" s="1"/>
  <c r="F213" i="47"/>
  <c r="F214" i="47" s="1"/>
  <c r="F215" i="47" s="1"/>
  <c r="F225" i="47"/>
  <c r="F226" i="47" s="1"/>
  <c r="F227" i="47" s="1"/>
  <c r="F60" i="47"/>
  <c r="F61" i="47" s="1"/>
  <c r="F190" i="47"/>
  <c r="F191" i="47" s="1"/>
  <c r="F192" i="47" s="1"/>
  <c r="F174" i="47"/>
  <c r="F175" i="47" s="1"/>
  <c r="F176" i="47" s="1"/>
  <c r="E139" i="47"/>
  <c r="N85" i="17"/>
  <c r="E243" i="47"/>
  <c r="J77" i="47" s="1"/>
  <c r="N63" i="17"/>
  <c r="E221" i="47"/>
  <c r="J55" i="47" s="1"/>
  <c r="N93" i="17"/>
  <c r="E251" i="47"/>
  <c r="J85" i="47" s="1"/>
  <c r="N88" i="17"/>
  <c r="E246" i="47"/>
  <c r="J80" i="47" s="1"/>
  <c r="E136" i="47"/>
  <c r="E53" i="47"/>
  <c r="N61" i="17"/>
  <c r="E219" i="47"/>
  <c r="J53" i="47" s="1"/>
  <c r="E135" i="47"/>
  <c r="E52" i="47"/>
  <c r="N65" i="17"/>
  <c r="E223" i="47"/>
  <c r="J57" i="47" s="1"/>
  <c r="N64" i="17"/>
  <c r="E222" i="47"/>
  <c r="J56" i="47" s="1"/>
  <c r="N40" i="17"/>
  <c r="N55" i="17"/>
  <c r="E213" i="47"/>
  <c r="J47" i="47" s="1"/>
  <c r="G56" i="47"/>
  <c r="G57" i="47" s="1"/>
  <c r="G84" i="47"/>
  <c r="G85" i="47" s="1"/>
  <c r="G249" i="47"/>
  <c r="G250" i="47" s="1"/>
  <c r="G251" i="47" s="1"/>
  <c r="G80" i="47"/>
  <c r="G81" i="47" s="1"/>
  <c r="G245" i="47"/>
  <c r="G246" i="47" s="1"/>
  <c r="G247" i="47" s="1"/>
  <c r="G64" i="47"/>
  <c r="G65" i="47" s="1"/>
  <c r="G229" i="47"/>
  <c r="G230" i="47" s="1"/>
  <c r="G231" i="47" s="1"/>
  <c r="G225" i="47"/>
  <c r="G226" i="47" s="1"/>
  <c r="G227" i="47" s="1"/>
  <c r="G60" i="47"/>
  <c r="G61" i="47" s="1"/>
  <c r="G130" i="47"/>
  <c r="G131" i="47" s="1"/>
  <c r="G132" i="47" s="1"/>
  <c r="G47" i="47"/>
  <c r="G206" i="47"/>
  <c r="G207" i="47" s="1"/>
  <c r="G208" i="47" s="1"/>
  <c r="G202" i="47"/>
  <c r="G203" i="47" s="1"/>
  <c r="G204" i="47" s="1"/>
  <c r="G134" i="47"/>
  <c r="G135" i="47" s="1"/>
  <c r="G136" i="47" s="1"/>
  <c r="G51" i="47"/>
  <c r="G198" i="47"/>
  <c r="G199" i="47" s="1"/>
  <c r="G200" i="47" s="1"/>
  <c r="D25" i="46"/>
  <c r="E91" i="47"/>
  <c r="C63" i="47"/>
  <c r="C65" i="47"/>
  <c r="C68" i="47"/>
  <c r="H32" i="38"/>
  <c r="A76" i="17"/>
  <c r="H31" i="38"/>
  <c r="H30" i="38"/>
  <c r="H27" i="39"/>
  <c r="H21" i="42"/>
  <c r="H14" i="44"/>
  <c r="B16" i="45"/>
  <c r="B15" i="45"/>
  <c r="E14" i="45"/>
  <c r="D14" i="45"/>
  <c r="C14" i="45"/>
  <c r="B14" i="45"/>
  <c r="A1" i="45"/>
  <c r="B16" i="44"/>
  <c r="B15" i="44"/>
  <c r="B14" i="44"/>
  <c r="A1" i="44"/>
  <c r="E14" i="43"/>
  <c r="D14" i="43"/>
  <c r="C14" i="43"/>
  <c r="A1" i="43"/>
  <c r="B23" i="42"/>
  <c r="B22" i="42"/>
  <c r="B21" i="42"/>
  <c r="A1" i="42"/>
  <c r="A1" i="41"/>
  <c r="B16" i="40"/>
  <c r="B15" i="40"/>
  <c r="B14" i="40"/>
  <c r="A1" i="40"/>
  <c r="A1" i="39"/>
  <c r="B29" i="39"/>
  <c r="B28" i="39"/>
  <c r="B27" i="39"/>
  <c r="A1" i="38"/>
  <c r="E30" i="38"/>
  <c r="D30" i="38"/>
  <c r="B32" i="38"/>
  <c r="B31" i="38"/>
  <c r="B30" i="38"/>
  <c r="N35" i="13"/>
  <c r="N34" i="13"/>
  <c r="E37" i="36"/>
  <c r="E36" i="36"/>
  <c r="E35" i="36"/>
  <c r="D37" i="36"/>
  <c r="D36" i="36"/>
  <c r="D35" i="36"/>
  <c r="C36" i="36"/>
  <c r="C35" i="36"/>
  <c r="A22" i="36"/>
  <c r="E16" i="36"/>
  <c r="E15" i="36"/>
  <c r="E14" i="36"/>
  <c r="D16" i="36"/>
  <c r="D15" i="36"/>
  <c r="D14" i="36"/>
  <c r="C16" i="36"/>
  <c r="C15" i="36"/>
  <c r="C14" i="36"/>
  <c r="A1" i="36"/>
  <c r="B38" i="36"/>
  <c r="C37" i="36"/>
  <c r="H22" i="34"/>
  <c r="H21" i="34"/>
  <c r="H20" i="34"/>
  <c r="E22" i="34"/>
  <c r="E21" i="34"/>
  <c r="E20" i="34"/>
  <c r="D22" i="34"/>
  <c r="D21" i="34"/>
  <c r="D20" i="34"/>
  <c r="C22" i="34"/>
  <c r="C21" i="34"/>
  <c r="B22" i="34"/>
  <c r="B21" i="34"/>
  <c r="B20" i="34"/>
  <c r="C20" i="34"/>
  <c r="A1" i="34"/>
  <c r="A1" i="30"/>
  <c r="E225" i="47" l="1"/>
  <c r="J59" i="47" s="1"/>
  <c r="E57" i="47"/>
  <c r="E237" i="47"/>
  <c r="J71" i="47" s="1"/>
  <c r="E27" i="39"/>
  <c r="I27" i="39" s="1"/>
  <c r="N79" i="17"/>
  <c r="E226" i="47"/>
  <c r="J60" i="47" s="1"/>
  <c r="E186" i="47"/>
  <c r="J20" i="47" s="1"/>
  <c r="E16" i="47"/>
  <c r="D16" i="47"/>
  <c r="D17" i="47" s="1"/>
  <c r="D18" i="47" s="1"/>
  <c r="D99" i="47" s="1"/>
  <c r="D100" i="47" s="1"/>
  <c r="D101" i="47" s="1"/>
  <c r="D182" i="47" s="1"/>
  <c r="D183" i="47" s="1"/>
  <c r="D184" i="47" s="1"/>
  <c r="E56" i="47"/>
  <c r="H14" i="40"/>
  <c r="N89" i="17"/>
  <c r="E247" i="47"/>
  <c r="J81" i="47" s="1"/>
  <c r="E144" i="47"/>
  <c r="E61" i="47"/>
  <c r="N69" i="17"/>
  <c r="E227" i="47"/>
  <c r="J61" i="47" s="1"/>
  <c r="H14" i="45"/>
  <c r="I14" i="45" s="1"/>
  <c r="E142" i="47"/>
  <c r="E59" i="47"/>
  <c r="N10" i="17"/>
  <c r="E176" i="47"/>
  <c r="J10" i="47" s="1"/>
  <c r="N9" i="17"/>
  <c r="E175" i="47"/>
  <c r="J9" i="47" s="1"/>
  <c r="G213" i="47"/>
  <c r="G214" i="47" s="1"/>
  <c r="G215" i="47" s="1"/>
  <c r="G48" i="47"/>
  <c r="G49" i="47" s="1"/>
  <c r="G52" i="47"/>
  <c r="G53" i="47" s="1"/>
  <c r="G217" i="47"/>
  <c r="G218" i="47" s="1"/>
  <c r="G219" i="47" s="1"/>
  <c r="C72" i="47"/>
  <c r="C69" i="47"/>
  <c r="C67" i="47"/>
  <c r="C26" i="46"/>
  <c r="C27" i="46"/>
  <c r="E26" i="46"/>
  <c r="I26" i="46" s="1"/>
  <c r="E27" i="46"/>
  <c r="I27" i="46" s="1"/>
  <c r="E97" i="47"/>
  <c r="A80" i="17"/>
  <c r="I30" i="38"/>
  <c r="I14" i="43"/>
  <c r="I21" i="34"/>
  <c r="I22" i="34"/>
  <c r="I20" i="34"/>
  <c r="N68" i="17" l="1"/>
  <c r="E71" i="47"/>
  <c r="E154" i="47"/>
  <c r="E184" i="47"/>
  <c r="J18" i="47" s="1"/>
  <c r="E190" i="47"/>
  <c r="J24" i="47" s="1"/>
  <c r="E99" i="47"/>
  <c r="D27" i="39"/>
  <c r="E20" i="47"/>
  <c r="E103" i="47"/>
  <c r="D20" i="47"/>
  <c r="D21" i="47" s="1"/>
  <c r="D22" i="47" s="1"/>
  <c r="D103" i="47" s="1"/>
  <c r="D104" i="47" s="1"/>
  <c r="D105" i="47" s="1"/>
  <c r="D186" i="47" s="1"/>
  <c r="D187" i="47" s="1"/>
  <c r="D188" i="47" s="1"/>
  <c r="E143" i="47"/>
  <c r="E60" i="47"/>
  <c r="N71" i="17"/>
  <c r="E229" i="47"/>
  <c r="J63" i="47" s="1"/>
  <c r="E146" i="47"/>
  <c r="E63" i="47"/>
  <c r="E148" i="47"/>
  <c r="E65" i="47"/>
  <c r="N73" i="17"/>
  <c r="E231" i="47"/>
  <c r="J65" i="47" s="1"/>
  <c r="N14" i="17"/>
  <c r="E180" i="47"/>
  <c r="J14" i="47" s="1"/>
  <c r="N13" i="17"/>
  <c r="E179" i="47"/>
  <c r="J13" i="47" s="1"/>
  <c r="D27" i="46"/>
  <c r="E93" i="47"/>
  <c r="D26" i="46"/>
  <c r="E92" i="47"/>
  <c r="C73" i="47"/>
  <c r="H29" i="39"/>
  <c r="E96" i="47"/>
  <c r="C31" i="38"/>
  <c r="E100" i="47"/>
  <c r="H28" i="39"/>
  <c r="A84" i="17"/>
  <c r="C30" i="38"/>
  <c r="E36" i="32"/>
  <c r="E35" i="32"/>
  <c r="E34" i="32"/>
  <c r="D36" i="32"/>
  <c r="D35" i="32"/>
  <c r="D34" i="32"/>
  <c r="C36" i="32"/>
  <c r="C35" i="32"/>
  <c r="C34" i="32"/>
  <c r="E16" i="32"/>
  <c r="E15" i="32"/>
  <c r="E14" i="32"/>
  <c r="D16" i="32"/>
  <c r="D15" i="32"/>
  <c r="D14" i="32"/>
  <c r="C16" i="32"/>
  <c r="C15" i="32"/>
  <c r="C14" i="32"/>
  <c r="A1" i="32"/>
  <c r="B37" i="32"/>
  <c r="E36" i="31"/>
  <c r="E35" i="31"/>
  <c r="E34" i="31"/>
  <c r="D36" i="31"/>
  <c r="D35" i="31"/>
  <c r="D34" i="31"/>
  <c r="C36" i="31"/>
  <c r="C35" i="31"/>
  <c r="C34" i="31"/>
  <c r="E16" i="31"/>
  <c r="E15" i="31"/>
  <c r="E14" i="31"/>
  <c r="D16" i="31"/>
  <c r="D15" i="31"/>
  <c r="D14" i="31"/>
  <c r="C16" i="31"/>
  <c r="C15" i="31"/>
  <c r="C14" i="31"/>
  <c r="A1" i="31"/>
  <c r="B37" i="31"/>
  <c r="E35" i="30"/>
  <c r="E34" i="30"/>
  <c r="E33" i="30"/>
  <c r="D35" i="30"/>
  <c r="D34" i="30"/>
  <c r="D33" i="30"/>
  <c r="C35" i="30"/>
  <c r="C34" i="30"/>
  <c r="C33" i="30"/>
  <c r="E16" i="30"/>
  <c r="E15" i="30"/>
  <c r="E14" i="30"/>
  <c r="D16" i="30"/>
  <c r="D15" i="30"/>
  <c r="D14" i="30"/>
  <c r="C16" i="30"/>
  <c r="C15" i="30"/>
  <c r="C14" i="30"/>
  <c r="B36" i="30"/>
  <c r="E38" i="29"/>
  <c r="E37" i="29"/>
  <c r="E36" i="29"/>
  <c r="D38" i="29"/>
  <c r="D37" i="29"/>
  <c r="D36" i="29"/>
  <c r="C38" i="29"/>
  <c r="C37" i="29"/>
  <c r="C36" i="29"/>
  <c r="E16" i="29"/>
  <c r="E15" i="29"/>
  <c r="E14" i="29"/>
  <c r="D16" i="29"/>
  <c r="D15" i="29"/>
  <c r="D14" i="29"/>
  <c r="C16" i="29"/>
  <c r="C15" i="29"/>
  <c r="C14" i="29"/>
  <c r="A23" i="29"/>
  <c r="A1" i="29"/>
  <c r="B39" i="29"/>
  <c r="B37" i="27"/>
  <c r="E36" i="27"/>
  <c r="E35" i="27"/>
  <c r="E34" i="27"/>
  <c r="D36" i="27"/>
  <c r="D35" i="27"/>
  <c r="D34" i="27"/>
  <c r="C36" i="27"/>
  <c r="C35" i="27"/>
  <c r="C34" i="27"/>
  <c r="A22" i="27"/>
  <c r="E16" i="27"/>
  <c r="E15" i="27"/>
  <c r="E14" i="27"/>
  <c r="D16" i="27"/>
  <c r="D15" i="27"/>
  <c r="D14" i="27"/>
  <c r="C16" i="27"/>
  <c r="C15" i="27"/>
  <c r="C14" i="27"/>
  <c r="H63" i="18"/>
  <c r="H62" i="18"/>
  <c r="F63" i="18"/>
  <c r="F62" i="18"/>
  <c r="J14" i="13"/>
  <c r="A1" i="27"/>
  <c r="E234" i="47" l="1"/>
  <c r="J68" i="47" s="1"/>
  <c r="E151" i="47"/>
  <c r="E24" i="47"/>
  <c r="D34" i="18"/>
  <c r="E107" i="47"/>
  <c r="E188" i="47"/>
  <c r="J22" i="47" s="1"/>
  <c r="E18" i="47"/>
  <c r="E101" i="47"/>
  <c r="N18" i="17"/>
  <c r="D24" i="47"/>
  <c r="D25" i="47" s="1"/>
  <c r="D26" i="47" s="1"/>
  <c r="D107" i="47" s="1"/>
  <c r="D108" i="47" s="1"/>
  <c r="D109" i="47" s="1"/>
  <c r="D190" i="47" s="1"/>
  <c r="D191" i="47" s="1"/>
  <c r="D192" i="47" s="1"/>
  <c r="N81" i="17"/>
  <c r="E239" i="47"/>
  <c r="J73" i="47" s="1"/>
  <c r="N72" i="17"/>
  <c r="E230" i="47"/>
  <c r="J64" i="47" s="1"/>
  <c r="E150" i="47"/>
  <c r="E67" i="47"/>
  <c r="N75" i="17"/>
  <c r="E233" i="47"/>
  <c r="J67" i="47" s="1"/>
  <c r="E147" i="47"/>
  <c r="E64" i="47"/>
  <c r="E152" i="47"/>
  <c r="E69" i="47"/>
  <c r="N77" i="17"/>
  <c r="E235" i="47"/>
  <c r="J69" i="47" s="1"/>
  <c r="N80" i="17"/>
  <c r="E238" i="47"/>
  <c r="J72" i="47" s="1"/>
  <c r="N17" i="17"/>
  <c r="E183" i="47"/>
  <c r="J17" i="47" s="1"/>
  <c r="E104" i="47"/>
  <c r="H15" i="40"/>
  <c r="H16" i="40"/>
  <c r="A88" i="17"/>
  <c r="C15" i="45"/>
  <c r="D15" i="45"/>
  <c r="E15" i="45"/>
  <c r="C14" i="40"/>
  <c r="C32" i="38"/>
  <c r="N76" i="17" l="1"/>
  <c r="E68" i="47"/>
  <c r="E22" i="47"/>
  <c r="E105" i="47"/>
  <c r="D28" i="47"/>
  <c r="D29" i="47" s="1"/>
  <c r="D30" i="47" s="1"/>
  <c r="D111" i="47" s="1"/>
  <c r="D112" i="47" s="1"/>
  <c r="D113" i="47" s="1"/>
  <c r="D194" i="47" s="1"/>
  <c r="D195" i="47" s="1"/>
  <c r="D196" i="47" s="1"/>
  <c r="E73" i="47"/>
  <c r="E156" i="47"/>
  <c r="E72" i="47"/>
  <c r="E155" i="47"/>
  <c r="N21" i="17"/>
  <c r="E187" i="47"/>
  <c r="J21" i="47" s="1"/>
  <c r="E108" i="47"/>
  <c r="A92" i="17"/>
  <c r="C29" i="39"/>
  <c r="C28" i="39"/>
  <c r="C20" i="41"/>
  <c r="E199" i="47" l="1"/>
  <c r="J33" i="47" s="1"/>
  <c r="E26" i="47"/>
  <c r="E109" i="47"/>
  <c r="D32" i="47"/>
  <c r="D33" i="47" s="1"/>
  <c r="D34" i="47" s="1"/>
  <c r="D115" i="47" s="1"/>
  <c r="D116" i="47" s="1"/>
  <c r="D117" i="47" s="1"/>
  <c r="D198" i="47" s="1"/>
  <c r="D199" i="47" s="1"/>
  <c r="D200" i="47" s="1"/>
  <c r="E29" i="47"/>
  <c r="N33" i="17"/>
  <c r="E192" i="47"/>
  <c r="J26" i="47" s="1"/>
  <c r="H23" i="42"/>
  <c r="H22" i="42"/>
  <c r="C16" i="40"/>
  <c r="C15" i="40"/>
  <c r="D32" i="38"/>
  <c r="D31" i="38"/>
  <c r="C21" i="42"/>
  <c r="D14" i="40"/>
  <c r="E33" i="47" l="1"/>
  <c r="E116" i="47"/>
  <c r="D36" i="47"/>
  <c r="D37" i="47" s="1"/>
  <c r="D38" i="47" s="1"/>
  <c r="D119" i="47" s="1"/>
  <c r="D120" i="47" s="1"/>
  <c r="D121" i="47" s="1"/>
  <c r="D202" i="47" s="1"/>
  <c r="D203" i="47" s="1"/>
  <c r="D204" i="47" s="1"/>
  <c r="D40" i="47" s="1"/>
  <c r="D41" i="47" s="1"/>
  <c r="D42" i="47" s="1"/>
  <c r="E112" i="47"/>
  <c r="E200" i="47"/>
  <c r="J34" i="47" s="1"/>
  <c r="N37" i="17"/>
  <c r="H15" i="44"/>
  <c r="N29" i="17"/>
  <c r="E195" i="47"/>
  <c r="J29" i="47" s="1"/>
  <c r="C22" i="41"/>
  <c r="C21" i="41"/>
  <c r="D29" i="39"/>
  <c r="D28" i="39"/>
  <c r="E32" i="38"/>
  <c r="I32" i="38" s="1"/>
  <c r="E31" i="38"/>
  <c r="I31" i="38" s="1"/>
  <c r="D20" i="41"/>
  <c r="E14" i="40"/>
  <c r="I14" i="40" s="1"/>
  <c r="D43" i="47" l="1"/>
  <c r="D123" i="47"/>
  <c r="D124" i="47" s="1"/>
  <c r="D125" i="47" s="1"/>
  <c r="D206" i="47" s="1"/>
  <c r="D207" i="47" s="1"/>
  <c r="D208" i="47" s="1"/>
  <c r="D47" i="47" s="1"/>
  <c r="D48" i="47" s="1"/>
  <c r="D49" i="47" s="1"/>
  <c r="D130" i="47" s="1"/>
  <c r="D131" i="47" s="1"/>
  <c r="D132" i="47" s="1"/>
  <c r="D213" i="47" s="1"/>
  <c r="D214" i="47" s="1"/>
  <c r="D215" i="47" s="1"/>
  <c r="D51" i="47" s="1"/>
  <c r="D52" i="47" s="1"/>
  <c r="D53" i="47" s="1"/>
  <c r="D134" i="47" s="1"/>
  <c r="D135" i="47" s="1"/>
  <c r="D136" i="47" s="1"/>
  <c r="D217" i="47" s="1"/>
  <c r="D218" i="47" s="1"/>
  <c r="D219" i="47" s="1"/>
  <c r="D55" i="47" s="1"/>
  <c r="D56" i="47" s="1"/>
  <c r="D57" i="47" s="1"/>
  <c r="D138" i="47" s="1"/>
  <c r="D139" i="47" s="1"/>
  <c r="D140" i="47" s="1"/>
  <c r="D221" i="47" s="1"/>
  <c r="D222" i="47" s="1"/>
  <c r="D223" i="47" s="1"/>
  <c r="D59" i="47" s="1"/>
  <c r="D60" i="47" s="1"/>
  <c r="D61" i="47" s="1"/>
  <c r="D142" i="47" s="1"/>
  <c r="D143" i="47" s="1"/>
  <c r="D144" i="47" s="1"/>
  <c r="D225" i="47" s="1"/>
  <c r="D226" i="47" s="1"/>
  <c r="D227" i="47" s="1"/>
  <c r="D63" i="47" s="1"/>
  <c r="D64" i="47" s="1"/>
  <c r="D65" i="47" s="1"/>
  <c r="D146" i="47" s="1"/>
  <c r="D147" i="47" s="1"/>
  <c r="D148" i="47" s="1"/>
  <c r="D229" i="47" s="1"/>
  <c r="D230" i="47" s="1"/>
  <c r="D231" i="47" s="1"/>
  <c r="D67" i="47" s="1"/>
  <c r="D68" i="47" s="1"/>
  <c r="D69" i="47" s="1"/>
  <c r="D150" i="47" s="1"/>
  <c r="D151" i="47" s="1"/>
  <c r="D152" i="47" s="1"/>
  <c r="D233" i="47" s="1"/>
  <c r="D234" i="47" s="1"/>
  <c r="D235" i="47" s="1"/>
  <c r="D71" i="47" s="1"/>
  <c r="D72" i="47" s="1"/>
  <c r="D73" i="47" s="1"/>
  <c r="D154" i="47" s="1"/>
  <c r="D155" i="47" s="1"/>
  <c r="D156" i="47" s="1"/>
  <c r="D237" i="47" s="1"/>
  <c r="D238" i="47" s="1"/>
  <c r="D239" i="47" s="1"/>
  <c r="D75" i="47" s="1"/>
  <c r="D76" i="47" s="1"/>
  <c r="D77" i="47" s="1"/>
  <c r="D158" i="47" s="1"/>
  <c r="D159" i="47" s="1"/>
  <c r="D160" i="47" s="1"/>
  <c r="D241" i="47" s="1"/>
  <c r="D242" i="47" s="1"/>
  <c r="D243" i="47" s="1"/>
  <c r="D79" i="47" s="1"/>
  <c r="D80" i="47" s="1"/>
  <c r="D81" i="47" s="1"/>
  <c r="D162" i="47" s="1"/>
  <c r="D163" i="47" s="1"/>
  <c r="D164" i="47" s="1"/>
  <c r="D245" i="47" s="1"/>
  <c r="D246" i="47" s="1"/>
  <c r="D247" i="47" s="1"/>
  <c r="D83" i="47" s="1"/>
  <c r="D84" i="47" s="1"/>
  <c r="D85" i="47" s="1"/>
  <c r="E117" i="47"/>
  <c r="N41" i="17"/>
  <c r="H15" i="45"/>
  <c r="I15" i="45" s="1"/>
  <c r="H16" i="44"/>
  <c r="D42" i="18"/>
  <c r="E113" i="47"/>
  <c r="C23" i="42"/>
  <c r="C22" i="42"/>
  <c r="D16" i="40"/>
  <c r="D15" i="40"/>
  <c r="E29" i="39"/>
  <c r="I29" i="39" s="1"/>
  <c r="E28" i="39"/>
  <c r="I28" i="39" s="1"/>
  <c r="D21" i="42"/>
  <c r="E20" i="41"/>
  <c r="I20" i="41" s="1"/>
  <c r="N50" i="13"/>
  <c r="N39" i="13"/>
  <c r="N38" i="13"/>
  <c r="N37" i="13"/>
  <c r="N33" i="13"/>
  <c r="N31" i="13"/>
  <c r="N30" i="13"/>
  <c r="N29" i="13"/>
  <c r="N27" i="13"/>
  <c r="N26" i="13"/>
  <c r="N25" i="13"/>
  <c r="N19" i="13"/>
  <c r="N18" i="13"/>
  <c r="N17" i="13"/>
  <c r="N15" i="13"/>
  <c r="N14" i="13"/>
  <c r="N13" i="13"/>
  <c r="N11" i="13"/>
  <c r="N10" i="13"/>
  <c r="N7" i="13"/>
  <c r="N6" i="13"/>
  <c r="N5" i="13"/>
  <c r="J39" i="13"/>
  <c r="J38" i="13"/>
  <c r="J37" i="13"/>
  <c r="J35" i="13"/>
  <c r="J34" i="13"/>
  <c r="J33" i="13"/>
  <c r="J31" i="13"/>
  <c r="J30" i="13"/>
  <c r="J29" i="13"/>
  <c r="J27" i="13"/>
  <c r="J26" i="13"/>
  <c r="J25" i="13"/>
  <c r="J19" i="13"/>
  <c r="J18" i="13"/>
  <c r="J17" i="13"/>
  <c r="J15" i="13"/>
  <c r="J13" i="13"/>
  <c r="J11" i="13"/>
  <c r="J10" i="13"/>
  <c r="N9" i="13"/>
  <c r="J9" i="13"/>
  <c r="J7" i="13"/>
  <c r="J6" i="13"/>
  <c r="J5" i="13"/>
  <c r="F39" i="13"/>
  <c r="F38" i="13"/>
  <c r="F37" i="13"/>
  <c r="F35" i="13"/>
  <c r="F34" i="13"/>
  <c r="F33" i="13"/>
  <c r="F31" i="13"/>
  <c r="F30" i="13"/>
  <c r="F29" i="13"/>
  <c r="F27" i="13"/>
  <c r="F26" i="13"/>
  <c r="F25" i="13"/>
  <c r="F19" i="13"/>
  <c r="F18" i="13"/>
  <c r="F17" i="13"/>
  <c r="F15" i="13"/>
  <c r="F14" i="13"/>
  <c r="F13" i="13"/>
  <c r="F11" i="13"/>
  <c r="F10" i="13"/>
  <c r="F9" i="13"/>
  <c r="F7" i="13"/>
  <c r="F5" i="13"/>
  <c r="E204" i="47" l="1"/>
  <c r="J38" i="47" s="1"/>
  <c r="N38" i="17"/>
  <c r="D86" i="47"/>
  <c r="D166" i="47"/>
  <c r="D167" i="47" s="1"/>
  <c r="D168" i="47" s="1"/>
  <c r="D249" i="47" s="1"/>
  <c r="D250" i="47" s="1"/>
  <c r="D251" i="47" s="1"/>
  <c r="N42" i="17"/>
  <c r="E42" i="47"/>
  <c r="E121" i="47"/>
  <c r="H16" i="45"/>
  <c r="C14" i="44"/>
  <c r="D22" i="41"/>
  <c r="D21" i="41"/>
  <c r="C16" i="43"/>
  <c r="C15" i="43"/>
  <c r="E16" i="40"/>
  <c r="I16" i="40" s="1"/>
  <c r="E15" i="40"/>
  <c r="I15" i="40" s="1"/>
  <c r="E21" i="42"/>
  <c r="I21" i="42" s="1"/>
  <c r="C16" i="45" l="1"/>
  <c r="E208" i="47"/>
  <c r="J42" i="47" s="1"/>
  <c r="E16" i="45"/>
  <c r="I16" i="45" s="1"/>
  <c r="C16" i="44"/>
  <c r="C15" i="44"/>
  <c r="E22" i="41"/>
  <c r="I22" i="41" s="1"/>
  <c r="E21" i="41"/>
  <c r="I21" i="41" s="1"/>
  <c r="D23" i="42"/>
  <c r="D22" i="42"/>
  <c r="E125" i="47" l="1"/>
  <c r="D16" i="45"/>
  <c r="G99" i="47"/>
  <c r="G100" i="47" s="1"/>
  <c r="G101" i="47" s="1"/>
  <c r="G87" i="47"/>
  <c r="G88" i="47" s="1"/>
  <c r="G89" i="47" s="1"/>
  <c r="G103" i="47"/>
  <c r="G104" i="47" s="1"/>
  <c r="G105" i="47" s="1"/>
  <c r="E23" i="42"/>
  <c r="I23" i="42" s="1"/>
  <c r="E22" i="42"/>
  <c r="I22" i="42" s="1"/>
  <c r="D16" i="43"/>
  <c r="D15" i="43"/>
  <c r="D14" i="44"/>
  <c r="J2" i="1"/>
  <c r="D30" i="1" s="1"/>
  <c r="H59" i="1" l="1"/>
  <c r="G91" i="47"/>
  <c r="G92" i="47" s="1"/>
  <c r="G93" i="47" s="1"/>
  <c r="G186" i="47"/>
  <c r="G187" i="47" s="1"/>
  <c r="G188" i="47" s="1"/>
  <c r="G111" i="47"/>
  <c r="G112" i="47" s="1"/>
  <c r="G113" i="47" s="1"/>
  <c r="G107" i="47"/>
  <c r="G108" i="47" s="1"/>
  <c r="G109" i="47" s="1"/>
  <c r="G95" i="47"/>
  <c r="G96" i="47" s="1"/>
  <c r="G97" i="47" s="1"/>
  <c r="G170" i="47"/>
  <c r="G171" i="47" s="1"/>
  <c r="G172" i="47" s="1"/>
  <c r="G182" i="47"/>
  <c r="G183" i="47" s="1"/>
  <c r="G184" i="47" s="1"/>
  <c r="E15" i="43"/>
  <c r="I15" i="43" s="1"/>
  <c r="E14" i="44"/>
  <c r="I14" i="44" s="1"/>
  <c r="D16" i="44"/>
  <c r="D15" i="44"/>
  <c r="G32" i="20"/>
  <c r="F33" i="20"/>
  <c r="G178" i="47" l="1"/>
  <c r="G179" i="47" s="1"/>
  <c r="G180" i="47" s="1"/>
  <c r="G194" i="47"/>
  <c r="G195" i="47" s="1"/>
  <c r="G196" i="47" s="1"/>
  <c r="G174" i="47"/>
  <c r="G175" i="47" s="1"/>
  <c r="G176" i="47" s="1"/>
  <c r="G190" i="47"/>
  <c r="G191" i="47" s="1"/>
  <c r="G192" i="47" s="1"/>
  <c r="E16" i="43"/>
  <c r="I16" i="43" s="1"/>
  <c r="E15" i="44"/>
  <c r="I15" i="44" s="1"/>
  <c r="D23" i="22"/>
  <c r="C23" i="22"/>
  <c r="D22" i="22"/>
  <c r="C22" i="22"/>
  <c r="D21" i="22"/>
  <c r="C21" i="22"/>
  <c r="B23" i="22"/>
  <c r="A23" i="22"/>
  <c r="B22" i="22"/>
  <c r="A22" i="22"/>
  <c r="B21" i="22"/>
  <c r="A21" i="22"/>
  <c r="D19" i="22"/>
  <c r="D18" i="22"/>
  <c r="D17" i="22"/>
  <c r="B20" i="22"/>
  <c r="B19" i="22"/>
  <c r="B18" i="22"/>
  <c r="B17" i="22"/>
  <c r="B11" i="22"/>
  <c r="B10" i="22"/>
  <c r="B16" i="22"/>
  <c r="D11" i="22"/>
  <c r="D10" i="22"/>
  <c r="H34" i="22" s="1"/>
  <c r="D12" i="22"/>
  <c r="D13" i="22"/>
  <c r="B14" i="22"/>
  <c r="B13" i="22"/>
  <c r="D74" i="22" s="1"/>
  <c r="B12" i="22"/>
  <c r="D73" i="22" s="1"/>
  <c r="C19" i="22"/>
  <c r="C18" i="22"/>
  <c r="C17" i="22"/>
  <c r="A20" i="22"/>
  <c r="A19" i="22"/>
  <c r="A18" i="22"/>
  <c r="A17" i="22"/>
  <c r="C16" i="22"/>
  <c r="A11" i="22"/>
  <c r="A10" i="22"/>
  <c r="A16" i="22"/>
  <c r="C11" i="22"/>
  <c r="C10" i="22"/>
  <c r="G34" i="22" s="1"/>
  <c r="C12" i="22"/>
  <c r="A14" i="22"/>
  <c r="A13" i="22"/>
  <c r="A12" i="22"/>
  <c r="A2" i="22"/>
  <c r="B2" i="22"/>
  <c r="C7" i="22"/>
  <c r="A7" i="22"/>
  <c r="D4" i="22"/>
  <c r="D3" i="22"/>
  <c r="A4" i="22"/>
  <c r="A3" i="22"/>
  <c r="B4" i="22"/>
  <c r="B3" i="22"/>
  <c r="C5" i="22"/>
  <c r="D2" i="22"/>
  <c r="A1" i="22"/>
  <c r="E16" i="44" l="1"/>
  <c r="I16" i="44" s="1"/>
  <c r="D51" i="20" l="1"/>
  <c r="F51" i="20"/>
  <c r="F50" i="20"/>
  <c r="D47" i="20"/>
  <c r="F47" i="20"/>
  <c r="F46" i="20"/>
  <c r="F45" i="20"/>
  <c r="F44" i="20"/>
  <c r="F43" i="20"/>
  <c r="F42" i="20"/>
  <c r="F41" i="20"/>
  <c r="M5" i="20"/>
  <c r="C23" i="20"/>
  <c r="C26" i="20"/>
  <c r="F40" i="20"/>
  <c r="F39" i="20"/>
  <c r="F38" i="20"/>
  <c r="F37" i="20"/>
  <c r="J59" i="20" l="1"/>
  <c r="I59" i="20"/>
  <c r="E79" i="20" s="1"/>
  <c r="G79" i="20" s="1"/>
  <c r="K79" i="20" s="1"/>
  <c r="E3" i="20"/>
  <c r="F29" i="20" s="1"/>
  <c r="B3" i="20"/>
  <c r="L2" i="20"/>
  <c r="G2" i="20"/>
  <c r="L29" i="20" s="1"/>
  <c r="B2" i="20"/>
  <c r="L1" i="20"/>
  <c r="G1" i="20"/>
  <c r="D1" i="20"/>
  <c r="D29" i="20" l="1"/>
  <c r="B42" i="20" l="1"/>
  <c r="B41" i="20"/>
  <c r="B40" i="20"/>
  <c r="B39" i="20"/>
  <c r="B38" i="20"/>
  <c r="B35" i="20"/>
  <c r="B34" i="20"/>
  <c r="B43" i="20"/>
  <c r="B37" i="20" l="1"/>
  <c r="B36" i="20"/>
  <c r="G37" i="20"/>
  <c r="G39" i="20"/>
  <c r="A33" i="17" l="1"/>
  <c r="C87" i="1"/>
  <c r="B4" i="18"/>
  <c r="D4" i="18"/>
  <c r="F4" i="18"/>
  <c r="H4" i="18"/>
  <c r="B5" i="18"/>
  <c r="F5" i="18"/>
  <c r="H5" i="18"/>
  <c r="B6" i="18"/>
  <c r="D6" i="18"/>
  <c r="F6" i="18"/>
  <c r="B10" i="18"/>
  <c r="D10" i="18"/>
  <c r="F10" i="18"/>
  <c r="H10" i="18"/>
  <c r="B11" i="18"/>
  <c r="D11" i="18"/>
  <c r="F11" i="18"/>
  <c r="H11" i="18"/>
  <c r="B12" i="18"/>
  <c r="D12" i="18"/>
  <c r="F12" i="18"/>
  <c r="H12" i="18"/>
  <c r="B16" i="18"/>
  <c r="D16" i="18"/>
  <c r="F16" i="18"/>
  <c r="H16" i="18"/>
  <c r="B17" i="18"/>
  <c r="D17" i="18"/>
  <c r="F17" i="18"/>
  <c r="H17" i="18"/>
  <c r="B18" i="18"/>
  <c r="D18" i="18"/>
  <c r="F18" i="18"/>
  <c r="H18" i="18"/>
  <c r="B22" i="18"/>
  <c r="D22" i="18"/>
  <c r="F22" i="18"/>
  <c r="H22" i="18"/>
  <c r="B23" i="18"/>
  <c r="H23" i="18"/>
  <c r="B24" i="18"/>
  <c r="D24" i="18"/>
  <c r="F24" i="18"/>
  <c r="H24" i="18"/>
  <c r="B28" i="18"/>
  <c r="D28" i="18"/>
  <c r="F28" i="18"/>
  <c r="H28" i="18"/>
  <c r="B29" i="18"/>
  <c r="D29" i="18"/>
  <c r="F29" i="18"/>
  <c r="H29" i="18"/>
  <c r="B30" i="18"/>
  <c r="D30" i="18"/>
  <c r="F30" i="18"/>
  <c r="H30" i="18"/>
  <c r="B34" i="18"/>
  <c r="F34" i="18"/>
  <c r="H34" i="18"/>
  <c r="B35" i="18"/>
  <c r="D35" i="18"/>
  <c r="F35" i="18"/>
  <c r="H35" i="18"/>
  <c r="B36" i="18"/>
  <c r="D36" i="18"/>
  <c r="F36" i="18"/>
  <c r="H36" i="18"/>
  <c r="B40" i="18"/>
  <c r="D40" i="18"/>
  <c r="F40" i="18"/>
  <c r="H40" i="18"/>
  <c r="B41" i="18"/>
  <c r="D41" i="18"/>
  <c r="F41" i="18"/>
  <c r="H41" i="18"/>
  <c r="B42" i="18"/>
  <c r="F42" i="18"/>
  <c r="H42" i="18"/>
  <c r="B46" i="18"/>
  <c r="D46" i="18"/>
  <c r="F46" i="18"/>
  <c r="H46" i="18"/>
  <c r="B47" i="18"/>
  <c r="D47" i="18"/>
  <c r="F47" i="18"/>
  <c r="H47" i="18"/>
  <c r="B48" i="18"/>
  <c r="D48" i="18"/>
  <c r="F48" i="18"/>
  <c r="H48" i="18"/>
  <c r="B52" i="18"/>
  <c r="D52" i="18"/>
  <c r="F52" i="18"/>
  <c r="H52" i="18"/>
  <c r="B53" i="18"/>
  <c r="D53" i="18"/>
  <c r="F53" i="18"/>
  <c r="H53" i="18"/>
  <c r="B54" i="18"/>
  <c r="D54" i="18"/>
  <c r="F54" i="18"/>
  <c r="H54" i="18"/>
  <c r="B58" i="18"/>
  <c r="D58" i="18"/>
  <c r="F58" i="18"/>
  <c r="H58" i="18"/>
  <c r="B59" i="18"/>
  <c r="D59" i="18"/>
  <c r="F59" i="18"/>
  <c r="H59" i="18"/>
  <c r="D60" i="18"/>
  <c r="F60" i="18"/>
  <c r="H60" i="18"/>
  <c r="B65" i="18"/>
  <c r="D65" i="18"/>
  <c r="F65" i="18"/>
  <c r="B66" i="18"/>
  <c r="D66" i="18"/>
  <c r="F66" i="18"/>
  <c r="H66" i="18"/>
  <c r="B67" i="18"/>
  <c r="D67" i="18"/>
  <c r="F67" i="18"/>
  <c r="H67" i="18"/>
  <c r="F68" i="18"/>
  <c r="H68" i="18"/>
  <c r="B69" i="18"/>
  <c r="D69" i="18"/>
  <c r="F69" i="18"/>
  <c r="H69" i="18"/>
  <c r="B70" i="18"/>
  <c r="D70" i="18"/>
  <c r="F70" i="18"/>
  <c r="H70" i="18"/>
  <c r="B71" i="18"/>
  <c r="D71" i="18"/>
  <c r="F71" i="18"/>
  <c r="H71" i="18"/>
  <c r="D72" i="18"/>
  <c r="F72" i="18"/>
  <c r="H72" i="18"/>
  <c r="B73" i="18"/>
  <c r="D73" i="18"/>
  <c r="F73" i="18"/>
  <c r="H73" i="18"/>
  <c r="B74" i="18"/>
  <c r="D74" i="18"/>
  <c r="F74" i="18"/>
  <c r="H74" i="18"/>
  <c r="B75" i="18"/>
  <c r="D75" i="18"/>
  <c r="F75" i="18"/>
  <c r="H75" i="18"/>
  <c r="D76" i="18"/>
  <c r="F76" i="18"/>
  <c r="H76" i="18"/>
  <c r="B77" i="18"/>
  <c r="D77" i="18"/>
  <c r="F77" i="18"/>
  <c r="H77" i="18"/>
  <c r="B78" i="18"/>
  <c r="D78" i="18"/>
  <c r="F78" i="18"/>
  <c r="H78" i="18"/>
  <c r="B79" i="18"/>
  <c r="D79" i="18"/>
  <c r="F79" i="18"/>
  <c r="H79" i="18"/>
  <c r="B80" i="18"/>
  <c r="D80" i="18"/>
  <c r="F80" i="18"/>
  <c r="H80" i="18"/>
  <c r="B81" i="18"/>
  <c r="D81" i="18"/>
  <c r="F81" i="18"/>
  <c r="H81" i="18"/>
  <c r="B82" i="18"/>
  <c r="D82" i="18"/>
  <c r="F82" i="18"/>
  <c r="H82" i="18"/>
  <c r="B83" i="18"/>
  <c r="D83" i="18"/>
  <c r="F83" i="18"/>
  <c r="H83" i="18"/>
  <c r="B84" i="18"/>
  <c r="D84" i="18"/>
  <c r="F84" i="18"/>
  <c r="H84" i="18"/>
  <c r="B85" i="18"/>
  <c r="D85" i="18"/>
  <c r="F85" i="18"/>
  <c r="H85" i="18"/>
  <c r="B86" i="18"/>
  <c r="D86" i="18"/>
  <c r="F86" i="18"/>
  <c r="H86" i="18"/>
  <c r="B87" i="18"/>
  <c r="D87" i="18"/>
  <c r="F87" i="18"/>
  <c r="H87" i="18"/>
  <c r="B88" i="18"/>
  <c r="D88" i="18"/>
  <c r="F88" i="18"/>
  <c r="H88" i="18"/>
  <c r="B89" i="18"/>
  <c r="D89" i="18"/>
  <c r="F89" i="18"/>
  <c r="H89" i="18"/>
  <c r="B90" i="18"/>
  <c r="D90" i="18"/>
  <c r="F90" i="18"/>
  <c r="H90" i="18"/>
  <c r="B91" i="18"/>
  <c r="D91" i="18"/>
  <c r="F91" i="18"/>
  <c r="H91" i="18"/>
  <c r="B92" i="18"/>
  <c r="D92" i="18"/>
  <c r="F92" i="18"/>
  <c r="H92" i="18"/>
  <c r="B93" i="18"/>
  <c r="D93" i="18"/>
  <c r="F93" i="18"/>
  <c r="H93" i="18"/>
  <c r="B94" i="18"/>
  <c r="D94" i="18"/>
  <c r="F94" i="18"/>
  <c r="H94" i="18"/>
  <c r="B95" i="18"/>
  <c r="D95" i="18"/>
  <c r="F95" i="18"/>
  <c r="H95" i="18"/>
  <c r="B96" i="18"/>
  <c r="D96" i="18"/>
  <c r="F96" i="18"/>
  <c r="H96" i="18"/>
  <c r="B97" i="18"/>
  <c r="D97" i="18"/>
  <c r="F97" i="18"/>
  <c r="H97" i="18"/>
  <c r="B98" i="18"/>
  <c r="D98" i="18"/>
  <c r="F98" i="18"/>
  <c r="H98" i="18"/>
  <c r="B99" i="18"/>
  <c r="D99" i="18"/>
  <c r="F99" i="18"/>
  <c r="H99" i="18"/>
  <c r="B100" i="18"/>
  <c r="D100" i="18"/>
  <c r="F100" i="18"/>
  <c r="H100" i="18"/>
  <c r="B101" i="18"/>
  <c r="D101" i="18"/>
  <c r="F101" i="18"/>
  <c r="H101" i="18"/>
  <c r="B102" i="18"/>
  <c r="D102" i="18"/>
  <c r="F102" i="18"/>
  <c r="H102" i="18"/>
  <c r="B103" i="18"/>
  <c r="D103" i="18"/>
  <c r="F103" i="18"/>
  <c r="H103" i="18"/>
  <c r="D5" i="17"/>
  <c r="D6" i="17" s="1"/>
  <c r="F4" i="17" s="1"/>
  <c r="F5" i="17" s="1"/>
  <c r="C23" i="1" l="1"/>
  <c r="E75" i="20" s="1"/>
  <c r="G75" i="20" s="1"/>
  <c r="K75" i="20" s="1"/>
  <c r="S33" i="17"/>
  <c r="F6" i="17"/>
  <c r="D1" i="43"/>
  <c r="A29" i="17"/>
  <c r="A25" i="17"/>
  <c r="A37" i="17"/>
  <c r="S37" i="17" s="1"/>
  <c r="A13" i="17"/>
  <c r="S13" i="17" s="1"/>
  <c r="A17" i="17"/>
  <c r="S17" i="17" s="1"/>
  <c r="A21" i="17"/>
  <c r="F1" i="18"/>
  <c r="H1" i="18"/>
  <c r="F2" i="18"/>
  <c r="H2" i="18"/>
  <c r="L52" i="18"/>
  <c r="A46" i="18"/>
  <c r="S21" i="17" l="1"/>
  <c r="S29" i="17"/>
  <c r="S25" i="17"/>
  <c r="H4" i="17"/>
  <c r="H5" i="17" s="1"/>
  <c r="D1" i="39"/>
  <c r="D1" i="38"/>
  <c r="A53" i="18"/>
  <c r="D1" i="44"/>
  <c r="D1" i="42"/>
  <c r="A28" i="18"/>
  <c r="D1" i="40"/>
  <c r="D1" i="41"/>
  <c r="A40" i="18"/>
  <c r="A16" i="18"/>
  <c r="A34" i="18"/>
  <c r="A22" i="18"/>
  <c r="H6" i="17" l="1"/>
  <c r="J4" i="17" s="1"/>
  <c r="J5" i="17" s="1"/>
  <c r="J6" i="17" s="1"/>
  <c r="L4" i="17" s="1"/>
  <c r="L5" i="17" s="1"/>
  <c r="L6" i="17" s="1"/>
  <c r="D8" i="17" s="1"/>
  <c r="D9" i="17" l="1"/>
  <c r="D10" i="17" l="1"/>
  <c r="F8" i="17" l="1"/>
  <c r="A41" i="17"/>
  <c r="S41" i="17" l="1"/>
  <c r="F9" i="17"/>
  <c r="D1" i="45"/>
  <c r="A58" i="18"/>
  <c r="B52" i="20"/>
  <c r="B50" i="20"/>
  <c r="B48" i="20"/>
  <c r="F10" i="17" l="1"/>
  <c r="B51" i="20"/>
  <c r="A65" i="18"/>
  <c r="B44" i="20"/>
  <c r="B45" i="20"/>
  <c r="B47" i="20"/>
  <c r="B46" i="20"/>
  <c r="B49" i="20"/>
  <c r="A9" i="17"/>
  <c r="S9" i="17" s="1"/>
  <c r="R51" i="11"/>
  <c r="E37" i="32" s="1"/>
  <c r="R43" i="11"/>
  <c r="E37" i="31" s="1"/>
  <c r="N54" i="13"/>
  <c r="N53" i="13"/>
  <c r="N49" i="13"/>
  <c r="N46" i="13"/>
  <c r="N45" i="13"/>
  <c r="D1" i="34" l="1"/>
  <c r="D1" i="46"/>
  <c r="H8" i="17"/>
  <c r="A10" i="18"/>
  <c r="A101" i="18"/>
  <c r="A77" i="18"/>
  <c r="A97" i="18"/>
  <c r="A73" i="18"/>
  <c r="A69" i="18"/>
  <c r="A93" i="18"/>
  <c r="A4" i="18"/>
  <c r="A88" i="18"/>
  <c r="A85" i="18"/>
  <c r="A81" i="18"/>
  <c r="L260" i="1"/>
  <c r="L268" i="1" s="1"/>
  <c r="K260" i="1"/>
  <c r="K268" i="1" s="1"/>
  <c r="J260" i="1"/>
  <c r="J268" i="1" s="1"/>
  <c r="I260" i="1"/>
  <c r="I268" i="1" s="1"/>
  <c r="H260" i="1"/>
  <c r="H268" i="1" s="1"/>
  <c r="G260" i="1"/>
  <c r="G268" i="1" s="1"/>
  <c r="F260" i="1"/>
  <c r="F268" i="1" s="1"/>
  <c r="E260" i="1"/>
  <c r="E268" i="1" s="1"/>
  <c r="D260" i="1"/>
  <c r="D268" i="1" s="1"/>
  <c r="C260" i="1"/>
  <c r="C268" i="1" s="1"/>
  <c r="K101" i="1" s="1"/>
  <c r="K100" i="1"/>
  <c r="K98" i="1"/>
  <c r="G233" i="1"/>
  <c r="K95" i="1" s="1"/>
  <c r="F233" i="1"/>
  <c r="K94" i="1" s="1"/>
  <c r="E233" i="1"/>
  <c r="K93" i="1" s="1"/>
  <c r="D233" i="1"/>
  <c r="K92" i="1" s="1"/>
  <c r="C226" i="1"/>
  <c r="C233" i="1" l="1"/>
  <c r="K91" i="1" s="1"/>
  <c r="E269" i="1"/>
  <c r="K103" i="1"/>
  <c r="G269" i="1"/>
  <c r="K105" i="1"/>
  <c r="J269" i="1"/>
  <c r="K108" i="1"/>
  <c r="K269" i="1"/>
  <c r="K109" i="1"/>
  <c r="K99" i="1"/>
  <c r="D269" i="1"/>
  <c r="K102" i="1"/>
  <c r="F269" i="1"/>
  <c r="K104" i="1"/>
  <c r="H269" i="1"/>
  <c r="K106" i="1"/>
  <c r="L269" i="1"/>
  <c r="K110" i="1"/>
  <c r="I269" i="1"/>
  <c r="K107" i="1"/>
  <c r="C269" i="1"/>
  <c r="E234" i="1"/>
  <c r="G234" i="1"/>
  <c r="H9" i="17"/>
  <c r="C234" i="1" l="1"/>
  <c r="H10" i="17"/>
  <c r="J8" i="17" s="1"/>
  <c r="J9" i="17" s="1"/>
  <c r="J10" i="17" s="1"/>
  <c r="L8" i="17" s="1"/>
  <c r="L9" i="17" s="1"/>
  <c r="L10" i="17" s="1"/>
  <c r="D12" i="17" l="1"/>
  <c r="E39" i="13"/>
  <c r="E46" i="13" s="1"/>
  <c r="E50" i="13" s="1"/>
  <c r="E54" i="13" s="1"/>
  <c r="E58" i="13" s="1"/>
  <c r="E38" i="13"/>
  <c r="E45" i="13" s="1"/>
  <c r="E49" i="13" s="1"/>
  <c r="E53" i="13" s="1"/>
  <c r="E57" i="13" s="1"/>
  <c r="E37" i="13"/>
  <c r="E44" i="13" s="1"/>
  <c r="E48" i="13" s="1"/>
  <c r="E52" i="13" s="1"/>
  <c r="E56" i="13" s="1"/>
  <c r="E19" i="13"/>
  <c r="E18" i="13"/>
  <c r="E17" i="13"/>
  <c r="N58" i="13"/>
  <c r="N57" i="13"/>
  <c r="N56" i="13"/>
  <c r="N52" i="13"/>
  <c r="N48" i="13"/>
  <c r="N44" i="13"/>
  <c r="J58" i="13"/>
  <c r="J57" i="13"/>
  <c r="J56" i="13"/>
  <c r="J54" i="13"/>
  <c r="J53" i="13"/>
  <c r="J52" i="13"/>
  <c r="J50" i="13"/>
  <c r="J49" i="13"/>
  <c r="J48" i="13"/>
  <c r="J46" i="13"/>
  <c r="J45" i="13"/>
  <c r="J44" i="13"/>
  <c r="F58" i="13"/>
  <c r="F57" i="13"/>
  <c r="F56" i="13"/>
  <c r="F54" i="13"/>
  <c r="F53" i="13"/>
  <c r="F52" i="13"/>
  <c r="F50" i="13"/>
  <c r="F49" i="13"/>
  <c r="F48" i="13"/>
  <c r="F46" i="13"/>
  <c r="F45" i="13"/>
  <c r="F44" i="13"/>
  <c r="D13" i="17" l="1"/>
  <c r="D14" i="17" s="1"/>
  <c r="G1" i="11"/>
  <c r="C1" i="11"/>
  <c r="M1" i="11"/>
  <c r="O19" i="13"/>
  <c r="G19" i="13"/>
  <c r="K19" i="13"/>
  <c r="G20" i="13" s="1"/>
  <c r="R19" i="13"/>
  <c r="U19" i="13"/>
  <c r="K20" i="13"/>
  <c r="O20" i="13"/>
  <c r="R20" i="13"/>
  <c r="U20" i="13"/>
  <c r="G31" i="13"/>
  <c r="K31" i="13"/>
  <c r="O31" i="13"/>
  <c r="R31" i="13"/>
  <c r="U31" i="13"/>
  <c r="O39" i="13"/>
  <c r="G39" i="13"/>
  <c r="K39" i="13"/>
  <c r="R39" i="13"/>
  <c r="U39" i="13"/>
  <c r="K50" i="13"/>
  <c r="G50" i="13"/>
  <c r="O50" i="13"/>
  <c r="R50" i="13"/>
  <c r="U50" i="13"/>
  <c r="G58" i="13"/>
  <c r="K58" i="13"/>
  <c r="O58" i="13"/>
  <c r="R58" i="13"/>
  <c r="U58" i="13"/>
  <c r="R19" i="11"/>
  <c r="E37" i="27" s="1"/>
  <c r="M20" i="11"/>
  <c r="R20" i="11"/>
  <c r="M27" i="11"/>
  <c r="D39" i="29" s="1"/>
  <c r="R35" i="11"/>
  <c r="E36" i="30" s="1"/>
  <c r="M51" i="11"/>
  <c r="D37" i="32" s="1"/>
  <c r="P5" i="13" l="1"/>
  <c r="S5" i="13" s="1"/>
  <c r="M35" i="11"/>
  <c r="D36" i="30" s="1"/>
  <c r="H35" i="11"/>
  <c r="C36" i="30" s="1"/>
  <c r="H51" i="11"/>
  <c r="C37" i="32" s="1"/>
  <c r="R27" i="11"/>
  <c r="E39" i="29" s="1"/>
  <c r="M19" i="11"/>
  <c r="D37" i="31"/>
  <c r="H19" i="11"/>
  <c r="C37" i="27" s="1"/>
  <c r="C37" i="31"/>
  <c r="H27" i="11"/>
  <c r="C39" i="29" s="1"/>
  <c r="H20" i="11" l="1"/>
  <c r="D37" i="27"/>
  <c r="F12" i="17"/>
  <c r="P9" i="13"/>
  <c r="S9" i="13" s="1"/>
  <c r="F13" i="17" l="1"/>
  <c r="P13" i="13"/>
  <c r="S13" i="13" s="1"/>
  <c r="F14" i="17" l="1"/>
  <c r="P17" i="13"/>
  <c r="S17" i="13" s="1"/>
  <c r="H12" i="17" l="1"/>
  <c r="P25" i="13"/>
  <c r="S25" i="13" s="1"/>
  <c r="H13" i="17" l="1"/>
  <c r="H14" i="17" l="1"/>
  <c r="J12" i="17" s="1"/>
  <c r="J13" i="17" s="1"/>
  <c r="J14" i="17" s="1"/>
  <c r="L12" i="17" s="1"/>
  <c r="L13" i="17" s="1"/>
  <c r="L14" i="17" s="1"/>
  <c r="P29" i="13" l="1"/>
  <c r="S29" i="13" s="1"/>
  <c r="D16" i="17"/>
  <c r="D17" i="17" l="1"/>
  <c r="D18" i="17" l="1"/>
  <c r="F16" i="17" s="1"/>
  <c r="P33" i="13" l="1"/>
  <c r="S33" i="13" s="1"/>
  <c r="F17" i="17"/>
  <c r="F18" i="17" l="1"/>
  <c r="H16" i="17" s="1"/>
  <c r="J1" i="1"/>
  <c r="D1" i="1"/>
  <c r="D29" i="1" s="1"/>
  <c r="G1" i="1"/>
  <c r="B3" i="1"/>
  <c r="B2" i="1"/>
  <c r="C89" i="1" s="1"/>
  <c r="A54" i="4"/>
  <c r="A55" i="4" s="1"/>
  <c r="A56" i="4" l="1"/>
  <c r="A57" i="4" s="1"/>
  <c r="A58" i="4" s="1"/>
  <c r="A59" i="4" s="1"/>
  <c r="A60" i="4" s="1"/>
  <c r="A61" i="4" s="1"/>
  <c r="A62" i="4" s="1"/>
  <c r="A63" i="4" s="1"/>
  <c r="A64" i="4" s="1"/>
  <c r="A65" i="4" s="1"/>
  <c r="A66" i="4" s="1"/>
  <c r="A67" i="4" s="1"/>
  <c r="A68" i="4" s="1"/>
  <c r="A69" i="4" s="1"/>
  <c r="A70" i="4" s="1"/>
  <c r="A71" i="4" s="1"/>
  <c r="A72" i="4" s="1"/>
  <c r="A73" i="4" s="1"/>
  <c r="A74" i="4" s="1"/>
  <c r="A75" i="4" s="1"/>
  <c r="A76" i="4" s="1"/>
  <c r="A77" i="4" s="1"/>
  <c r="I30" i="1"/>
  <c r="G186" i="1"/>
  <c r="P37" i="13"/>
  <c r="S37" i="13" s="1"/>
  <c r="B69" i="1"/>
  <c r="B99" i="1" s="1"/>
  <c r="G2" i="1"/>
  <c r="K252" i="1"/>
  <c r="K287" i="1"/>
  <c r="K324" i="1" s="1"/>
  <c r="C219" i="1"/>
  <c r="B77" i="1"/>
  <c r="B107" i="1" s="1"/>
  <c r="A50" i="11" s="1"/>
  <c r="F288" i="1"/>
  <c r="D219" i="1"/>
  <c r="J253" i="1"/>
  <c r="K253" i="1"/>
  <c r="G219" i="1"/>
  <c r="C288" i="1"/>
  <c r="F219" i="1"/>
  <c r="C287" i="1"/>
  <c r="C252" i="1"/>
  <c r="F118" i="1" s="1"/>
  <c r="H156" i="1" s="1"/>
  <c r="C324" i="1" s="1"/>
  <c r="F252" i="1"/>
  <c r="I118" i="1" s="1"/>
  <c r="F287" i="1"/>
  <c r="I252" i="1"/>
  <c r="I287" i="1"/>
  <c r="I324" i="1" s="1"/>
  <c r="B68" i="1"/>
  <c r="B98" i="1" s="1"/>
  <c r="F218" i="1"/>
  <c r="I29" i="1"/>
  <c r="C59" i="1" s="1"/>
  <c r="I218" i="1"/>
  <c r="D349" i="1"/>
  <c r="F347" i="1"/>
  <c r="F349" i="1" s="1"/>
  <c r="E347" i="1"/>
  <c r="E349" i="1" s="1"/>
  <c r="B336" i="1"/>
  <c r="I146" i="1"/>
  <c r="G146" i="1"/>
  <c r="D298" i="1"/>
  <c r="E298" i="1" s="1"/>
  <c r="F298" i="1" s="1"/>
  <c r="G298" i="1" s="1"/>
  <c r="H298" i="1" s="1"/>
  <c r="I298" i="1" s="1"/>
  <c r="J298" i="1" s="1"/>
  <c r="K298" i="1" s="1"/>
  <c r="L298" i="1" s="1"/>
  <c r="C276" i="1"/>
  <c r="E274" i="1"/>
  <c r="C273" i="1"/>
  <c r="E263" i="1"/>
  <c r="G263" i="1" s="1"/>
  <c r="I263" i="1" s="1"/>
  <c r="K263" i="1" s="1"/>
  <c r="D263" i="1"/>
  <c r="F263" i="1" s="1"/>
  <c r="H263" i="1" s="1"/>
  <c r="J263" i="1" s="1"/>
  <c r="L263" i="1" s="1"/>
  <c r="D241" i="1"/>
  <c r="D238" i="1"/>
  <c r="E238" i="1" s="1"/>
  <c r="F238" i="1" s="1"/>
  <c r="G238" i="1" s="1"/>
  <c r="H238" i="1" s="1"/>
  <c r="E228" i="1"/>
  <c r="D228" i="1"/>
  <c r="C290" i="1"/>
  <c r="D290" i="1" s="1"/>
  <c r="E290" i="1" s="1"/>
  <c r="F290" i="1" s="1"/>
  <c r="G290" i="1" s="1"/>
  <c r="H290" i="1" s="1"/>
  <c r="I290" i="1" s="1"/>
  <c r="J290" i="1" s="1"/>
  <c r="K290" i="1" s="1"/>
  <c r="L290" i="1" s="1"/>
  <c r="G58" i="20"/>
  <c r="G57" i="20"/>
  <c r="G56" i="20"/>
  <c r="G54" i="20"/>
  <c r="G53" i="20"/>
  <c r="G51" i="20"/>
  <c r="G50" i="20"/>
  <c r="G47" i="20"/>
  <c r="G46" i="20"/>
  <c r="G45" i="20"/>
  <c r="G44" i="20"/>
  <c r="G43" i="20"/>
  <c r="G42" i="20"/>
  <c r="G41" i="20"/>
  <c r="G40" i="20"/>
  <c r="G38" i="20"/>
  <c r="A92" i="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62" i="1"/>
  <c r="A63" i="1" s="1"/>
  <c r="A64" i="1" s="1"/>
  <c r="A65" i="1" s="1"/>
  <c r="A66" i="1" s="1"/>
  <c r="A67" i="1" s="1"/>
  <c r="A68" i="1" s="1"/>
  <c r="A69" i="1" s="1"/>
  <c r="A70" i="1" s="1"/>
  <c r="A71" i="1" s="1"/>
  <c r="A72" i="1" s="1"/>
  <c r="A73" i="1" s="1"/>
  <c r="A74" i="1" s="1"/>
  <c r="A75" i="1" s="1"/>
  <c r="A76" i="1" s="1"/>
  <c r="A77" i="1" s="1"/>
  <c r="A78" i="1" s="1"/>
  <c r="A79" i="1" s="1"/>
  <c r="A80" i="1" s="1"/>
  <c r="G309" i="1"/>
  <c r="B85" i="1"/>
  <c r="B115" i="1" s="1"/>
  <c r="F309" i="1"/>
  <c r="E309" i="1"/>
  <c r="B83" i="1"/>
  <c r="D309" i="1"/>
  <c r="B82" i="1"/>
  <c r="B112" i="1" s="1"/>
  <c r="C309" i="1"/>
  <c r="L274" i="1"/>
  <c r="L253" i="1"/>
  <c r="K274" i="1"/>
  <c r="J274" i="1"/>
  <c r="I274" i="1"/>
  <c r="H274" i="1"/>
  <c r="H253" i="1"/>
  <c r="G274" i="1"/>
  <c r="G253" i="1"/>
  <c r="F274" i="1"/>
  <c r="B74" i="1"/>
  <c r="B104" i="1" s="1"/>
  <c r="A47" i="11" s="1"/>
  <c r="B19" i="32" s="1"/>
  <c r="E253" i="1"/>
  <c r="D274" i="1"/>
  <c r="B72" i="1"/>
  <c r="B102" i="1" s="1"/>
  <c r="C274" i="1"/>
  <c r="B71" i="1"/>
  <c r="B101" i="1" s="1"/>
  <c r="B70" i="1"/>
  <c r="B100" i="1" s="1"/>
  <c r="I239" i="1"/>
  <c r="B67" i="1"/>
  <c r="B97" i="1" s="1"/>
  <c r="A30" i="11" s="1"/>
  <c r="H239" i="1"/>
  <c r="H240" i="1" s="1"/>
  <c r="H219" i="1"/>
  <c r="G239" i="1"/>
  <c r="F239" i="1"/>
  <c r="E239" i="1"/>
  <c r="E219" i="1"/>
  <c r="D239" i="1"/>
  <c r="C243" i="1"/>
  <c r="B59" i="1"/>
  <c r="B89" i="1" s="1"/>
  <c r="C218" i="1"/>
  <c r="K238" i="1" l="1"/>
  <c r="J240" i="1"/>
  <c r="F30" i="1"/>
  <c r="F59" i="1" s="1"/>
  <c r="K218" i="1"/>
  <c r="D258" i="1"/>
  <c r="F258" i="1" s="1"/>
  <c r="G258" i="1" s="1"/>
  <c r="H258" i="1" s="1"/>
  <c r="I258" i="1" s="1"/>
  <c r="J258" i="1" s="1"/>
  <c r="K258" i="1" s="1"/>
  <c r="L258" i="1" s="1"/>
  <c r="L261" i="1" s="1"/>
  <c r="D110" i="1" s="1"/>
  <c r="E53" i="20" s="1"/>
  <c r="C294" i="1"/>
  <c r="C296" i="1" s="1"/>
  <c r="D111" i="1" s="1"/>
  <c r="K156" i="1"/>
  <c r="F324" i="1" s="1"/>
  <c r="E186" i="1"/>
  <c r="A37" i="11"/>
  <c r="A31" i="11"/>
  <c r="A38" i="11"/>
  <c r="A45" i="11"/>
  <c r="B17" i="32" s="1"/>
  <c r="C311" i="1"/>
  <c r="C278" i="1"/>
  <c r="D280" i="1"/>
  <c r="L280" i="1"/>
  <c r="E280" i="1"/>
  <c r="C280" i="1"/>
  <c r="K280" i="1"/>
  <c r="G280" i="1"/>
  <c r="I280" i="1"/>
  <c r="J280" i="1"/>
  <c r="F280" i="1"/>
  <c r="H280" i="1"/>
  <c r="E241" i="1"/>
  <c r="E243" i="1" s="1"/>
  <c r="D245" i="1"/>
  <c r="A39" i="11"/>
  <c r="B19" i="31" s="1"/>
  <c r="A46" i="13"/>
  <c r="A27" i="13"/>
  <c r="B19" i="29"/>
  <c r="A50" i="13"/>
  <c r="A43" i="11"/>
  <c r="A41" i="11"/>
  <c r="A48" i="13"/>
  <c r="H17" i="17"/>
  <c r="D240" i="1"/>
  <c r="D243" i="1"/>
  <c r="C275" i="1"/>
  <c r="E240" i="1"/>
  <c r="F240" i="1"/>
  <c r="G240" i="1"/>
  <c r="C308" i="1"/>
  <c r="D308" i="1" s="1"/>
  <c r="E308" i="1" s="1"/>
  <c r="F308" i="1" s="1"/>
  <c r="G308" i="1" s="1"/>
  <c r="G310" i="1" s="1"/>
  <c r="D87" i="1"/>
  <c r="B75" i="1"/>
  <c r="B105" i="1" s="1"/>
  <c r="A48" i="11" s="1"/>
  <c r="B63" i="1"/>
  <c r="B332" i="1"/>
  <c r="B64" i="1"/>
  <c r="B94" i="1" s="1"/>
  <c r="C261" i="1"/>
  <c r="D101" i="1" s="1"/>
  <c r="L4" i="20"/>
  <c r="L9" i="20" s="1"/>
  <c r="B62" i="1"/>
  <c r="B78" i="1"/>
  <c r="B108" i="1" s="1"/>
  <c r="B84" i="1"/>
  <c r="B114" i="1" s="1"/>
  <c r="I219" i="1"/>
  <c r="D288" i="1"/>
  <c r="B81" i="1"/>
  <c r="B111" i="1" s="1"/>
  <c r="J219" i="1"/>
  <c r="C239" i="1"/>
  <c r="C240" i="1" s="1"/>
  <c r="D276" i="1"/>
  <c r="E276" i="1" s="1"/>
  <c r="E288" i="1"/>
  <c r="B73" i="1"/>
  <c r="B103" i="1" s="1"/>
  <c r="A46" i="11" s="1"/>
  <c r="B18" i="32" s="1"/>
  <c r="K219" i="1"/>
  <c r="L219" i="1"/>
  <c r="C253" i="1"/>
  <c r="D273" i="1"/>
  <c r="E273" i="1" s="1"/>
  <c r="F273" i="1" s="1"/>
  <c r="G273" i="1" s="1"/>
  <c r="H273" i="1" s="1"/>
  <c r="I273" i="1" s="1"/>
  <c r="J273" i="1" s="1"/>
  <c r="K273" i="1" s="1"/>
  <c r="L273" i="1" s="1"/>
  <c r="L275" i="1" s="1"/>
  <c r="G288" i="1"/>
  <c r="G347" i="1"/>
  <c r="G349" i="1" s="1"/>
  <c r="B65" i="1"/>
  <c r="B76" i="1"/>
  <c r="B106" i="1" s="1"/>
  <c r="A49" i="11" s="1"/>
  <c r="D253" i="1"/>
  <c r="B79" i="1"/>
  <c r="B109" i="1" s="1"/>
  <c r="A33" i="11" s="1"/>
  <c r="A37" i="13" s="1"/>
  <c r="F253" i="1"/>
  <c r="B61" i="1"/>
  <c r="B91" i="1" s="1"/>
  <c r="A13" i="11" s="1"/>
  <c r="I253" i="1"/>
  <c r="B66" i="1"/>
  <c r="B96" i="1" s="1"/>
  <c r="A29" i="11" s="1"/>
  <c r="B17" i="30" s="1"/>
  <c r="B80" i="1"/>
  <c r="B110" i="1" s="1"/>
  <c r="F153" i="1" l="1"/>
  <c r="M153" i="1" s="1"/>
  <c r="D261" i="1"/>
  <c r="D102" i="1" s="1"/>
  <c r="K240" i="1"/>
  <c r="L238" i="1"/>
  <c r="L240" i="1" s="1"/>
  <c r="E261" i="1"/>
  <c r="D103" i="1" s="1"/>
  <c r="C103" i="1" s="1"/>
  <c r="B342" i="1"/>
  <c r="H345" i="1" s="1"/>
  <c r="H351" i="1"/>
  <c r="H353" i="1" s="1"/>
  <c r="D91" i="1"/>
  <c r="C229" i="1"/>
  <c r="A17" i="11"/>
  <c r="D294" i="1"/>
  <c r="E210" i="1"/>
  <c r="A33" i="13"/>
  <c r="A32" i="11"/>
  <c r="A51" i="11"/>
  <c r="A27" i="11"/>
  <c r="A31" i="13" s="1"/>
  <c r="D311" i="1"/>
  <c r="E311" i="1" s="1"/>
  <c r="F311" i="1" s="1"/>
  <c r="G311" i="1" s="1"/>
  <c r="F313" i="1"/>
  <c r="E313" i="1"/>
  <c r="F315" i="1"/>
  <c r="G315" i="1"/>
  <c r="C315" i="1"/>
  <c r="C313" i="1"/>
  <c r="D315" i="1"/>
  <c r="G313" i="1"/>
  <c r="D313" i="1"/>
  <c r="E315" i="1"/>
  <c r="A19" i="13"/>
  <c r="F241" i="1"/>
  <c r="E245" i="1"/>
  <c r="J18" i="1"/>
  <c r="L18" i="20" s="1"/>
  <c r="E78" i="20"/>
  <c r="G78" i="20" s="1"/>
  <c r="K78" i="20" s="1"/>
  <c r="A34" i="13"/>
  <c r="B18" i="30"/>
  <c r="A35" i="11"/>
  <c r="A39" i="13"/>
  <c r="A49" i="13"/>
  <c r="A42" i="11"/>
  <c r="A34" i="11"/>
  <c r="A38" i="13"/>
  <c r="B18" i="31"/>
  <c r="A45" i="13"/>
  <c r="B17" i="31"/>
  <c r="A44" i="13"/>
  <c r="A40" i="13"/>
  <c r="A13" i="13"/>
  <c r="B17" i="27"/>
  <c r="A35" i="13"/>
  <c r="B19" i="30"/>
  <c r="H18" i="17"/>
  <c r="F261" i="1"/>
  <c r="D104" i="1" s="1"/>
  <c r="J21" i="1"/>
  <c r="L21" i="20" s="1"/>
  <c r="B92" i="1"/>
  <c r="B93" i="1"/>
  <c r="A15" i="11" s="1"/>
  <c r="B95" i="1"/>
  <c r="A21" i="11" s="1"/>
  <c r="F143" i="1"/>
  <c r="H261" i="1"/>
  <c r="D106" i="1" s="1"/>
  <c r="K261" i="1"/>
  <c r="D109" i="1" s="1"/>
  <c r="E52" i="20" s="1"/>
  <c r="G261" i="1"/>
  <c r="J261" i="1"/>
  <c r="D108" i="1" s="1"/>
  <c r="I261" i="1"/>
  <c r="D107" i="1" s="1"/>
  <c r="F310" i="1"/>
  <c r="G153" i="1"/>
  <c r="C26" i="1"/>
  <c r="E72" i="20" s="1"/>
  <c r="G72" i="20" s="1"/>
  <c r="K72" i="20" s="1"/>
  <c r="D310" i="1"/>
  <c r="C310" i="1"/>
  <c r="E310" i="1"/>
  <c r="E351" i="1"/>
  <c r="E353" i="1" s="1"/>
  <c r="G351" i="1"/>
  <c r="G353" i="1" s="1"/>
  <c r="D351" i="1"/>
  <c r="D353" i="1" s="1"/>
  <c r="F351" i="1"/>
  <c r="F353" i="1" s="1"/>
  <c r="F150" i="1"/>
  <c r="B338" i="1"/>
  <c r="L264" i="1"/>
  <c r="E320" i="1"/>
  <c r="E307" i="1"/>
  <c r="I275" i="1"/>
  <c r="D320" i="1"/>
  <c r="D307" i="1"/>
  <c r="F320" i="1"/>
  <c r="F307" i="1"/>
  <c r="E275" i="1"/>
  <c r="K285" i="1"/>
  <c r="K272" i="1"/>
  <c r="E285" i="1"/>
  <c r="E272" i="1"/>
  <c r="G307" i="1"/>
  <c r="G320" i="1"/>
  <c r="E264" i="1"/>
  <c r="G285" i="1"/>
  <c r="G272" i="1"/>
  <c r="J285" i="1"/>
  <c r="J272" i="1"/>
  <c r="H275" i="1"/>
  <c r="F285" i="1"/>
  <c r="F272" i="1"/>
  <c r="D275" i="1"/>
  <c r="C264" i="1"/>
  <c r="E278" i="1"/>
  <c r="F276" i="1"/>
  <c r="C320" i="1"/>
  <c r="C307" i="1"/>
  <c r="K275" i="1"/>
  <c r="L285" i="1"/>
  <c r="L272" i="1"/>
  <c r="C299" i="1"/>
  <c r="C319" i="1" s="1"/>
  <c r="G275" i="1"/>
  <c r="D285" i="1"/>
  <c r="D272" i="1"/>
  <c r="F345" i="1"/>
  <c r="E345" i="1"/>
  <c r="I285" i="1"/>
  <c r="I272" i="1"/>
  <c r="F275" i="1"/>
  <c r="G237" i="1"/>
  <c r="G250" i="1"/>
  <c r="D278" i="1"/>
  <c r="C237" i="1"/>
  <c r="C251" i="1" s="1"/>
  <c r="C250" i="1"/>
  <c r="E250" i="1"/>
  <c r="E237" i="1"/>
  <c r="C285" i="1"/>
  <c r="C272" i="1"/>
  <c r="C286" i="1" s="1"/>
  <c r="J275" i="1"/>
  <c r="H285" i="1"/>
  <c r="H272" i="1"/>
  <c r="D20" i="17" l="1"/>
  <c r="J16" i="17"/>
  <c r="J17" i="17" s="1"/>
  <c r="J18" i="17" s="1"/>
  <c r="L16" i="17" s="1"/>
  <c r="L17" i="17" s="1"/>
  <c r="L18" i="17" s="1"/>
  <c r="D264" i="1"/>
  <c r="D284" i="1" s="1"/>
  <c r="J103" i="1"/>
  <c r="E46" i="20"/>
  <c r="E203" i="1"/>
  <c r="D345" i="1"/>
  <c r="G345" i="1"/>
  <c r="E251" i="1"/>
  <c r="C35" i="1" s="1"/>
  <c r="A26" i="13"/>
  <c r="B18" i="29"/>
  <c r="E294" i="1"/>
  <c r="D296" i="1"/>
  <c r="D210" i="1"/>
  <c r="D53" i="20"/>
  <c r="F210" i="1"/>
  <c r="H53" i="20"/>
  <c r="E209" i="1"/>
  <c r="E49" i="20"/>
  <c r="I93" i="1"/>
  <c r="G36" i="20" s="1"/>
  <c r="F36" i="20"/>
  <c r="F193" i="1"/>
  <c r="H36" i="20"/>
  <c r="D214" i="1"/>
  <c r="E214" i="1"/>
  <c r="F321" i="1"/>
  <c r="E50" i="20"/>
  <c r="E286" i="1"/>
  <c r="D286" i="1"/>
  <c r="C44" i="1" s="1"/>
  <c r="C202" i="1" s="1"/>
  <c r="C321" i="1"/>
  <c r="C53" i="1" s="1"/>
  <c r="F201" i="1"/>
  <c r="H44" i="20"/>
  <c r="I91" i="1"/>
  <c r="F34" i="20"/>
  <c r="F191" i="1"/>
  <c r="H34" i="20"/>
  <c r="G321" i="1"/>
  <c r="F214" i="1"/>
  <c r="H57" i="20"/>
  <c r="D321" i="1"/>
  <c r="E321" i="1"/>
  <c r="G150" i="1"/>
  <c r="M150" i="1"/>
  <c r="G143" i="1"/>
  <c r="M143" i="1"/>
  <c r="G264" i="1"/>
  <c r="G284" i="1" s="1"/>
  <c r="D105" i="1"/>
  <c r="C43" i="1"/>
  <c r="C201" i="1" s="1"/>
  <c r="B17" i="29"/>
  <c r="A25" i="13"/>
  <c r="G241" i="1"/>
  <c r="H241" i="1" s="1"/>
  <c r="F245" i="1"/>
  <c r="F243" i="1"/>
  <c r="F264" i="1"/>
  <c r="E86" i="20"/>
  <c r="G86" i="20" s="1"/>
  <c r="K86" i="20" s="1"/>
  <c r="E85" i="20"/>
  <c r="G85" i="20" s="1"/>
  <c r="K85" i="20" s="1"/>
  <c r="A14" i="11"/>
  <c r="A15" i="13"/>
  <c r="B19" i="27"/>
  <c r="H264" i="1"/>
  <c r="J264" i="1"/>
  <c r="J284" i="1" s="1"/>
  <c r="K264" i="1"/>
  <c r="K284" i="1" s="1"/>
  <c r="I264" i="1"/>
  <c r="G276" i="1"/>
  <c r="F278" i="1"/>
  <c r="F286" i="1" s="1"/>
  <c r="C249" i="1"/>
  <c r="E284" i="1"/>
  <c r="C284" i="1"/>
  <c r="L284" i="1"/>
  <c r="D203" i="1" l="1"/>
  <c r="D46" i="20"/>
  <c r="C193" i="1"/>
  <c r="E220" i="1"/>
  <c r="D112" i="1"/>
  <c r="E55" i="20" s="1"/>
  <c r="D299" i="1"/>
  <c r="D319" i="1" s="1"/>
  <c r="F294" i="1"/>
  <c r="E296" i="1"/>
  <c r="E206" i="1"/>
  <c r="F206" i="1"/>
  <c r="D209" i="1"/>
  <c r="D52" i="20"/>
  <c r="I109" i="1"/>
  <c r="G52" i="20" s="1"/>
  <c r="F52" i="20"/>
  <c r="F209" i="1"/>
  <c r="H52" i="20"/>
  <c r="E48" i="20"/>
  <c r="F200" i="1"/>
  <c r="H43" i="20"/>
  <c r="D57" i="20"/>
  <c r="E207" i="1"/>
  <c r="D207" i="1"/>
  <c r="H49" i="20"/>
  <c r="F196" i="1"/>
  <c r="H39" i="20"/>
  <c r="G34" i="20"/>
  <c r="D206" i="1"/>
  <c r="D49" i="20"/>
  <c r="F207" i="1"/>
  <c r="H50" i="20"/>
  <c r="I106" i="1"/>
  <c r="G49" i="20" s="1"/>
  <c r="F49" i="20"/>
  <c r="C45" i="20"/>
  <c r="J202" i="1"/>
  <c r="J201" i="1"/>
  <c r="J193" i="1"/>
  <c r="C44" i="20"/>
  <c r="C36" i="20"/>
  <c r="C54" i="1"/>
  <c r="C56" i="1"/>
  <c r="C57" i="1"/>
  <c r="C55" i="1"/>
  <c r="C33" i="1"/>
  <c r="C220" i="1" s="1"/>
  <c r="C46" i="1"/>
  <c r="C204" i="1" s="1"/>
  <c r="C45" i="1"/>
  <c r="C203" i="1" s="1"/>
  <c r="F284" i="1"/>
  <c r="G245" i="1"/>
  <c r="G243" i="1"/>
  <c r="H284" i="1"/>
  <c r="P44" i="13"/>
  <c r="S44" i="13" s="1"/>
  <c r="A14" i="13"/>
  <c r="B18" i="27"/>
  <c r="D21" i="17"/>
  <c r="I284" i="1"/>
  <c r="H276" i="1"/>
  <c r="G278" i="1"/>
  <c r="G286" i="1" s="1"/>
  <c r="G251" i="1" l="1"/>
  <c r="C37" i="1" s="1"/>
  <c r="G294" i="1"/>
  <c r="F296" i="1"/>
  <c r="D113" i="1"/>
  <c r="E299" i="1"/>
  <c r="E319" i="1" s="1"/>
  <c r="E202" i="1"/>
  <c r="E45" i="20"/>
  <c r="E205" i="1"/>
  <c r="D50" i="20"/>
  <c r="D202" i="1"/>
  <c r="D45" i="20"/>
  <c r="F192" i="1"/>
  <c r="H35" i="20"/>
  <c r="F202" i="1"/>
  <c r="H45" i="20"/>
  <c r="I92" i="1"/>
  <c r="F35" i="20"/>
  <c r="J204" i="1"/>
  <c r="K204" i="1" s="1"/>
  <c r="J203" i="1"/>
  <c r="K203" i="1" s="1"/>
  <c r="C57" i="20"/>
  <c r="C214" i="1"/>
  <c r="C58" i="20"/>
  <c r="C215" i="1"/>
  <c r="C54" i="20"/>
  <c r="C211" i="1"/>
  <c r="C56" i="20"/>
  <c r="C213" i="1"/>
  <c r="C55" i="20"/>
  <c r="C212" i="1"/>
  <c r="C46" i="20"/>
  <c r="C47" i="20"/>
  <c r="C34" i="20"/>
  <c r="C191" i="1"/>
  <c r="J191" i="1" s="1"/>
  <c r="C47" i="1"/>
  <c r="C205" i="1" s="1"/>
  <c r="P48" i="13"/>
  <c r="S48" i="13" s="1"/>
  <c r="D22" i="17"/>
  <c r="F20" i="17" s="1"/>
  <c r="I276" i="1"/>
  <c r="H278" i="1"/>
  <c r="H286" i="1" s="1"/>
  <c r="C195" i="1" l="1"/>
  <c r="J195" i="1" s="1"/>
  <c r="G220" i="1"/>
  <c r="D114" i="1"/>
  <c r="F299" i="1"/>
  <c r="F319" i="1" s="1"/>
  <c r="H294" i="1"/>
  <c r="I294" i="1" s="1"/>
  <c r="J294" i="1" s="1"/>
  <c r="K294" i="1" s="1"/>
  <c r="L294" i="1" s="1"/>
  <c r="G296" i="1"/>
  <c r="K202" i="1"/>
  <c r="Q45" i="20" s="1"/>
  <c r="P45" i="20" s="1"/>
  <c r="D205" i="1"/>
  <c r="D48" i="20"/>
  <c r="F205" i="1"/>
  <c r="F216" i="1" s="1"/>
  <c r="H48" i="20"/>
  <c r="I105" i="1"/>
  <c r="G48" i="20" s="1"/>
  <c r="F48" i="20"/>
  <c r="G35" i="20"/>
  <c r="Q46" i="20"/>
  <c r="P46" i="20" s="1"/>
  <c r="L203" i="1"/>
  <c r="L204" i="1"/>
  <c r="Q47" i="20"/>
  <c r="P47" i="20" s="1"/>
  <c r="J211" i="1"/>
  <c r="K211" i="1" s="1"/>
  <c r="J215" i="1"/>
  <c r="K215" i="1" s="1"/>
  <c r="J212" i="1"/>
  <c r="J213" i="1"/>
  <c r="K213" i="1" s="1"/>
  <c r="J214" i="1"/>
  <c r="K214" i="1" s="1"/>
  <c r="Q57" i="20" s="1"/>
  <c r="P57" i="20" s="1"/>
  <c r="J205" i="1"/>
  <c r="C48" i="20"/>
  <c r="C38" i="20"/>
  <c r="C48" i="1"/>
  <c r="C206" i="1" s="1"/>
  <c r="P56" i="13"/>
  <c r="S56" i="13" s="1"/>
  <c r="P52" i="13"/>
  <c r="S52" i="13" s="1"/>
  <c r="J276" i="1"/>
  <c r="I278" i="1"/>
  <c r="I286" i="1" s="1"/>
  <c r="L202" i="1" l="1"/>
  <c r="D115" i="1"/>
  <c r="G299" i="1"/>
  <c r="G319" i="1" s="1"/>
  <c r="K205" i="1"/>
  <c r="L205" i="1" s="1"/>
  <c r="Q56" i="20"/>
  <c r="P56" i="20" s="1"/>
  <c r="L213" i="1"/>
  <c r="Q58" i="20"/>
  <c r="P58" i="20" s="1"/>
  <c r="L215" i="1"/>
  <c r="L211" i="1"/>
  <c r="Q54" i="20"/>
  <c r="P54" i="20" s="1"/>
  <c r="L214" i="1"/>
  <c r="J206" i="1"/>
  <c r="K206" i="1" s="1"/>
  <c r="C49" i="20"/>
  <c r="C49" i="1"/>
  <c r="C207" i="1" s="1"/>
  <c r="F21" i="17"/>
  <c r="K276" i="1"/>
  <c r="J278" i="1"/>
  <c r="J286" i="1" s="1"/>
  <c r="Q48" i="20" l="1"/>
  <c r="P48" i="20" s="1"/>
  <c r="L206" i="1"/>
  <c r="Q49" i="20"/>
  <c r="P49" i="20" s="1"/>
  <c r="J207" i="1"/>
  <c r="K207" i="1" s="1"/>
  <c r="C50" i="20"/>
  <c r="C50" i="1"/>
  <c r="C208" i="1" s="1"/>
  <c r="F22" i="17"/>
  <c r="H20" i="17" s="1"/>
  <c r="L276" i="1"/>
  <c r="L278" i="1" s="1"/>
  <c r="L286" i="1" s="1"/>
  <c r="K278" i="1"/>
  <c r="K286" i="1" s="1"/>
  <c r="L207" i="1" l="1"/>
  <c r="Q50" i="20"/>
  <c r="P50" i="20" s="1"/>
  <c r="J208" i="1"/>
  <c r="K208" i="1" s="1"/>
  <c r="C51" i="20"/>
  <c r="C51" i="1"/>
  <c r="C209" i="1" s="1"/>
  <c r="C52" i="1"/>
  <c r="C210" i="1" s="1"/>
  <c r="Q51" i="20" l="1"/>
  <c r="P51" i="20" s="1"/>
  <c r="L208" i="1"/>
  <c r="J209" i="1"/>
  <c r="K209" i="1" s="1"/>
  <c r="J210" i="1"/>
  <c r="K210" i="1" s="1"/>
  <c r="C53" i="20"/>
  <c r="C52" i="20"/>
  <c r="H21" i="17"/>
  <c r="L210" i="1" l="1"/>
  <c r="Q53" i="20"/>
  <c r="P53" i="20" s="1"/>
  <c r="L209" i="1"/>
  <c r="Q52" i="20"/>
  <c r="P52" i="20" s="1"/>
  <c r="H22" i="17"/>
  <c r="J20" i="17" s="1"/>
  <c r="J21" i="17" s="1"/>
  <c r="J22" i="17" s="1"/>
  <c r="L20" i="17" s="1"/>
  <c r="L21" i="17" s="1"/>
  <c r="L22" i="17" s="1"/>
  <c r="D24" i="17" l="1"/>
  <c r="I3" i="13"/>
  <c r="K2" i="11"/>
  <c r="N2" i="11" s="1"/>
  <c r="D25" i="17" l="1"/>
  <c r="S2" i="11"/>
  <c r="V2" i="11" s="1"/>
  <c r="M3" i="13"/>
  <c r="P3" i="13" s="1"/>
  <c r="S3" i="13" s="1"/>
  <c r="D26" i="17" l="1"/>
  <c r="F24" i="17" s="1"/>
  <c r="F25" i="17" l="1"/>
  <c r="F26" i="17" l="1"/>
  <c r="H24" i="17" l="1"/>
  <c r="H25" i="17" l="1"/>
  <c r="H26" i="17" l="1"/>
  <c r="J24" i="17" s="1"/>
  <c r="J25" i="17" s="1"/>
  <c r="J26" i="17" s="1"/>
  <c r="L24" i="17" s="1"/>
  <c r="L25" i="17" s="1"/>
  <c r="L26" i="17" s="1"/>
  <c r="D28" i="17" l="1"/>
  <c r="D29" i="17" l="1"/>
  <c r="D30" i="17" l="1"/>
  <c r="F28" i="17" l="1"/>
  <c r="F29" i="17" l="1"/>
  <c r="F30" i="17" l="1"/>
  <c r="H28" i="17" l="1"/>
  <c r="H29" i="17" l="1"/>
  <c r="H30" i="17" l="1"/>
  <c r="J28" i="17" s="1"/>
  <c r="J29" i="17" s="1"/>
  <c r="J30" i="17" s="1"/>
  <c r="L28" i="17" s="1"/>
  <c r="L29" i="17" s="1"/>
  <c r="L30" i="17" s="1"/>
  <c r="D32" i="17" l="1"/>
  <c r="D33" i="17" l="1"/>
  <c r="D34" i="17" l="1"/>
  <c r="F32" i="17" l="1"/>
  <c r="F33" i="17" s="1"/>
  <c r="F34" i="17" l="1"/>
  <c r="H32" i="17" l="1"/>
  <c r="H33" i="17" s="1"/>
  <c r="H34" i="17" l="1"/>
  <c r="J32" i="17" s="1"/>
  <c r="J33" i="17" s="1"/>
  <c r="J34" i="17" s="1"/>
  <c r="L32" i="17" s="1"/>
  <c r="L33" i="17" s="1"/>
  <c r="L34" i="17" s="1"/>
  <c r="D36" i="17" l="1"/>
  <c r="D37" i="17" l="1"/>
  <c r="D38" i="17" l="1"/>
  <c r="F36" i="17" l="1"/>
  <c r="F37" i="17" l="1"/>
  <c r="F38" i="17" l="1"/>
  <c r="H36" i="17" l="1"/>
  <c r="H37" i="17" l="1"/>
  <c r="H38" i="17" l="1"/>
  <c r="J36" i="17" s="1"/>
  <c r="J37" i="17" s="1"/>
  <c r="J38" i="17" s="1"/>
  <c r="L36" i="17" s="1"/>
  <c r="L37" i="17" s="1"/>
  <c r="L38" i="17" s="1"/>
  <c r="D40" i="17" l="1"/>
  <c r="D41" i="17" l="1"/>
  <c r="D42" i="17" l="1"/>
  <c r="F40" i="17" l="1"/>
  <c r="F41" i="17" l="1"/>
  <c r="F42" i="17" l="1"/>
  <c r="H40" i="17" l="1"/>
  <c r="H41" i="17" l="1"/>
  <c r="H42" i="17" l="1"/>
  <c r="J40" i="17" s="1"/>
  <c r="J41" i="17" s="1"/>
  <c r="J42" i="17" s="1"/>
  <c r="L40" i="17" s="1"/>
  <c r="L41" i="17" s="1"/>
  <c r="L42" i="17" s="1"/>
  <c r="D55" i="17" l="1"/>
  <c r="D56" i="17" s="1"/>
  <c r="D57" i="17" s="1"/>
  <c r="F55" i="17" s="1"/>
  <c r="F56" i="17" s="1"/>
  <c r="F57" i="17" s="1"/>
  <c r="H55" i="17" s="1"/>
  <c r="H56" i="17" s="1"/>
  <c r="H57" i="17" s="1"/>
  <c r="D59" i="17" l="1"/>
  <c r="D60" i="17" s="1"/>
  <c r="D61" i="17" s="1"/>
  <c r="F59" i="17" s="1"/>
  <c r="F60" i="17" s="1"/>
  <c r="F61" i="17" s="1"/>
  <c r="H59" i="17" s="1"/>
  <c r="H60" i="17" s="1"/>
  <c r="H61" i="17" s="1"/>
  <c r="J55" i="17"/>
  <c r="J56" i="17" s="1"/>
  <c r="J57" i="17" s="1"/>
  <c r="L55" i="17" s="1"/>
  <c r="L56" i="17" s="1"/>
  <c r="L57" i="17" s="1"/>
  <c r="D63" i="17" l="1"/>
  <c r="D64" i="17" s="1"/>
  <c r="D65" i="17" s="1"/>
  <c r="F63" i="17" s="1"/>
  <c r="F64" i="17" s="1"/>
  <c r="F65" i="17" s="1"/>
  <c r="H63" i="17" s="1"/>
  <c r="H64" i="17" s="1"/>
  <c r="H65" i="17" s="1"/>
  <c r="J59" i="17"/>
  <c r="J60" i="17" s="1"/>
  <c r="J61" i="17" s="1"/>
  <c r="L59" i="17" s="1"/>
  <c r="L60" i="17" s="1"/>
  <c r="L61" i="17" s="1"/>
  <c r="E212" i="1"/>
  <c r="D67" i="17" l="1"/>
  <c r="D68" i="17" s="1"/>
  <c r="D69" i="17" s="1"/>
  <c r="F67" i="17" s="1"/>
  <c r="F68" i="17" s="1"/>
  <c r="F69" i="17" s="1"/>
  <c r="H67" i="17" s="1"/>
  <c r="H68" i="17" s="1"/>
  <c r="H69" i="17" s="1"/>
  <c r="J63" i="17"/>
  <c r="J64" i="17" s="1"/>
  <c r="J65" i="17" s="1"/>
  <c r="L63" i="17" s="1"/>
  <c r="L64" i="17" s="1"/>
  <c r="L65" i="17" s="1"/>
  <c r="H116" i="1"/>
  <c r="C18" i="1" s="1"/>
  <c r="C18" i="20" s="1"/>
  <c r="H55" i="20"/>
  <c r="H59" i="20" s="1"/>
  <c r="F55" i="20"/>
  <c r="F59" i="20" s="1"/>
  <c r="I112" i="1"/>
  <c r="D71" i="17" l="1"/>
  <c r="D72" i="17" s="1"/>
  <c r="D73" i="17" s="1"/>
  <c r="F71" i="17" s="1"/>
  <c r="F72" i="17" s="1"/>
  <c r="F73" i="17" s="1"/>
  <c r="H71" i="17" s="1"/>
  <c r="H72" i="17" s="1"/>
  <c r="H73" i="17" s="1"/>
  <c r="J67" i="17"/>
  <c r="J68" i="17" s="1"/>
  <c r="J69" i="17" s="1"/>
  <c r="L67" i="17" s="1"/>
  <c r="L68" i="17" s="1"/>
  <c r="L69" i="17" s="1"/>
  <c r="L116" i="1"/>
  <c r="F212" i="1"/>
  <c r="E69" i="20"/>
  <c r="G69" i="20" s="1"/>
  <c r="K69" i="20" s="1"/>
  <c r="D212" i="1"/>
  <c r="D55" i="20"/>
  <c r="I116" i="1"/>
  <c r="C20" i="1" s="1"/>
  <c r="E70" i="20" s="1"/>
  <c r="G70" i="20" s="1"/>
  <c r="L70" i="20" s="1"/>
  <c r="G55" i="20"/>
  <c r="G59" i="20" s="1"/>
  <c r="D75" i="17" l="1"/>
  <c r="D76" i="17" s="1"/>
  <c r="D77" i="17" s="1"/>
  <c r="F75" i="17" s="1"/>
  <c r="F76" i="17" s="1"/>
  <c r="F77" i="17" s="1"/>
  <c r="H75" i="17" s="1"/>
  <c r="H76" i="17" s="1"/>
  <c r="H77" i="17" s="1"/>
  <c r="J71" i="17"/>
  <c r="J72" i="17" s="1"/>
  <c r="J73" i="17" s="1"/>
  <c r="L71" i="17" s="1"/>
  <c r="L72" i="17" s="1"/>
  <c r="L73" i="17" s="1"/>
  <c r="F147" i="1"/>
  <c r="J26" i="1"/>
  <c r="K212" i="1"/>
  <c r="L212" i="1" s="1"/>
  <c r="E83" i="20"/>
  <c r="G83" i="20" s="1"/>
  <c r="K83" i="20" s="1"/>
  <c r="G147" i="1"/>
  <c r="M147" i="1"/>
  <c r="D79" i="17" l="1"/>
  <c r="D80" i="17" s="1"/>
  <c r="D81" i="17" s="1"/>
  <c r="F79" i="17" s="1"/>
  <c r="F80" i="17" s="1"/>
  <c r="F81" i="17" s="1"/>
  <c r="H79" i="17" s="1"/>
  <c r="H80" i="17" s="1"/>
  <c r="H81" i="17" s="1"/>
  <c r="J75" i="17"/>
  <c r="J76" i="17" s="1"/>
  <c r="J77" i="17" s="1"/>
  <c r="L75" i="17" s="1"/>
  <c r="L76" i="17" s="1"/>
  <c r="L77" i="17" s="1"/>
  <c r="Q55" i="20"/>
  <c r="P55" i="20" s="1"/>
  <c r="L28" i="20"/>
  <c r="D83" i="17" l="1"/>
  <c r="D84" i="17" s="1"/>
  <c r="D85" i="17" s="1"/>
  <c r="F83" i="17" s="1"/>
  <c r="F84" i="17" s="1"/>
  <c r="F85" i="17" s="1"/>
  <c r="H83" i="17" s="1"/>
  <c r="H84" i="17" s="1"/>
  <c r="H85" i="17" s="1"/>
  <c r="J79" i="17"/>
  <c r="J80" i="17" s="1"/>
  <c r="J81" i="17" s="1"/>
  <c r="L79" i="17" s="1"/>
  <c r="L80" i="17" s="1"/>
  <c r="L81" i="17" s="1"/>
  <c r="H245" i="1"/>
  <c r="I241" i="1"/>
  <c r="I243" i="1" s="1"/>
  <c r="D87" i="17" l="1"/>
  <c r="D88" i="17" s="1"/>
  <c r="D89" i="17" s="1"/>
  <c r="F87" i="17" s="1"/>
  <c r="F88" i="17" s="1"/>
  <c r="F89" i="17" s="1"/>
  <c r="H87" i="17" s="1"/>
  <c r="H88" i="17" s="1"/>
  <c r="H89" i="17" s="1"/>
  <c r="J83" i="17"/>
  <c r="J84" i="17" s="1"/>
  <c r="J85" i="17" s="1"/>
  <c r="L83" i="17" s="1"/>
  <c r="L84" i="17" s="1"/>
  <c r="L85" i="17" s="1"/>
  <c r="I245" i="1"/>
  <c r="J241" i="1"/>
  <c r="J245" i="1" s="1"/>
  <c r="D91" i="17" l="1"/>
  <c r="D92" i="17" s="1"/>
  <c r="D93" i="17" s="1"/>
  <c r="J87" i="17"/>
  <c r="J88" i="17" s="1"/>
  <c r="J89" i="17" s="1"/>
  <c r="L87" i="17" s="1"/>
  <c r="L88" i="17" s="1"/>
  <c r="L89" i="17" s="1"/>
  <c r="K241" i="1"/>
  <c r="J243" i="1"/>
  <c r="J246" i="1"/>
  <c r="F91" i="17" l="1"/>
  <c r="F92" i="17" s="1"/>
  <c r="F93" i="17" s="1"/>
  <c r="H91" i="17" s="1"/>
  <c r="H92" i="17" s="1"/>
  <c r="H93" i="17" s="1"/>
  <c r="J91" i="17" s="1"/>
  <c r="J92" i="17" s="1"/>
  <c r="J93" i="17" s="1"/>
  <c r="L91" i="17" s="1"/>
  <c r="L92" i="17" s="1"/>
  <c r="L93" i="17" s="1"/>
  <c r="D94" i="17"/>
  <c r="K245" i="1"/>
  <c r="L241" i="1"/>
  <c r="K243" i="1"/>
  <c r="L243" i="1" l="1"/>
  <c r="L245" i="1"/>
  <c r="C94" i="1"/>
  <c r="F234" i="1"/>
  <c r="E194" i="1" l="1"/>
  <c r="J94" i="1"/>
  <c r="E37" i="20"/>
  <c r="F250" i="1"/>
  <c r="F237" i="1"/>
  <c r="F251" i="1" s="1"/>
  <c r="C36" i="1" s="1"/>
  <c r="F220" i="1" s="1"/>
  <c r="D37" i="20" l="1"/>
  <c r="D194" i="1"/>
  <c r="C37" i="20"/>
  <c r="C194" i="1"/>
  <c r="J194" i="1" s="1"/>
  <c r="F228" i="1"/>
  <c r="G228" i="1" s="1"/>
  <c r="K194" i="1" l="1"/>
  <c r="Q37" i="20" s="1"/>
  <c r="P37" i="20" s="1"/>
  <c r="L194" i="1" l="1"/>
  <c r="D234" i="1" l="1"/>
  <c r="D250" i="1" s="1"/>
  <c r="D237" i="1" l="1"/>
  <c r="D251" i="1" s="1"/>
  <c r="C34" i="1" s="1"/>
  <c r="C35" i="20" s="1"/>
  <c r="D220" i="1" l="1"/>
  <c r="C192" i="1"/>
  <c r="J192" i="1" s="1"/>
  <c r="E226" i="1" l="1"/>
  <c r="D226" i="1"/>
  <c r="F226" i="1" l="1"/>
  <c r="D92" i="1"/>
  <c r="D229" i="1"/>
  <c r="D249" i="1" s="1"/>
  <c r="E229" i="1"/>
  <c r="E249" i="1" s="1"/>
  <c r="D93" i="1"/>
  <c r="G226" i="1" l="1"/>
  <c r="D94" i="1"/>
  <c r="E91" i="1" s="1"/>
  <c r="F229" i="1"/>
  <c r="F249" i="1" s="1"/>
  <c r="C92" i="1"/>
  <c r="N92" i="1"/>
  <c r="D95" i="1" l="1"/>
  <c r="E95" i="1" s="1"/>
  <c r="G229" i="1"/>
  <c r="G249" i="1" s="1"/>
  <c r="E192" i="1"/>
  <c r="J92" i="1"/>
  <c r="E35" i="20"/>
  <c r="D192" i="1" l="1"/>
  <c r="D35" i="20"/>
  <c r="K192" i="1" l="1"/>
  <c r="L192" i="1" l="1"/>
  <c r="Q35" i="20"/>
  <c r="P35" i="20" l="1"/>
  <c r="I240" i="1"/>
  <c r="J226" i="1" l="1"/>
  <c r="L226" i="1" l="1"/>
  <c r="K226" i="1"/>
  <c r="D98" i="1"/>
  <c r="D99" i="1" l="1"/>
  <c r="D100" i="1"/>
  <c r="C100" i="1" s="1"/>
  <c r="J100" i="1" s="1"/>
  <c r="E99" i="1" l="1"/>
  <c r="C99" i="1" s="1"/>
  <c r="C98" i="1"/>
  <c r="J98" i="1" s="1"/>
  <c r="E43" i="20"/>
  <c r="E200" i="1"/>
  <c r="J99" i="1" l="1"/>
  <c r="E42" i="20"/>
  <c r="E199" i="1"/>
  <c r="E198" i="1"/>
  <c r="E41" i="20"/>
  <c r="D198" i="1"/>
  <c r="D41" i="20"/>
  <c r="D200" i="1"/>
  <c r="D43" i="20"/>
  <c r="D199" i="1" l="1"/>
  <c r="D42" i="20"/>
  <c r="L234" i="1"/>
  <c r="L250" i="1" s="1"/>
  <c r="C101" i="1"/>
  <c r="E44" i="20" s="1"/>
  <c r="J101" i="1" l="1"/>
  <c r="E201" i="1"/>
  <c r="D44" i="20" l="1"/>
  <c r="D201" i="1"/>
  <c r="K201" i="1" l="1"/>
  <c r="L201" i="1" l="1"/>
  <c r="Q44" i="20"/>
  <c r="P44" i="20" l="1"/>
  <c r="H233" i="1" l="1"/>
  <c r="K96" i="1" s="1"/>
  <c r="H234" i="1" l="1"/>
  <c r="H250" i="1" l="1"/>
  <c r="H237" i="1"/>
  <c r="H251" i="1" s="1"/>
  <c r="C38" i="1" s="1"/>
  <c r="C39" i="20" l="1"/>
  <c r="C196" i="1"/>
  <c r="H220" i="1"/>
  <c r="J196" i="1" l="1"/>
  <c r="H226" i="1"/>
  <c r="D96" i="1" s="1"/>
  <c r="E96" i="1" s="1"/>
  <c r="C96" i="1" s="1"/>
  <c r="H228" i="1"/>
  <c r="J96" i="1" l="1"/>
  <c r="E39" i="20"/>
  <c r="E196" i="1"/>
  <c r="H229" i="1"/>
  <c r="H249" i="1" s="1"/>
  <c r="C91" i="1"/>
  <c r="D39" i="20" l="1"/>
  <c r="D196" i="1"/>
  <c r="K196" i="1" s="1"/>
  <c r="Q39" i="20" s="1"/>
  <c r="P39" i="20" s="1"/>
  <c r="E34" i="20"/>
  <c r="J91" i="1"/>
  <c r="E191" i="1"/>
  <c r="L196" i="1" l="1"/>
  <c r="D191" i="1"/>
  <c r="D34" i="20"/>
  <c r="K191" i="1" l="1"/>
  <c r="Q34" i="20" l="1"/>
  <c r="L191" i="1"/>
  <c r="P34" i="20" l="1"/>
  <c r="I233" i="1"/>
  <c r="I234" i="1" s="1"/>
  <c r="K97" i="1" l="1"/>
  <c r="K116" i="1" s="1"/>
  <c r="I237" i="1"/>
  <c r="I250" i="1"/>
  <c r="I251" i="1" l="1"/>
  <c r="C39" i="1" s="1"/>
  <c r="J237" i="1"/>
  <c r="J251" i="1" l="1"/>
  <c r="C40" i="1" s="1"/>
  <c r="K237" i="1"/>
  <c r="I220" i="1"/>
  <c r="C197" i="1"/>
  <c r="C40" i="20"/>
  <c r="I226" i="1" l="1"/>
  <c r="D97" i="1" s="1"/>
  <c r="I228" i="1"/>
  <c r="J228" i="1" s="1"/>
  <c r="K251" i="1"/>
  <c r="C41" i="1" s="1"/>
  <c r="L237" i="1"/>
  <c r="L251" i="1" s="1"/>
  <c r="C42" i="1" s="1"/>
  <c r="J197" i="1"/>
  <c r="C41" i="20"/>
  <c r="C198" i="1"/>
  <c r="C93" i="1" l="1"/>
  <c r="C95" i="1"/>
  <c r="J95" i="1" s="1"/>
  <c r="C199" i="1"/>
  <c r="C42" i="20"/>
  <c r="C58" i="1"/>
  <c r="J198" i="1"/>
  <c r="K198" i="1" s="1"/>
  <c r="E116" i="1"/>
  <c r="C97" i="1"/>
  <c r="C200" i="1"/>
  <c r="C43" i="20"/>
  <c r="K228" i="1"/>
  <c r="J229" i="1"/>
  <c r="J249" i="1" s="1"/>
  <c r="I229" i="1"/>
  <c r="I249" i="1" s="1"/>
  <c r="E195" i="1" l="1"/>
  <c r="E38" i="20"/>
  <c r="E193" i="1"/>
  <c r="J93" i="1"/>
  <c r="E36" i="20"/>
  <c r="D195" i="1"/>
  <c r="K195" i="1" s="1"/>
  <c r="D38" i="20"/>
  <c r="C59" i="20"/>
  <c r="K229" i="1"/>
  <c r="K249" i="1" s="1"/>
  <c r="L228" i="1"/>
  <c r="L229" i="1" s="1"/>
  <c r="L249" i="1" s="1"/>
  <c r="J200" i="1"/>
  <c r="K200" i="1" s="1"/>
  <c r="Q41" i="20"/>
  <c r="P41" i="20" s="1"/>
  <c r="L198" i="1"/>
  <c r="C216" i="1"/>
  <c r="F129" i="1"/>
  <c r="F130" i="1"/>
  <c r="C5" i="1"/>
  <c r="J199" i="1"/>
  <c r="C116" i="1"/>
  <c r="E197" i="1"/>
  <c r="J97" i="1"/>
  <c r="E40" i="20"/>
  <c r="E216" i="1" l="1"/>
  <c r="E59" i="20"/>
  <c r="D193" i="1"/>
  <c r="K193" i="1" s="1"/>
  <c r="D36" i="20"/>
  <c r="L195" i="1"/>
  <c r="Q38" i="20"/>
  <c r="P38" i="20" s="1"/>
  <c r="J216" i="1"/>
  <c r="K199" i="1"/>
  <c r="L199" i="1" s="1"/>
  <c r="C5" i="20"/>
  <c r="E66" i="20"/>
  <c r="G66" i="20" s="1"/>
  <c r="K66" i="20" s="1"/>
  <c r="B30" i="22"/>
  <c r="L200" i="1"/>
  <c r="Q43" i="20"/>
  <c r="P43" i="20" s="1"/>
  <c r="D197" i="1"/>
  <c r="J116" i="1"/>
  <c r="D40" i="20"/>
  <c r="M130" i="1"/>
  <c r="G130" i="1"/>
  <c r="G129" i="1"/>
  <c r="M129" i="1"/>
  <c r="D59" i="20" l="1"/>
  <c r="L193" i="1"/>
  <c r="Q36" i="20"/>
  <c r="P36" i="20" s="1"/>
  <c r="Q42" i="20"/>
  <c r="P42" i="20" s="1"/>
  <c r="F121" i="1"/>
  <c r="D216" i="1"/>
  <c r="H217" i="1" s="1"/>
  <c r="I217" i="1" s="1"/>
  <c r="K197" i="1"/>
  <c r="E68" i="20"/>
  <c r="G68" i="20" s="1"/>
  <c r="K68" i="20" s="1"/>
  <c r="C10" i="20"/>
  <c r="F139" i="1"/>
  <c r="C14" i="1"/>
  <c r="E62" i="20" l="1"/>
  <c r="G62" i="20" s="1"/>
  <c r="K62" i="20" s="1"/>
  <c r="E64" i="20"/>
  <c r="G64" i="20" s="1"/>
  <c r="K64" i="20" s="1"/>
  <c r="G139" i="1"/>
  <c r="M139" i="1"/>
  <c r="C14" i="20"/>
  <c r="E63" i="20"/>
  <c r="G63" i="20" s="1"/>
  <c r="K63" i="20" s="1"/>
  <c r="I61" i="20" s="1"/>
  <c r="Q40" i="20"/>
  <c r="L197" i="1"/>
  <c r="L216" i="1" s="1"/>
  <c r="K216" i="1"/>
  <c r="M121" i="1"/>
  <c r="G121" i="1"/>
  <c r="G155" i="1" l="1"/>
  <c r="K155" i="1" s="1"/>
  <c r="M118" i="1"/>
  <c r="P40" i="20"/>
  <c r="P59" i="20" s="1"/>
  <c r="Q59" i="20"/>
  <c r="F171" i="1" l="1"/>
  <c r="F173" i="1" s="1"/>
  <c r="L173" i="1" s="1"/>
  <c r="L177" i="1" s="1"/>
  <c r="H178" i="1" s="1"/>
  <c r="H179" i="1" s="1"/>
  <c r="H180" i="1" s="1"/>
  <c r="H181" i="1" s="1"/>
  <c r="H183" i="1" s="1"/>
  <c r="H184" i="1" s="1"/>
  <c r="H185" i="1" s="1"/>
  <c r="L174" i="1" l="1"/>
  <c r="F185" i="1" l="1"/>
  <c r="F178" i="1"/>
  <c r="F184" i="1"/>
  <c r="F179" i="1"/>
  <c r="F180" i="1"/>
  <c r="F181" i="1"/>
  <c r="F183" i="1"/>
</calcChain>
</file>

<file path=xl/sharedStrings.xml><?xml version="1.0" encoding="utf-8"?>
<sst xmlns="http://schemas.openxmlformats.org/spreadsheetml/2006/main" count="3312" uniqueCount="1267">
  <si>
    <t>MAP / TABLE OF CONTENTS ….... (THIS TAB ONLY)</t>
  </si>
  <si>
    <t>F1 to I36</t>
  </si>
  <si>
    <t>I</t>
  </si>
  <si>
    <t>A</t>
  </si>
  <si>
    <t>INTERIOR MITIGATION</t>
  </si>
  <si>
    <t>MAIN COVER SHEET</t>
  </si>
  <si>
    <t>A1 to D36</t>
  </si>
  <si>
    <t>IICRC CERTIFICATION  DOC</t>
  </si>
  <si>
    <t>B</t>
  </si>
  <si>
    <t xml:space="preserve">HOW2 CLEAR EXISTING DATA &amp; </t>
  </si>
  <si>
    <t>CREATE NEW CUSTOMER FILE WTR MIT RHT GPP MC &amp; CHARTS</t>
  </si>
  <si>
    <t>DROP DOWN MENUS</t>
  </si>
  <si>
    <t>C</t>
  </si>
  <si>
    <t>Mitigation Steps Quick Overview</t>
  </si>
  <si>
    <t>D</t>
  </si>
  <si>
    <t>JOBSITE Verification PHOTOS</t>
  </si>
  <si>
    <t>E</t>
  </si>
  <si>
    <t xml:space="preserve">   EMS INTERIOR MITIGATION Invoicing Submittal CHECKLIST to INS. Co. </t>
  </si>
  <si>
    <t>F</t>
  </si>
  <si>
    <t>START DATE</t>
  </si>
  <si>
    <t>Total drying time ( 3 ) Days</t>
  </si>
  <si>
    <t xml:space="preserve">Dry-out Confirmed </t>
  </si>
  <si>
    <t>Completion Date ---</t>
  </si>
  <si>
    <t>Drying Environment</t>
  </si>
  <si>
    <t>Water Category</t>
  </si>
  <si>
    <t>ANIMAL FECES IN WATER</t>
  </si>
  <si>
    <t>Class</t>
  </si>
  <si>
    <t>HMR</t>
  </si>
  <si>
    <t>tbd</t>
  </si>
  <si>
    <t>No. Of Drying Chambers</t>
  </si>
  <si>
    <t>HVAC support drying</t>
  </si>
  <si>
    <t>NO</t>
  </si>
  <si>
    <t>OCCUPIED</t>
  </si>
  <si>
    <t>Missing</t>
  </si>
  <si>
    <t>Prevailing Weather</t>
  </si>
  <si>
    <t>Neutral</t>
  </si>
  <si>
    <t>Year Built</t>
  </si>
  <si>
    <t xml:space="preserve">Pre 1978 </t>
  </si>
  <si>
    <t xml:space="preserve">Build-out Density  </t>
  </si>
  <si>
    <t>Average</t>
  </si>
  <si>
    <t xml:space="preserve">Building Construction  </t>
  </si>
  <si>
    <t>Standard</t>
  </si>
  <si>
    <t>Building Envelope Tightness</t>
  </si>
  <si>
    <t xml:space="preserve"> Moderate</t>
  </si>
  <si>
    <t xml:space="preserve">POST 1978 </t>
  </si>
  <si>
    <t>occupied</t>
  </si>
  <si>
    <t>NOTES:</t>
  </si>
  <si>
    <t>HOW2 CLEAR EXISTING DATA &amp; CREATE NEW CUSTOMER FILE WTR MIT RHT GPP MC &amp; CHARTS</t>
  </si>
  <si>
    <t>1) IMPORT OR VERIFY JOBINFO2 DATA, ELSE ENTER NEW CUSTOMER DATA</t>
  </si>
  <si>
    <t>? CONVERT JOBINFO2 TO ACTUAL VS IMPORT DATA</t>
  </si>
  <si>
    <t>2) CLEAR EXISTING DATA OR VERIFY FIELDS ARE BLANK</t>
  </si>
  <si>
    <t>2) MC DATA</t>
  </si>
  <si>
    <t>5) OPTIONAL EQUIPMENT</t>
  </si>
  <si>
    <t xml:space="preserve"> &amp; REMOVE EXISTING PICS</t>
  </si>
  <si>
    <t>3) RH&amp;T&amp;GPP DATA</t>
  </si>
  <si>
    <t>Dehumidifiers</t>
  </si>
  <si>
    <t>4) MIT-EQPT ROOMS + %</t>
  </si>
  <si>
    <t xml:space="preserve">ELECTRICAL LOAD CALCULATIONS </t>
  </si>
  <si>
    <t>3) UPDATE ALL OF THE FOLLOWING DATA:</t>
  </si>
  <si>
    <t>IMPORT FLOOR PLANS/ SKETCHES</t>
  </si>
  <si>
    <t>0R SEE JOBINFO2 ROOM SIZE INFO</t>
  </si>
  <si>
    <r>
      <rPr>
        <b/>
        <sz val="14"/>
        <color rgb="FF000000"/>
        <rFont val="Calibri"/>
        <family val="2"/>
        <scheme val="minor"/>
      </rPr>
      <t>a)</t>
    </r>
    <r>
      <rPr>
        <sz val="14"/>
        <color rgb="FF000000"/>
        <rFont val="Calibri"/>
        <family val="2"/>
        <scheme val="minor"/>
      </rPr>
      <t xml:space="preserve"> @jobinfo(2)</t>
    </r>
  </si>
  <si>
    <t>ENTER ROOM SIZES</t>
  </si>
  <si>
    <t>ENTER Damage Percentages %</t>
  </si>
  <si>
    <t>b) @ MIT-EQPT</t>
  </si>
  <si>
    <t>verify/confirm AFFECTED ROOMS = COLUMNS</t>
  </si>
  <si>
    <r>
      <t>(</t>
    </r>
    <r>
      <rPr>
        <sz val="10"/>
        <color rgb="FF000000"/>
        <rFont val="Calibri"/>
        <family val="2"/>
        <scheme val="minor"/>
      </rPr>
      <t>air movers udated from jobinfo2 data</t>
    </r>
    <r>
      <rPr>
        <sz val="14"/>
        <color rgb="FF000000"/>
        <rFont val="Calibri"/>
        <family val="2"/>
        <scheme val="minor"/>
      </rPr>
      <t>)</t>
    </r>
  </si>
  <si>
    <t xml:space="preserve">B..D..E..F.. </t>
  </si>
  <si>
    <t>DAMAGE %</t>
  </si>
  <si>
    <t>scroll down to</t>
  </si>
  <si>
    <t>WCDU</t>
  </si>
  <si>
    <t>CCDU</t>
  </si>
  <si>
    <t>CLSTDU</t>
  </si>
  <si>
    <t>4)   @ OPTIONAL EQUIPMENT</t>
  </si>
  <si>
    <t>enter quanity and or clear data</t>
  </si>
  <si>
    <t>CABDU</t>
  </si>
  <si>
    <t>WFI WOOD FLR DRY MAT</t>
  </si>
  <si>
    <t>HTBL DRYING BLANKET</t>
  </si>
  <si>
    <t>UNMERGE FIELDS</t>
  </si>
  <si>
    <t>DRYING CHAMBERS</t>
  </si>
  <si>
    <t>ADJUST Affected ROOMS/AREAS</t>
  </si>
  <si>
    <t>then</t>
  </si>
  <si>
    <t>TENSION POSTS &amp; ZIPPERS</t>
  </si>
  <si>
    <t>Re -Merge/Group Drychambers @ column E</t>
  </si>
  <si>
    <t>Air Filtration Device</t>
  </si>
  <si>
    <t>HEAT AIR MOVER</t>
  </si>
  <si>
    <t>ELECTRIC DRYER &amp; RANGE POWER TAP ???</t>
  </si>
  <si>
    <t>ENTER Existing Services Available</t>
  </si>
  <si>
    <t>ENTER ELECTRICAL BOX &amp; CABLES CORDS</t>
  </si>
  <si>
    <t xml:space="preserve">DETERMINE ADDITIONAL POWER SUPPLY </t>
  </si>
  <si>
    <t>GENERATOR &amp; POWER BOX ??</t>
  </si>
  <si>
    <t>MC DATA</t>
  </si>
  <si>
    <t>ADJUST Affected ROOMS/AREAS COLUMN "A"</t>
  </si>
  <si>
    <t xml:space="preserve"> MATERIAL TYPE/ DRY GOAL</t>
  </si>
  <si>
    <t>READINGS 3 DAY STD &amp;</t>
  </si>
  <si>
    <t xml:space="preserve"> &amp; SEE TYPICAL DATA</t>
  </si>
  <si>
    <t xml:space="preserve"> &amp; ADD PICS</t>
  </si>
  <si>
    <t xml:space="preserve">RH &amp; T &amp; GPP DATA/READINGS  </t>
  </si>
  <si>
    <t>EXTERIOR &amp; UNAFFECTED AREAS</t>
  </si>
  <si>
    <t>PER DRYING CHAMBER</t>
  </si>
  <si>
    <t xml:space="preserve">3 DAY DRY STANDARD </t>
  </si>
  <si>
    <t>COVER SHEET</t>
  </si>
  <si>
    <t>Drying Environment INFO</t>
  </si>
  <si>
    <t>SEE TYPICAL DATA               &amp; ADD NOTES</t>
  </si>
  <si>
    <t>PRINT CVR &amp; MIT-EQPT &amp; FLOOR PLAN</t>
  </si>
  <si>
    <t>DRY LOGS PER REQUIRED</t>
  </si>
  <si>
    <t>CPS EST</t>
  </si>
  <si>
    <t xml:space="preserve">HOW2  CREATE XACTIMATE MITIGATION INVOICE </t>
  </si>
  <si>
    <r>
      <t>·</t>
    </r>
    <r>
      <rPr>
        <sz val="7"/>
        <color theme="1"/>
        <rFont val="Times New Roman"/>
        <family val="1"/>
      </rPr>
      <t xml:space="preserve">       </t>
    </r>
    <r>
      <rPr>
        <sz val="11"/>
        <color theme="1"/>
        <rFont val="Arial Black"/>
        <family val="2"/>
      </rPr>
      <t>Xactimate Invoice/Project Update (for newly created current project).</t>
    </r>
    <r>
      <rPr>
        <sz val="14"/>
        <color theme="1"/>
        <rFont val="Arial Narrow"/>
        <family val="2"/>
      </rPr>
      <t xml:space="preserve"> </t>
    </r>
  </si>
  <si>
    <r>
      <t>A)</t>
    </r>
    <r>
      <rPr>
        <b/>
        <sz val="7"/>
        <color theme="1"/>
        <rFont val="Times New Roman"/>
        <family val="1"/>
      </rPr>
      <t xml:space="preserve">   </t>
    </r>
    <r>
      <rPr>
        <sz val="11"/>
        <color theme="1"/>
        <rFont val="Arial Black"/>
        <family val="2"/>
      </rPr>
      <t>New Project Creation</t>
    </r>
  </si>
  <si>
    <r>
      <t>1.</t>
    </r>
    <r>
      <rPr>
        <b/>
        <sz val="7"/>
        <color theme="1"/>
        <rFont val="Times New Roman"/>
        <family val="1"/>
      </rPr>
      <t xml:space="preserve">     </t>
    </r>
    <r>
      <rPr>
        <sz val="14"/>
        <color theme="1"/>
        <rFont val="Arial Narrow"/>
        <family val="2"/>
      </rPr>
      <t>OPEN Xactimate. Search &amp; Open Project Template (“TMPL-MIT-SHORT-VERSION”).</t>
    </r>
  </si>
  <si>
    <t xml:space="preserve"> …................................  &amp; Update price list  (by CITY &amp; DATE).</t>
  </si>
  <si>
    <r>
      <t>3.</t>
    </r>
    <r>
      <rPr>
        <b/>
        <sz val="7"/>
        <color theme="1"/>
        <rFont val="Times New Roman"/>
        <family val="1"/>
      </rPr>
      <t xml:space="preserve">     </t>
    </r>
    <r>
      <rPr>
        <sz val="14"/>
        <color theme="1"/>
        <rFont val="Arial Narrow"/>
        <family val="2"/>
      </rPr>
      <t>LOCATE (Current “JOB SKETCH”). DUPLICATE/CREATE NEW PROJECT.</t>
    </r>
  </si>
  <si>
    <t xml:space="preserve"> (HAS CUSTOMER INFO &amp; SKETCHES).</t>
  </si>
  <si>
    <t>Name format example. (OH21A-BAIR-MIT-EMS)</t>
  </si>
  <si>
    <r>
      <t>4.</t>
    </r>
    <r>
      <rPr>
        <b/>
        <sz val="7"/>
        <color theme="1"/>
        <rFont val="Times New Roman"/>
        <family val="1"/>
      </rPr>
      <t xml:space="preserve">     </t>
    </r>
    <r>
      <rPr>
        <sz val="14"/>
        <color theme="1"/>
        <rFont val="Arial Narrow"/>
        <family val="2"/>
      </rPr>
      <t xml:space="preserve">Merge MIT Project Template (“TMPL-MIT-SHORT-VERSION”) with “NEW PROJECT” created. </t>
    </r>
  </si>
  <si>
    <t xml:space="preserve">Editing the newly created “NEW PROJECT”  </t>
  </si>
  <si>
    <t xml:space="preserve">   &amp; Update price list  (by CITY &amp; DATE).</t>
  </si>
  <si>
    <r>
      <t>5.</t>
    </r>
    <r>
      <rPr>
        <b/>
        <sz val="7"/>
        <color theme="1"/>
        <rFont val="Times New Roman"/>
        <family val="1"/>
      </rPr>
      <t xml:space="preserve">     </t>
    </r>
    <r>
      <rPr>
        <sz val="12"/>
        <color theme="1"/>
        <rFont val="Arial"/>
        <family val="2"/>
      </rPr>
      <t>LOCATE "TYPICAL ROOM "; COPY ALL &amp; PASTE INTO PRIMARY NEW ROOM;</t>
    </r>
  </si>
  <si>
    <t xml:space="preserve">        DELETE ALL KNOWN UNDEEDED ITEMS (EX = PLASTER VS DRYWALL)</t>
  </si>
  <si>
    <t>6. UPDATE THE FOLLOWING DATA/EQUIPMENT [ PER : EXCEL SHARED TEMPLATE] [ 82-MIT-INT]</t>
  </si>
  <si>
    <t>AIR MOVERS; ENTER QTY FOR DAYS USAGE (X 3)  &amp;  DECONTAMINATION QUANTITY</t>
  </si>
  <si>
    <t>WCDU                   CCDU</t>
  </si>
  <si>
    <t>CLSTCDU</t>
  </si>
  <si>
    <t>REPEAT FOR ALL AFFECTED ROOMS</t>
  </si>
  <si>
    <t>HTBL      DRYING BLANKET</t>
  </si>
  <si>
    <t>CABVDU / BWCU</t>
  </si>
  <si>
    <t>WFI       WOOD FLR DRY MAT</t>
  </si>
  <si>
    <r>
      <t>6. B.</t>
    </r>
    <r>
      <rPr>
        <b/>
        <sz val="14"/>
        <color theme="1"/>
        <rFont val="Times New Roman"/>
        <family val="1"/>
      </rPr>
      <t>    MOVE &amp; ALIGN DRY CHAMBERS PER INCLUDED ROOMS</t>
    </r>
  </si>
  <si>
    <t>DEHUMIDIFIERS</t>
  </si>
  <si>
    <t>TENSION POSTS/ZIPPERS</t>
  </si>
  <si>
    <t>VERIFY &amp; CHECK FOR UPDATES/CHANGES FOR DRY CHAMBERS ROOM</t>
  </si>
  <si>
    <t>HYDROXOL /OZONE</t>
  </si>
  <si>
    <r>
      <t>7.</t>
    </r>
    <r>
      <rPr>
        <b/>
        <sz val="7"/>
        <color theme="1"/>
        <rFont val="Times New Roman"/>
        <family val="1"/>
      </rPr>
      <t xml:space="preserve">     </t>
    </r>
    <r>
      <rPr>
        <sz val="14"/>
        <color theme="1"/>
        <rFont val="Arial Narrow"/>
        <family val="2"/>
      </rPr>
      <t>Review ALL items for this CURRENT job. Adjust as needed. (MECHANICALS/GENERAL)</t>
    </r>
  </si>
  <si>
    <t>Interior General WTR items</t>
  </si>
  <si>
    <t>Plumbing</t>
  </si>
  <si>
    <t>Administration Expenses (PER LEVEL)</t>
  </si>
  <si>
    <t>HVAC</t>
  </si>
  <si>
    <t>Temporary Storage &amp; Staging Area</t>
  </si>
  <si>
    <t>Electrical</t>
  </si>
  <si>
    <t>TRAVEL AREA UP</t>
  </si>
  <si>
    <t>DEMO &amp; DUMPSTER</t>
  </si>
  <si>
    <t>8. DOCUMETS/REPORTS</t>
  </si>
  <si>
    <t>RESEQUENCE LINE NUMBERS</t>
  </si>
  <si>
    <t>EXPORT PDF FILE TO CURRENT JOB FOLDER</t>
  </si>
  <si>
    <t>EXPORT ESX FILE TO CURRENT JOB FOLDER</t>
  </si>
  <si>
    <t>TEMPORARY SHELVING UNITS, setup to organize workflow</t>
  </si>
  <si>
    <t xml:space="preserve">Pictures in APP; Per EACH Step  </t>
  </si>
  <si>
    <t>A.]Source of Loss     B.] Equipment      C.] Readings RH &amp; Temp &amp; GPP   D.] Moisture Content</t>
  </si>
  <si>
    <r>
      <t xml:space="preserve">STOP LEAK!  &amp; EXTRACT  WATER!       </t>
    </r>
    <r>
      <rPr>
        <b/>
        <i/>
        <u/>
        <sz val="14"/>
        <color rgb="FF000000"/>
        <rFont val="Calibri"/>
        <family val="2"/>
        <scheme val="minor"/>
      </rPr>
      <t>Save cause of loss item</t>
    </r>
    <r>
      <rPr>
        <b/>
        <u/>
        <sz val="14"/>
        <color rgb="FF000000"/>
        <rFont val="Calibri"/>
        <family val="2"/>
        <scheme val="minor"/>
      </rPr>
      <t xml:space="preserve"> </t>
    </r>
  </si>
  <si>
    <t>=  PLUMBERS REPORT</t>
  </si>
  <si>
    <t>ROOFER REPORT &amp; Pics</t>
  </si>
  <si>
    <r>
      <t>TARPS (</t>
    </r>
    <r>
      <rPr>
        <u/>
        <sz val="10"/>
        <color theme="1"/>
        <rFont val="Calibri"/>
        <family val="2"/>
        <scheme val="minor"/>
      </rPr>
      <t>SIZES</t>
    </r>
    <r>
      <rPr>
        <u/>
        <sz val="14"/>
        <color theme="1"/>
        <rFont val="Calibri"/>
        <family val="2"/>
        <scheme val="minor"/>
      </rPr>
      <t>) &amp; TEMP. REPAIRS</t>
    </r>
  </si>
  <si>
    <t xml:space="preserve">ENCIRCLE FLOOR PLAN ; Room Size  [x height];   </t>
  </si>
  <si>
    <t>INCLUDE Damage Percentage %</t>
  </si>
  <si>
    <t>Create/Print then attach a LABEL for Each ROOM / WORK AREA</t>
  </si>
  <si>
    <r>
      <t xml:space="preserve">A.) Readings = RH &amp; </t>
    </r>
    <r>
      <rPr>
        <u/>
        <sz val="14"/>
        <color theme="1"/>
        <rFont val="Calibri"/>
        <family val="2"/>
        <scheme val="minor"/>
      </rPr>
      <t>Temperature. F  &amp;  GPP</t>
    </r>
  </si>
  <si>
    <t xml:space="preserve">@ EXTERIOR   &amp;          </t>
  </si>
  <si>
    <t>And [ 1 ] Unaffected Room</t>
  </si>
  <si>
    <t xml:space="preserve"> Per Dry Chamber MAIN ROOM</t>
  </si>
  <si>
    <t>PER DEHUMIDIFIER Exhaust Per Dry Chamber;</t>
  </si>
  <si>
    <t xml:space="preserve"> B.) Readings =  Moisture Content</t>
  </si>
  <si>
    <t>Building Materials ex. = Drywall / Flooring</t>
  </si>
  <si>
    <t>DRY LOGS</t>
  </si>
  <si>
    <t>[1] Set of READINGS PER DRYING CHAMBER (RH/T/GPP)</t>
  </si>
  <si>
    <t>SUBMIT PAPERWORK; EMAIL OR UPLOAD</t>
  </si>
  <si>
    <t xml:space="preserve"> Anti-microbial spray</t>
  </si>
  <si>
    <t>Apply anti-microbial agent; Floor/WALL/CLG</t>
  </si>
  <si>
    <t>Protect/Cover/Remove</t>
  </si>
  <si>
    <t>protect contents</t>
  </si>
  <si>
    <t>Protect - Cover with plastic</t>
  </si>
  <si>
    <t>Content Manipulation</t>
  </si>
  <si>
    <t xml:space="preserve"> protect floors</t>
  </si>
  <si>
    <t>Floor prot.-cloth-skid resist,leak proof</t>
  </si>
  <si>
    <t>protect walls</t>
  </si>
  <si>
    <t>Painter Plastic</t>
  </si>
  <si>
    <t xml:space="preserve"> protect doorways/openings Zippers &amp; Dust Control Barrier - Tension Posts @ Per Dry Chamber</t>
  </si>
  <si>
    <t>, remove drywall / plaster etc.</t>
  </si>
  <si>
    <t>Demolition</t>
  </si>
  <si>
    <t>, Remove Drywall / Plaster / Insulation / Flooring etc.</t>
  </si>
  <si>
    <t>HEPA Vacuuming</t>
  </si>
  <si>
    <t>Exhaust Set Up / Configuration.</t>
  </si>
  <si>
    <t>Depends on site conditions; Security</t>
  </si>
  <si>
    <t>Bag and tag = HMR &amp; MATERIALS SAMPLES; Send  (1) each  TO LAB &amp;  HOLD (1) For INS CO.</t>
  </si>
  <si>
    <t>SEAL WITH MOLD PRIMER</t>
  </si>
  <si>
    <t>FRAMING &amp; SUB FLOORING</t>
  </si>
  <si>
    <t>Set up equipment</t>
  </si>
  <si>
    <t>AM = air movers</t>
  </si>
  <si>
    <t>PER ROOM 2 to 4 minimum</t>
  </si>
  <si>
    <t>QUANTITY PER CALCULATION</t>
  </si>
  <si>
    <t>Negative Air scrubber/HYDROXOL</t>
  </si>
  <si>
    <t>AFD=Air FiltrationDevice</t>
  </si>
  <si>
    <t>(1) Unit Each per  Drying Chamber</t>
  </si>
  <si>
    <t>CDU Cavity drying UNITS</t>
  </si>
  <si>
    <t>Wall/CEILING/CLT/FLOOR cavity drying-Inj. Type</t>
  </si>
  <si>
    <t>ELECTRICAL LOAD,DRAW CALCULATIONS</t>
  </si>
  <si>
    <t>GENERATOR OR HOT BOX</t>
  </si>
  <si>
    <t>Tap Main Panel or Dryer/STOVE/EXISTING OUTLETS</t>
  </si>
  <si>
    <t>ADD BREAKERS &amp; GFI'S</t>
  </si>
  <si>
    <t>Heaters / Heat gun</t>
  </si>
  <si>
    <t>HTAM</t>
  </si>
  <si>
    <t>Remove equipment</t>
  </si>
  <si>
    <t>CLEAN equipment &amp; RETURN TO STOCK AREA</t>
  </si>
  <si>
    <t>Trailer Shelves/Storage</t>
  </si>
  <si>
    <t>RESTOCK SUPPLIES</t>
  </si>
  <si>
    <t>TEMPORARY SHELVING UNITS, take down and store</t>
  </si>
  <si>
    <t>Clean up jobsite</t>
  </si>
  <si>
    <t xml:space="preserve">Final cleaning </t>
  </si>
  <si>
    <t>FINALR</t>
  </si>
  <si>
    <t>HOW2 PICTURES MITIGATION</t>
  </si>
  <si>
    <t>PAGE 1</t>
  </si>
  <si>
    <t>JOBSITE Verification PIC</t>
  </si>
  <si>
    <t>Take a picture of the property address; &amp; ALL SIDES OF PROPERTY upon arrival</t>
  </si>
  <si>
    <t>FIRST  !!       Put on PPE; MASK, TYVEX SUIT, VEST,safety shoes, goggles, gloves, hard hat .</t>
  </si>
  <si>
    <t>PPE PHOTOS Worker Safety</t>
  </si>
  <si>
    <t>Each worker in proper safety protection(PPE)= Hard hat, safety vest</t>
  </si>
  <si>
    <t>Masks, Respirators,Tyvek suits, Gloves, &amp; Boots, Eye protection/Glasses</t>
  </si>
  <si>
    <t>Room Name Label !!</t>
  </si>
  <si>
    <t>Take a clear picture of room label</t>
  </si>
  <si>
    <t>Overview @ entry of room</t>
  </si>
  <si>
    <t>    Original Damages  "as is"   ….BEFORE work starts PHOTOS</t>
  </si>
  <si>
    <t>DAMAGED AREAS</t>
  </si>
  <si>
    <t>Circle the stained area with blue//dark chalk or pencil, and label it.</t>
  </si>
  <si>
    <t>Right angle</t>
  </si>
  <si>
    <t xml:space="preserve">Middle angle </t>
  </si>
  <si>
    <t>Left angle</t>
  </si>
  <si>
    <t>ROOM OVER VIEW PICTURES</t>
  </si>
  <si>
    <t>Be sure to include ALL windows &amp; doors in photo</t>
  </si>
  <si>
    <t>Ceiling</t>
  </si>
  <si>
    <t>Floor</t>
  </si>
  <si>
    <t>Walls  # 1..   #2     #3    #4</t>
  </si>
  <si>
    <t xml:space="preserve">      Wall &amp; or Room Overview to include the ALL of the following Items;     (if used for this job ..)       Take addional Photos as needed to include ALL items</t>
  </si>
  <si>
    <t xml:space="preserve">Drying  Chambers PHOTOS Containment Barrier/Airlock/Decontainment Chamber	</t>
  </si>
  <si>
    <t>Tension Poles, Zippers [2] &amp; plastic</t>
  </si>
  <si>
    <t>Floor Coverings</t>
  </si>
  <si>
    <t>MASKFP+</t>
  </si>
  <si>
    <t xml:space="preserve"> Walls Covering plastic cling wrap/PAINTERS WALL MASKING</t>
  </si>
  <si>
    <t>Equipment in operation &amp; in proper position.</t>
  </si>
  <si>
    <t>Air Movers / Fans AM</t>
  </si>
  <si>
    <t>Dehumidifiers DEH</t>
  </si>
  <si>
    <t>Air cleaners: AFD</t>
  </si>
  <si>
    <t>Cavity Drying Units</t>
  </si>
  <si>
    <t>ELECTRICAL BOX (Spyder) &amp; CABLES</t>
  </si>
  <si>
    <t xml:space="preserve">   cable P304G  P303NG     P504G    P50NG</t>
  </si>
  <si>
    <t>PAGE 2</t>
  </si>
  <si>
    <t>Water Extraction; Wet/Dry Vacuum, Wand, truck mount</t>
  </si>
  <si>
    <t>Exhaust system &amp; odor counteractant system</t>
  </si>
  <si>
    <t>Exhaust louver; exhaust air outside</t>
  </si>
  <si>
    <t>Foam insulation boards; use to block off area; to exhaust air to outside</t>
  </si>
  <si>
    <t>Collect samples FOR TESTING; hazardous materials HMR &amp; Flooring</t>
  </si>
  <si>
    <t>Take pictures Before / 
During = WIP / 
After</t>
  </si>
  <si>
    <t>Demolition, removal of drywall/plaster etc.</t>
  </si>
  <si>
    <t>Cleaning of openings. As removal of fasteners, nails, screws, staples</t>
  </si>
  <si>
    <t>Dumpster Bag/ Picup truck load/trash bags</t>
  </si>
  <si>
    <t>Detach baseboard/ceiling moldings</t>
  </si>
  <si>
    <t>Insulation &amp; REMOVAL</t>
  </si>
  <si>
    <t>Hepa Vacuum</t>
  </si>
  <si>
    <t>Cleaning affected surfaces/walls/sheating/joists/wall studs</t>
  </si>
  <si>
    <t>Antimicrobial Spraying/Saturation in opening</t>
  </si>
  <si>
    <t>SEALING W/anti-microbial agent/primer</t>
  </si>
  <si>
    <t>Covering for DEMO wall/ceiling area opening; rigid insulation board / plastic / drywall</t>
  </si>
  <si>
    <t>Meter Readings % ; Moisture Content =MC, RH , Temp F PHOTOS</t>
  </si>
  <si>
    <t xml:space="preserve">DAY (1) ____ </t>
  </si>
  <si>
    <t xml:space="preserve">DAY (2) ____ </t>
  </si>
  <si>
    <t xml:space="preserve">DAY (3) _____    </t>
  </si>
  <si>
    <t>DAY + (as needed)</t>
  </si>
  <si>
    <t>A. Moisture Content =MC</t>
  </si>
  <si>
    <t>B. Humidity RH</t>
  </si>
  <si>
    <t>C. Temperature F</t>
  </si>
  <si>
    <t>D. GPP</t>
  </si>
  <si>
    <t>Contents  [personal property inventory] Photos</t>
  </si>
  <si>
    <t>Packed Boxes &amp; other items wrapped in plastic</t>
  </si>
  <si>
    <t>What can’t be covered or boxed is to be wrapped in plastic</t>
  </si>
  <si>
    <t>Bag/cover all contents in the room; Furniture covers</t>
  </si>
  <si>
    <t>Temporary Storage &amp; Staging Area/Job-site moving/storage container/BOX TRAILER ON SITE</t>
  </si>
  <si>
    <t>Some lighted cameras flash-out the stains.Taking non-lighted photos and video sometimes works much better when trying to get photo evidence of water-stained ceilings and walls.</t>
  </si>
  <si>
    <t xml:space="preserve">  EMS INTERIOR MITIGATION Invoicing Submittal CHECKLIST to INS. Co.</t>
  </si>
  <si>
    <r>
      <t xml:space="preserve"> Create </t>
    </r>
    <r>
      <rPr>
        <b/>
        <i/>
        <u/>
        <sz val="18"/>
        <color rgb="FF000000"/>
        <rFont val="Calibri"/>
        <family val="2"/>
        <scheme val="minor"/>
      </rPr>
      <t>Email (#1)</t>
    </r>
    <r>
      <rPr>
        <sz val="14"/>
        <color rgb="FF000000"/>
        <rFont val="Calibri"/>
        <family val="2"/>
        <scheme val="minor"/>
      </rPr>
      <t xml:space="preserve"> with the attachments as follows.</t>
    </r>
  </si>
  <si>
    <t>TAB= MIT</t>
  </si>
  <si>
    <t>(Note: Pictures &amp; further documentation to follow under separate Email #2)</t>
  </si>
  <si>
    <t>Verify/Select  Text wording as per Invoice types ( per Tab MASTER INS 30 ALL)</t>
  </si>
  <si>
    <t>TMPL 30 ALL</t>
  </si>
  <si>
    <t xml:space="preserve">ALL REPORTS TO INCLUDE the following prefix :                            </t>
  </si>
  <si>
    <t xml:space="preserve">“REPORT#, State #, YEAR, COMPANY# ,CLIENT Name, @STREET.”  </t>
  </si>
  <si>
    <t>EX. = ( 3. W9 FORM OH23A SMITH @ Main St.).</t>
  </si>
  <si>
    <t xml:space="preserve">COMPANY CODES; (A/T/P/Q/M/V)     </t>
  </si>
  <si>
    <t xml:space="preserve"> A= APC .. P=PROVISO/JAMAL … T=TONY/WAYSIDE ......   Q=QUINTON/PLATINUM … M=MISC… </t>
  </si>
  <si>
    <t>CONTRACT PACKAGE</t>
  </si>
  <si>
    <t>REPORTS</t>
  </si>
  <si>
    <r>
      <t>1</t>
    </r>
    <r>
      <rPr>
        <sz val="14"/>
        <color rgb="FF000000"/>
        <rFont val="Arial Narrow"/>
        <family val="2"/>
      </rPr>
      <t>.</t>
    </r>
    <r>
      <rPr>
        <sz val="7"/>
        <color rgb="FF000000"/>
        <rFont val="Times New Roman"/>
        <family val="1"/>
      </rPr>
      <t xml:space="preserve">     </t>
    </r>
    <r>
      <rPr>
        <sz val="14"/>
        <color rgb="FF000000"/>
        <rFont val="Arial Narrow"/>
        <family val="2"/>
      </rPr>
      <t xml:space="preserve">GENERAL AUTHORIZATION </t>
    </r>
    <r>
      <rPr>
        <b/>
        <i/>
        <u/>
        <sz val="14"/>
        <color rgb="FF000000"/>
        <rFont val="Calibri"/>
        <family val="2"/>
      </rPr>
      <t>PACKAGE</t>
    </r>
    <r>
      <rPr>
        <sz val="11"/>
        <color rgb="FF000000"/>
        <rFont val="Calibri"/>
        <family val="2"/>
      </rPr>
      <t xml:space="preserve"> (maybe combo report Encircle / Excel)</t>
    </r>
  </si>
  <si>
    <r>
      <t>2.</t>
    </r>
    <r>
      <rPr>
        <sz val="7"/>
        <color rgb="FF000000"/>
        <rFont val="Times New Roman"/>
        <family val="1"/>
      </rPr>
      <t xml:space="preserve">     </t>
    </r>
    <r>
      <rPr>
        <sz val="14"/>
        <color rgb="FF000000"/>
        <rFont val="Arial Narrow"/>
        <family val="2"/>
      </rPr>
      <t xml:space="preserve">CUSTOMER AGREEMENT/Contract Package (signed). </t>
    </r>
  </si>
  <si>
    <r>
      <t>3</t>
    </r>
    <r>
      <rPr>
        <sz val="14"/>
        <color rgb="FF000000"/>
        <rFont val="Arial Narrow"/>
        <family val="2"/>
      </rPr>
      <t xml:space="preserve">.    W9 form. </t>
    </r>
  </si>
  <si>
    <r>
      <t xml:space="preserve">ENCIRLE REPORTS: </t>
    </r>
    <r>
      <rPr>
        <sz val="12"/>
        <color rgb="FF000000"/>
        <rFont val="Arial Narrow"/>
        <family val="2"/>
      </rPr>
      <t>Retrieve/DOWNLOAD</t>
    </r>
    <r>
      <rPr>
        <sz val="14"/>
        <color rgb="FF000000"/>
        <rFont val="Arial Narrow"/>
        <family val="2"/>
      </rPr>
      <t>; (</t>
    </r>
    <r>
      <rPr>
        <sz val="12"/>
        <color rgb="FF000000"/>
        <rFont val="Arial Narrow"/>
        <family val="2"/>
      </rPr>
      <t>Create as needed</t>
    </r>
    <r>
      <rPr>
        <sz val="14"/>
        <color rgb="FF000000"/>
        <rFont val="Arial Narrow"/>
        <family val="2"/>
      </rPr>
      <t>)</t>
    </r>
  </si>
  <si>
    <r>
      <t>4.</t>
    </r>
    <r>
      <rPr>
        <sz val="14"/>
        <color rgb="FF000000"/>
        <rFont val="Arial Narrow"/>
        <family val="2"/>
      </rPr>
      <t xml:space="preserve"> “</t>
    </r>
    <r>
      <rPr>
        <b/>
        <sz val="14"/>
        <color rgb="FF000000"/>
        <rFont val="Arial Narrow"/>
        <family val="2"/>
      </rPr>
      <t>JOBSITE VERIFICATION &amp; SOURCE OF LOSS</t>
    </r>
    <r>
      <rPr>
        <sz val="14"/>
        <color rgb="FF000000"/>
        <rFont val="Arial Narrow"/>
        <family val="2"/>
      </rPr>
      <t>”  (</t>
    </r>
    <r>
      <rPr>
        <sz val="12"/>
        <color rgb="FF000000"/>
        <rFont val="Arial Narrow"/>
        <family val="2"/>
      </rPr>
      <t>Combined REPORT</t>
    </r>
    <r>
      <rPr>
        <sz val="14"/>
        <color rgb="FF000000"/>
        <rFont val="Arial Narrow"/>
        <family val="2"/>
      </rPr>
      <t>)</t>
    </r>
  </si>
  <si>
    <t>PER JOB TYPE (varies per submittal type) PDF REPORTS as follows:</t>
  </si>
  <si>
    <r>
      <t>5</t>
    </r>
    <r>
      <rPr>
        <sz val="14"/>
        <color rgb="FF000000"/>
        <rFont val="Calibri"/>
        <family val="2"/>
        <scheme val="minor"/>
      </rPr>
      <t xml:space="preserve">.   "MITIGATION EQUIPMENT </t>
    </r>
    <r>
      <rPr>
        <b/>
        <sz val="14"/>
        <color rgb="FF000000"/>
        <rFont val="Calibri"/>
        <family val="2"/>
        <scheme val="minor"/>
      </rPr>
      <t>Pictures</t>
    </r>
    <r>
      <rPr>
        <sz val="14"/>
        <color rgb="FF000000"/>
        <rFont val="Calibri"/>
        <family val="2"/>
        <scheme val="minor"/>
      </rPr>
      <t xml:space="preserve"> ... </t>
    </r>
  </si>
  <si>
    <r>
      <t xml:space="preserve">XACTIMATE MITIGATION REPORTS / INVOICES </t>
    </r>
    <r>
      <rPr>
        <sz val="14"/>
        <color rgb="FF000000"/>
        <rFont val="Arial Narrow"/>
        <family val="2"/>
      </rPr>
      <t xml:space="preserve"> </t>
    </r>
  </si>
  <si>
    <t xml:space="preserve">6. XACTIMATE Invoice/ESTIMATE </t>
  </si>
  <si>
    <t>A). PDF  FILE         (Edited/Highlighted existing notes/attachments items in invoice)</t>
  </si>
  <si>
    <t>(MIT SUB &amp; GC O&amp;P INVOICES as needed)</t>
  </si>
  <si>
    <t>B). ESX FILE,         (If acceptable) NOT ALL INSURERS will allow submittal of ESX file.</t>
  </si>
  <si>
    <t xml:space="preserve">           NOTE : ESX file may cause insurer's system to reject email. (EX. SFI except Direct adjuster email)</t>
  </si>
  <si>
    <r>
      <t xml:space="preserve">Create </t>
    </r>
    <r>
      <rPr>
        <b/>
        <i/>
        <u/>
        <sz val="14"/>
        <color rgb="FF000000"/>
        <rFont val="Calibri"/>
        <family val="2"/>
        <scheme val="minor"/>
      </rPr>
      <t xml:space="preserve"> </t>
    </r>
    <r>
      <rPr>
        <b/>
        <i/>
        <u/>
        <sz val="18"/>
        <color rgb="FF000000"/>
        <rFont val="Calibri"/>
        <family val="2"/>
        <scheme val="minor"/>
      </rPr>
      <t>Email (#2</t>
    </r>
    <r>
      <rPr>
        <b/>
        <i/>
        <u/>
        <sz val="14"/>
        <color rgb="FF000000"/>
        <rFont val="Calibri"/>
        <family val="2"/>
        <scheme val="minor"/>
      </rPr>
      <t xml:space="preserve">) </t>
    </r>
    <r>
      <rPr>
        <sz val="12"/>
        <color rgb="FF000000"/>
        <rFont val="Arial Narrow"/>
        <family val="2"/>
      </rPr>
      <t xml:space="preserve">(Note: Pictures &amp; further documentation </t>
    </r>
    <r>
      <rPr>
        <b/>
        <i/>
        <u/>
        <sz val="14"/>
        <color rgb="FF000000"/>
        <rFont val="Calibri"/>
        <family val="2"/>
        <scheme val="minor"/>
      </rPr>
      <t>as follows.</t>
    </r>
  </si>
  <si>
    <r>
      <t>ENCIRLE REPORTS</t>
    </r>
    <r>
      <rPr>
        <sz val="14"/>
        <color rgb="FF000000"/>
        <rFont val="Arial Narrow"/>
        <family val="2"/>
      </rPr>
      <t xml:space="preserve"> :CREATE or </t>
    </r>
    <r>
      <rPr>
        <b/>
        <i/>
        <u/>
        <sz val="12"/>
        <color rgb="FF000000"/>
        <rFont val="Arial Narrow"/>
        <family val="2"/>
      </rPr>
      <t>Retrieve then DOWNLOAD the ENCIRLE PDF REPORTS;</t>
    </r>
  </si>
  <si>
    <r>
      <t>7.</t>
    </r>
    <r>
      <rPr>
        <sz val="7"/>
        <color rgb="FF000000"/>
        <rFont val="Times New Roman"/>
        <family val="1"/>
      </rPr>
      <t xml:space="preserve">     </t>
    </r>
    <r>
      <rPr>
        <sz val="14"/>
        <color rgb="FF000000"/>
        <rFont val="Arial Narrow"/>
        <family val="2"/>
      </rPr>
      <t xml:space="preserve"> “</t>
    </r>
    <r>
      <rPr>
        <b/>
        <sz val="14"/>
        <color rgb="FF000000"/>
        <rFont val="Arial Narrow"/>
        <family val="2"/>
      </rPr>
      <t>JOB/ROOMS Overview Pictures’’</t>
    </r>
    <r>
      <rPr>
        <sz val="14"/>
        <color rgb="FF000000"/>
        <rFont val="Arial Narrow"/>
        <family val="2"/>
      </rPr>
      <t xml:space="preserve">    (</t>
    </r>
    <r>
      <rPr>
        <sz val="12"/>
        <color rgb="FF000000"/>
        <rFont val="Arial Narrow"/>
        <family val="2"/>
      </rPr>
      <t>exclude any mitigation reading, equipmen</t>
    </r>
    <r>
      <rPr>
        <sz val="14"/>
        <color rgb="FF000000"/>
        <rFont val="Arial Narrow"/>
        <family val="2"/>
      </rPr>
      <t xml:space="preserve">t) </t>
    </r>
  </si>
  <si>
    <t>PER JOB TYPE PDF REPORTS as follows:</t>
  </si>
  <si>
    <t>ADJUST /Move TABS TO PRINT</t>
  </si>
  <si>
    <t>8. DRY LOGS REPORTS (FULL) EXCEL</t>
  </si>
  <si>
    <t>Test / Lab results</t>
  </si>
  <si>
    <t>ADJUST PAGE PRINT ….. (as needed)</t>
  </si>
  <si>
    <t>OR EXCEL 82 (SHORT) version = CVR SHEET &amp; MITIGATION Equipment Calculations</t>
  </si>
  <si>
    <r>
      <t xml:space="preserve">EXCEL COVER SHEET; </t>
    </r>
    <r>
      <rPr>
        <sz val="14"/>
        <color rgb="FF000000"/>
        <rFont val="Arial Narrow"/>
        <family val="2"/>
      </rPr>
      <t xml:space="preserve">  </t>
    </r>
    <r>
      <rPr>
        <b/>
        <i/>
        <u/>
        <sz val="14"/>
        <color rgb="FF000000"/>
        <rFont val="Arial Narrow"/>
        <family val="2"/>
      </rPr>
      <t xml:space="preserve"> Each Email to contain the following:                                       </t>
    </r>
  </si>
  <si>
    <r>
      <rPr>
        <b/>
        <sz val="16"/>
        <color rgb="FF000000"/>
        <rFont val="Arial Narrow"/>
        <family val="2"/>
      </rPr>
      <t>9.</t>
    </r>
    <r>
      <rPr>
        <sz val="7"/>
        <color rgb="FF000000"/>
        <rFont val="Times New Roman"/>
        <family val="1"/>
      </rPr>
      <t xml:space="preserve"> </t>
    </r>
    <r>
      <rPr>
        <sz val="14"/>
        <color rgb="FF000000"/>
        <rFont val="Arial Narrow"/>
        <family val="2"/>
      </rPr>
      <t>EMAIL COVER SHEET. copied &amp; paste into body of email (TMPL30)</t>
    </r>
    <r>
      <rPr>
        <sz val="11"/>
        <color rgb="FF000000"/>
        <rFont val="Calibri"/>
        <family val="2"/>
      </rPr>
      <t xml:space="preserve"> </t>
    </r>
  </si>
  <si>
    <r>
      <t>Email Insurer,INSURED; Claim number (ONLY) subject line; no space/dashes.</t>
    </r>
    <r>
      <rPr>
        <sz val="14"/>
        <color rgb="FF000000"/>
        <rFont val="Arial Narrow"/>
        <family val="2"/>
      </rPr>
      <t xml:space="preserve">                                               </t>
    </r>
  </si>
  <si>
    <t>Submit ADDITIONAL Justification/Rebuttals as needed per Invoice.</t>
  </si>
  <si>
    <t>Per your request please find attached our MITIGATION INVOICE for services WORK IN PROGRESS…. TO BE PERFORMED and or to be Performed.</t>
  </si>
  <si>
    <r>
      <t xml:space="preserve">Per your request please find attached our </t>
    </r>
    <r>
      <rPr>
        <b/>
        <sz val="14"/>
        <color rgb="FF1D2228"/>
        <rFont val="Arial Narrow"/>
        <family val="2"/>
      </rPr>
      <t xml:space="preserve">MITIGATION INVOICE </t>
    </r>
    <r>
      <rPr>
        <sz val="14"/>
        <color rgb="FF1D2228"/>
        <rFont val="Arial Narrow"/>
        <family val="2"/>
      </rPr>
      <t xml:space="preserve">for services WORK IN PROGRESS. TO BE PERFORMED and or to be </t>
    </r>
    <r>
      <rPr>
        <b/>
        <sz val="14"/>
        <color rgb="FF1D2228"/>
        <rFont val="Arial Narrow"/>
        <family val="2"/>
      </rPr>
      <t>Performed.</t>
    </r>
  </si>
  <si>
    <t>(Note: Pictures &amp; further documentation to follow under separate email).</t>
  </si>
  <si>
    <t xml:space="preserve"> EMS INTERIOR MITIGATION Invoicing </t>
  </si>
  <si>
    <t>Supplemental Invoices</t>
  </si>
  <si>
    <t>Co. REP. / PH</t>
  </si>
  <si>
    <t xml:space="preserve">  Supplemental EMS INTERIOR MITIGATION Invoicing  </t>
  </si>
  <si>
    <t xml:space="preserve">COMPANY REP. #2 </t>
  </si>
  <si>
    <t>EIN #</t>
  </si>
  <si>
    <t>TIN 83-226 0563</t>
  </si>
  <si>
    <t xml:space="preserve">  FEDEX    # 9836-2151-1</t>
  </si>
  <si>
    <t>Revised Mitigation Invoice per Agreement &amp; your request Attached</t>
  </si>
  <si>
    <t>Re: Insurance Claim Check Processing</t>
  </si>
  <si>
    <t xml:space="preserve">Claim # </t>
  </si>
  <si>
    <t>Supplemental Invoices Attached; (photos to follow under separate email)</t>
  </si>
  <si>
    <t>Supplemental Invoices to follow under separate email. __________</t>
  </si>
  <si>
    <r>
      <t xml:space="preserve">Create </t>
    </r>
    <r>
      <rPr>
        <b/>
        <i/>
        <u/>
        <sz val="14"/>
        <color rgb="FF000000"/>
        <rFont val="Calibri"/>
        <family val="2"/>
        <scheme val="minor"/>
      </rPr>
      <t xml:space="preserve"> </t>
    </r>
    <r>
      <rPr>
        <b/>
        <i/>
        <u/>
        <sz val="18"/>
        <color rgb="FF000000"/>
        <rFont val="Calibri"/>
        <family val="2"/>
        <scheme val="minor"/>
      </rPr>
      <t>Email (#2</t>
    </r>
    <r>
      <rPr>
        <b/>
        <i/>
        <u/>
        <sz val="14"/>
        <color rgb="FF000000"/>
        <rFont val="Calibri"/>
        <family val="2"/>
        <scheme val="minor"/>
      </rPr>
      <t xml:space="preserve">)  </t>
    </r>
    <r>
      <rPr>
        <sz val="12"/>
        <color rgb="FF000000"/>
        <rFont val="Arial Narrow"/>
        <family val="2"/>
      </rPr>
      <t xml:space="preserve">(Note: Pictures &amp; further documentation </t>
    </r>
    <r>
      <rPr>
        <b/>
        <i/>
        <u/>
        <sz val="14"/>
        <color rgb="FF000000"/>
        <rFont val="Calibri"/>
        <family val="2"/>
        <scheme val="minor"/>
      </rPr>
      <t>as follows.</t>
    </r>
  </si>
  <si>
    <t>Per your request; enclosed are Estimates / Proof of Loss Supporting Documentation per subject property / current risk.</t>
  </si>
  <si>
    <t xml:space="preserve">`Per your request; enclosed are Proof of Loss Supporting Documentation per subject property / current risk.			</t>
  </si>
  <si>
    <r>
      <t>7.</t>
    </r>
    <r>
      <rPr>
        <sz val="7"/>
        <color rgb="FF000000"/>
        <rFont val="Times New Roman"/>
        <family val="1"/>
      </rPr>
      <t xml:space="preserve">     </t>
    </r>
    <r>
      <rPr>
        <sz val="14"/>
        <color rgb="FF000000"/>
        <rFont val="Arial Narrow"/>
        <family val="2"/>
      </rPr>
      <t xml:space="preserve"> “</t>
    </r>
    <r>
      <rPr>
        <b/>
        <sz val="14"/>
        <color rgb="FF000000"/>
        <rFont val="Arial Narrow"/>
        <family val="2"/>
      </rPr>
      <t>JOB/ROOMS Overview Pictures’’</t>
    </r>
    <r>
      <rPr>
        <sz val="14"/>
        <color rgb="FF000000"/>
        <rFont val="Arial Narrow"/>
        <family val="2"/>
      </rPr>
      <t xml:space="preserve"> </t>
    </r>
  </si>
  <si>
    <t>MSDS</t>
  </si>
  <si>
    <t>A safety data sheet (SDS), material safety data sheet (MSDS), or product safety data sheet (PSDS)</t>
  </si>
  <si>
    <t>A safety data sheet (SDS), material safety data sheet (MSDS), or product safety data sheet (PSDS) is a document that lists information relating to occupational safety and health for the use of various substances and products.</t>
  </si>
  <si>
    <t xml:space="preserve"> material safety data sheet (MSDS), or product safety data sheet (PSDS) is a document that lists information relating to occupational safety and health for the use of various substances and products.</t>
  </si>
  <si>
    <t>Per your request please find attached our MITIGATION INVOICE for services performed at your property.</t>
  </si>
  <si>
    <t>As a courtesy to you and per your request we have also forwarded a copy to your insurer.</t>
  </si>
  <si>
    <t>Enclosed is an Assignment of Insurance Benefits and Direct Payment Authorization.</t>
  </si>
  <si>
    <t xml:space="preserve">Thus all monies due to named herein contractor are to be released  </t>
  </si>
  <si>
    <t>without delay; solely and directly to contractor.</t>
  </si>
  <si>
    <t>There is a payment due for emergency and mitigation; these services that have already been performed;</t>
  </si>
  <si>
    <t xml:space="preserve">consequently the mortgage company has no interest in these specific funds; therefore make direct payment. </t>
  </si>
  <si>
    <t>*Per our signed Assignment of Insurance Benefits / Pay Directive, any payments remitted to any party other than …..................................</t>
  </si>
  <si>
    <t>All Phase Consulting, LLC</t>
  </si>
  <si>
    <t>will require a stop payment and new payment issued directly to</t>
  </si>
  <si>
    <t xml:space="preserve">Payments: Issuance , payment and acceptance of payment are without prejudice to any rights of the Owner, Assignee or Contractor under the terms of this agreement. </t>
  </si>
  <si>
    <t xml:space="preserve"> Owner, Assignee and or Contractor also specifically reserves the right to submit for review and payment any additional / supplemental invoices as maybe deemed necessary to restore the property to it's pre-loss condition or better. </t>
  </si>
  <si>
    <t>It is stated that this submittal does not represent a final invoice of any type.</t>
  </si>
  <si>
    <t>I/We select the option of overnight shipping for expedited delivery of claim funds.</t>
  </si>
  <si>
    <t>Attachments may include:</t>
  </si>
  <si>
    <t>Invoice</t>
  </si>
  <si>
    <t>W9</t>
  </si>
  <si>
    <t>Authorization/Assignment of Benefits/Contract</t>
  </si>
  <si>
    <t>DryLogs/ Moisture Map</t>
  </si>
  <si>
    <t>Pictures; may be sent under separate emails.</t>
  </si>
  <si>
    <t>Equipment</t>
  </si>
  <si>
    <t>ESX file</t>
  </si>
  <si>
    <t>Readings</t>
  </si>
  <si>
    <t>Your intention should be to fully cooperate with us in this matter;  along with fully paying us for our services. </t>
  </si>
  <si>
    <t>We may exercise our rights that may result in; ONLY IF YOU DO NOT PAY US, in full per our contract:</t>
  </si>
  <si>
    <t>liens on the real property; your residence                                 garnishment of your bank accounts</t>
  </si>
  <si>
    <t>liens on your personal assets                                                  garnishment of your wages </t>
  </si>
  <si>
    <t>foreclosure of the real property                                               interest charges</t>
  </si>
  <si>
    <t>sale and auction of your personal belongings                          payment of our legal fees to collect</t>
  </si>
  <si>
    <t>criminal charges for theft of services.                                     insurance fraud charges</t>
  </si>
  <si>
    <t>Please also, be advised all the subcontractors and workers involved may also have the option to utilize all of the above along with seeking recovery in Small Claims Court.</t>
  </si>
  <si>
    <t>By signing of the original Authorization contract you were committing to allow us to proceed fully..</t>
  </si>
  <si>
    <t>Please take the time to review all components and documents.</t>
  </si>
  <si>
    <t> Also, we encourage you to review this with your legal advisors or whomever you may wish to consult with.</t>
  </si>
  <si>
    <t>All parties reserve all rights and nothing contained herein shall serve as a waiver of any rights.</t>
  </si>
  <si>
    <t>APC = GD Consulting</t>
  </si>
  <si>
    <t>manage.apc@gmail.com</t>
  </si>
  <si>
    <t>MITIGATION Equipment, INITIAL</t>
  </si>
  <si>
    <t>XACTIMATE = WTR</t>
  </si>
  <si>
    <t>QTY</t>
  </si>
  <si>
    <t>AIR MOVERS/BLOWERS</t>
  </si>
  <si>
    <t>DRY</t>
  </si>
  <si>
    <t>ELECTRICAL POWER BOX</t>
  </si>
  <si>
    <t>P30/30-4W</t>
  </si>
  <si>
    <t>Large</t>
  </si>
  <si>
    <t>POWD</t>
  </si>
  <si>
    <t>P50/30-4W</t>
  </si>
  <si>
    <t>Small</t>
  </si>
  <si>
    <t>P50/30-3W</t>
  </si>
  <si>
    <t>DHM</t>
  </si>
  <si>
    <t>ELEC POWER BOX CABLES</t>
  </si>
  <si>
    <t>Cables</t>
  </si>
  <si>
    <t>P50-3W</t>
  </si>
  <si>
    <t>P50-4W</t>
  </si>
  <si>
    <t>Set up AIR &amp; Circulation Exhaust System</t>
  </si>
  <si>
    <t xml:space="preserve"> 1   PER LEVEL</t>
  </si>
  <si>
    <t>HYDROXOYL</t>
  </si>
  <si>
    <t>AFD Air Filtration Device</t>
  </si>
  <si>
    <t>FLAT DUCT</t>
  </si>
  <si>
    <t>NAFAN</t>
  </si>
  <si>
    <t>ZIPPERS = BARRZ</t>
  </si>
  <si>
    <t>WOOD FLR DRY MAT = WFI</t>
  </si>
  <si>
    <t>BOUNDWATER CAVITY DRY        UNIT</t>
  </si>
  <si>
    <t>TENSION Poles =BARRP</t>
  </si>
  <si>
    <t>DRYING BLANKET/MAT = HTBL</t>
  </si>
  <si>
    <t xml:space="preserve">CCDU CEILING CAVITY DRYING UNIT
</t>
  </si>
  <si>
    <t>BOUNDWATER CAVITY = BWCDU</t>
  </si>
  <si>
    <t>WALL CAVITY DRYING UNIT = WALL</t>
  </si>
  <si>
    <t>HEAT AIR MOVER =HTAM</t>
  </si>
  <si>
    <t>INITIAL MITIGATION Equipment</t>
  </si>
  <si>
    <t>TOTAL</t>
  </si>
  <si>
    <t>AIR MOVERS =XACT DRY</t>
  </si>
  <si>
    <t>AM qty</t>
  </si>
  <si>
    <t>Room Sizes</t>
  </si>
  <si>
    <t xml:space="preserve"> AFFECTED AREA %                  AFFECTED AREA SF = </t>
  </si>
  <si>
    <t>Room Index =C53</t>
  </si>
  <si>
    <t>L</t>
  </si>
  <si>
    <t>W</t>
  </si>
  <si>
    <t>H</t>
  </si>
  <si>
    <t>WALL %</t>
  </si>
  <si>
    <t>FLOOR  %</t>
  </si>
  <si>
    <t>CEILING %</t>
  </si>
  <si>
    <t>WALL SF</t>
  </si>
  <si>
    <t>FLOOR   SF</t>
  </si>
  <si>
    <t xml:space="preserve">CEILING SF </t>
  </si>
  <si>
    <t>CUBIC FT</t>
  </si>
  <si>
    <t>C or F</t>
  </si>
  <si>
    <t>WALLS</t>
  </si>
  <si>
    <t>IF(L33&gt;0,D33*E33*L33,"_")</t>
  </si>
  <si>
    <t>Total Air Movers</t>
  </si>
  <si>
    <t>TOTALS % OF AFFECTED AREAS</t>
  </si>
  <si>
    <t>BOUNDWATER CAVITY</t>
  </si>
  <si>
    <t>OPTIONAL EQUIPMENT</t>
  </si>
  <si>
    <t>WFI</t>
  </si>
  <si>
    <t>HTBL</t>
  </si>
  <si>
    <t>BWCDU</t>
  </si>
  <si>
    <t>DRYING BLANKET…......   ..                         BOUND WATER DRYING UNIT</t>
  </si>
  <si>
    <t>WOOD FL00R DRY MAT</t>
  </si>
  <si>
    <t xml:space="preserve"> CAVITY DRYING UNIT</t>
  </si>
  <si>
    <t>TOTALS</t>
  </si>
  <si>
    <t>WCDU LF =</t>
  </si>
  <si>
    <t>BWCU</t>
  </si>
  <si>
    <t>ZIPPERS</t>
  </si>
  <si>
    <t>TENSION Poles</t>
  </si>
  <si>
    <t>AFD</t>
  </si>
  <si>
    <t>PPD</t>
  </si>
  <si>
    <t>TPC</t>
  </si>
  <si>
    <t>CF</t>
  </si>
  <si>
    <t>#</t>
  </si>
  <si>
    <t>CFM</t>
  </si>
  <si>
    <t xml:space="preserve"> # 1</t>
  </si>
  <si>
    <t># 2</t>
  </si>
  <si>
    <t># 3</t>
  </si>
  <si>
    <t xml:space="preserve">Total Dehumidifiers Required; </t>
  </si>
  <si>
    <t>Adjusted per Drying Chambers</t>
  </si>
  <si>
    <t>BARRP</t>
  </si>
  <si>
    <t>ELECTRICAL LOAD/DRAW CALCULATIONS</t>
  </si>
  <si>
    <t>Dehumdifier</t>
  </si>
  <si>
    <t>Model #</t>
  </si>
  <si>
    <t>AMPS</t>
  </si>
  <si>
    <t>DRAW</t>
  </si>
  <si>
    <t>serial#</t>
  </si>
  <si>
    <t>COLOR</t>
  </si>
  <si>
    <t>LBS</t>
  </si>
  <si>
    <t>WEIGHT</t>
  </si>
  <si>
    <t>XPOWER</t>
  </si>
  <si>
    <t>XD-85L2</t>
  </si>
  <si>
    <t>LGR</t>
  </si>
  <si>
    <t>APC112</t>
  </si>
  <si>
    <t>BLUE</t>
  </si>
  <si>
    <t>Phoenix</t>
  </si>
  <si>
    <t>200 max</t>
  </si>
  <si>
    <t>128</t>
  </si>
  <si>
    <t>J08253947</t>
  </si>
  <si>
    <t>SLIVER</t>
  </si>
  <si>
    <t>Frigidaire</t>
  </si>
  <si>
    <t>LAD254NTL</t>
  </si>
  <si>
    <t>CONV</t>
  </si>
  <si>
    <t>KN00709954</t>
  </si>
  <si>
    <t>white</t>
  </si>
  <si>
    <t>B-DRI</t>
  </si>
  <si>
    <t>HD110</t>
  </si>
  <si>
    <t>APC0112</t>
  </si>
  <si>
    <t>RED</t>
  </si>
  <si>
    <t>K0522832</t>
  </si>
  <si>
    <t>AIR MOVERS</t>
  </si>
  <si>
    <t xml:space="preserve">  AMPS  </t>
  </si>
  <si>
    <t>H P</t>
  </si>
  <si>
    <t>MIX RATIO</t>
  </si>
  <si>
    <t>NA</t>
  </si>
  <si>
    <t>RIDGID</t>
  </si>
  <si>
    <t>AM22650</t>
  </si>
  <si>
    <t>LARGE</t>
  </si>
  <si>
    <t>ORANGE</t>
  </si>
  <si>
    <t>B-AIR</t>
  </si>
  <si>
    <t>VP-25</t>
  </si>
  <si>
    <t>SNAIL</t>
  </si>
  <si>
    <t>PL700A</t>
  </si>
  <si>
    <t>LOW PROFILE</t>
  </si>
  <si>
    <t># X-35AR</t>
  </si>
  <si>
    <t>AXIAL</t>
  </si>
  <si>
    <t>Air cleaner AFD</t>
  </si>
  <si>
    <t>Mini Guardian</t>
  </si>
  <si>
    <t>SILVER</t>
  </si>
  <si>
    <t>PARTICLE COUNTER</t>
  </si>
  <si>
    <t>XPOWER AFD TOP MOUNT</t>
  </si>
  <si>
    <t>DRIEAZ</t>
  </si>
  <si>
    <t>F284</t>
  </si>
  <si>
    <t>X2480A</t>
  </si>
  <si>
    <t>WOOD FLR DRY MAT</t>
  </si>
  <si>
    <t>HEATER</t>
  </si>
  <si>
    <t>BTU=amps x V*3.4</t>
  </si>
  <si>
    <t>WATTS</t>
  </si>
  <si>
    <t>INTERT.</t>
  </si>
  <si>
    <t>PARAB.</t>
  </si>
  <si>
    <t>DRYING MAT-Stone Flr</t>
  </si>
  <si>
    <t xml:space="preserve"> AMPS </t>
  </si>
  <si>
    <t>CAVITY DRYING UNITS</t>
  </si>
  <si>
    <t>ALL</t>
  </si>
  <si>
    <t xml:space="preserve">TOTALS </t>
  </si>
  <si>
    <t>SAFETY FACTOR CALCULATION =</t>
  </si>
  <si>
    <t>=</t>
  </si>
  <si>
    <t>X</t>
  </si>
  <si>
    <t xml:space="preserve"> = REQUIRED FOR WTR EQUIPTMENT &amp; ADJUSTED FOR EXISTING SERVICE IN PLACE </t>
  </si>
  <si>
    <t xml:space="preserve">EXISTING CIRCUITS =          15 AMP VS 20 AMP </t>
  </si>
  <si>
    <t>AVAILABLE</t>
  </si>
  <si>
    <t>AMP 15 = 12 MAX</t>
  </si>
  <si>
    <t>AMP 20 = 16 MAX</t>
  </si>
  <si>
    <t>MAX</t>
  </si>
  <si>
    <t>EXISTING AMPERAGE</t>
  </si>
  <si>
    <t>ROOM/AREA</t>
  </si>
  <si>
    <t>CIRCUIT AT MAIN PANEL</t>
  </si>
  <si>
    <t>Laundry</t>
  </si>
  <si>
    <t>EQUIPTMENT SERVICE AMPS REQUIRED</t>
  </si>
  <si>
    <t>TOTAL NEW REQUIRED =</t>
  </si>
  <si>
    <t>EST. AVAILABLE EXISTING = ADJUSTED @ 80 % OR LESS</t>
  </si>
  <si>
    <t>SAFETY FACTOR</t>
  </si>
  <si>
    <t>ADJUSTED REQUIRED AMPS</t>
  </si>
  <si>
    <t>ADDITIONAL AMPS REQUIRED</t>
  </si>
  <si>
    <t>ADDITIONAL CIRCUITS # REQUIRED</t>
  </si>
  <si>
    <t>NEW ELECTRICAL SUPPLY ADDED    …........................ PER BOX &amp; CABLES &amp; CORDS</t>
  </si>
  <si>
    <t>UNIT</t>
  </si>
  <si>
    <t>CIRCUITS ADDED</t>
  </si>
  <si>
    <t>extension cords/power strips</t>
  </si>
  <si>
    <t>TAP DRYER OUTLET 30AMPS</t>
  </si>
  <si>
    <t>Power Box</t>
  </si>
  <si>
    <t>P30-4W</t>
  </si>
  <si>
    <t>P30-3W</t>
  </si>
  <si>
    <t>TAP RANGE OUTLET</t>
  </si>
  <si>
    <t>TAP MAIN PANEL30/50AMP</t>
  </si>
  <si>
    <t>or</t>
  </si>
  <si>
    <t>DIRECT TAP MAIN PANEL:30/50AMP</t>
  </si>
  <si>
    <t>GENERATOR &amp; P=CORD</t>
  </si>
  <si>
    <t>WATTS -6000</t>
  </si>
  <si>
    <t xml:space="preserve">KW 10     …....    83 AMPS </t>
  </si>
  <si>
    <t>KW 10</t>
  </si>
  <si>
    <t>KW 30     …....    250 AMPS</t>
  </si>
  <si>
    <t>KW 30</t>
  </si>
  <si>
    <t>KW 50     …....    417 AMPS</t>
  </si>
  <si>
    <t>KW 50</t>
  </si>
  <si>
    <t>PER ROOM</t>
  </si>
  <si>
    <t>AIR MOVER AM</t>
  </si>
  <si>
    <t>CDU</t>
  </si>
  <si>
    <t>WOOD FLR DRY</t>
  </si>
  <si>
    <t>DRYING BLANKET</t>
  </si>
  <si>
    <t>LIGHTS &amp; MISC. APPLIANCES</t>
  </si>
  <si>
    <t>AMPS USED</t>
  </si>
  <si>
    <t xml:space="preserve">Circuits needed </t>
  </si>
  <si>
    <t>ELEC LOAD AMPS @ each</t>
  </si>
  <si>
    <t>@</t>
  </si>
  <si>
    <t>AMPS PER CIRCUIT AVERAGE</t>
  </si>
  <si>
    <t>Needed</t>
  </si>
  <si>
    <t>CIRCUITS</t>
  </si>
  <si>
    <t>CALCULATION of MITIGATION Equipment, ….   ( INITIAL )</t>
  </si>
  <si>
    <t>ROOM #</t>
  </si>
  <si>
    <t>Initial dehumidification calculations (psychrometric readings dictate requirements after first day)</t>
  </si>
  <si>
    <t xml:space="preserve">Class of damage =     </t>
  </si>
  <si>
    <t>Type / Class</t>
  </si>
  <si>
    <t>CLASS 1</t>
  </si>
  <si>
    <t>CLASS 2</t>
  </si>
  <si>
    <t>CLASS 3</t>
  </si>
  <si>
    <t>Conventional Refrigerant &amp; LGR</t>
  </si>
  <si>
    <t>CUBIC FOOT= L x W x H</t>
  </si>
  <si>
    <t>PPD =  cubic ft / chart factor</t>
  </si>
  <si>
    <t>Conventional</t>
  </si>
  <si>
    <t>Desiccant 1 ACH</t>
  </si>
  <si>
    <t>AHAM rating</t>
  </si>
  <si>
    <t>Units recommended</t>
  </si>
  <si>
    <t>ACH</t>
  </si>
  <si>
    <t>(÷ 30)</t>
  </si>
  <si>
    <t>A F D</t>
  </si>
  <si>
    <t>Air  Filtration  Device  = A F D</t>
  </si>
  <si>
    <t>FACTOR</t>
  </si>
  <si>
    <t>AFD       AHAM rating</t>
  </si>
  <si>
    <t>(÷ 60)</t>
  </si>
  <si>
    <t>(÷ 20)</t>
  </si>
  <si>
    <t>CFx ACH / FACTOR = CFM RECOMMEND</t>
  </si>
  <si>
    <t>AIR MOVERS = AM</t>
  </si>
  <si>
    <t>Base and or Minimum</t>
  </si>
  <si>
    <t>CATEGORY</t>
  </si>
  <si>
    <t>FACTOR varies; minimn 50</t>
  </si>
  <si>
    <t>CLEAN</t>
  </si>
  <si>
    <t>GRAY</t>
  </si>
  <si>
    <t>SEWAGE</t>
  </si>
  <si>
    <r>
      <t xml:space="preserve"> </t>
    </r>
    <r>
      <rPr>
        <i/>
        <u/>
        <sz val="11"/>
        <color theme="1"/>
        <rFont val="Arial Narrow"/>
        <family val="2"/>
      </rPr>
      <t>AFFECTED AREA=FLOOR SF</t>
    </r>
  </si>
  <si>
    <t xml:space="preserve"> AFFECTED AREA=CLG SF</t>
  </si>
  <si>
    <t xml:space="preserve"> AFFECTED AREA=WALL SF </t>
  </si>
  <si>
    <t>Offset/inset greater than 18"</t>
  </si>
  <si>
    <t>FACTOR varies; minimn 50,high70</t>
  </si>
  <si>
    <t>Water Gallon Spillage Potential</t>
  </si>
  <si>
    <t>Depth INCHES</t>
  </si>
  <si>
    <t>In calculating Evaporation Potential</t>
  </si>
  <si>
    <t>SF</t>
  </si>
  <si>
    <t>Approximate number of gallons</t>
  </si>
  <si>
    <t>FLOW RATE</t>
  </si>
  <si>
    <t>GPH</t>
  </si>
  <si>
    <t>HR</t>
  </si>
  <si>
    <t>FLOW RATE Of Leakage</t>
  </si>
  <si>
    <t>FLOW RATE= The average household; 100 to 120 gallons per person per day, a flow rate of about 6 to 12 gallons per minute.</t>
  </si>
  <si>
    <t>Full Force</t>
  </si>
  <si>
    <t>PSI 60 PSI</t>
  </si>
  <si>
    <t>GPM</t>
  </si>
  <si>
    <t>HOURS</t>
  </si>
  <si>
    <t>DAYS</t>
  </si>
  <si>
    <t>MITIGATION Equipment, ALL</t>
  </si>
  <si>
    <t>XACTIMATE CODE</t>
  </si>
  <si>
    <t>DH</t>
  </si>
  <si>
    <t>BARRZ</t>
  </si>
  <si>
    <t>QUICK ESTIMATE</t>
  </si>
  <si>
    <t>HEAT BLANKET</t>
  </si>
  <si>
    <t xml:space="preserve"> CAVITY DRYING UNITS</t>
  </si>
  <si>
    <t>Room Index</t>
  </si>
  <si>
    <t>CABV</t>
  </si>
  <si>
    <t>WALL</t>
  </si>
  <si>
    <t>CEILING</t>
  </si>
  <si>
    <t>CLST</t>
  </si>
  <si>
    <t>EST MIT</t>
  </si>
  <si>
    <t>C P S EST</t>
  </si>
  <si>
    <t>UNITS</t>
  </si>
  <si>
    <t>TTD</t>
  </si>
  <si>
    <t>COST</t>
  </si>
  <si>
    <t>HYDROXYL</t>
  </si>
  <si>
    <t>PER BOX</t>
  </si>
  <si>
    <t>BOXES</t>
  </si>
  <si>
    <t>DRYING BLANKET/MAT</t>
  </si>
  <si>
    <t>PPE</t>
  </si>
  <si>
    <t xml:space="preserve">Customer </t>
  </si>
  <si>
    <t>Property-Owner Name</t>
  </si>
  <si>
    <t>Harvey, CORA</t>
  </si>
  <si>
    <t>Back to County News listing page</t>
  </si>
  <si>
    <t>Property address: street</t>
  </si>
  <si>
    <t>5125 Greenhurst Extension</t>
  </si>
  <si>
    <t>Justice Center Complex Sees Damage From Storm; Operations Continue</t>
  </si>
  <si>
    <t>Property city, state, zip</t>
  </si>
  <si>
    <t>Maple Heights, OH</t>
  </si>
  <si>
    <t>Posted on August 25 2023</t>
  </si>
  <si>
    <t>Customer Email</t>
  </si>
  <si>
    <t>harvcora@icloud.com</t>
  </si>
  <si>
    <t>Media contact:</t>
  </si>
  <si>
    <t>Cst-owner Phone#</t>
  </si>
  <si>
    <t>(216) 407-1810</t>
  </si>
  <si>
    <t>Kelly Woodard: (216) 250-6146; klwoodard@cuyahogacounty.us</t>
  </si>
  <si>
    <t>Co-Owner.cst#2</t>
  </si>
  <si>
    <t>TBD</t>
  </si>
  <si>
    <t>cst ph # 2</t>
  </si>
  <si>
    <r>
      <t>CUYAHOGA COUNTY, OH – </t>
    </r>
    <r>
      <rPr>
        <sz val="10"/>
        <color rgb="FF333333"/>
        <rFont val="Open Sans"/>
        <family val="2"/>
      </rPr>
      <t>Last night’s storms in Cleveland caused damage to the Justice Center Complex and surrounding areas.</t>
    </r>
  </si>
  <si>
    <t>Cst address # 2</t>
  </si>
  <si>
    <t>Damaged areas to the complex include:</t>
  </si>
  <si>
    <t>city, state-cst#2</t>
  </si>
  <si>
    <t>Courthouse Tower, 13th Floor, Cleveland Municipal Court Judge Marilyn Cassidy: window blown out, ceiling and water damage</t>
  </si>
  <si>
    <t>email-cst #2</t>
  </si>
  <si>
    <t>Tower II: three windows blown out on ninth floor in City Police Chief’s Office</t>
  </si>
  <si>
    <t>Loss Info</t>
  </si>
  <si>
    <t>Cause of Loss</t>
  </si>
  <si>
    <t>Water</t>
  </si>
  <si>
    <t>Atrium: window blown out</t>
  </si>
  <si>
    <t>date of loss</t>
  </si>
  <si>
    <t>City Clerk’s Office: window blown out on third floor</t>
  </si>
  <si>
    <t>rebuild  type 1</t>
  </si>
  <si>
    <t>INTERIOR REPAIRS</t>
  </si>
  <si>
    <t>Old Courthouse: Tree limb blew through second floor window</t>
  </si>
  <si>
    <t>rebuild  type 2</t>
  </si>
  <si>
    <t>Heavy winds hit Fort Huntington Park next to the Old Courthouse. No damage has been detected so far to the Police Memorial and other statues.</t>
  </si>
  <si>
    <t>rebuild  type 3</t>
  </si>
  <si>
    <t>The Justice Center Complex remains open for business. No court or jail operations have been affected. Visitors and employees are being asked to enter through the Lakeside Avenue entrance. The Ontario Street entrance is closed at this time.</t>
  </si>
  <si>
    <t>DEMO</t>
  </si>
  <si>
    <t>Y</t>
  </si>
  <si>
    <t>We are currently assessing the damage and conducting cleanup efforts.</t>
  </si>
  <si>
    <t>Mitigation</t>
  </si>
  <si>
    <t>View photos.</t>
  </si>
  <si>
    <t>Other Structures</t>
  </si>
  <si>
    <t>CPS</t>
  </si>
  <si>
    <t>Replacement</t>
  </si>
  <si>
    <t>CPS / CLN / CON/ CGN</t>
  </si>
  <si>
    <t>SUMMARY</t>
  </si>
  <si>
    <t>PRE 1980</t>
  </si>
  <si>
    <t>MORTGAGE</t>
  </si>
  <si>
    <t>Contract Date</t>
  </si>
  <si>
    <t>Document Number:200708100417</t>
  </si>
  <si>
    <t>Loss of use/ ALE</t>
  </si>
  <si>
    <t>Number of Pages:18</t>
  </si>
  <si>
    <t>Breathing issue</t>
  </si>
  <si>
    <t>Recorded Date:8/10/2007 11:46 AM</t>
  </si>
  <si>
    <t>Received Date:</t>
  </si>
  <si>
    <t xml:space="preserve">Insurance Co. Name </t>
  </si>
  <si>
    <t>Safeco</t>
  </si>
  <si>
    <t>Book/Volume/Page:--/--/--</t>
  </si>
  <si>
    <t>Insurance Co.</t>
  </si>
  <si>
    <t>#054466547</t>
  </si>
  <si>
    <t>Instrument Date:</t>
  </si>
  <si>
    <t>policy #</t>
  </si>
  <si>
    <t>OK6372979</t>
  </si>
  <si>
    <t>Consideration:$40,000.00</t>
  </si>
  <si>
    <t>Email INS. co.</t>
  </si>
  <si>
    <t>ASIA.BABLES@LIBERTYMUTUAL.COM</t>
  </si>
  <si>
    <t>Parties</t>
  </si>
  <si>
    <t>DESK Adjuster DA</t>
  </si>
  <si>
    <t>ASIA BABLES</t>
  </si>
  <si>
    <r>
      <t>JONES ANTHONY</t>
    </r>
    <r>
      <rPr>
        <sz val="9"/>
        <color rgb="FF041D44"/>
        <rFont val="Inherit"/>
      </rPr>
      <t>GRANTOR</t>
    </r>
    <r>
      <rPr>
        <sz val="9"/>
        <color rgb="FF006DD5"/>
        <rFont val="Inherit"/>
      </rPr>
      <t>ACADEMY CONSTRUCTION CO</t>
    </r>
    <r>
      <rPr>
        <sz val="9"/>
        <color rgb="FF041D44"/>
        <rFont val="Inherit"/>
      </rPr>
      <t>GRANTEE</t>
    </r>
  </si>
  <si>
    <t>DA Phone</t>
  </si>
  <si>
    <t>469 997 2808</t>
  </si>
  <si>
    <t>Marginal References</t>
  </si>
  <si>
    <t>DA Ph. Ext. #</t>
  </si>
  <si>
    <t>No records found.</t>
  </si>
  <si>
    <t xml:space="preserve">DA Email </t>
  </si>
  <si>
    <t>Document Remarks</t>
  </si>
  <si>
    <t>Field Adjuster Name</t>
  </si>
  <si>
    <t>No remarks found.</t>
  </si>
  <si>
    <t>Phone # field adj</t>
  </si>
  <si>
    <t>Property Address</t>
  </si>
  <si>
    <t>Field adj email</t>
  </si>
  <si>
    <t>E 143 OHIO</t>
  </si>
  <si>
    <t>adj contents</t>
  </si>
  <si>
    <t>adj CPS phone #</t>
  </si>
  <si>
    <t>adj CPS email</t>
  </si>
  <si>
    <t>TMP adj</t>
  </si>
  <si>
    <t>TMP adj phone #</t>
  </si>
  <si>
    <t>adj TMP email</t>
  </si>
  <si>
    <t>ATT: Loss Draft Dept.</t>
  </si>
  <si>
    <t>address ins overnight mail</t>
  </si>
  <si>
    <t>city, state-zip ins</t>
  </si>
  <si>
    <t xml:space="preserve">Insurance Co. Phone </t>
  </si>
  <si>
    <t>Website Ins Co.</t>
  </si>
  <si>
    <t>Mailing   address INS</t>
  </si>
  <si>
    <t>Mail city, state, zip INS</t>
  </si>
  <si>
    <t>FAX Ins. Co</t>
  </si>
  <si>
    <t>NEW CUSTOMER #</t>
  </si>
  <si>
    <t>ROOM ID</t>
  </si>
  <si>
    <t>FLOOR</t>
  </si>
  <si>
    <t xml:space="preserve">CEILING </t>
  </si>
  <si>
    <t xml:space="preserve"> Room/Area 1 </t>
  </si>
  <si>
    <t>SPACER COLUMN</t>
  </si>
  <si>
    <t>Front Room Foyer/entry</t>
  </si>
  <si>
    <t>Roof Scope= DAMAGES &amp; LINE ITEMS</t>
  </si>
  <si>
    <t xml:space="preserve"> Room/Area 2 </t>
  </si>
  <si>
    <t>LIVING ROOM</t>
  </si>
  <si>
    <t xml:space="preserve"> Room/Area 3 </t>
  </si>
  <si>
    <t>Dining Room</t>
  </si>
  <si>
    <t xml:space="preserve"> Room/Area 4 </t>
  </si>
  <si>
    <t>Kitchen</t>
  </si>
  <si>
    <t xml:space="preserve"> Room/Area 5 </t>
  </si>
  <si>
    <t>NOOK</t>
  </si>
  <si>
    <t xml:space="preserve"> Room/Area 6 </t>
  </si>
  <si>
    <t>Pantry/HALL</t>
  </si>
  <si>
    <t xml:space="preserve"> Room/Area 7 </t>
  </si>
  <si>
    <t>STAIRS UP</t>
  </si>
  <si>
    <t xml:space="preserve"> Room/Area 8 </t>
  </si>
  <si>
    <t>Upstairs Hall</t>
  </si>
  <si>
    <t xml:space="preserve"> Room/Area 9 </t>
  </si>
  <si>
    <t>Bathroom</t>
  </si>
  <si>
    <t xml:space="preserve"> Room/Area 10 </t>
  </si>
  <si>
    <t>REAR/ENTRY ROOM</t>
  </si>
  <si>
    <t xml:space="preserve"> Room/Area 11 </t>
  </si>
  <si>
    <t>Basement Hall/STEPS</t>
  </si>
  <si>
    <t xml:space="preserve"> Room/Area 12 </t>
  </si>
  <si>
    <t>Basement</t>
  </si>
  <si>
    <t xml:space="preserve"> Room/Area 13 </t>
  </si>
  <si>
    <t>BSMNT BATH</t>
  </si>
  <si>
    <t xml:space="preserve"> Room/Area 14 </t>
  </si>
  <si>
    <t xml:space="preserve"> Room/Area 15 </t>
  </si>
  <si>
    <t xml:space="preserve"> Room/Area 16 </t>
  </si>
  <si>
    <t xml:space="preserve"> Room/Area 17 </t>
  </si>
  <si>
    <t xml:space="preserve"> Room/Area 18 </t>
  </si>
  <si>
    <t xml:space="preserve"> Room/Area 19 </t>
  </si>
  <si>
    <t xml:space="preserve"> Room/Area 20 </t>
  </si>
  <si>
    <t xml:space="preserve"> Room/Area 21 </t>
  </si>
  <si>
    <t xml:space="preserve"> Room/Area 22 </t>
  </si>
  <si>
    <t xml:space="preserve"> Room/Area 23 </t>
  </si>
  <si>
    <t xml:space="preserve"> Room/Area 24 </t>
  </si>
  <si>
    <t xml:space="preserve"> Room/Area 25 </t>
  </si>
  <si>
    <t>Mortgage Company</t>
  </si>
  <si>
    <t xml:space="preserve"> Room/Area </t>
  </si>
  <si>
    <t xml:space="preserve">Mortgage co       </t>
  </si>
  <si>
    <t>Account# Mtge Co.</t>
  </si>
  <si>
    <t>Loan status</t>
  </si>
  <si>
    <t>contact person mtge</t>
  </si>
  <si>
    <t>Phone # MTGE contact</t>
  </si>
  <si>
    <t>Ph. Ext. Mtge contact</t>
  </si>
  <si>
    <t>Attn.: Loss Draft Dept</t>
  </si>
  <si>
    <t>Mtge OVN mail</t>
  </si>
  <si>
    <t>city, St., zip ,mtge OVN</t>
  </si>
  <si>
    <t>Phone # MTGE co.</t>
  </si>
  <si>
    <t>email mtge</t>
  </si>
  <si>
    <t>mtge website</t>
  </si>
  <si>
    <t>MTGE co. Fax #</t>
  </si>
  <si>
    <t>Mailing   address mtge</t>
  </si>
  <si>
    <t>Mail city, state, zip mtge</t>
  </si>
  <si>
    <t>Initial Offer / phase 1 contract amount</t>
  </si>
  <si>
    <t>Draw Request</t>
  </si>
  <si>
    <t>Cust id</t>
  </si>
  <si>
    <t>MAIN REP</t>
  </si>
  <si>
    <t>CONTRACTOR INFO</t>
  </si>
  <si>
    <t>co name</t>
  </si>
  <si>
    <t>Co. website</t>
  </si>
  <si>
    <t>WWW.MYAPCLLC.COM</t>
  </si>
  <si>
    <t>co. EMAIL/co. status</t>
  </si>
  <si>
    <t>Insured  &amp; GA Registered #09073201</t>
  </si>
  <si>
    <t>co adress</t>
  </si>
  <si>
    <t>375 Rockbridge Road, Suite 172-343</t>
  </si>
  <si>
    <t>co. city state</t>
  </si>
  <si>
    <t>Lilburn, GA, 30047</t>
  </si>
  <si>
    <t>co. address 2</t>
  </si>
  <si>
    <t>ECI 531 FIFTH AVE,</t>
  </si>
  <si>
    <t>co. city state 2</t>
  </si>
  <si>
    <t>PELHAM, NY 10803</t>
  </si>
  <si>
    <t>co adress 3</t>
  </si>
  <si>
    <t>23209 Vera Str</t>
  </si>
  <si>
    <t>co. city state 3</t>
  </si>
  <si>
    <t>Cleveland, OH 44128</t>
  </si>
  <si>
    <t>Co. logo 1</t>
  </si>
  <si>
    <t>Providing Cost Estimating &amp; Project Management Services</t>
  </si>
  <si>
    <t>Co. logo 2</t>
  </si>
  <si>
    <t>Five Generations of Great Work</t>
  </si>
  <si>
    <t>Co. logo 3</t>
  </si>
  <si>
    <t>Five Generations of Pride &amp; Skills</t>
  </si>
  <si>
    <t>Joe Jones   216.450.7228</t>
  </si>
  <si>
    <t>CO.REP.
email</t>
  </si>
  <si>
    <t>mgrproject@yahoo.com</t>
  </si>
  <si>
    <t>Co PH # 2</t>
  </si>
  <si>
    <t>404-446-9060</t>
  </si>
  <si>
    <t>CO.REP. email 2</t>
  </si>
  <si>
    <t>em2</t>
  </si>
  <si>
    <t>TIN W9</t>
  </si>
  <si>
    <t xml:space="preserve">  FedEx     account # </t>
  </si>
  <si>
    <t>claim report date</t>
  </si>
  <si>
    <t>ALE</t>
  </si>
  <si>
    <t>Time OF CLAIM REPORT</t>
  </si>
  <si>
    <t>co.represesntative</t>
  </si>
  <si>
    <t>phone ext</t>
  </si>
  <si>
    <t>Tarp ext TMP ok</t>
  </si>
  <si>
    <t>Int TMP ok</t>
  </si>
  <si>
    <t>DRY/PLA CUTOUT MOLD SPRAY  OK</t>
  </si>
  <si>
    <t>tenant lesee</t>
  </si>
  <si>
    <t>State Farm</t>
  </si>
  <si>
    <t>CLM</t>
  </si>
  <si>
    <t>PL</t>
  </si>
  <si>
    <t>statefarmfireclaims@statefarm.com</t>
  </si>
  <si>
    <t>DA</t>
  </si>
  <si>
    <t>844-458-4300</t>
  </si>
  <si>
    <t>ext</t>
  </si>
  <si>
    <t>LESSOR</t>
  </si>
  <si>
    <t xml:space="preserve">START DATE </t>
  </si>
  <si>
    <t>END DATE</t>
  </si>
  <si>
    <t>BEDROOMS=</t>
  </si>
  <si>
    <t>TERMS $ AMOUNT</t>
  </si>
  <si>
    <t>Occupancy persons</t>
  </si>
  <si>
    <t>PETS</t>
  </si>
  <si>
    <t>GOVERNING LAW</t>
  </si>
  <si>
    <t xml:space="preserve">States Of GEORGIA. </t>
  </si>
  <si>
    <t xml:space="preserve"> AFFECTED AREA %               AFFECTED AREA SF = </t>
  </si>
  <si>
    <t>TEMPORARY SHELVING UNITS, setup organize workflow</t>
  </si>
  <si>
    <t>STATUS</t>
  </si>
  <si>
    <t xml:space="preserve">Pictures in APP; EACH step of the process </t>
  </si>
  <si>
    <r>
      <t xml:space="preserve">STOP THE LEAK! PICS!      </t>
    </r>
    <r>
      <rPr>
        <b/>
        <i/>
        <u/>
        <sz val="12"/>
        <color rgb="FF000000"/>
        <rFont val="Calibri"/>
        <family val="2"/>
        <scheme val="minor"/>
      </rPr>
      <t>Save cause of loss item</t>
    </r>
    <r>
      <rPr>
        <b/>
        <u/>
        <sz val="12"/>
        <color rgb="FF000000"/>
        <rFont val="Calibri"/>
        <family val="2"/>
        <scheme val="minor"/>
      </rPr>
      <t>.  SHOW DAMAGE                     TARPS</t>
    </r>
  </si>
  <si>
    <t>EXTRACT THE WATER</t>
  </si>
  <si>
    <t>PLUMBERS/ROOFER REPORT</t>
  </si>
  <si>
    <r>
      <rPr>
        <b/>
        <sz val="7"/>
        <color theme="1"/>
        <rFont val="Times New Roman"/>
        <family val="1"/>
      </rPr>
      <t xml:space="preserve"> </t>
    </r>
    <r>
      <rPr>
        <b/>
        <sz val="14"/>
        <color theme="1"/>
        <rFont val="Calibri"/>
        <family val="2"/>
        <scheme val="minor"/>
      </rPr>
      <t xml:space="preserve">Measure the room size &amp; height;   </t>
    </r>
  </si>
  <si>
    <t>INCLUDE percentage of damage</t>
  </si>
  <si>
    <t>VERIFY or LABEL by # ROOM/WORK AREA   = INDEX</t>
  </si>
  <si>
    <t xml:space="preserve">Readings = Moisture Content, Humidity &amp; Temp. F @ EXT Dry Chamber DEHUMIDIFIER! </t>
  </si>
  <si>
    <t>GRM</t>
  </si>
  <si>
    <t>LAB</t>
  </si>
  <si>
    <t>Content Manipulation charge - per hour</t>
  </si>
  <si>
    <t>PROT</t>
  </si>
  <si>
    <t>MASKSF</t>
  </si>
  <si>
    <t xml:space="preserve"> protect doorways/opening zippers set up.</t>
  </si>
  <si>
    <t>Dust control barrier - tension post - per day</t>
  </si>
  <si>
    <t>Containment Barrier/Airlock/Decon. Chamber</t>
  </si>
  <si>
    <t>Peel &amp; seal zipper - heavy duty</t>
  </si>
  <si>
    <t>Demolition, remove drywall plaster etc.</t>
  </si>
  <si>
    <t>HEPAVAS</t>
  </si>
  <si>
    <t>HEPA Vacuuming - Detailed - (PER SF)</t>
  </si>
  <si>
    <t>Determine exhaust method and configuration.</t>
  </si>
  <si>
    <t>Depends on site conditions</t>
  </si>
  <si>
    <t>Bag and tag = HMR</t>
  </si>
  <si>
    <t>Water Extraction &amp; Remediation Technician - per hour</t>
  </si>
  <si>
    <t>PNT</t>
  </si>
  <si>
    <t>S</t>
  </si>
  <si>
    <t>AFD = air filtration devices</t>
  </si>
  <si>
    <t>Negative air fan/Air scrubber</t>
  </si>
  <si>
    <t>WCDU = Wall cavity drying-Inj. type</t>
  </si>
  <si>
    <t>Wall cavity drying-Inj. Type</t>
  </si>
  <si>
    <t xml:space="preserve">                         EXHAUST SYSTEM </t>
  </si>
  <si>
    <t>N</t>
  </si>
  <si>
    <t>HAT</t>
  </si>
  <si>
    <t>verify received in office</t>
  </si>
  <si>
    <t>Trailer Shelves or Storage</t>
  </si>
  <si>
    <t>Final cleaning - construction - Residential</t>
  </si>
  <si>
    <t>QUICK OVERVIEW</t>
  </si>
  <si>
    <t>Documents Checklist for CONTRACT PACKAGE                                                                         Brief Narrative of Claim details</t>
  </si>
  <si>
    <r>
      <t xml:space="preserve">STOP LEAK!  &amp; EXTRACT WATER!       </t>
    </r>
    <r>
      <rPr>
        <b/>
        <i/>
        <u/>
        <sz val="14"/>
        <color rgb="FF000000"/>
        <rFont val="Calibri"/>
        <family val="2"/>
      </rPr>
      <t>Save cause of loss item</t>
    </r>
    <r>
      <rPr>
        <b/>
        <u/>
        <sz val="14"/>
        <color rgb="FF000000"/>
        <rFont val="Calibri"/>
        <family val="2"/>
      </rPr>
      <t xml:space="preserve"> </t>
    </r>
  </si>
  <si>
    <r>
      <t>TARPS (</t>
    </r>
    <r>
      <rPr>
        <u/>
        <sz val="10"/>
        <color rgb="FF000000"/>
        <rFont val="Calibri"/>
        <family val="2"/>
      </rPr>
      <t>SIZES</t>
    </r>
    <r>
      <rPr>
        <u/>
        <sz val="14"/>
        <color rgb="FF000000"/>
        <rFont val="Calibri"/>
        <family val="2"/>
      </rPr>
      <t>) &amp; TEMP. REPAIRS</t>
    </r>
  </si>
  <si>
    <t>JOBSITE PHOTOS</t>
  </si>
  <si>
    <t>PHOTOS Labels                Floor Plan</t>
  </si>
  <si>
    <r>
      <t xml:space="preserve"> </t>
    </r>
    <r>
      <rPr>
        <b/>
        <sz val="14"/>
        <color rgb="FF000000"/>
        <rFont val="Calibri"/>
        <family val="2"/>
      </rPr>
      <t xml:space="preserve">Measure the room size &amp; height;   </t>
    </r>
  </si>
  <si>
    <t>INTERIOR Mitigation READINGS     DRY LOGS</t>
  </si>
  <si>
    <t>...READINGS RH &amp; TEMP</t>
  </si>
  <si>
    <r>
      <t xml:space="preserve">A.) Readings = Humidity &amp; RH &amp; </t>
    </r>
    <r>
      <rPr>
        <u/>
        <sz val="16"/>
        <color rgb="FF000000"/>
        <rFont val="Calibri"/>
        <family val="2"/>
      </rPr>
      <t>Temperature. F  &amp;  GPP</t>
    </r>
  </si>
  <si>
    <t>Supplies &amp; Mitigation Equipment:                INTERIOR</t>
  </si>
  <si>
    <t xml:space="preserve"> protect doorways/openings Zippers &amp;</t>
  </si>
  <si>
    <t>Demolition, remove drywall / plaster etc.</t>
  </si>
  <si>
    <t>DEMO &amp; EXHAUST</t>
  </si>
  <si>
    <t>Bag and tag = HMR &amp; MATERIALS SAMPLES</t>
  </si>
  <si>
    <t>EQUIPMENT SETUP</t>
  </si>
  <si>
    <t>CLOSE OUT</t>
  </si>
  <si>
    <t xml:space="preserve">MITIGATION Work SCOPE </t>
  </si>
  <si>
    <t>Detach=D/Mask=M/Clean=C/REMOVE=R</t>
  </si>
  <si>
    <t>Pics/Labels/equipt/</t>
  </si>
  <si>
    <t>Labels</t>
  </si>
  <si>
    <t>Equipt</t>
  </si>
  <si>
    <t>Sorted</t>
  </si>
  <si>
    <t>PICS Source of Loss &amp; OVERVIEW</t>
  </si>
  <si>
    <t>OVERVIEW</t>
  </si>
  <si>
    <t>%</t>
  </si>
  <si>
    <t>L x W</t>
  </si>
  <si>
    <t>HT</t>
  </si>
  <si>
    <t xml:space="preserve"> CEILING</t>
  </si>
  <si>
    <t>CEILING  (damage % / measure)</t>
  </si>
  <si>
    <t>Type=DRY/PLA/ACT/PNL/T&amp;G</t>
  </si>
  <si>
    <t>….................</t>
  </si>
  <si>
    <r>
      <t xml:space="preserve">DRILL HOLES &amp; SETUP </t>
    </r>
    <r>
      <rPr>
        <b/>
        <u/>
        <sz val="12"/>
        <rFont val="Arial Narrow"/>
        <family val="2"/>
      </rPr>
      <t>CCDU</t>
    </r>
  </si>
  <si>
    <t>…..................</t>
  </si>
  <si>
    <t xml:space="preserve">DRILL HOLES &amp; SETUP  WCDU </t>
  </si>
  <si>
    <t>Insulation Type SF</t>
  </si>
  <si>
    <t>SEAL with MOLD PRIMER    YES      /      NO</t>
  </si>
  <si>
    <t>HEPA VACUUM JOISTS/CLG</t>
  </si>
  <si>
    <t>REMOVE Insulation    SF</t>
  </si>
  <si>
    <t>SEAL/MOLD PRIMER - YES/ NO</t>
  </si>
  <si>
    <t>HEPA VACUUM JOISTS / CEILING</t>
  </si>
  <si>
    <t>MOLDINGS/Casing</t>
  </si>
  <si>
    <t>MOLDINGS/Casing Type_Crown CLN MSK DETACH</t>
  </si>
  <si>
    <t>Electrical; LIT Fan/Chndlr</t>
  </si>
  <si>
    <t>Electrical; LIT Fan/Chndlr... CLN _Detach_ Mask_</t>
  </si>
  <si>
    <t>WALLS (damage % )</t>
  </si>
  <si>
    <t>% = ____</t>
  </si>
  <si>
    <t>Type=DRY/PLA/PNL/T&amp;G/WPR</t>
  </si>
  <si>
    <r>
      <t xml:space="preserve">DRILL HOLES &amp; SETUP  </t>
    </r>
    <r>
      <rPr>
        <b/>
        <u/>
        <sz val="12"/>
        <rFont val="Arial Narrow"/>
        <family val="2"/>
      </rPr>
      <t>WCDU</t>
    </r>
  </si>
  <si>
    <t>BASEBOARD DETACH or REMOVE</t>
  </si>
  <si>
    <t>Insulation Type    SF</t>
  </si>
  <si>
    <t>STUDS/MOLD PRIMER - Y/ N</t>
  </si>
  <si>
    <t>Electrical LlT/OS/SW-</t>
  </si>
  <si>
    <t>HVAC / Vent/ Duct LF</t>
  </si>
  <si>
    <t>Smoke Detector/Alarm/Chime</t>
  </si>
  <si>
    <t>WINDOW</t>
  </si>
  <si>
    <t>Windows=type=QTY</t>
  </si>
  <si>
    <t>Window treatments Type</t>
  </si>
  <si>
    <t>DOOR</t>
  </si>
  <si>
    <t>DOORS=type=QTY#____</t>
  </si>
  <si>
    <r>
      <rPr>
        <u/>
        <sz val="12"/>
        <rFont val="Arial Black"/>
        <family val="2"/>
      </rPr>
      <t>FLOOR</t>
    </r>
    <r>
      <rPr>
        <u/>
        <sz val="12"/>
        <rFont val="Arial Narrow"/>
        <family val="2"/>
      </rPr>
      <t xml:space="preserve">  (damage % )</t>
    </r>
  </si>
  <si>
    <t>FCC / FCW / FCV / FCS</t>
  </si>
  <si>
    <t>Floor Drying  WFI   HTBL</t>
  </si>
  <si>
    <t>Work Notes:________________________________________________________________________________</t>
  </si>
  <si>
    <t xml:space="preserve"> Labels </t>
  </si>
  <si>
    <t xml:space="preserve"> Sorted </t>
  </si>
  <si>
    <t xml:space="preserve"> OVERVIEW </t>
  </si>
  <si>
    <r>
      <t xml:space="preserve">DRILL HOLES &amp; SETUP </t>
    </r>
    <r>
      <rPr>
        <b/>
        <sz val="12"/>
        <rFont val="Arial Narrow"/>
        <family val="2"/>
      </rPr>
      <t>CCDU</t>
    </r>
  </si>
  <si>
    <r>
      <t xml:space="preserve">DRILL HOLES &amp; SETUP  </t>
    </r>
    <r>
      <rPr>
        <b/>
        <sz val="12"/>
        <rFont val="Arial Narrow"/>
        <family val="2"/>
      </rPr>
      <t>WCDU</t>
    </r>
  </si>
  <si>
    <r>
      <rPr>
        <sz val="12"/>
        <rFont val="Arial Black"/>
        <family val="2"/>
      </rPr>
      <t>FLOOR</t>
    </r>
    <r>
      <rPr>
        <sz val="12"/>
        <rFont val="Arial Narrow"/>
        <family val="2"/>
      </rPr>
      <t xml:space="preserve">  (damage % )</t>
    </r>
  </si>
  <si>
    <t>Evaporation Potential</t>
  </si>
  <si>
    <t>1.5–Evaporation Potential number as minimum to use as goal with traditional drying equipment</t>
  </si>
  <si>
    <t>1200 –amount of times more effective of extraction to dehumidification in water removal</t>
  </si>
  <si>
    <t xml:space="preserve">Evaporation Potential is key to drying the home.  </t>
  </si>
  <si>
    <t>We work with evaporation potential daily basis to help get people’s lives back to normal.</t>
  </si>
  <si>
    <t xml:space="preserve">So what is evaporation potential?                                                                         </t>
  </si>
  <si>
    <t xml:space="preserve"> Evaporation potential is a formula that gives a value to the difference between vapor pressure in water and air.                                                                                                                                        This may seem a little complicated but can be explained relatively easily. </t>
  </si>
  <si>
    <t>Let’s start with vapor pressure. It is a measure of how easily a liquid will evaporate.</t>
  </si>
  <si>
    <t>Think about boiling water. When you start the water is cold and the vapor pressure is low. As it heats up the vapor pressure increases.</t>
  </si>
  <si>
    <t>The water restoration specialist’s goal is to speed up drying time using their knowledge of vapor pressure and evaporation potential.</t>
  </si>
  <si>
    <t xml:space="preserve"> Once extraction is done evaporation potential comes into play.</t>
  </si>
  <si>
    <t xml:space="preserve"> They will use the measurement of evaporation potential to help set up the environment for better evaporation.</t>
  </si>
  <si>
    <t>Evaporation potential focuses on ‘Dalton’s Law of Evaporation’ to help facilitate quicker drying times. So here’s the formula. It’s not too complex, but I’ll make sure to explain it.</t>
  </si>
  <si>
    <t>Evaporation Rate = Wind (Water Vapor Pressure – Air Vapor Pressure)</t>
  </si>
  <si>
    <t xml:space="preserve">So first we use a tool to measure the vapor pressure of the water in the room and the vapor pressure of the air in the room. </t>
  </si>
  <si>
    <t>Subtract those and multiply it by the wind, or air flow, of the room.</t>
  </si>
  <si>
    <t xml:space="preserve"> This equals the evaporation rate.</t>
  </si>
  <si>
    <t>Even without taking readings this law can tell us a few things to help us dry quicker and more effectively.</t>
  </si>
  <si>
    <t xml:space="preserve"> First we can increase air flow to speed up drying.</t>
  </si>
  <si>
    <t xml:space="preserve"> We can also heat the room; because just like boiling water that will increase the vapor pressure of the water left in your house.</t>
  </si>
  <si>
    <t xml:space="preserve"> Lastly we can turn on dehumidifiers to reduce the vapor pressure of the air.</t>
  </si>
  <si>
    <t xml:space="preserve"> These tools all encourage evaporation.</t>
  </si>
  <si>
    <t xml:space="preserve"> The lower the air’s vapor pressure and the higher the water’s vapor pressure, the faster evaporation will happen.</t>
  </si>
  <si>
    <t xml:space="preserve">This is the essence of evaporation potential.                                                                                It measures the difference between air and water vapor pressure.                                     </t>
  </si>
  <si>
    <t xml:space="preserve">The greater the evaporation potential the faster drying will happen.                                           </t>
  </si>
  <si>
    <t>The water restoration specialist knows and uses evaporation potential.                               It is very important to making sure the home is dried safely and quickly.</t>
  </si>
  <si>
    <t>Using your meters</t>
  </si>
  <si>
    <t xml:space="preserve"> find the surface temperature and</t>
  </si>
  <si>
    <t>then the dew point or the GP of the air</t>
  </si>
  <si>
    <t>then using the chart find where the two numbers intersect to locate the evaporation potential EP</t>
  </si>
  <si>
    <t xml:space="preserve"> the higher the EP the better</t>
  </si>
  <si>
    <t>an EP of seven is recommended to direct containment and</t>
  </si>
  <si>
    <t>EP of less than 3.5 is recommended for regional containment</t>
  </si>
  <si>
    <t>www.reetsdryingacademy.com</t>
  </si>
  <si>
    <t>In my opinion, the PA needs to know the following for water damage claims. These several items are NOT taught in Carrier controlled IICRC sponsored WRT training .... which does not teach to the ANSI approved IICRC S500 standard,</t>
  </si>
  <si>
    <t>1. "Regulated, Hazardous Materials and MOLD … “should remediate mold before drying.” S500-2021 10.4.2</t>
  </si>
  <si>
    <t>Remediate mold contamination before drying. Why?</t>
  </si>
  <si>
    <t>Drying/ In-Place(Surface Only) Drying (aka Mitigating/ Stabilizing/ Structural Drying), when there is mold:</t>
  </si>
  <si>
    <t>Spreads mold and contaminates the indoor air, ducting, and contents resulting in sick homes and sick occupants.</t>
  </si>
  <si>
    <t>Always results in the illegal application of biocides (that leave a toxic residue) to cover up/ hide the failed drying.</t>
  </si>
  <si>
    <t>2. "Post-Drying Evaluation of Assemblies: Once drying goals have been achieved *** in *** some assemblies, further inspection should be done to ensure prolonged exposure has not created unacceptable damage." IICRC S500-2021 16.2.4</t>
  </si>
  <si>
    <t>Note the word "in". Carriers never allow / never pay for the IICRC required, the IICRC mandatory-intrusive Post Drying Q/A inspection.</t>
  </si>
  <si>
    <t>3. "Initial Inspection . … “Professional moisture detection equipment should be used to inspect and document the extent of water migration and moisture intrusion *** into *** building materials and contents.” S500-2021 1.2.2.1</t>
  </si>
  <si>
    <t>Note the word "into" The Initial Water Damage Inspection is ANSI/IICRC S500-2021 mandatory intrusive, but NEVER properly performed by Carriers. They don’t want to find mold. Because per IICRC S500: If mold, DO NOT DRY.</t>
  </si>
  <si>
    <t>4. See photos attached.</t>
  </si>
  <si>
    <t>S500 Page 43 9.2.8 Emergencies</t>
  </si>
  <si>
    <t>In many Circumstances, water damage restoration projects begin on an emergency basis. Emergency situations might impede communications about the project or limit the opportunity to document the project as described in this section. However, once an emergency situation is resolved, to the extent possible, restorers should complete the appropriate documentation and correct communication deficiencies caused by the emergency</t>
  </si>
  <si>
    <t>S500 Page 58 12.2.1</t>
  </si>
  <si>
    <t>Mitigation Procedures should begin as soon as safely possible following the initial moisture intrusion. If building materials and structural assemblies are exposed to water vapor for extended periods, moisture penetrates into them more Deeply. The more water they absorb, the more Time, Effort, and Expensive required to dry them.</t>
  </si>
  <si>
    <t>With extended exposure to moisture, some materials undergo permanent damage that could have been partially or completely prevented with a more rapid response, in addition, in most environments the extended presence of water or excessive humidity can lead to microbial growth ( E.G., Bacteria and Mold) amplification that can cause a general deterioration of environmental conditions over time, potentially leading to significant health and safety hazards for workers and occupations.</t>
  </si>
  <si>
    <t>negative air calcs, you probably need about 100-200cfm negative air </t>
  </si>
  <si>
    <t>Achieve negative air pressure with that window</t>
  </si>
  <si>
    <t>Bi-product of incomplete combustion is smoke and soot. If synthetic materials burned, ie polyester from couches and mattresses and other similar items it omits very dangerous particles such as hydrogen cyanide and so one. This the NFPA requires firefighters to do overhaul (fire is out) in full PPE and SCBA. Therefore, everything in that home where soot and smoke damage may be is a hazardous environment. Call it CAT 3 or regulated hazard it is still hazardous.</t>
  </si>
  <si>
    <t>**Absent a direct contract with an insurer, restoration contractors are under no legal obligation to an insurer, its adjuster, or a third party. Restorers may, in their professional discretion and judgment, accept or reject the opinions and requests from insurers and their consultants. Unless and until such opinions are mutually agreed upon by the restorer and the customer, and formally incorporated into the restoration contract or scope of required work, third party opinions have no effect on the restorer’s duties. The insurer’s consultant’s opinions are not binding on the restorer. See attached industry peer reviewed white paper, “RIA – TPC Price Positioning Statement.”</t>
  </si>
  <si>
    <t xml:space="preserve">Stabilization per IICRC 2021 S500 •	SECTION 12.4.2 </t>
  </si>
  <si>
    <t>Stabilization per IICRC 2021 S500  Section 12.4.2</t>
  </si>
  <si>
    <r>
      <t>·</t>
    </r>
    <r>
      <rPr>
        <sz val="7"/>
        <color theme="1"/>
        <rFont val="Times New Roman"/>
        <family val="1"/>
      </rPr>
      <t xml:space="preserve">       </t>
    </r>
    <r>
      <rPr>
        <b/>
        <i/>
        <u/>
        <sz val="14"/>
        <color theme="1"/>
        <rFont val="Calibri"/>
        <family val="2"/>
        <scheme val="minor"/>
      </rPr>
      <t>Preventing Secondary Damage to Unaffected Areas of Structure</t>
    </r>
    <r>
      <rPr>
        <sz val="14"/>
        <color theme="1"/>
        <rFont val="Calibri"/>
        <family val="2"/>
        <scheme val="minor"/>
      </rPr>
      <t>.</t>
    </r>
    <r>
      <rPr>
        <b/>
        <i/>
        <u/>
        <sz val="14"/>
        <color theme="1"/>
        <rFont val="Calibri"/>
        <family val="2"/>
        <scheme val="minor"/>
      </rPr>
      <t xml:space="preserve"> </t>
    </r>
  </si>
  <si>
    <r>
      <t>·</t>
    </r>
    <r>
      <rPr>
        <sz val="7"/>
        <color theme="1"/>
        <rFont val="Times New Roman"/>
        <family val="1"/>
      </rPr>
      <t xml:space="preserve">       </t>
    </r>
    <r>
      <rPr>
        <sz val="14"/>
        <color theme="1"/>
        <rFont val="Calibri"/>
        <family val="2"/>
        <scheme val="minor"/>
      </rPr>
      <t>12.3.5 Humidity Control in Contaminated Structures</t>
    </r>
  </si>
  <si>
    <r>
      <t>·</t>
    </r>
    <r>
      <rPr>
        <sz val="7"/>
        <color theme="1"/>
        <rFont val="Times New Roman"/>
        <family val="1"/>
      </rPr>
      <t xml:space="preserve">       </t>
    </r>
    <r>
      <rPr>
        <sz val="14"/>
        <color theme="1"/>
        <rFont val="Calibri"/>
        <family val="2"/>
        <scheme val="minor"/>
      </rPr>
      <t>12.4.2 Controlling Humidity &amp; Stabilization (Initial Humidity Control)</t>
    </r>
  </si>
  <si>
    <r>
      <t>·</t>
    </r>
    <r>
      <rPr>
        <sz val="7"/>
        <color theme="1"/>
        <rFont val="Times New Roman"/>
        <family val="1"/>
      </rPr>
      <t xml:space="preserve">       </t>
    </r>
    <r>
      <rPr>
        <sz val="14"/>
        <color theme="1"/>
        <rFont val="Calibri"/>
        <family val="2"/>
        <scheme val="minor"/>
      </rPr>
      <t>Mitigation Phase 1 &amp; Phase 2</t>
    </r>
  </si>
  <si>
    <r>
      <t>·</t>
    </r>
    <r>
      <rPr>
        <b/>
        <i/>
        <sz val="7"/>
        <color theme="1"/>
        <rFont val="Times New Roman"/>
        <family val="1"/>
      </rPr>
      <t xml:space="preserve">       </t>
    </r>
    <r>
      <rPr>
        <b/>
        <i/>
        <sz val="14"/>
        <color theme="1"/>
        <rFont val="Calibri"/>
        <family val="2"/>
        <scheme val="minor"/>
      </rPr>
      <t xml:space="preserve">Minimize further structural damage. </t>
    </r>
  </si>
  <si>
    <t>ACTIVITES</t>
  </si>
  <si>
    <r>
      <t>1.</t>
    </r>
    <r>
      <rPr>
        <sz val="7"/>
        <color theme="1"/>
        <rFont val="Times New Roman"/>
        <family val="1"/>
      </rPr>
      <t xml:space="preserve">    </t>
    </r>
    <r>
      <rPr>
        <sz val="14"/>
        <color theme="1"/>
        <rFont val="Calibri"/>
        <family val="2"/>
        <scheme val="minor"/>
      </rPr>
      <t>Mobilize resources.</t>
    </r>
  </si>
  <si>
    <r>
      <t>2.</t>
    </r>
    <r>
      <rPr>
        <sz val="7"/>
        <color theme="1"/>
        <rFont val="Times New Roman"/>
        <family val="1"/>
      </rPr>
      <t xml:space="preserve">    </t>
    </r>
    <r>
      <rPr>
        <sz val="14"/>
        <color theme="1"/>
        <rFont val="Calibri"/>
        <family val="2"/>
        <scheme val="minor"/>
      </rPr>
      <t xml:space="preserve">Document Equipment as needed per IICRC Standards. </t>
    </r>
  </si>
  <si>
    <r>
      <t>3.</t>
    </r>
    <r>
      <rPr>
        <sz val="7"/>
        <color theme="1"/>
        <rFont val="Times New Roman"/>
        <family val="1"/>
      </rPr>
      <t xml:space="preserve">    </t>
    </r>
    <r>
      <rPr>
        <sz val="14"/>
        <color theme="1"/>
        <rFont val="Calibri"/>
        <family val="2"/>
        <scheme val="minor"/>
      </rPr>
      <t>Determine Dry Chambers per IICRC Standards.</t>
    </r>
  </si>
  <si>
    <r>
      <t>4.</t>
    </r>
    <r>
      <rPr>
        <sz val="7"/>
        <color theme="1"/>
        <rFont val="Times New Roman"/>
        <family val="1"/>
      </rPr>
      <t xml:space="preserve">    </t>
    </r>
    <r>
      <rPr>
        <sz val="14"/>
        <color theme="1"/>
        <rFont val="Calibri"/>
        <family val="2"/>
        <scheme val="minor"/>
      </rPr>
      <t>Dehumidifiers Calc; Install per Dry Chamber</t>
    </r>
  </si>
  <si>
    <r>
      <t>5.</t>
    </r>
    <r>
      <rPr>
        <sz val="7"/>
        <color theme="1"/>
        <rFont val="Times New Roman"/>
        <family val="1"/>
      </rPr>
      <t xml:space="preserve">    </t>
    </r>
    <r>
      <rPr>
        <sz val="14"/>
        <color theme="1"/>
        <rFont val="Calibri"/>
        <family val="2"/>
        <scheme val="minor"/>
      </rPr>
      <t>Install Air Scrubbers / Hydroxyls per Dry Chamber</t>
    </r>
  </si>
  <si>
    <r>
      <t>6.</t>
    </r>
    <r>
      <rPr>
        <sz val="7"/>
        <color theme="1"/>
        <rFont val="Times New Roman"/>
        <family val="1"/>
      </rPr>
      <t xml:space="preserve">    </t>
    </r>
    <r>
      <rPr>
        <sz val="14"/>
        <color theme="1"/>
        <rFont val="Calibri"/>
        <family val="2"/>
        <scheme val="minor"/>
      </rPr>
      <t>Establish Containment per Dry Chamber</t>
    </r>
  </si>
  <si>
    <r>
      <t>7.</t>
    </r>
    <r>
      <rPr>
        <sz val="7"/>
        <color theme="1"/>
        <rFont val="Times New Roman"/>
        <family val="1"/>
      </rPr>
      <t xml:space="preserve">    </t>
    </r>
    <r>
      <rPr>
        <sz val="14"/>
        <color theme="1"/>
        <rFont val="Calibri"/>
        <family val="2"/>
        <scheme val="minor"/>
      </rPr>
      <t>Cover HVAC Vents</t>
    </r>
  </si>
  <si>
    <r>
      <t>8.</t>
    </r>
    <r>
      <rPr>
        <sz val="7"/>
        <color theme="1"/>
        <rFont val="Times New Roman"/>
        <family val="1"/>
      </rPr>
      <t xml:space="preserve">    </t>
    </r>
    <r>
      <rPr>
        <sz val="14"/>
        <color theme="1"/>
        <rFont val="Calibri"/>
        <family val="2"/>
        <scheme val="minor"/>
      </rPr>
      <t>Extract bulk materials and or water.</t>
    </r>
  </si>
  <si>
    <r>
      <t>9.</t>
    </r>
    <r>
      <rPr>
        <sz val="7"/>
        <color theme="1"/>
        <rFont val="Times New Roman"/>
        <family val="1"/>
      </rPr>
      <t xml:space="preserve">    </t>
    </r>
    <r>
      <rPr>
        <sz val="14"/>
        <color theme="1"/>
        <rFont val="Calibri"/>
        <family val="2"/>
        <scheme val="minor"/>
      </rPr>
      <t>Testing for HMR Hazardous Materials.</t>
    </r>
  </si>
  <si>
    <t>10. Spray/treat with antimicrobials.</t>
  </si>
  <si>
    <t>11. Monitoring equipment Dehumidifier Output</t>
  </si>
  <si>
    <t>12. Monitoring Unaffected Area/Room Temperature</t>
  </si>
  <si>
    <t>13. Monitoring Unaffected Area/Room Relative Humidity</t>
  </si>
  <si>
    <t>14. Monitoring Exterior Temperature</t>
  </si>
  <si>
    <t>15. Monitoring Exterior Relative Humidity</t>
  </si>
  <si>
    <t>16. Monitoring Dry Chambers Room Temperature</t>
  </si>
  <si>
    <t>17. Monitoring Dry Chambers Relative Humidity</t>
  </si>
  <si>
    <t xml:space="preserve">18. Securing Jobsite and Equipment </t>
  </si>
  <si>
    <t xml:space="preserve">   ELECTRICAL LOAD CALCULATIONS; per Equipment to be used on the job.</t>
  </si>
  <si>
    <r>
      <t>19.</t>
    </r>
    <r>
      <rPr>
        <sz val="14"/>
        <color rgb="FF000000"/>
        <rFont val="Calibri"/>
        <family val="2"/>
        <scheme val="minor"/>
      </rPr>
      <t xml:space="preserve"> Calculate Existing Services Available</t>
    </r>
    <r>
      <rPr>
        <sz val="14"/>
        <color theme="1"/>
        <rFont val="Calibri"/>
        <family val="2"/>
        <scheme val="minor"/>
      </rPr>
      <t xml:space="preserve"> &amp; Existing Usage</t>
    </r>
  </si>
  <si>
    <r>
      <t>20.</t>
    </r>
    <r>
      <rPr>
        <sz val="14"/>
        <color rgb="FF000000"/>
        <rFont val="Calibri"/>
        <family val="2"/>
        <scheme val="minor"/>
      </rPr>
      <t xml:space="preserve"> DETERMINE ADDITIONAL POWER SUPPLY REQUIRED</t>
    </r>
  </si>
  <si>
    <t xml:space="preserve">     GENERATOR and or POWER BOX.</t>
  </si>
  <si>
    <t>------------------------------------------------------------------------------------------------------------------</t>
  </si>
  <si>
    <t xml:space="preserve">"Pass through" units take the air in one side and exhaust the air out the other, horizontally. </t>
  </si>
  <si>
    <t>These units are often used in pairs (or more, as in the "four quad method") to establish a "race track" pattern of air movement around the room.</t>
  </si>
  <si>
    <t>This methodology also helps to overcome the challenges of customers disconnecting equipment due to:</t>
  </si>
  <si>
    <t>     noise concerns,</t>
  </si>
  <si>
    <t>The noise levels generated by an air cleaner are rated in decibels (db.).</t>
  </si>
  <si>
    <t>    electric bill,           intrusion into living space .i.e.;</t>
  </si>
  <si>
    <t>    intrusion into living space .i.e.; displeasure of unsightly bulky commercial looking equipment.</t>
  </si>
  <si>
    <t>Scenario A:        Air movers less than {4};</t>
  </si>
  <si>
    <t>Place Aim movers directly at damaged/impacted areas</t>
  </si>
  <si>
    <t xml:space="preserve">Scenario B:        If {4} Air movers </t>
  </si>
  <si>
    <t>Place an air mover in each corner of the room/ work area</t>
  </si>
  <si>
    <t xml:space="preserve">Scenario C:        If more than {4} Air movers,             </t>
  </si>
  <si>
    <t>Place the additional units at the impacted areas</t>
  </si>
  <si>
    <t>Scenario D:   If any offset greater than 18 inches,</t>
  </si>
  <si>
    <t>Place additional units at the offsets impacted areas</t>
  </si>
  <si>
    <t xml:space="preserve">General Info, make sure the blowers are placed at an angle to the walls , create a circular pattern/vortex </t>
  </si>
  <si>
    <t xml:space="preserve"> confirm airflow with “dollar bill test” or air flow meter</t>
  </si>
  <si>
    <t>As needed per IICRC S500</t>
  </si>
  <si>
    <t>CFM calc, ACH</t>
  </si>
  <si>
    <t xml:space="preserve">water gain , drying efficiency .,/ air quality filtration;                                                                    </t>
  </si>
  <si>
    <t>IN most residential scenarios, with minimal water intrusion, we only bill for the simple 3 day standard.</t>
  </si>
  <si>
    <t>The minimal recommendation for dry time for appropriate dry standards is 72 hours.</t>
  </si>
  <si>
    <r>
      <t xml:space="preserve">"Race Track"*     or     " </t>
    </r>
    <r>
      <rPr>
        <b/>
        <i/>
        <u/>
        <sz val="14"/>
        <color rgb="FF000000"/>
        <rFont val="Arial Narrow"/>
        <family val="2"/>
      </rPr>
      <t>four quad method</t>
    </r>
    <r>
      <rPr>
        <b/>
        <sz val="14"/>
        <color rgb="FF000000"/>
        <rFont val="Arial Narrow"/>
        <family val="2"/>
      </rPr>
      <t>"</t>
    </r>
  </si>
  <si>
    <t>Air Mover</t>
  </si>
  <si>
    <t>Air scrubber</t>
  </si>
  <si>
    <t>dehumidifier</t>
  </si>
  <si>
    <t>* Copyright © 1998-2014 Berriman™ Associates  All Rights Reserved   Berriman™ is a trademark of Berriman Associates.                         .....We are honored to have been selected in October, 2001, by the U.S. Environmental Protection Agency. Capitol Architect,    and U.S. Capitol Police, for air cleaning equipment to remediate anthrax in the U.S. Senate Hart office building.</t>
  </si>
  <si>
    <t>BASEMENT</t>
  </si>
  <si>
    <t>Psychrometric READINGS; RH &amp; Temp  &amp; GPPChart</t>
  </si>
  <si>
    <t>dc</t>
  </si>
  <si>
    <t>READINGS</t>
  </si>
  <si>
    <t>DAY1</t>
  </si>
  <si>
    <t>DAY 2</t>
  </si>
  <si>
    <t>DAY 3</t>
  </si>
  <si>
    <t>DAY 4</t>
  </si>
  <si>
    <t>DAY 5</t>
  </si>
  <si>
    <t>TEMP</t>
  </si>
  <si>
    <t>RH</t>
  </si>
  <si>
    <t>GPP</t>
  </si>
  <si>
    <t>Psychrometric Readings</t>
  </si>
  <si>
    <t>Area:</t>
  </si>
  <si>
    <t xml:space="preserve">     Day 1 _____</t>
  </si>
  <si>
    <t>Day 2______</t>
  </si>
  <si>
    <t>Day 3 _____</t>
  </si>
  <si>
    <t>Day 4 ___</t>
  </si>
  <si>
    <t>Day 5 ______</t>
  </si>
  <si>
    <t>Temp F</t>
  </si>
  <si>
    <t>Exterior</t>
  </si>
  <si>
    <t>GD</t>
  </si>
  <si>
    <t>''---------------------------------------------------------------------------------------------------------------</t>
  </si>
  <si>
    <t>Affected AREAS</t>
  </si>
  <si>
    <t>Un-affected AREAS</t>
  </si>
  <si>
    <t>ROOMS</t>
  </si>
  <si>
    <t>D1+</t>
  </si>
  <si>
    <t>D2+</t>
  </si>
  <si>
    <t>D2-</t>
  </si>
  <si>
    <t>D3=</t>
  </si>
  <si>
    <t>D3-</t>
  </si>
  <si>
    <t>DRYING CHAMBER       # 1</t>
  </si>
  <si>
    <t>DC # 1 Dehumidifier</t>
  </si>
  <si>
    <t>DRYING CHAMBER       # 2</t>
  </si>
  <si>
    <t>DC # 2 Dehumidifier</t>
  </si>
  <si>
    <t>DRYING CHAMBER       # 3</t>
  </si>
  <si>
    <t>DC # 3 Dehumidifier</t>
  </si>
  <si>
    <t>DRYING CHAMBER       # 4</t>
  </si>
  <si>
    <t>DC # 4 Dehumidifier</t>
  </si>
  <si>
    <t>DRYING CHAMBER       # 5</t>
  </si>
  <si>
    <t>DC # 5 Dehumidifier</t>
  </si>
  <si>
    <t>Psychrometric Readings Pictures</t>
  </si>
  <si>
    <t xml:space="preserve">MITIGATION </t>
  </si>
  <si>
    <t>Dehumidifier #1</t>
  </si>
  <si>
    <t>Dehumidifier #2</t>
  </si>
  <si>
    <t>INCLUDED</t>
  </si>
  <si>
    <t>Dehumidifier #3</t>
  </si>
  <si>
    <t>Dehumidifier # 4</t>
  </si>
  <si>
    <t>Dehumidifier #5</t>
  </si>
  <si>
    <t>Psychrometric Readings; RH &amp; Temp  &amp; GPPChart</t>
  </si>
  <si>
    <r>
      <t xml:space="preserve"> &amp;</t>
    </r>
    <r>
      <rPr>
        <b/>
        <sz val="12"/>
        <color rgb="FF595959"/>
        <rFont val="Calibri"/>
        <family val="2"/>
        <scheme val="minor"/>
      </rPr>
      <t>GPPChart</t>
    </r>
  </si>
  <si>
    <t>Moisture mapping readings</t>
  </si>
  <si>
    <t>AFFECTED AREAS</t>
  </si>
  <si>
    <t>EMC</t>
  </si>
  <si>
    <t>DATE\TIME</t>
  </si>
  <si>
    <t>AREA</t>
  </si>
  <si>
    <t>GOAL</t>
  </si>
  <si>
    <t>"#</t>
  </si>
  <si>
    <t>DAY # 1</t>
  </si>
  <si>
    <t>DAY # 2</t>
  </si>
  <si>
    <t>DAY # 3</t>
  </si>
  <si>
    <t>ADJ  =  / --</t>
  </si>
  <si>
    <t>CONCRETE</t>
  </si>
  <si>
    <t>WALL/DRYWALL</t>
  </si>
  <si>
    <t>Paneling</t>
  </si>
  <si>
    <t>Masonry/Brick</t>
  </si>
  <si>
    <t>WTR MC MAP DATA</t>
  </si>
  <si>
    <t>FRM</t>
  </si>
  <si>
    <t>FCC</t>
  </si>
  <si>
    <t>ACT</t>
  </si>
  <si>
    <t>FCS</t>
  </si>
  <si>
    <t>FCV</t>
  </si>
  <si>
    <t>DRY/FCS</t>
  </si>
  <si>
    <t>MATERIAL TYPE</t>
  </si>
  <si>
    <t>DRY STANDARD</t>
  </si>
  <si>
    <t>CEILING/DRYWALL…..12EMC</t>
  </si>
  <si>
    <t>SAMPLES</t>
  </si>
  <si>
    <t>CEILING PLASTER</t>
  </si>
  <si>
    <t>PLA</t>
  </si>
  <si>
    <t>CEILING/DRYWALL</t>
  </si>
  <si>
    <t>HARDWOOD FLOOR FCW</t>
  </si>
  <si>
    <t>FCW</t>
  </si>
  <si>
    <t>FLOOR/CARPET</t>
  </si>
  <si>
    <t>STONE FLOORING</t>
  </si>
  <si>
    <t>ACT DROP CEILING</t>
  </si>
  <si>
    <t>FLOORS</t>
  </si>
  <si>
    <t>CNC</t>
  </si>
  <si>
    <t xml:space="preserve">FLOORING/STONE </t>
  </si>
  <si>
    <t>FLOOR/VINYL TILE</t>
  </si>
  <si>
    <t>LAMINATE FLOOR FCW</t>
  </si>
  <si>
    <t>Framing/SILLPLATE</t>
  </si>
  <si>
    <t>WALL PLASTER</t>
  </si>
  <si>
    <t>PNL</t>
  </si>
  <si>
    <t>WALLPAPER</t>
  </si>
  <si>
    <t>WPR</t>
  </si>
  <si>
    <t>FRAMING</t>
  </si>
  <si>
    <t>FRM Particle Board</t>
  </si>
  <si>
    <t>FRM wood subfloor</t>
  </si>
  <si>
    <t>FRM CEILING</t>
  </si>
  <si>
    <t>FRM STUDS</t>
  </si>
  <si>
    <t>Finish Carpentry</t>
  </si>
  <si>
    <t>FNC</t>
  </si>
  <si>
    <t>MAS</t>
  </si>
  <si>
    <t>Moisture Mapping Readings Pictures</t>
  </si>
  <si>
    <t xml:space="preserve">DAY # 1	</t>
  </si>
  <si>
    <t xml:space="preserve"> goal </t>
  </si>
  <si>
    <t>goal</t>
  </si>
  <si>
    <t>_________</t>
  </si>
  <si>
    <t>N/A</t>
  </si>
  <si>
    <t xml:space="preserve">  WALL/DRYWALL </t>
  </si>
  <si>
    <t>`</t>
  </si>
  <si>
    <t>Moisture Mapping Readings Chart</t>
  </si>
  <si>
    <t>EMC DRY GOAL</t>
  </si>
  <si>
    <t>ESTIMATED PACKOUT BOX QUANITY</t>
  </si>
  <si>
    <t>NET EST. QTY</t>
  </si>
  <si>
    <t>DEDUCTIONS / ADJUSTMENTS</t>
  </si>
  <si>
    <t>BOX SIZE 2FT X 2FT = MED</t>
  </si>
  <si>
    <t>ENTER</t>
  </si>
  <si>
    <t xml:space="preserve"> + ITEMS @</t>
  </si>
  <si>
    <t>DEDUCT</t>
  </si>
  <si>
    <t>STD=3FT</t>
  </si>
  <si>
    <t>WIDTH</t>
  </si>
  <si>
    <t>NET PF</t>
  </si>
  <si>
    <t>PF</t>
  </si>
  <si>
    <t>ROOM NAME</t>
  </si>
  <si>
    <t>DENSITY</t>
  </si>
  <si>
    <t>CENTER</t>
  </si>
  <si>
    <t>LG ITEMS</t>
  </si>
  <si>
    <t>Doors</t>
  </si>
  <si>
    <t>OPENINGS</t>
  </si>
  <si>
    <t>MED</t>
  </si>
  <si>
    <t>DOORS</t>
  </si>
  <si>
    <t xml:space="preserve">HOW TO USE </t>
  </si>
  <si>
    <t>AUTO POPULATED FROM MIT EQUIPT …..                                      ...NO MANUAL ENTRY REQUIRED</t>
  </si>
  <si>
    <t>CLAIM INFO</t>
  </si>
  <si>
    <t>ROOM DENSITY FACTOR</t>
  </si>
  <si>
    <t>ENTER NUMBERS / FACTORS ,            …........................................IT WILL AUTOMATICALLY ADJUST ROOM PERIMETER CALC;    …...................................WHICH THEN GENERATES AN ESTIMATE OF THE NUMBER OF REQUIRED BOXES</t>
  </si>
  <si>
    <t>ESTIMATE BASED UPON VOLUME OF ROOM CONTENTS</t>
  </si>
  <si>
    <t>EMPTY</t>
  </si>
  <si>
    <t>HIGH</t>
  </si>
  <si>
    <t>A.</t>
  </si>
  <si>
    <t>SPARSE</t>
  </si>
  <si>
    <t>HOARDER</t>
  </si>
  <si>
    <t>AVERAGE</t>
  </si>
  <si>
    <t>OTHER</t>
  </si>
  <si>
    <t>"= +++</t>
  </si>
  <si>
    <t>CONTENTS ITEMS FACTORS</t>
  </si>
  <si>
    <t>B.</t>
  </si>
  <si>
    <t xml:space="preserve">ADD ESTIMATED LENGTH OF ITEMS IN CENTER OF THE ROOM, </t>
  </si>
  <si>
    <t>NOT AGAINST WALLS;          EX. = TABLES / SOFA</t>
  </si>
  <si>
    <t>C.</t>
  </si>
  <si>
    <t>ANY OTHER LARGE ITEMS THAT WOULD REDUCE BOX COUNTS ESTIMATE</t>
  </si>
  <si>
    <t>EXAMPLES = STOVE REFRIG. STEREO</t>
  </si>
  <si>
    <t>ROOM / BUILDING DESIGN FACTORS</t>
  </si>
  <si>
    <t>D.</t>
  </si>
  <si>
    <t>Average DOORS = 3 ft wide</t>
  </si>
  <si>
    <t>ENTER NUMBER OF DOORS,  AUTOMATICALLY DEDUCTS ROOM PERIMETER CALC</t>
  </si>
  <si>
    <t>E.</t>
  </si>
  <si>
    <t>WIDTH OF OPENINGS</t>
  </si>
  <si>
    <t>ENTER WIDTH OF MISSING WALLS / OPENINGS</t>
  </si>
  <si>
    <t>ENTER NUMBER; AUTOMATICALLY DEDUCTS ROOM PERIMETER CALC</t>
  </si>
  <si>
    <t>#	DAY # 1	#</t>
  </si>
  <si>
    <t>READING</t>
  </si>
  <si>
    <t>ROOM AREAS</t>
  </si>
  <si>
    <t>8test 1</t>
  </si>
  <si>
    <t>9 test 1</t>
  </si>
  <si>
    <t xml:space="preserve"> 10 test 1 </t>
  </si>
  <si>
    <t>DAY</t>
  </si>
  <si>
    <t>HBL</t>
  </si>
  <si>
    <t xml:space="preserve">CEILING CAVITY DRYING UNIT
</t>
  </si>
  <si>
    <t>CABVDU</t>
  </si>
  <si>
    <t>AFD Air Filtration FILTER</t>
  </si>
  <si>
    <t>NAFAN/HYDROXYL</t>
  </si>
  <si>
    <t>Equipment Set-Up; "Race Track "* or " four quad method" of air cleaning/drying.</t>
  </si>
  <si>
    <t>FRAMING CEILING</t>
  </si>
  <si>
    <t>ADJUST CONTENTS DENSITY PER ROOM &amp; DEDUCT DOORS /OPENINGS</t>
  </si>
  <si>
    <t>DAY # 4</t>
  </si>
  <si>
    <t>DAY #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</si>
</sst>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0.0"/>
    <numFmt numFmtId="167" formatCode="0.000"/>
    <numFmt numFmtId="168" formatCode="_(* #,##0.0_);_(* \(#,##0.0\);_(* &quot;-&quot;??_);_(@_)"/>
    <numFmt numFmtId="169" formatCode="0.0%"/>
    <numFmt numFmtId="170" formatCode="[$-F800]dddd\,\ mmmm\ dd\,\ yyyy"/>
    <numFmt numFmtId="171" formatCode="0_);[Red]\(0\)"/>
    <numFmt numFmtId="172" formatCode="_(* #,##0.0_);_(* \(#,##0.0\);_(* &quot;-&quot;_);_(@_)"/>
    <numFmt numFmtId="173" formatCode="_(* #,##0.000_);_(* \(#,##0.000\);_(* &quot;-&quot;???_);_(@_)"/>
    <numFmt numFmtId="174" formatCode="_(* #,##0.0_);_(* \(#,##0.0\);_(* &quot;-&quot;?_);_(@_)"/>
    <numFmt numFmtId="175" formatCode="[&lt;=9999999]###\-####;\(###\)\ ###\-####"/>
    <numFmt numFmtId="176" formatCode="_(* #,##0.0_);_(* \(#,##0.0\);_(* &quot;-&quot;???_);_(@_)"/>
    <numFmt numFmtId="177" formatCode="_(* #,##0_);_(* \(#,##0\);_(* &quot;-&quot;???_);_(@_)"/>
  </numFmts>
  <fonts count="385">
    <font>
      <sz val="11"/>
      <color theme="1"/>
      <name val="Calibri"/>
      <family val="2"/>
      <scheme val="minor"/>
    </font>
    <font>
      <sz val="12"/>
      <color theme="1"/>
      <name val="Arial"/>
      <family val="2"/>
    </font>
    <font>
      <sz val="10"/>
      <color theme="1"/>
      <name val="Arial"/>
      <family val="2"/>
    </font>
    <font>
      <sz val="14"/>
      <color theme="1"/>
      <name val="Calibri"/>
      <family val="2"/>
    </font>
    <font>
      <sz val="14"/>
      <color theme="1"/>
      <name val="Calibri"/>
      <family val="2"/>
    </font>
    <font>
      <sz val="10"/>
      <color theme="1"/>
      <name val="Arial"/>
      <family val="2"/>
    </font>
    <font>
      <sz val="12"/>
      <color rgb="FFFA7D00"/>
      <name val="Calibri"/>
      <family val="2"/>
      <scheme val="minor"/>
    </font>
    <font>
      <b/>
      <sz val="14"/>
      <name val="Arial Narrow"/>
      <family val="2"/>
    </font>
    <font>
      <sz val="11"/>
      <color theme="1"/>
      <name val="Calibri"/>
      <family val="2"/>
      <scheme val="minor"/>
    </font>
    <font>
      <sz val="14"/>
      <name val="Calibri"/>
      <family val="2"/>
      <scheme val="minor"/>
    </font>
    <font>
      <sz val="14"/>
      <color theme="1"/>
      <name val="Calibri"/>
      <family val="2"/>
      <scheme val="minor"/>
    </font>
    <font>
      <sz val="12"/>
      <name val="Calibri"/>
      <family val="2"/>
      <scheme val="minor"/>
    </font>
    <font>
      <sz val="12"/>
      <color theme="1"/>
      <name val="Calibri"/>
      <family val="2"/>
      <scheme val="minor"/>
    </font>
    <font>
      <b/>
      <i/>
      <u/>
      <sz val="14"/>
      <color theme="1"/>
      <name val="Calibri"/>
      <family val="2"/>
      <scheme val="minor"/>
    </font>
    <font>
      <b/>
      <sz val="14"/>
      <color rgb="FF000000"/>
      <name val="Arial Black"/>
      <family val="2"/>
    </font>
    <font>
      <u val="singleAccounting"/>
      <sz val="14"/>
      <color theme="1"/>
      <name val="Calibri"/>
      <family val="2"/>
      <scheme val="minor"/>
    </font>
    <font>
      <b/>
      <sz val="14"/>
      <color theme="1"/>
      <name val="Calibri"/>
      <family val="2"/>
    </font>
    <font>
      <sz val="14"/>
      <color theme="1"/>
      <name val="Arial Black"/>
      <family val="2"/>
    </font>
    <font>
      <sz val="14"/>
      <color rgb="FF000000"/>
      <name val="Arial Black"/>
      <family val="2"/>
    </font>
    <font>
      <b/>
      <u/>
      <sz val="14"/>
      <color rgb="FF000000"/>
      <name val="Calibri"/>
      <family val="2"/>
    </font>
    <font>
      <sz val="10"/>
      <color rgb="FF000000"/>
      <name val="Arial Black"/>
      <family val="2"/>
    </font>
    <font>
      <sz val="12"/>
      <color rgb="FF000000"/>
      <name val="Arial Narrow"/>
      <family val="2"/>
    </font>
    <font>
      <b/>
      <i/>
      <u/>
      <sz val="16"/>
      <color rgb="FF000000"/>
      <name val="Calibri"/>
      <family val="2"/>
      <scheme val="minor"/>
    </font>
    <font>
      <sz val="12"/>
      <color rgb="FF000000"/>
      <name val="Arial Black"/>
      <family val="2"/>
    </font>
    <font>
      <u/>
      <sz val="14"/>
      <color rgb="FF000000"/>
      <name val="Calibri"/>
      <family val="2"/>
    </font>
    <font>
      <sz val="12"/>
      <color theme="1"/>
      <name val="Arial Narrow"/>
      <family val="2"/>
    </font>
    <font>
      <b/>
      <u/>
      <sz val="14"/>
      <color rgb="FF000000"/>
      <name val="Calibri"/>
      <family val="2"/>
      <scheme val="minor"/>
    </font>
    <font>
      <sz val="18"/>
      <color theme="1"/>
      <name val="Arial Black"/>
      <family val="2"/>
    </font>
    <font>
      <b/>
      <sz val="14"/>
      <color rgb="FF000000"/>
      <name val="Calibri"/>
      <family val="2"/>
      <scheme val="minor"/>
    </font>
    <font>
      <b/>
      <sz val="14"/>
      <color theme="1"/>
      <name val="Arial Black"/>
      <family val="2"/>
    </font>
    <font>
      <u/>
      <sz val="12"/>
      <color rgb="FF000000"/>
      <name val="Arial Black"/>
      <family val="2"/>
    </font>
    <font>
      <b/>
      <sz val="14"/>
      <color theme="1"/>
      <name val="Calibri"/>
      <family val="2"/>
      <scheme val="minor"/>
    </font>
    <font>
      <b/>
      <sz val="12"/>
      <name val="Arial Narrow"/>
      <family val="2"/>
    </font>
    <font>
      <b/>
      <sz val="8"/>
      <color theme="1"/>
      <name val="Calibri"/>
      <family val="2"/>
      <scheme val="minor"/>
    </font>
    <font>
      <sz val="16"/>
      <color theme="1"/>
      <name val="Calibri"/>
      <family val="2"/>
      <scheme val="minor"/>
    </font>
    <font>
      <sz val="11"/>
      <color rgb="FF000000"/>
      <name val="Arial Narrow"/>
      <family val="2"/>
    </font>
    <font>
      <i/>
      <u/>
      <sz val="11"/>
      <color rgb="FF000000"/>
      <name val="Arial Narrow"/>
      <family val="2"/>
    </font>
    <font>
      <u/>
      <sz val="16"/>
      <color theme="1"/>
      <name val="Arial Black"/>
      <family val="2"/>
    </font>
    <font>
      <sz val="10"/>
      <color theme="1"/>
      <name val="Calibri"/>
      <family val="2"/>
      <scheme val="minor"/>
    </font>
    <font>
      <sz val="14"/>
      <color rgb="FF000000"/>
      <name val="Arial Narrow"/>
      <family val="2"/>
    </font>
    <font>
      <sz val="16"/>
      <name val="Arial Narrow"/>
      <family val="2"/>
    </font>
    <font>
      <sz val="16"/>
      <color rgb="FF000000"/>
      <name val="Calibri"/>
      <family val="2"/>
      <scheme val="minor"/>
    </font>
    <font>
      <sz val="16"/>
      <color rgb="FFFA7D00"/>
      <name val="NEW Times"/>
      <family val="2"/>
    </font>
    <font>
      <u/>
      <sz val="14"/>
      <color theme="1"/>
      <name val="Arial Black"/>
      <family val="2"/>
    </font>
    <font>
      <sz val="10"/>
      <color rgb="FF000000"/>
      <name val="Arial Narrow"/>
      <family val="2"/>
    </font>
    <font>
      <sz val="12"/>
      <name val="Arial Narrow"/>
      <family val="2"/>
    </font>
    <font>
      <b/>
      <i/>
      <u/>
      <sz val="14"/>
      <color rgb="FF000000"/>
      <name val="Calibri"/>
      <family val="2"/>
      <scheme val="minor"/>
    </font>
    <font>
      <sz val="10"/>
      <color theme="1"/>
      <name val="Arial Black"/>
      <family val="2"/>
    </font>
    <font>
      <u/>
      <sz val="12"/>
      <color theme="1"/>
      <name val="Arial Black"/>
      <family val="2"/>
    </font>
    <font>
      <u/>
      <sz val="14"/>
      <color theme="1"/>
      <name val="Arial Narrow"/>
      <family val="2"/>
    </font>
    <font>
      <sz val="12"/>
      <color theme="1"/>
      <name val="Arial Black"/>
      <family val="2"/>
    </font>
    <font>
      <sz val="14"/>
      <color rgb="FFFF0000"/>
      <name val="Calibri"/>
      <family val="2"/>
      <scheme val="minor"/>
    </font>
    <font>
      <sz val="14"/>
      <name val="Arial Narrow"/>
      <family val="2"/>
    </font>
    <font>
      <sz val="14"/>
      <color rgb="FF000000"/>
      <name val="Calibri"/>
      <family val="2"/>
      <scheme val="minor"/>
    </font>
    <font>
      <u/>
      <sz val="14"/>
      <color rgb="FF000000"/>
      <name val="Arial Black"/>
      <family val="2"/>
    </font>
    <font>
      <u/>
      <sz val="14"/>
      <color theme="1"/>
      <name val="Calibri"/>
      <family val="2"/>
      <scheme val="minor"/>
    </font>
    <font>
      <sz val="12"/>
      <color rgb="FFFA7D00"/>
      <name val="NEW Times"/>
      <family val="2"/>
    </font>
    <font>
      <u val="double"/>
      <sz val="14"/>
      <color theme="1"/>
      <name val="Arial Black"/>
      <family val="2"/>
    </font>
    <font>
      <sz val="8"/>
      <color theme="1"/>
      <name val="Calibri"/>
      <family val="2"/>
      <scheme val="minor"/>
    </font>
    <font>
      <b/>
      <i/>
      <u/>
      <sz val="12"/>
      <color theme="1"/>
      <name val="Arial Narrow"/>
      <family val="2"/>
    </font>
    <font>
      <b/>
      <sz val="10"/>
      <color theme="1"/>
      <name val="Calibri"/>
      <family val="2"/>
      <scheme val="minor"/>
    </font>
    <font>
      <i/>
      <sz val="11"/>
      <color rgb="FF000000"/>
      <name val="Arial Narrow"/>
      <family val="2"/>
    </font>
    <font>
      <sz val="11"/>
      <color theme="1"/>
      <name val="Arial Narrow"/>
      <family val="2"/>
    </font>
    <font>
      <i/>
      <u/>
      <sz val="11"/>
      <color theme="1"/>
      <name val="Arial Narrow"/>
      <family val="2"/>
    </font>
    <font>
      <i/>
      <sz val="12"/>
      <color rgb="FF000000"/>
      <name val="Arial Narrow"/>
      <family val="2"/>
    </font>
    <font>
      <b/>
      <sz val="8"/>
      <color theme="1"/>
      <name val="Arial Narrow"/>
      <family val="2"/>
    </font>
    <font>
      <b/>
      <i/>
      <u/>
      <sz val="12"/>
      <color rgb="FF000000"/>
      <name val="Arial Narrow"/>
      <family val="2"/>
    </font>
    <font>
      <b/>
      <i/>
      <u/>
      <sz val="10"/>
      <name val="Arial Narrow"/>
      <family val="2"/>
    </font>
    <font>
      <b/>
      <sz val="12"/>
      <color theme="1"/>
      <name val="Calibri"/>
      <family val="2"/>
      <scheme val="minor"/>
    </font>
    <font>
      <sz val="16"/>
      <color theme="1"/>
      <name val="Arial Narrow"/>
      <family val="2"/>
    </font>
    <font>
      <sz val="11"/>
      <color rgb="FF000000"/>
      <name val="Calibri"/>
      <family val="2"/>
      <scheme val="minor"/>
    </font>
    <font>
      <sz val="12"/>
      <color rgb="FF000000"/>
      <name val="Calibri"/>
      <family val="2"/>
      <scheme val="minor"/>
    </font>
    <font>
      <b/>
      <i/>
      <u/>
      <sz val="12"/>
      <color rgb="FF000000"/>
      <name val="Calibri"/>
      <family val="2"/>
      <scheme val="minor"/>
    </font>
    <font>
      <b/>
      <i/>
      <u/>
      <sz val="11"/>
      <color rgb="FF000000"/>
      <name val="Calibri"/>
      <family val="2"/>
      <scheme val="minor"/>
    </font>
    <font>
      <u/>
      <sz val="14"/>
      <color rgb="FF000000"/>
      <name val="Calibri"/>
      <family val="2"/>
      <scheme val="minor"/>
    </font>
    <font>
      <b/>
      <sz val="14"/>
      <color theme="1"/>
      <name val="Arial Narrow"/>
      <family val="2"/>
    </font>
    <font>
      <sz val="8"/>
      <color rgb="FF333333"/>
      <name val="Arial"/>
      <family val="2"/>
    </font>
    <font>
      <sz val="14"/>
      <color theme="1"/>
      <name val="Arial Narrow"/>
      <family val="2"/>
    </font>
    <font>
      <u/>
      <sz val="14"/>
      <color rgb="FF000000"/>
      <name val="Arial Narrow"/>
      <family val="2"/>
    </font>
    <font>
      <sz val="14"/>
      <color rgb="FF4D5156"/>
      <name val="Arial Narrow"/>
      <family val="2"/>
    </font>
    <font>
      <i/>
      <u/>
      <sz val="14"/>
      <name val="Arial Narrow"/>
      <family val="2"/>
    </font>
    <font>
      <sz val="10"/>
      <name val="Arial"/>
      <family val="2"/>
    </font>
    <font>
      <sz val="8"/>
      <name val="Arial"/>
      <family val="2"/>
    </font>
    <font>
      <b/>
      <sz val="11"/>
      <color rgb="FFFA7D00"/>
      <name val="Calibri"/>
      <family val="2"/>
      <scheme val="minor"/>
    </font>
    <font>
      <b/>
      <sz val="11"/>
      <name val="Calibri"/>
      <family val="2"/>
      <scheme val="minor"/>
    </font>
    <font>
      <b/>
      <sz val="11"/>
      <color theme="1"/>
      <name val="Calibri"/>
      <family val="2"/>
      <scheme val="minor"/>
    </font>
    <font>
      <b/>
      <sz val="8"/>
      <name val="Calibri"/>
      <family val="2"/>
      <scheme val="minor"/>
    </font>
    <font>
      <sz val="10"/>
      <name val="Arial Narrow"/>
      <family val="2"/>
    </font>
    <font>
      <b/>
      <sz val="8"/>
      <color rgb="FFFA7D00"/>
      <name val="Calibri"/>
      <family val="2"/>
      <scheme val="minor"/>
    </font>
    <font>
      <sz val="10"/>
      <color theme="1"/>
      <name val="Arial Narrow"/>
      <family val="2"/>
    </font>
    <font>
      <b/>
      <sz val="10"/>
      <name val="Arial"/>
      <family val="2"/>
    </font>
    <font>
      <sz val="12"/>
      <name val="Arial"/>
      <family val="2"/>
    </font>
    <font>
      <sz val="14"/>
      <name val="Arial"/>
      <family val="2"/>
    </font>
    <font>
      <sz val="11"/>
      <name val="Arial"/>
      <family val="2"/>
    </font>
    <font>
      <sz val="14"/>
      <name val="Times New Roman"/>
      <family val="1"/>
    </font>
    <font>
      <i/>
      <u/>
      <sz val="16"/>
      <name val="Arial"/>
      <family val="2"/>
    </font>
    <font>
      <i/>
      <u/>
      <sz val="12"/>
      <color rgb="FF000000"/>
      <name val="Times New Roman"/>
      <family val="1"/>
    </font>
    <font>
      <sz val="12"/>
      <color rgb="FF000000"/>
      <name val="Times New Roman"/>
      <family val="1"/>
    </font>
    <font>
      <sz val="12"/>
      <color rgb="FF404040"/>
      <name val="Myanmar Text"/>
      <family val="2"/>
    </font>
    <font>
      <u/>
      <sz val="11"/>
      <color theme="10"/>
      <name val="Calibri"/>
      <family val="2"/>
    </font>
    <font>
      <sz val="12"/>
      <color rgb="FF000000"/>
      <name val="Trebuchet MS"/>
      <family val="2"/>
    </font>
    <font>
      <sz val="16"/>
      <color theme="1"/>
      <name val="Arial"/>
      <family val="2"/>
    </font>
    <font>
      <i/>
      <u/>
      <sz val="16"/>
      <color rgb="FF000000"/>
      <name val="Arial"/>
      <family val="2"/>
    </font>
    <font>
      <b/>
      <i/>
      <u/>
      <sz val="16"/>
      <color rgb="FFFFFFFF"/>
      <name val="Arial"/>
      <family val="2"/>
    </font>
    <font>
      <b/>
      <sz val="12"/>
      <color rgb="FF000000"/>
      <name val="Calibri"/>
      <family val="2"/>
      <scheme val="minor"/>
    </font>
    <font>
      <i/>
      <u/>
      <sz val="14"/>
      <color rgb="FF000000"/>
      <name val="Arial Narrow"/>
      <family val="2"/>
    </font>
    <font>
      <b/>
      <sz val="16"/>
      <color theme="1"/>
      <name val="Arial"/>
      <family val="2"/>
    </font>
    <font>
      <i/>
      <u/>
      <sz val="12"/>
      <color rgb="FF000000"/>
      <name val="Calibri"/>
      <family val="2"/>
      <scheme val="minor"/>
    </font>
    <font>
      <i/>
      <u/>
      <sz val="12"/>
      <color rgb="FF0000FF"/>
      <name val="Calibri"/>
      <family val="2"/>
      <scheme val="minor"/>
    </font>
    <font>
      <i/>
      <sz val="12"/>
      <color rgb="FF000000"/>
      <name val="Bodoni MT Condensed"/>
      <family val="1"/>
    </font>
    <font>
      <b/>
      <sz val="12"/>
      <color rgb="FF000000"/>
      <name val="Arial Narrow"/>
      <family val="2"/>
    </font>
    <font>
      <i/>
      <sz val="14"/>
      <color rgb="FF000000"/>
      <name val="Bodoni MT Condensed"/>
      <family val="1"/>
    </font>
    <font>
      <sz val="11"/>
      <name val="Arial Narrow"/>
      <family val="2"/>
    </font>
    <font>
      <b/>
      <sz val="16"/>
      <color theme="1"/>
      <name val="Calibri"/>
      <family val="2"/>
      <scheme val="minor"/>
    </font>
    <font>
      <sz val="11"/>
      <name val="Calibri"/>
      <family val="2"/>
      <scheme val="minor"/>
    </font>
    <font>
      <b/>
      <sz val="14"/>
      <name val="Arial"/>
      <family val="2"/>
    </font>
    <font>
      <b/>
      <sz val="8"/>
      <name val="Arial Narrow"/>
      <family val="2"/>
    </font>
    <font>
      <u/>
      <sz val="11"/>
      <color rgb="FF000000"/>
      <name val="Arial Black"/>
      <family val="2"/>
    </font>
    <font>
      <b/>
      <sz val="11"/>
      <color rgb="FF000000"/>
      <name val="Calibri"/>
      <family val="2"/>
      <scheme val="minor"/>
    </font>
    <font>
      <b/>
      <sz val="12"/>
      <name val="Arial"/>
      <family val="2"/>
    </font>
    <font>
      <b/>
      <sz val="12"/>
      <color theme="0"/>
      <name val="Calibri"/>
      <family val="2"/>
      <scheme val="minor"/>
    </font>
    <font>
      <b/>
      <sz val="14"/>
      <name val="Calibri"/>
      <family val="2"/>
      <scheme val="minor"/>
    </font>
    <font>
      <u/>
      <sz val="14"/>
      <name val="Arial Black"/>
      <family val="2"/>
    </font>
    <font>
      <sz val="11"/>
      <name val="Arial Black"/>
      <family val="2"/>
    </font>
    <font>
      <i/>
      <u/>
      <sz val="11"/>
      <color rgb="FF000000"/>
      <name val="Calibri"/>
      <family val="2"/>
      <scheme val="minor"/>
    </font>
    <font>
      <b/>
      <sz val="11"/>
      <name val="NEW Times"/>
    </font>
    <font>
      <sz val="11"/>
      <color rgb="FFFA7D00"/>
      <name val="NEW Times"/>
      <family val="2"/>
    </font>
    <font>
      <b/>
      <sz val="8"/>
      <color rgb="FF000000"/>
      <name val="Calibri"/>
      <family val="2"/>
      <scheme val="minor"/>
    </font>
    <font>
      <sz val="10"/>
      <color rgb="FF000000"/>
      <name val="Calibri"/>
      <family val="2"/>
      <scheme val="minor"/>
    </font>
    <font>
      <b/>
      <i/>
      <u/>
      <sz val="10"/>
      <color rgb="FF000000"/>
      <name val="Calibri"/>
      <family val="2"/>
      <scheme val="minor"/>
    </font>
    <font>
      <b/>
      <sz val="12"/>
      <color rgb="FFFA7D00"/>
      <name val="NEW Times"/>
      <family val="2"/>
    </font>
    <font>
      <sz val="9"/>
      <name val="Arial Narrow"/>
      <family val="2"/>
    </font>
    <font>
      <b/>
      <sz val="11"/>
      <name val="Arial Black"/>
      <family val="2"/>
    </font>
    <font>
      <b/>
      <sz val="12"/>
      <name val="NEW Times"/>
      <family val="2"/>
    </font>
    <font>
      <b/>
      <sz val="14"/>
      <color rgb="FFFA7D00"/>
      <name val="NEW Times"/>
      <family val="2"/>
    </font>
    <font>
      <b/>
      <sz val="8"/>
      <name val="NEW Times"/>
      <family val="2"/>
    </font>
    <font>
      <b/>
      <sz val="12"/>
      <color theme="1"/>
      <name val="Arial Narrow"/>
      <family val="2"/>
    </font>
    <font>
      <i/>
      <u/>
      <sz val="14"/>
      <color rgb="FF000000"/>
      <name val="Calibri"/>
      <family val="2"/>
      <scheme val="minor"/>
    </font>
    <font>
      <i/>
      <u/>
      <sz val="9"/>
      <color rgb="FF000000"/>
      <name val="Calibri"/>
      <family val="2"/>
      <scheme val="minor"/>
    </font>
    <font>
      <i/>
      <u/>
      <sz val="8"/>
      <color rgb="FF000000"/>
      <name val="Calibri"/>
      <family val="2"/>
      <scheme val="minor"/>
    </font>
    <font>
      <b/>
      <sz val="10"/>
      <color theme="1"/>
      <name val="Arial Narrow"/>
      <family val="2"/>
    </font>
    <font>
      <b/>
      <sz val="10"/>
      <name val="Arial Narrow"/>
      <family val="2"/>
    </font>
    <font>
      <b/>
      <u val="singleAccounting"/>
      <sz val="14"/>
      <color theme="1"/>
      <name val="Calibri"/>
      <family val="2"/>
      <scheme val="minor"/>
    </font>
    <font>
      <b/>
      <u/>
      <sz val="14"/>
      <color theme="1"/>
      <name val="Arial Narrow"/>
      <family val="2"/>
    </font>
    <font>
      <b/>
      <u/>
      <sz val="14"/>
      <color theme="1"/>
      <name val="Calibri"/>
      <family val="2"/>
      <scheme val="minor"/>
    </font>
    <font>
      <sz val="12"/>
      <color rgb="FF000000"/>
      <name val="Arial"/>
      <family val="2"/>
    </font>
    <font>
      <b/>
      <i/>
      <u val="singleAccounting"/>
      <sz val="14"/>
      <color rgb="FF000000"/>
      <name val="Arial Narrow"/>
      <family val="2"/>
    </font>
    <font>
      <b/>
      <sz val="18"/>
      <color theme="1"/>
      <name val="Calibri"/>
      <family val="2"/>
      <scheme val="minor"/>
    </font>
    <font>
      <b/>
      <u/>
      <sz val="14"/>
      <color rgb="FF000000"/>
      <name val="Arial Black"/>
      <family val="2"/>
    </font>
    <font>
      <b/>
      <sz val="22"/>
      <color theme="4" tint="-0.499984740745262"/>
      <name val="Calibri Light"/>
      <family val="2"/>
      <scheme val="major"/>
    </font>
    <font>
      <sz val="11"/>
      <color theme="3"/>
      <name val="Calibri"/>
      <family val="2"/>
      <scheme val="minor"/>
    </font>
    <font>
      <sz val="11"/>
      <color theme="1" tint="0.14990691854609822"/>
      <name val="Calibri"/>
      <family val="2"/>
      <scheme val="minor"/>
    </font>
    <font>
      <b/>
      <sz val="11"/>
      <color theme="1"/>
      <name val="Calibri"/>
      <family val="2"/>
    </font>
    <font>
      <b/>
      <sz val="8"/>
      <color theme="1"/>
      <name val="Calibri"/>
      <family val="2"/>
    </font>
    <font>
      <b/>
      <sz val="11"/>
      <color rgb="FFFA7D00"/>
      <name val="Calibri"/>
      <family val="2"/>
    </font>
    <font>
      <b/>
      <i/>
      <u/>
      <sz val="11"/>
      <color theme="1"/>
      <name val="Calibri"/>
      <family val="2"/>
      <scheme val="minor"/>
    </font>
    <font>
      <b/>
      <i/>
      <u/>
      <sz val="16"/>
      <color theme="1"/>
      <name val="Calibri"/>
      <family val="2"/>
      <scheme val="minor"/>
    </font>
    <font>
      <sz val="11"/>
      <color theme="1"/>
      <name val="Calibri"/>
      <family val="2"/>
    </font>
    <font>
      <b/>
      <sz val="11"/>
      <color rgb="FF000000"/>
      <name val="Calibri"/>
      <family val="2"/>
    </font>
    <font>
      <sz val="10"/>
      <color rgb="FF000000"/>
      <name val="Arial"/>
      <family val="2"/>
    </font>
    <font>
      <b/>
      <sz val="11"/>
      <color rgb="FF2F6675"/>
      <name val="Calibri"/>
      <family val="2"/>
    </font>
    <font>
      <sz val="11"/>
      <color rgb="FF44546A"/>
      <name val="Calibri"/>
      <family val="2"/>
    </font>
    <font>
      <sz val="14"/>
      <color rgb="FF000000"/>
      <name val="Calibri"/>
      <family val="2"/>
    </font>
    <font>
      <b/>
      <i/>
      <u val="singleAccounting"/>
      <sz val="11"/>
      <color rgb="FF44546A"/>
      <name val="Calibri"/>
      <family val="2"/>
    </font>
    <font>
      <b/>
      <i/>
      <u val="singleAccounting"/>
      <sz val="14"/>
      <color rgb="FF44546A"/>
      <name val="Calibri"/>
      <family val="2"/>
    </font>
    <font>
      <b/>
      <sz val="14"/>
      <color rgb="FF595959"/>
      <name val="Calibri"/>
      <family val="2"/>
      <scheme val="minor"/>
    </font>
    <font>
      <b/>
      <sz val="16"/>
      <color rgb="FF595959"/>
      <name val="Calibri"/>
      <family val="2"/>
      <scheme val="minor"/>
    </font>
    <font>
      <b/>
      <sz val="12"/>
      <color rgb="FF595959"/>
      <name val="Calibri"/>
      <family val="2"/>
      <scheme val="minor"/>
    </font>
    <font>
      <b/>
      <sz val="12"/>
      <color rgb="FF000000"/>
      <name val="Arial Black"/>
      <family val="2"/>
    </font>
    <font>
      <sz val="10"/>
      <name val="Arial Black"/>
      <family val="2"/>
    </font>
    <font>
      <sz val="9"/>
      <name val="Arial Black"/>
      <family val="2"/>
    </font>
    <font>
      <b/>
      <sz val="8"/>
      <color rgb="FFFA7D00"/>
      <name val="Calibri"/>
      <family val="2"/>
    </font>
    <font>
      <sz val="8"/>
      <name val="Arial Narrow"/>
      <family val="2"/>
    </font>
    <font>
      <b/>
      <sz val="14"/>
      <name val="Times New Roman"/>
      <family val="1"/>
    </font>
    <font>
      <b/>
      <sz val="16"/>
      <name val="Calibri"/>
      <family val="2"/>
    </font>
    <font>
      <u/>
      <sz val="11"/>
      <color theme="1"/>
      <name val="Calibri"/>
      <family val="2"/>
      <scheme val="minor"/>
    </font>
    <font>
      <b/>
      <sz val="9"/>
      <name val="NEW Times"/>
      <family val="2"/>
    </font>
    <font>
      <sz val="9"/>
      <color theme="1"/>
      <name val="Calibri"/>
      <family val="2"/>
    </font>
    <font>
      <sz val="9"/>
      <color theme="1"/>
      <name val="Calibri"/>
      <family val="2"/>
      <scheme val="minor"/>
    </font>
    <font>
      <sz val="14"/>
      <name val="NEW Times"/>
    </font>
    <font>
      <sz val="12"/>
      <name val="NEW Times"/>
    </font>
    <font>
      <b/>
      <sz val="14"/>
      <color rgb="FF000000"/>
      <name val="Arial Narrow"/>
      <family val="2"/>
    </font>
    <font>
      <b/>
      <u/>
      <sz val="12"/>
      <color theme="1"/>
      <name val="Arial Black"/>
      <family val="2"/>
    </font>
    <font>
      <b/>
      <u/>
      <sz val="14"/>
      <color rgb="FF000000"/>
      <name val="Arial Narrow"/>
      <family val="2"/>
    </font>
    <font>
      <b/>
      <sz val="11"/>
      <name val="Arial Narrow"/>
      <family val="2"/>
    </font>
    <font>
      <u/>
      <sz val="14"/>
      <name val="Arial Narrow"/>
      <family val="2"/>
    </font>
    <font>
      <b/>
      <u/>
      <sz val="14"/>
      <color rgb="FF002060"/>
      <name val="Arial Narrow"/>
      <family val="2"/>
    </font>
    <font>
      <b/>
      <u/>
      <sz val="14"/>
      <name val="Arial Narrow"/>
      <family val="2"/>
    </font>
    <font>
      <u/>
      <sz val="12"/>
      <color rgb="FF000000"/>
      <name val="Calibri"/>
      <family val="2"/>
      <scheme val="minor"/>
    </font>
    <font>
      <sz val="9"/>
      <name val="Arial"/>
      <family val="2"/>
    </font>
    <font>
      <sz val="12"/>
      <name val="Times New Roman"/>
      <family val="1"/>
    </font>
    <font>
      <b/>
      <sz val="24"/>
      <color theme="1"/>
      <name val="Calibri"/>
      <family val="2"/>
    </font>
    <font>
      <sz val="24"/>
      <name val="Calibri"/>
      <family val="2"/>
    </font>
    <font>
      <b/>
      <sz val="24"/>
      <color theme="1"/>
      <name val="Calibri"/>
      <family val="2"/>
      <scheme val="minor"/>
    </font>
    <font>
      <b/>
      <sz val="10"/>
      <color rgb="FF000000"/>
      <name val="Arial Narrow"/>
      <family val="2"/>
    </font>
    <font>
      <b/>
      <sz val="14"/>
      <color rgb="FF000000"/>
      <name val="Arial"/>
      <family val="2"/>
    </font>
    <font>
      <u/>
      <sz val="11"/>
      <color theme="10"/>
      <name val="Calibri"/>
      <family val="2"/>
      <scheme val="minor"/>
    </font>
    <font>
      <b/>
      <i/>
      <u/>
      <sz val="8"/>
      <name val="Calibri Light"/>
      <family val="2"/>
      <scheme val="major"/>
    </font>
    <font>
      <b/>
      <i/>
      <u/>
      <sz val="9"/>
      <name val="Arial Narrow"/>
      <family val="2"/>
    </font>
    <font>
      <u val="double"/>
      <sz val="20"/>
      <color theme="1"/>
      <name val="Arial Black"/>
      <family val="2"/>
    </font>
    <font>
      <b/>
      <i/>
      <u/>
      <sz val="14"/>
      <color rgb="FF000000"/>
      <name val="Arial Narrow"/>
      <family val="2"/>
    </font>
    <font>
      <b/>
      <sz val="10"/>
      <color rgb="FF000000"/>
      <name val="Calibri"/>
      <family val="2"/>
      <scheme val="minor"/>
    </font>
    <font>
      <b/>
      <u/>
      <sz val="14"/>
      <color theme="1"/>
      <name val="Arial Black"/>
      <family val="2"/>
    </font>
    <font>
      <u/>
      <sz val="12"/>
      <color theme="1"/>
      <name val="Arial Narrow"/>
      <family val="2"/>
    </font>
    <font>
      <b/>
      <sz val="14"/>
      <color rgb="FFFF0000"/>
      <name val="Arial Black"/>
      <family val="2"/>
    </font>
    <font>
      <b/>
      <i/>
      <u/>
      <sz val="14"/>
      <color theme="1"/>
      <name val="Arial Black"/>
      <family val="2"/>
    </font>
    <font>
      <sz val="11"/>
      <color theme="1"/>
      <name val="Arial Black"/>
      <family val="2"/>
    </font>
    <font>
      <b/>
      <i/>
      <u val="double"/>
      <sz val="14"/>
      <color theme="1"/>
      <name val="Arial Black"/>
      <family val="2"/>
    </font>
    <font>
      <b/>
      <u/>
      <sz val="16"/>
      <color theme="1"/>
      <name val="Calibri"/>
      <family val="2"/>
      <scheme val="minor"/>
    </font>
    <font>
      <sz val="9"/>
      <color rgb="FF000000"/>
      <name val="Arial"/>
      <family val="2"/>
    </font>
    <font>
      <sz val="9"/>
      <color theme="1"/>
      <name val="Arial Black"/>
      <family val="2"/>
    </font>
    <font>
      <u/>
      <sz val="14"/>
      <color theme="1"/>
      <name val="Calibri"/>
      <family val="2"/>
    </font>
    <font>
      <b/>
      <u/>
      <sz val="12"/>
      <color theme="1"/>
      <name val="Arial Narrow"/>
      <family val="2"/>
    </font>
    <font>
      <i/>
      <u/>
      <sz val="12"/>
      <color rgb="FF000000"/>
      <name val="Arial Narrow"/>
      <family val="2"/>
    </font>
    <font>
      <sz val="12"/>
      <name val="Calibri"/>
      <family val="2"/>
    </font>
    <font>
      <sz val="12"/>
      <color rgb="FF000000"/>
      <name val="Calibri"/>
      <family val="2"/>
    </font>
    <font>
      <b/>
      <sz val="12"/>
      <color theme="1"/>
      <name val="Arial Black"/>
      <family val="2"/>
    </font>
    <font>
      <b/>
      <i/>
      <sz val="16"/>
      <color theme="1"/>
      <name val="Calibri"/>
      <family val="2"/>
      <scheme val="minor"/>
    </font>
    <font>
      <b/>
      <sz val="27"/>
      <color rgb="FF1E3955"/>
      <name val="Arial"/>
      <family val="2"/>
    </font>
    <font>
      <sz val="10"/>
      <color rgb="FF979595"/>
      <name val="Work Sans"/>
    </font>
    <font>
      <sz val="12"/>
      <color theme="1"/>
      <name val="Arial"/>
      <family val="2"/>
    </font>
    <font>
      <sz val="10"/>
      <color rgb="FF000000"/>
      <name val="Work Sans"/>
    </font>
    <font>
      <u/>
      <sz val="14"/>
      <color theme="10"/>
      <name val="Calibri"/>
      <family val="2"/>
      <scheme val="minor"/>
    </font>
    <font>
      <b/>
      <sz val="14"/>
      <color rgb="FF808080"/>
      <name val="Arial Narrow"/>
      <family val="2"/>
    </font>
    <font>
      <b/>
      <u/>
      <sz val="20"/>
      <color theme="1"/>
      <name val="Calibri"/>
      <family val="2"/>
      <scheme val="minor"/>
    </font>
    <font>
      <b/>
      <u/>
      <sz val="12"/>
      <color rgb="FF000000"/>
      <name val="Calibri"/>
      <family val="2"/>
      <scheme val="minor"/>
    </font>
    <font>
      <b/>
      <sz val="14"/>
      <color theme="1"/>
      <name val="Calibri"/>
      <family val="1"/>
      <scheme val="minor"/>
    </font>
    <font>
      <b/>
      <sz val="7"/>
      <color theme="1"/>
      <name val="Times New Roman"/>
      <family val="1"/>
    </font>
    <font>
      <sz val="14"/>
      <color theme="1"/>
      <name val="Arial"/>
      <family val="2"/>
    </font>
    <font>
      <sz val="20"/>
      <color theme="1"/>
      <name val="Calibri"/>
      <family val="2"/>
      <scheme val="minor"/>
    </font>
    <font>
      <sz val="24"/>
      <color theme="1"/>
      <name val="Calibri"/>
      <family val="2"/>
      <scheme val="minor"/>
    </font>
    <font>
      <b/>
      <i/>
      <u/>
      <sz val="13"/>
      <color rgb="FF000000"/>
      <name val="Calibri"/>
      <family val="2"/>
      <scheme val="minor"/>
    </font>
    <font>
      <sz val="18"/>
      <color theme="1"/>
      <name val="Calibri"/>
      <family val="2"/>
      <scheme val="minor"/>
    </font>
    <font>
      <u/>
      <sz val="12"/>
      <name val="Arial Black"/>
      <family val="2"/>
    </font>
    <font>
      <sz val="14"/>
      <name val="Calibri"/>
      <family val="2"/>
    </font>
    <font>
      <b/>
      <sz val="11"/>
      <color rgb="FF000000"/>
      <name val="Arial Black"/>
      <family val="2"/>
    </font>
    <font>
      <b/>
      <i/>
      <sz val="12"/>
      <color theme="1"/>
      <name val="Calibri"/>
      <family val="2"/>
      <scheme val="minor"/>
    </font>
    <font>
      <u/>
      <sz val="12"/>
      <color rgb="FF000000"/>
      <name val="Arial Narrow"/>
      <family val="2"/>
    </font>
    <font>
      <b/>
      <sz val="11"/>
      <color theme="1"/>
      <name val="Arial Black"/>
      <family val="2"/>
    </font>
    <font>
      <i/>
      <u/>
      <sz val="16"/>
      <color rgb="FF000000"/>
      <name val="Arial Narrow"/>
      <family val="2"/>
    </font>
    <font>
      <sz val="10"/>
      <color rgb="FF333333"/>
      <name val="Open Sans"/>
      <family val="2"/>
    </font>
    <font>
      <sz val="24.75"/>
      <color rgb="FF333333"/>
      <name val="Oswald"/>
    </font>
    <font>
      <i/>
      <sz val="10"/>
      <color rgb="FF333333"/>
      <name val="Open Sans"/>
      <family val="2"/>
    </font>
    <font>
      <b/>
      <sz val="10"/>
      <color rgb="FF333333"/>
      <name val="Open Sans"/>
      <family val="2"/>
    </font>
    <font>
      <sz val="14"/>
      <color rgb="FF041D44"/>
      <name val="Inherit"/>
    </font>
    <font>
      <sz val="8"/>
      <color rgb="FF041D44"/>
      <name val="Inherit"/>
    </font>
    <font>
      <sz val="9"/>
      <color rgb="FF041D44"/>
      <name val="Source Sans Pro"/>
      <family val="2"/>
    </font>
    <font>
      <sz val="9"/>
      <color rgb="FF041D44"/>
      <name val="Inherit"/>
    </font>
    <font>
      <sz val="9"/>
      <color rgb="FF006DD5"/>
      <name val="Inherit"/>
    </font>
    <font>
      <u/>
      <sz val="16"/>
      <color theme="1"/>
      <name val="Calibri"/>
      <family val="2"/>
      <scheme val="minor"/>
    </font>
    <font>
      <sz val="11"/>
      <color rgb="FF000000"/>
      <name val="Arial Black"/>
      <family val="2"/>
    </font>
    <font>
      <b/>
      <sz val="11"/>
      <color rgb="FF808080"/>
      <name val="Arial Narrow"/>
      <family val="2"/>
    </font>
    <font>
      <u/>
      <sz val="10"/>
      <color theme="1"/>
      <name val="Calibri"/>
      <family val="2"/>
      <scheme val="minor"/>
    </font>
    <font>
      <b/>
      <i/>
      <u/>
      <sz val="18"/>
      <color theme="1"/>
      <name val="Calibri"/>
      <family val="2"/>
    </font>
    <font>
      <b/>
      <i/>
      <u/>
      <sz val="14"/>
      <color theme="1"/>
      <name val="Calibri"/>
      <family val="2"/>
    </font>
    <font>
      <b/>
      <sz val="14"/>
      <color rgb="FF000000"/>
      <name val="Calibri"/>
      <family val="2"/>
    </font>
    <font>
      <b/>
      <i/>
      <u/>
      <sz val="14"/>
      <color rgb="FF000000"/>
      <name val="Calibri"/>
      <family val="2"/>
    </font>
    <font>
      <u/>
      <sz val="10"/>
      <color rgb="FF000000"/>
      <name val="Calibri"/>
      <family val="2"/>
    </font>
    <font>
      <b/>
      <sz val="7"/>
      <color rgb="FF000000"/>
      <name val="Times New Roman"/>
      <family val="1"/>
    </font>
    <font>
      <sz val="16"/>
      <color rgb="FF000000"/>
      <name val="Calibri"/>
      <family val="2"/>
    </font>
    <font>
      <u/>
      <sz val="16"/>
      <color rgb="FF000000"/>
      <name val="Calibri"/>
      <family val="2"/>
    </font>
    <font>
      <b/>
      <sz val="14"/>
      <color theme="1"/>
      <name val="Arial"/>
      <family val="2"/>
    </font>
    <font>
      <b/>
      <i/>
      <u/>
      <sz val="18"/>
      <color rgb="FF000000"/>
      <name val="Calibri"/>
      <family val="2"/>
    </font>
    <font>
      <sz val="11"/>
      <color theme="1"/>
      <name val="Arial"/>
      <family val="2"/>
    </font>
    <font>
      <u/>
      <sz val="10"/>
      <name val="Arial"/>
      <family val="2"/>
    </font>
    <font>
      <b/>
      <u/>
      <sz val="10"/>
      <color rgb="FF000000"/>
      <name val="Arial Narrow"/>
      <family val="2"/>
    </font>
    <font>
      <b/>
      <sz val="12"/>
      <color rgb="FF000000"/>
      <name val="Arial"/>
      <family val="2"/>
    </font>
    <font>
      <sz val="12"/>
      <name val="Arial Black"/>
      <family val="2"/>
    </font>
    <font>
      <b/>
      <i/>
      <sz val="12"/>
      <name val="Arial"/>
      <family val="2"/>
    </font>
    <font>
      <i/>
      <u/>
      <sz val="14"/>
      <name val="Times New Roman"/>
      <family val="1"/>
    </font>
    <font>
      <b/>
      <i/>
      <u/>
      <sz val="14"/>
      <name val="Times New Roman"/>
      <family val="1"/>
    </font>
    <font>
      <i/>
      <u/>
      <sz val="11"/>
      <name val="Times New Roman"/>
      <family val="1"/>
    </font>
    <font>
      <i/>
      <u/>
      <sz val="14"/>
      <name val="Calibri"/>
      <family val="2"/>
      <scheme val="minor"/>
    </font>
    <font>
      <sz val="24"/>
      <name val="Calibri"/>
      <family val="2"/>
      <scheme val="minor"/>
    </font>
    <font>
      <u/>
      <sz val="16"/>
      <name val="Calibri"/>
      <family val="2"/>
      <scheme val="minor"/>
    </font>
    <font>
      <i/>
      <u/>
      <sz val="12"/>
      <color indexed="8"/>
      <name val="Times New Roman"/>
      <family val="1"/>
    </font>
    <font>
      <sz val="18"/>
      <color rgb="FF222222"/>
      <name val="Calibri"/>
      <family val="2"/>
      <scheme val="minor"/>
    </font>
    <font>
      <sz val="12"/>
      <color rgb="FF222222"/>
      <name val="Calibri"/>
      <family val="2"/>
      <scheme val="minor"/>
    </font>
    <font>
      <u/>
      <sz val="22"/>
      <color theme="1"/>
      <name val="Arial Black"/>
      <family val="2"/>
    </font>
    <font>
      <u/>
      <sz val="22"/>
      <color rgb="FF000000"/>
      <name val="Arial Black"/>
      <family val="2"/>
    </font>
    <font>
      <b/>
      <sz val="22"/>
      <color theme="1"/>
      <name val="Arial Black"/>
      <family val="2"/>
    </font>
    <font>
      <b/>
      <i/>
      <u/>
      <sz val="18"/>
      <color rgb="FF000000"/>
      <name val="Calibri"/>
      <family val="2"/>
      <scheme val="minor"/>
    </font>
    <font>
      <b/>
      <sz val="18"/>
      <color rgb="FF000000"/>
      <name val="Calibri"/>
      <family val="2"/>
      <scheme val="minor"/>
    </font>
    <font>
      <b/>
      <sz val="16"/>
      <color rgb="FF000000"/>
      <name val="Arial Narrow"/>
      <family val="2"/>
    </font>
    <font>
      <sz val="7"/>
      <color rgb="FF000000"/>
      <name val="Times New Roman"/>
      <family val="1"/>
    </font>
    <font>
      <sz val="11"/>
      <color rgb="FF000000"/>
      <name val="Calibri"/>
      <family val="2"/>
    </font>
    <font>
      <b/>
      <sz val="16"/>
      <color rgb="FF000000"/>
      <name val="Calibri"/>
      <family val="2"/>
      <scheme val="minor"/>
    </font>
    <font>
      <b/>
      <i/>
      <sz val="14"/>
      <color rgb="FF000000"/>
      <name val="Arial Narrow"/>
      <family val="2"/>
    </font>
    <font>
      <b/>
      <i/>
      <u/>
      <sz val="16"/>
      <color rgb="FF000000"/>
      <name val="Arial Narrow"/>
      <family val="2"/>
    </font>
    <font>
      <sz val="8"/>
      <name val="Calibri"/>
      <family val="2"/>
      <scheme val="minor"/>
    </font>
    <font>
      <b/>
      <i/>
      <u val="singleAccounting"/>
      <sz val="14"/>
      <name val="Arial"/>
      <family val="2"/>
    </font>
    <font>
      <sz val="14"/>
      <color rgb="FF727475"/>
      <name val="Arial"/>
      <family val="2"/>
    </font>
    <font>
      <sz val="14"/>
      <color rgb="FF60646D"/>
      <name val="Arial"/>
      <family val="2"/>
    </font>
    <font>
      <sz val="14"/>
      <color rgb="FF838789"/>
      <name val="Arial"/>
      <family val="2"/>
    </font>
    <font>
      <sz val="12"/>
      <color rgb="FF222222"/>
      <name val="Arial"/>
      <family val="2"/>
    </font>
    <font>
      <b/>
      <sz val="11"/>
      <name val="Arial"/>
      <family val="2"/>
    </font>
    <font>
      <b/>
      <u/>
      <sz val="12"/>
      <color theme="1"/>
      <name val="Calibri"/>
      <family val="2"/>
      <scheme val="minor"/>
    </font>
    <font>
      <b/>
      <sz val="14"/>
      <color rgb="FFFF0000"/>
      <name val="Times New Roman"/>
      <family val="1"/>
    </font>
    <font>
      <b/>
      <u/>
      <sz val="16"/>
      <color rgb="FF000000"/>
      <name val="Calibri"/>
      <family val="2"/>
      <scheme val="minor"/>
    </font>
    <font>
      <u/>
      <sz val="18"/>
      <color rgb="FF000000"/>
      <name val="Calibri"/>
      <family val="2"/>
      <scheme val="minor"/>
    </font>
    <font>
      <sz val="7.5"/>
      <color rgb="FF000000"/>
      <name val="Verdana"/>
      <family val="2"/>
    </font>
    <font>
      <b/>
      <sz val="12"/>
      <color rgb="FFFA7D00"/>
      <name val="Calibri"/>
      <family val="2"/>
      <scheme val="minor"/>
    </font>
    <font>
      <sz val="12"/>
      <color rgb="FFFA7D00"/>
      <name val="Arial Narrow"/>
      <family val="2"/>
    </font>
    <font>
      <sz val="8"/>
      <color theme="1"/>
      <name val="Arial Narrow"/>
      <family val="2"/>
    </font>
    <font>
      <b/>
      <u/>
      <sz val="12"/>
      <name val="Arial Narrow"/>
      <family val="2"/>
    </font>
    <font>
      <b/>
      <u/>
      <sz val="16"/>
      <name val="Arial Narrow"/>
      <family val="2"/>
    </font>
    <font>
      <sz val="16"/>
      <name val="Calibri"/>
      <family val="2"/>
      <scheme val="minor"/>
    </font>
    <font>
      <u/>
      <sz val="12"/>
      <name val="Arial Narrow"/>
      <family val="2"/>
    </font>
    <font>
      <u/>
      <sz val="12"/>
      <color theme="1"/>
      <name val="Calibri Light"/>
      <family val="2"/>
      <scheme val="major"/>
    </font>
    <font>
      <b/>
      <sz val="11"/>
      <color rgb="FF000000"/>
      <name val="Arial"/>
      <family val="2"/>
    </font>
    <font>
      <u val="singleAccounting"/>
      <sz val="14"/>
      <color rgb="FF000000"/>
      <name val="Arial Narrow"/>
      <family val="2"/>
    </font>
    <font>
      <u val="singleAccounting"/>
      <sz val="12"/>
      <color theme="1"/>
      <name val="Arial Black"/>
      <family val="2"/>
    </font>
    <font>
      <i/>
      <sz val="14"/>
      <name val="Arial Narrow"/>
      <family val="2"/>
    </font>
    <font>
      <i/>
      <sz val="12"/>
      <color theme="1"/>
      <name val="Arial Narrow"/>
      <family val="2"/>
    </font>
    <font>
      <b/>
      <u/>
      <sz val="12"/>
      <name val="Arial"/>
      <family val="2"/>
    </font>
    <font>
      <b/>
      <i/>
      <u/>
      <sz val="12"/>
      <color theme="1"/>
      <name val="Calibri"/>
      <family val="2"/>
      <scheme val="minor"/>
    </font>
    <font>
      <i/>
      <u/>
      <sz val="12"/>
      <color theme="1"/>
      <name val="Calibri"/>
      <family val="2"/>
      <scheme val="minor"/>
    </font>
    <font>
      <b/>
      <sz val="12"/>
      <color rgb="FF808080"/>
      <name val="Arial Narrow"/>
      <family val="2"/>
    </font>
    <font>
      <u/>
      <sz val="12"/>
      <color theme="1"/>
      <name val="Calibri"/>
      <family val="2"/>
      <scheme val="minor"/>
    </font>
    <font>
      <sz val="14"/>
      <color rgb="FF1D2228"/>
      <name val="Arial Narrow"/>
      <family val="2"/>
    </font>
    <font>
      <b/>
      <sz val="14"/>
      <color rgb="FF1D2228"/>
      <name val="Arial Narrow"/>
      <family val="2"/>
    </font>
    <font>
      <i/>
      <sz val="18"/>
      <color rgb="FF000000"/>
      <name val="Arial Narrow"/>
      <family val="2"/>
    </font>
    <font>
      <i/>
      <u val="singleAccounting"/>
      <sz val="14"/>
      <name val="Arial"/>
      <family val="2"/>
    </font>
    <font>
      <i/>
      <u val="singleAccounting"/>
      <sz val="12"/>
      <color rgb="FF0070C0"/>
      <name val="Arial Narrow"/>
      <family val="2"/>
    </font>
    <font>
      <i/>
      <sz val="10"/>
      <color rgb="FF000000"/>
      <name val="Arial Narrow"/>
      <family val="2"/>
    </font>
    <font>
      <sz val="8"/>
      <color rgb="FF000000"/>
      <name val="Arial Narrow"/>
      <family val="2"/>
    </font>
    <font>
      <sz val="12"/>
      <color rgb="FF4D5156"/>
      <name val="Calibri"/>
      <family val="2"/>
      <scheme val="minor"/>
    </font>
    <font>
      <u/>
      <sz val="14"/>
      <color rgb="FF0000FF"/>
      <name val="Arial Narrow"/>
      <family val="2"/>
    </font>
    <font>
      <u/>
      <sz val="12"/>
      <color rgb="FF0000FF"/>
      <name val="Arial Narrow"/>
      <family val="2"/>
    </font>
    <font>
      <b/>
      <i/>
      <sz val="14"/>
      <color rgb="FFFF0000"/>
      <name val="Calibri"/>
      <family val="2"/>
      <scheme val="minor"/>
    </font>
    <font>
      <b/>
      <i/>
      <u/>
      <sz val="14"/>
      <name val="Calibri"/>
      <family val="2"/>
      <scheme val="minor"/>
    </font>
    <font>
      <u/>
      <sz val="16"/>
      <color rgb="FF0000FF"/>
      <name val="Arial Narrow"/>
      <family val="2"/>
    </font>
    <font>
      <sz val="14"/>
      <color rgb="FF222222"/>
      <name val="Arial Narrow"/>
      <family val="2"/>
    </font>
    <font>
      <i/>
      <sz val="14"/>
      <color rgb="FF222222"/>
      <name val="Arial Narrow"/>
      <family val="2"/>
    </font>
    <font>
      <i/>
      <sz val="12"/>
      <color rgb="FF222222"/>
      <name val="Arial Narrow"/>
      <family val="2"/>
    </font>
    <font>
      <sz val="10"/>
      <color rgb="FF222222"/>
      <name val="Arial"/>
      <family val="2"/>
    </font>
    <font>
      <u/>
      <sz val="12"/>
      <color theme="10"/>
      <name val="Calibri"/>
      <family val="2"/>
      <scheme val="minor"/>
    </font>
    <font>
      <i/>
      <sz val="14"/>
      <color rgb="FF000000"/>
      <name val="Arial Narrow"/>
      <family val="2"/>
    </font>
    <font>
      <i/>
      <sz val="16"/>
      <color rgb="FF000000"/>
      <name val="Arial Narrow"/>
      <family val="2"/>
    </font>
    <font>
      <i/>
      <sz val="8"/>
      <color rgb="FF000000"/>
      <name val="Arial Narrow"/>
      <family val="2"/>
    </font>
    <font>
      <u/>
      <sz val="11"/>
      <color rgb="FF0563C1"/>
      <name val="Calibri"/>
      <family val="2"/>
    </font>
    <font>
      <sz val="11"/>
      <color rgb="FF3B3D3F"/>
      <name val="Calibri"/>
      <family val="2"/>
      <scheme val="minor"/>
    </font>
    <font>
      <sz val="11"/>
      <color rgb="FF4F4F50"/>
      <name val="Calibri"/>
      <family val="2"/>
      <scheme val="minor"/>
    </font>
    <font>
      <sz val="14"/>
      <color theme="1"/>
      <name val="Symbol"/>
      <family val="1"/>
      <charset val="2"/>
    </font>
    <font>
      <sz val="7"/>
      <color theme="1"/>
      <name val="Times New Roman"/>
      <family val="1"/>
    </font>
    <font>
      <b/>
      <sz val="14"/>
      <color theme="1"/>
      <name val="Times New Roman"/>
      <family val="1"/>
    </font>
    <font>
      <b/>
      <sz val="13.5"/>
      <color rgb="FF1F1F1F"/>
      <name val="Roboto"/>
    </font>
    <font>
      <sz val="11"/>
      <color rgb="FF000000"/>
      <name val="Arial"/>
      <family val="2"/>
    </font>
    <font>
      <u/>
      <sz val="11"/>
      <color rgb="FF0563C1"/>
      <name val="Calibri"/>
      <family val="2"/>
      <scheme val="minor"/>
    </font>
    <font>
      <sz val="11"/>
      <color rgb="FF222222"/>
      <name val="Georgia"/>
      <family val="1"/>
    </font>
    <font>
      <sz val="16"/>
      <color rgb="FF000000"/>
      <name val="Arial Narrow"/>
      <family val="2"/>
    </font>
    <font>
      <i/>
      <u/>
      <sz val="10"/>
      <color rgb="FF000000"/>
      <name val="Calibri"/>
      <family val="2"/>
      <scheme val="minor"/>
    </font>
    <font>
      <b/>
      <sz val="12"/>
      <name val="Calibri"/>
      <family val="2"/>
      <scheme val="minor"/>
    </font>
    <font>
      <b/>
      <sz val="10"/>
      <name val="Calibri"/>
      <family val="2"/>
      <scheme val="minor"/>
    </font>
    <font>
      <b/>
      <sz val="9"/>
      <name val="Calibri"/>
      <family val="2"/>
      <scheme val="minor"/>
    </font>
    <font>
      <sz val="14"/>
      <color rgb="FF000000"/>
      <name val="Arial"/>
      <family val="2"/>
    </font>
    <font>
      <b/>
      <sz val="13"/>
      <color theme="1"/>
      <name val="Calibri"/>
      <family val="2"/>
      <scheme val="minor"/>
    </font>
    <font>
      <b/>
      <i/>
      <u/>
      <sz val="16"/>
      <name val="Arial Narrow"/>
      <family val="2"/>
    </font>
    <font>
      <b/>
      <sz val="8"/>
      <color rgb="FF000000"/>
      <name val="Arial Narrow"/>
      <family val="2"/>
    </font>
    <font>
      <b/>
      <u/>
      <sz val="11"/>
      <name val="Arial Narrow"/>
      <family val="2"/>
    </font>
    <font>
      <sz val="10"/>
      <color rgb="FF637183"/>
      <name val="Calibri"/>
      <family val="2"/>
      <scheme val="minor"/>
    </font>
    <font>
      <sz val="10"/>
      <color rgb="FF231F20"/>
      <name val="Times New Roman"/>
      <family val="1"/>
    </font>
    <font>
      <sz val="10"/>
      <color rgb="FF000000"/>
      <name val="Times New Roman"/>
      <family val="1"/>
    </font>
    <font>
      <sz val="11"/>
      <color rgb="FF323C46"/>
      <name val="Inherit"/>
    </font>
    <font>
      <sz val="14"/>
      <color rgb="FF1C1E21"/>
      <name val="Calibri"/>
      <family val="2"/>
      <scheme val="minor"/>
    </font>
    <font>
      <sz val="14"/>
      <color rgb="FF050505"/>
      <name val="Calibri"/>
      <family val="2"/>
      <scheme val="minor"/>
    </font>
    <font>
      <i/>
      <sz val="14"/>
      <color rgb="FF050505"/>
      <name val="Calibri"/>
      <family val="2"/>
      <scheme val="minor"/>
    </font>
    <font>
      <b/>
      <u/>
      <sz val="12"/>
      <color rgb="FF000000"/>
      <name val="Arial Narrow"/>
      <family val="2"/>
    </font>
    <font>
      <b/>
      <i/>
      <sz val="14"/>
      <color theme="1"/>
      <name val="Calibri"/>
      <family val="2"/>
      <scheme val="minor"/>
    </font>
    <font>
      <b/>
      <i/>
      <u/>
      <sz val="10"/>
      <color theme="1"/>
      <name val="Calibri"/>
      <family val="2"/>
      <scheme val="minor"/>
    </font>
    <font>
      <b/>
      <i/>
      <sz val="14"/>
      <color theme="1"/>
      <name val="Symbol"/>
      <family val="1"/>
      <charset val="2"/>
    </font>
    <font>
      <b/>
      <i/>
      <sz val="7"/>
      <color theme="1"/>
      <name val="Times New Roman"/>
      <family val="1"/>
    </font>
    <font>
      <sz val="11"/>
      <color rgb="FF5E5E5E"/>
      <name val="Google Sans"/>
      <charset val="1"/>
    </font>
    <font>
      <sz val="11"/>
      <color rgb="FF3B3D3F"/>
      <name val="Arial"/>
      <family val="2"/>
    </font>
    <font>
      <b/>
      <i/>
      <u/>
      <sz val="14"/>
      <color rgb="FF000000"/>
      <name val="Times New Roman"/>
      <family val="1"/>
    </font>
    <font>
      <b/>
      <u/>
      <sz val="14"/>
      <name val="Arial Black"/>
      <family val="2"/>
    </font>
    <font>
      <sz val="10"/>
      <color rgb="FF363636"/>
      <name val="Segoe UI"/>
      <family val="2"/>
    </font>
    <font>
      <sz val="12"/>
      <color rgb="FF323C46"/>
      <name val="Arial"/>
      <family val="2"/>
    </font>
    <font>
      <sz val="10"/>
      <color rgb="FF637183"/>
      <name val="Arial"/>
      <family val="2"/>
    </font>
    <font>
      <sz val="11"/>
      <color rgb="FF323C46"/>
      <name val="Arial"/>
      <family val="2"/>
    </font>
    <font>
      <sz val="11"/>
      <color rgb="FF4F4F50"/>
      <name val="Arial"/>
      <family val="2"/>
    </font>
    <font>
      <b/>
      <u/>
      <sz val="12"/>
      <color rgb="FF000000"/>
      <name val="Arial Black"/>
      <family val="2"/>
    </font>
    <font>
      <b/>
      <sz val="10"/>
      <color rgb="FF000000"/>
      <name val="Arial Black"/>
      <family val="2"/>
    </font>
    <font>
      <b/>
      <u/>
      <sz val="9"/>
      <color rgb="FF000000"/>
      <name val="Arial Black"/>
      <family val="2"/>
    </font>
    <font>
      <b/>
      <sz val="9"/>
      <name val="Arial"/>
      <family val="2"/>
    </font>
  </fonts>
  <fills count="62">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E7E6E6"/>
        <bgColor rgb="FF000000"/>
      </patternFill>
    </fill>
    <fill>
      <patternFill patternType="solid">
        <fgColor theme="2"/>
        <bgColor indexed="64"/>
      </patternFill>
    </fill>
    <fill>
      <patternFill patternType="solid">
        <fgColor rgb="FFFCE4D6"/>
        <bgColor rgb="FF000000"/>
      </patternFill>
    </fill>
    <fill>
      <patternFill patternType="solid">
        <fgColor rgb="FFFFC000"/>
        <bgColor rgb="FF000000"/>
      </patternFill>
    </fill>
    <fill>
      <patternFill patternType="solid">
        <fgColor theme="0"/>
        <bgColor indexed="64"/>
      </patternFill>
    </fill>
    <fill>
      <patternFill patternType="solid">
        <fgColor theme="0"/>
        <bgColor rgb="FF000000"/>
      </patternFill>
    </fill>
    <fill>
      <patternFill patternType="solid">
        <fgColor theme="5" tint="0.79998168889431442"/>
        <bgColor indexed="64"/>
      </patternFill>
    </fill>
    <fill>
      <patternFill patternType="solid">
        <fgColor theme="1"/>
        <bgColor indexed="64"/>
      </patternFill>
    </fill>
    <fill>
      <patternFill patternType="solid">
        <fgColor theme="5"/>
        <bgColor indexed="64"/>
      </patternFill>
    </fill>
    <fill>
      <patternFill patternType="solid">
        <fgColor rgb="FFFFFF00"/>
        <bgColor rgb="FF000000"/>
      </patternFill>
    </fill>
    <fill>
      <patternFill patternType="solid">
        <fgColor rgb="FFFFFFFF"/>
        <bgColor rgb="FF000000"/>
      </patternFill>
    </fill>
    <fill>
      <patternFill patternType="solid">
        <fgColor theme="4" tint="0.59999389629810485"/>
        <bgColor indexed="64"/>
      </patternFill>
    </fill>
    <fill>
      <patternFill patternType="solid">
        <fgColor theme="7"/>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rgb="FFE2EFDA"/>
        <bgColor rgb="FF000000"/>
      </patternFill>
    </fill>
    <fill>
      <patternFill patternType="solid">
        <fgColor theme="7" tint="0.79998168889431442"/>
        <bgColor rgb="FF000000"/>
      </patternFill>
    </fill>
    <fill>
      <patternFill patternType="solid">
        <fgColor rgb="FFF2F2F2"/>
        <bgColor rgb="FF000000"/>
      </patternFill>
    </fill>
    <fill>
      <patternFill patternType="solid">
        <fgColor theme="2"/>
        <bgColor rgb="FF000000"/>
      </patternFill>
    </fill>
    <fill>
      <patternFill patternType="solid">
        <fgColor rgb="FFF2F2F2"/>
      </patternFill>
    </fill>
    <fill>
      <patternFill patternType="solid">
        <fgColor rgb="FFA5A5A5"/>
      </patternFill>
    </fill>
    <fill>
      <patternFill patternType="solid">
        <fgColor theme="1"/>
        <bgColor rgb="FF000000"/>
      </patternFill>
    </fill>
    <fill>
      <patternFill patternType="solid">
        <fgColor theme="4" tint="0.79998168889431442"/>
        <bgColor indexed="64"/>
      </patternFill>
    </fill>
    <fill>
      <patternFill patternType="solid">
        <fgColor rgb="FF000000"/>
        <bgColor rgb="FF000000"/>
      </patternFill>
    </fill>
    <fill>
      <patternFill patternType="solid">
        <fgColor theme="4" tint="0.79998168889431442"/>
        <bgColor rgb="FF000000"/>
      </patternFill>
    </fill>
    <fill>
      <patternFill patternType="solid">
        <fgColor rgb="FF00FF00"/>
        <bgColor indexed="64"/>
      </patternFill>
    </fill>
    <fill>
      <patternFill patternType="solid">
        <fgColor rgb="FFFFE699"/>
        <bgColor rgb="FF000000"/>
      </patternFill>
    </fill>
    <fill>
      <patternFill patternType="solid">
        <fgColor rgb="FFFFE699"/>
        <bgColor rgb="FFFFE699"/>
      </patternFill>
    </fill>
    <fill>
      <patternFill patternType="solid">
        <fgColor rgb="FFD9E1F2"/>
        <bgColor rgb="FFD9E1F2"/>
      </patternFill>
    </fill>
    <fill>
      <patternFill patternType="solid">
        <fgColor theme="0" tint="-4.9989318521683403E-2"/>
        <bgColor indexed="64"/>
      </patternFill>
    </fill>
    <fill>
      <patternFill patternType="solid">
        <fgColor rgb="FFA5A5A5"/>
        <bgColor rgb="FF000000"/>
      </patternFill>
    </fill>
    <fill>
      <patternFill patternType="solid">
        <fgColor rgb="FF92D050"/>
        <bgColor indexed="64"/>
      </patternFill>
    </fill>
    <fill>
      <patternFill patternType="solid">
        <fgColor rgb="FF00B050"/>
        <bgColor rgb="FF000000"/>
      </patternFill>
    </fill>
    <fill>
      <patternFill patternType="solid">
        <fgColor rgb="FF92D050"/>
        <bgColor rgb="FF000000"/>
      </patternFill>
    </fill>
    <fill>
      <patternFill patternType="solid">
        <fgColor theme="8"/>
        <bgColor indexed="64"/>
      </patternFill>
    </fill>
    <fill>
      <patternFill patternType="solid">
        <fgColor rgb="FFFF0000"/>
        <bgColor rgb="FF000000"/>
      </patternFill>
    </fill>
    <fill>
      <patternFill patternType="solid">
        <fgColor rgb="FFFFF2CC"/>
        <bgColor rgb="FF000000"/>
      </patternFill>
    </fill>
    <fill>
      <patternFill patternType="solid">
        <fgColor rgb="FFC6E0B4"/>
        <bgColor rgb="FF000000"/>
      </patternFill>
    </fill>
    <fill>
      <patternFill patternType="solid">
        <fgColor theme="9" tint="0.59999389629810485"/>
        <bgColor indexed="64"/>
      </patternFill>
    </fill>
    <fill>
      <patternFill patternType="solid">
        <fgColor rgb="FFFFFFFF"/>
        <bgColor rgb="FFFFFFFF"/>
      </patternFill>
    </fill>
    <fill>
      <patternFill patternType="solid">
        <fgColor theme="0"/>
        <bgColor theme="0"/>
      </patternFill>
    </fill>
    <fill>
      <patternFill patternType="solid">
        <fgColor theme="1"/>
        <bgColor theme="1"/>
      </patternFill>
    </fill>
    <fill>
      <patternFill patternType="solid">
        <fgColor rgb="FFF2F2F2"/>
        <bgColor rgb="FFF2F2F2"/>
      </patternFill>
    </fill>
    <fill>
      <patternFill patternType="solid">
        <fgColor theme="8" tint="0.39997558519241921"/>
        <bgColor indexed="64"/>
      </patternFill>
    </fill>
    <fill>
      <patternFill patternType="solid">
        <fgColor theme="8" tint="0.39997558519241921"/>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7" tint="0.59999389629810485"/>
        <bgColor rgb="FF000000"/>
      </patternFill>
    </fill>
    <fill>
      <patternFill patternType="solid">
        <fgColor rgb="FFED7D31"/>
        <bgColor rgb="FF000000"/>
      </patternFill>
    </fill>
    <fill>
      <patternFill patternType="solid">
        <fgColor theme="9" tint="0.79998168889431442"/>
        <bgColor rgb="FF000000"/>
      </patternFill>
    </fill>
    <fill>
      <patternFill patternType="solid">
        <fgColor theme="9" tint="0.79995117038483843"/>
        <bgColor indexed="64"/>
      </patternFill>
    </fill>
    <fill>
      <patternFill patternType="solid">
        <fgColor rgb="FFFF0000"/>
        <bgColor indexed="64"/>
      </patternFill>
    </fill>
    <fill>
      <patternFill patternType="solid">
        <fgColor rgb="FFD9E1F2"/>
        <bgColor rgb="FF000000"/>
      </patternFill>
    </fill>
    <fill>
      <patternFill patternType="solid">
        <fgColor rgb="FFEDEDED"/>
        <bgColor rgb="FF000000"/>
      </patternFill>
    </fill>
    <fill>
      <patternFill patternType="solid">
        <fgColor theme="9" tint="0.39997558519241921"/>
        <bgColor indexed="64"/>
      </patternFill>
    </fill>
    <fill>
      <patternFill patternType="solid">
        <fgColor theme="3" tint="0.79998168889431442"/>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right style="thin">
        <color rgb="FF7F7F7F"/>
      </right>
      <top/>
      <bottom/>
      <diagonal/>
    </border>
    <border>
      <left/>
      <right/>
      <top style="double">
        <color rgb="FFFF8001"/>
      </top>
      <bottom/>
      <diagonal/>
    </border>
    <border>
      <left style="double">
        <color rgb="FF3F3F3F"/>
      </left>
      <right style="double">
        <color rgb="FF3F3F3F"/>
      </right>
      <top style="double">
        <color rgb="FF3F3F3F"/>
      </top>
      <bottom style="double">
        <color rgb="FF3F3F3F"/>
      </bottom>
      <diagonal/>
    </border>
    <border>
      <left/>
      <right/>
      <top style="thin">
        <color indexed="64"/>
      </top>
      <bottom/>
      <diagonal/>
    </border>
    <border>
      <left/>
      <right style="thin">
        <color rgb="FF7F7F7F"/>
      </right>
      <top style="thin">
        <color indexed="64"/>
      </top>
      <bottom/>
      <diagonal/>
    </border>
    <border>
      <left style="thin">
        <color rgb="FF7F7F7F"/>
      </left>
      <right style="thin">
        <color rgb="FF7F7F7F"/>
      </right>
      <top/>
      <bottom/>
      <diagonal/>
    </border>
    <border>
      <left style="thin">
        <color rgb="FF7F7F7F"/>
      </left>
      <right style="thin">
        <color rgb="FF7F7F7F"/>
      </right>
      <top style="thin">
        <color rgb="FF7F7F7F"/>
      </top>
      <bottom/>
      <diagonal/>
    </border>
    <border>
      <left/>
      <right style="thin">
        <color rgb="FF7F7F7F"/>
      </right>
      <top style="thin">
        <color rgb="FF7F7F7F"/>
      </top>
      <bottom/>
      <diagonal/>
    </border>
    <border>
      <left/>
      <right/>
      <top style="double">
        <color rgb="FF3F3F3F"/>
      </top>
      <bottom/>
      <diagonal/>
    </border>
    <border>
      <left/>
      <right/>
      <top/>
      <bottom style="thin">
        <color rgb="FF8EA9DB"/>
      </bottom>
      <diagonal/>
    </border>
    <border>
      <left style="thin">
        <color rgb="FF8EA9DB"/>
      </left>
      <right/>
      <top/>
      <bottom style="thin">
        <color rgb="FF8EA9DB"/>
      </bottom>
      <diagonal/>
    </border>
    <border>
      <left/>
      <right style="thin">
        <color rgb="FF8EA9DB"/>
      </right>
      <top/>
      <bottom style="thin">
        <color rgb="FF8EA9DB"/>
      </bottom>
      <diagonal/>
    </border>
    <border>
      <left/>
      <right/>
      <top style="thin">
        <color rgb="FF8EA9DB"/>
      </top>
      <bottom style="thin">
        <color rgb="FF8EA9DB"/>
      </bottom>
      <diagonal/>
    </border>
    <border>
      <left/>
      <right/>
      <top/>
      <bottom style="double">
        <color rgb="FF3F3F3F"/>
      </bottom>
      <diagonal/>
    </border>
    <border>
      <left style="thin">
        <color rgb="FF8EA9DB"/>
      </left>
      <right/>
      <top style="thin">
        <color rgb="FF8EA9DB"/>
      </top>
      <bottom style="thin">
        <color rgb="FF8EA9DB"/>
      </bottom>
      <diagonal/>
    </border>
    <border>
      <left style="thin">
        <color rgb="FF7F7F7F"/>
      </left>
      <right/>
      <top/>
      <bottom style="thin">
        <color rgb="FF7F7F7F"/>
      </bottom>
      <diagonal/>
    </border>
    <border>
      <left style="thin">
        <color rgb="FF7F7F7F"/>
      </left>
      <right/>
      <top style="thin">
        <color rgb="FF7F7F7F"/>
      </top>
      <bottom/>
      <diagonal/>
    </border>
    <border>
      <left/>
      <right/>
      <top style="thin">
        <color rgb="FF7F7F7F"/>
      </top>
      <bottom style="thin">
        <color rgb="FF7F7F7F"/>
      </bottom>
      <diagonal/>
    </border>
    <border>
      <left/>
      <right style="thick">
        <color rgb="FFE7E6E6"/>
      </right>
      <top style="thick">
        <color rgb="FF203764"/>
      </top>
      <bottom style="thin">
        <color rgb="FF203764"/>
      </bottom>
      <diagonal/>
    </border>
    <border>
      <left style="thick">
        <color rgb="FFE7E6E6"/>
      </left>
      <right style="thick">
        <color rgb="FFE7E6E6"/>
      </right>
      <top style="thick">
        <color rgb="FF203764"/>
      </top>
      <bottom style="thin">
        <color rgb="FF203764"/>
      </bottom>
      <diagonal/>
    </border>
    <border>
      <left style="thin">
        <color rgb="FF7F7F7F"/>
      </left>
      <right/>
      <top/>
      <bottom/>
      <diagonal/>
    </border>
    <border>
      <left/>
      <right style="double">
        <color rgb="FF3F3F3F"/>
      </right>
      <top style="double">
        <color rgb="FF3F3F3F"/>
      </top>
      <bottom/>
      <diagonal/>
    </border>
    <border>
      <left style="double">
        <color rgb="FF3F3F3F"/>
      </left>
      <right/>
      <top style="double">
        <color rgb="FF3F3F3F"/>
      </top>
      <bottom/>
      <diagonal/>
    </border>
    <border>
      <left style="medium">
        <color rgb="FFDDDDDF"/>
      </left>
      <right style="medium">
        <color rgb="FFDDDDDF"/>
      </right>
      <top style="medium">
        <color rgb="FFDDDDDF"/>
      </top>
      <bottom style="medium">
        <color rgb="FFFFFFFF"/>
      </bottom>
      <diagonal/>
    </border>
    <border>
      <left/>
      <right/>
      <top/>
      <bottom style="medium">
        <color rgb="FF000000"/>
      </bottom>
      <diagonal/>
    </border>
    <border>
      <left/>
      <right/>
      <top/>
      <bottom style="thin">
        <color indexed="64"/>
      </bottom>
      <diagonal/>
    </border>
    <border>
      <left style="double">
        <color rgb="FF3F3F3F"/>
      </left>
      <right style="double">
        <color rgb="FF3F3F3F"/>
      </right>
      <top/>
      <bottom style="double">
        <color rgb="FF3F3F3F"/>
      </bottom>
      <diagonal/>
    </border>
    <border>
      <left style="thin">
        <color rgb="FF7F7F7F"/>
      </left>
      <right/>
      <top/>
      <bottom style="thin">
        <color indexed="64"/>
      </bottom>
      <diagonal/>
    </border>
    <border>
      <left/>
      <right style="thin">
        <color rgb="FF7F7F7F"/>
      </right>
      <top/>
      <bottom style="thin">
        <color indexed="64"/>
      </bottom>
      <diagonal/>
    </border>
  </borders>
  <cellStyleXfs count="24">
    <xf numFmtId="0" fontId="0" fillId="0" borderId="0"/>
    <xf numFmtId="43"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0" fontId="6" fillId="0" borderId="2" applyNumberFormat="0" applyFill="0" applyAlignment="0" applyProtection="0"/>
    <xf numFmtId="0" fontId="81" fillId="0" borderId="0"/>
    <xf numFmtId="0" fontId="83" fillId="24" borderId="1" applyNumberFormat="0" applyAlignment="0" applyProtection="0"/>
    <xf numFmtId="0" fontId="99" fillId="0" borderId="0" applyNumberFormat="0" applyFill="0" applyBorder="0" applyAlignment="0" applyProtection="0">
      <alignment vertical="top"/>
      <protection locked="0"/>
    </xf>
    <xf numFmtId="0" fontId="5" fillId="0" borderId="0"/>
    <xf numFmtId="0" fontId="120" fillId="25" borderId="11" applyNumberFormat="0" applyAlignment="0" applyProtection="0"/>
    <xf numFmtId="0" fontId="130" fillId="24" borderId="1" applyNumberFormat="0" applyAlignment="0" applyProtection="0"/>
    <xf numFmtId="0" fontId="149" fillId="0" borderId="0" applyNumberFormat="0" applyProtection="0">
      <alignment vertical="top"/>
    </xf>
    <xf numFmtId="0" fontId="150" fillId="0" borderId="0">
      <alignment wrapText="1"/>
    </xf>
    <xf numFmtId="0" fontId="150" fillId="27" borderId="0" applyNumberFormat="0" applyFont="0" applyProtection="0">
      <alignment vertical="top" wrapText="1"/>
    </xf>
    <xf numFmtId="43" fontId="150" fillId="0" borderId="0" applyFont="0" applyFill="0" applyBorder="0" applyAlignment="0" applyProtection="0"/>
    <xf numFmtId="7" fontId="150" fillId="8" borderId="0" applyBorder="0" applyAlignment="0" applyProtection="0"/>
    <xf numFmtId="9" fontId="150" fillId="8" borderId="0" applyFont="0" applyBorder="0" applyAlignment="0" applyProtection="0"/>
    <xf numFmtId="5" fontId="151" fillId="0" borderId="0" applyFont="0" applyFill="0" applyBorder="0" applyAlignment="0" applyProtection="0"/>
    <xf numFmtId="0" fontId="4" fillId="0" borderId="0"/>
    <xf numFmtId="0" fontId="196" fillId="0" borderId="0" applyNumberFormat="0" applyFill="0" applyBorder="0" applyAlignment="0" applyProtection="0"/>
    <xf numFmtId="0" fontId="2" fillId="0" borderId="0"/>
    <xf numFmtId="0" fontId="263" fillId="0" borderId="0"/>
    <xf numFmtId="0" fontId="301" fillId="24" borderId="1" applyNumberFormat="0" applyAlignment="0" applyProtection="0"/>
    <xf numFmtId="0" fontId="99" fillId="0" borderId="0" applyNumberFormat="0" applyFill="0" applyBorder="0" applyAlignment="0" applyProtection="0">
      <alignment vertical="top"/>
      <protection locked="0"/>
    </xf>
  </cellStyleXfs>
  <cellXfs count="2347">
    <xf numFmtId="0" fontId="0" fillId="0" borderId="0" xfId="0"/>
    <xf numFmtId="0" fontId="7" fillId="2" borderId="2" xfId="4" applyFont="1" applyFill="1" applyAlignment="1">
      <alignment vertical="center"/>
    </xf>
    <xf numFmtId="0" fontId="9" fillId="0" borderId="0" xfId="0" applyFont="1" applyAlignment="1">
      <alignment vertical="center"/>
    </xf>
    <xf numFmtId="0" fontId="10" fillId="0" borderId="0" xfId="0" applyFont="1" applyAlignment="1">
      <alignment horizontal="center"/>
    </xf>
    <xf numFmtId="0" fontId="10" fillId="0" borderId="0" xfId="0" applyFont="1"/>
    <xf numFmtId="0" fontId="11" fillId="0" borderId="0" xfId="0" applyFont="1" applyAlignment="1">
      <alignment horizontal="left"/>
    </xf>
    <xf numFmtId="0" fontId="12" fillId="0" borderId="0" xfId="0" applyFont="1" applyAlignment="1">
      <alignment horizontal="center"/>
    </xf>
    <xf numFmtId="0" fontId="7" fillId="0" borderId="2" xfId="4" applyFont="1" applyFill="1" applyAlignment="1">
      <alignment vertical="center"/>
    </xf>
    <xf numFmtId="0" fontId="10" fillId="2" borderId="0" xfId="0" applyFont="1" applyFill="1"/>
    <xf numFmtId="0" fontId="12" fillId="0" borderId="0" xfId="0" applyFont="1" applyAlignment="1">
      <alignment vertical="top" wrapText="1"/>
    </xf>
    <xf numFmtId="0" fontId="9" fillId="0" borderId="0" xfId="0" applyFont="1" applyAlignment="1">
      <alignment horizontal="center" vertical="center"/>
    </xf>
    <xf numFmtId="0" fontId="16" fillId="3" borderId="0" xfId="0" applyFont="1" applyFill="1" applyAlignment="1">
      <alignment vertical="center" wrapText="1"/>
    </xf>
    <xf numFmtId="0" fontId="17" fillId="0" borderId="0" xfId="0" applyFont="1" applyAlignment="1">
      <alignment horizontal="center"/>
    </xf>
    <xf numFmtId="0" fontId="14" fillId="0" borderId="0" xfId="0" applyFont="1"/>
    <xf numFmtId="1" fontId="18" fillId="4" borderId="0" xfId="0" applyNumberFormat="1" applyFont="1" applyFill="1" applyAlignment="1">
      <alignment horizontal="left"/>
    </xf>
    <xf numFmtId="0" fontId="20" fillId="5" borderId="0" xfId="0" applyFont="1" applyFill="1"/>
    <xf numFmtId="164" fontId="10" fillId="0" borderId="0" xfId="2" applyNumberFormat="1" applyFont="1"/>
    <xf numFmtId="0" fontId="21" fillId="0" borderId="0" xfId="0" applyFont="1"/>
    <xf numFmtId="164" fontId="10" fillId="0" borderId="0" xfId="0" applyNumberFormat="1" applyFont="1"/>
    <xf numFmtId="0" fontId="22" fillId="7" borderId="0" xfId="0" applyFont="1" applyFill="1" applyAlignment="1">
      <alignment vertical="center"/>
    </xf>
    <xf numFmtId="0" fontId="23" fillId="4" borderId="0" xfId="0" applyFont="1" applyFill="1" applyAlignment="1">
      <alignment horizontal="left"/>
    </xf>
    <xf numFmtId="0" fontId="20" fillId="0" borderId="0" xfId="0" applyFont="1"/>
    <xf numFmtId="0" fontId="25" fillId="0" borderId="0" xfId="0" applyFont="1"/>
    <xf numFmtId="0" fontId="28" fillId="5" borderId="0" xfId="0" applyFont="1" applyFill="1" applyAlignment="1">
      <alignment horizontal="center" wrapText="1"/>
    </xf>
    <xf numFmtId="0" fontId="7" fillId="5" borderId="0" xfId="0" applyFont="1" applyFill="1" applyAlignment="1">
      <alignment horizontal="left" vertical="center"/>
    </xf>
    <xf numFmtId="0" fontId="23" fillId="6" borderId="0" xfId="0" applyFont="1" applyFill="1"/>
    <xf numFmtId="0" fontId="12" fillId="0" borderId="0" xfId="0" applyFont="1"/>
    <xf numFmtId="0" fontId="10" fillId="2" borderId="0" xfId="0" applyFont="1" applyFill="1" applyAlignment="1">
      <alignment horizontal="center"/>
    </xf>
    <xf numFmtId="0" fontId="35" fillId="4" borderId="0" xfId="0" applyFont="1" applyFill="1" applyAlignment="1">
      <alignment horizontal="center" vertical="center" wrapText="1"/>
    </xf>
    <xf numFmtId="0" fontId="35" fillId="9" borderId="0" xfId="0" applyFont="1" applyFill="1" applyAlignment="1">
      <alignment horizontal="center" vertical="center" wrapText="1"/>
    </xf>
    <xf numFmtId="0" fontId="12" fillId="0" borderId="3" xfId="0" applyFont="1" applyBorder="1" applyAlignment="1">
      <alignment horizontal="center" vertical="center"/>
    </xf>
    <xf numFmtId="0" fontId="10" fillId="3" borderId="0" xfId="0" applyFont="1" applyFill="1"/>
    <xf numFmtId="43" fontId="39" fillId="0" borderId="5" xfId="0" applyNumberFormat="1" applyFont="1" applyBorder="1" applyAlignment="1">
      <alignment vertical="top"/>
    </xf>
    <xf numFmtId="1" fontId="37" fillId="5" borderId="0" xfId="0" applyNumberFormat="1" applyFont="1" applyFill="1" applyAlignment="1">
      <alignment horizontal="center" vertical="center"/>
    </xf>
    <xf numFmtId="0" fontId="12" fillId="0" borderId="0" xfId="0" applyFont="1" applyAlignment="1">
      <alignment horizontal="center" vertical="center"/>
    </xf>
    <xf numFmtId="1" fontId="37" fillId="0" borderId="0" xfId="0" applyNumberFormat="1" applyFont="1" applyAlignment="1">
      <alignment horizontal="center" vertical="center"/>
    </xf>
    <xf numFmtId="0" fontId="34" fillId="0" borderId="0" xfId="0" applyFont="1" applyAlignment="1">
      <alignment horizontal="center" vertical="center"/>
    </xf>
    <xf numFmtId="0" fontId="34" fillId="5" borderId="0" xfId="0" applyFont="1" applyFill="1" applyAlignment="1">
      <alignment horizontal="center" vertical="center"/>
    </xf>
    <xf numFmtId="0" fontId="40" fillId="0" borderId="0" xfId="0" applyFont="1" applyAlignment="1">
      <alignment horizontal="center"/>
    </xf>
    <xf numFmtId="0" fontId="34" fillId="5" borderId="0" xfId="0" applyFont="1" applyFill="1" applyAlignment="1">
      <alignment horizontal="center"/>
    </xf>
    <xf numFmtId="43" fontId="44" fillId="0" borderId="5" xfId="0" applyNumberFormat="1" applyFont="1" applyBorder="1" applyAlignment="1">
      <alignment vertical="top"/>
    </xf>
    <xf numFmtId="1" fontId="10" fillId="5" borderId="0" xfId="0" applyNumberFormat="1" applyFont="1" applyFill="1" applyAlignment="1">
      <alignment horizontal="center"/>
    </xf>
    <xf numFmtId="0" fontId="45" fillId="0" borderId="2" xfId="4" applyFont="1" applyAlignment="1"/>
    <xf numFmtId="0" fontId="10" fillId="0" borderId="0" xfId="0" applyFont="1" applyAlignment="1">
      <alignment horizontal="left"/>
    </xf>
    <xf numFmtId="0" fontId="12" fillId="0" borderId="0" xfId="0" applyFont="1" applyAlignment="1">
      <alignment wrapText="1"/>
    </xf>
    <xf numFmtId="0" fontId="29" fillId="0" borderId="0" xfId="0" applyFont="1" applyAlignment="1">
      <alignment horizontal="center"/>
    </xf>
    <xf numFmtId="0" fontId="33" fillId="0" borderId="0" xfId="0" applyFont="1" applyAlignment="1">
      <alignment textRotation="255"/>
    </xf>
    <xf numFmtId="43" fontId="44" fillId="5" borderId="5" xfId="0" applyNumberFormat="1" applyFont="1" applyFill="1" applyBorder="1" applyAlignment="1">
      <alignment vertical="top"/>
    </xf>
    <xf numFmtId="0" fontId="10" fillId="8" borderId="0" xfId="0" applyFont="1" applyFill="1" applyAlignment="1">
      <alignment horizontal="center"/>
    </xf>
    <xf numFmtId="0" fontId="10" fillId="8" borderId="0" xfId="0" applyFont="1" applyFill="1"/>
    <xf numFmtId="1" fontId="43" fillId="8" borderId="0" xfId="0" applyNumberFormat="1" applyFont="1" applyFill="1" applyAlignment="1">
      <alignment horizontal="center"/>
    </xf>
    <xf numFmtId="1" fontId="43" fillId="11" borderId="0" xfId="0" applyNumberFormat="1" applyFont="1" applyFill="1" applyAlignment="1">
      <alignment horizontal="center"/>
    </xf>
    <xf numFmtId="1" fontId="51" fillId="0" borderId="0" xfId="0" applyNumberFormat="1" applyFont="1" applyAlignment="1">
      <alignment horizontal="center"/>
    </xf>
    <xf numFmtId="1" fontId="48" fillId="5" borderId="0" xfId="0" applyNumberFormat="1" applyFont="1" applyFill="1" applyAlignment="1">
      <alignment horizontal="center"/>
    </xf>
    <xf numFmtId="1" fontId="12" fillId="5" borderId="0" xfId="0" applyNumberFormat="1" applyFont="1" applyFill="1" applyAlignment="1">
      <alignment horizontal="center"/>
    </xf>
    <xf numFmtId="1" fontId="34" fillId="5" borderId="0" xfId="0" applyNumberFormat="1" applyFont="1" applyFill="1" applyAlignment="1">
      <alignment horizontal="center"/>
    </xf>
    <xf numFmtId="1" fontId="34" fillId="8" borderId="0" xfId="0" applyNumberFormat="1" applyFont="1" applyFill="1" applyAlignment="1">
      <alignment horizontal="center"/>
    </xf>
    <xf numFmtId="9" fontId="10" fillId="0" borderId="0" xfId="3" applyFont="1" applyAlignment="1">
      <alignment horizontal="center"/>
    </xf>
    <xf numFmtId="0" fontId="10" fillId="5" borderId="0" xfId="0" applyFont="1" applyFill="1" applyAlignment="1">
      <alignment horizontal="center"/>
    </xf>
    <xf numFmtId="0" fontId="45" fillId="0" borderId="0" xfId="0" applyFont="1" applyAlignment="1">
      <alignment horizontal="center" vertical="center" wrapText="1"/>
    </xf>
    <xf numFmtId="0" fontId="50" fillId="0" borderId="0" xfId="0" applyFont="1" applyAlignment="1">
      <alignment horizontal="center" wrapText="1"/>
    </xf>
    <xf numFmtId="166" fontId="10" fillId="0" borderId="0" xfId="0" applyNumberFormat="1" applyFont="1" applyAlignment="1">
      <alignment horizontal="center"/>
    </xf>
    <xf numFmtId="0" fontId="43" fillId="0" borderId="0" xfId="0" applyFont="1" applyAlignment="1">
      <alignment horizontal="center"/>
    </xf>
    <xf numFmtId="1" fontId="43" fillId="0" borderId="0" xfId="0" applyNumberFormat="1" applyFont="1" applyAlignment="1">
      <alignment horizontal="center" vertical="center"/>
    </xf>
    <xf numFmtId="0" fontId="50" fillId="0" borderId="0" xfId="0" applyFont="1" applyAlignment="1">
      <alignment horizontal="center"/>
    </xf>
    <xf numFmtId="0" fontId="9" fillId="0" borderId="0" xfId="0" applyFont="1" applyAlignment="1">
      <alignment horizontal="left" vertical="center"/>
    </xf>
    <xf numFmtId="43" fontId="38" fillId="2" borderId="0" xfId="0" applyNumberFormat="1" applyFont="1" applyFill="1" applyAlignment="1">
      <alignment horizontal="center" vertical="center" wrapText="1"/>
    </xf>
    <xf numFmtId="43" fontId="38" fillId="8" borderId="0" xfId="0" applyNumberFormat="1" applyFont="1" applyFill="1" applyAlignment="1">
      <alignment horizontal="center" vertical="center" wrapText="1"/>
    </xf>
    <xf numFmtId="165" fontId="10" fillId="2" borderId="0" xfId="0" applyNumberFormat="1" applyFont="1" applyFill="1" applyAlignment="1">
      <alignment horizontal="center" vertical="center" wrapText="1"/>
    </xf>
    <xf numFmtId="0" fontId="25" fillId="0" borderId="10" xfId="0" applyFont="1" applyBorder="1"/>
    <xf numFmtId="0" fontId="25" fillId="0" borderId="0" xfId="0" applyFont="1" applyAlignment="1">
      <alignment vertical="center"/>
    </xf>
    <xf numFmtId="0" fontId="10" fillId="17" borderId="0" xfId="0" applyFont="1" applyFill="1" applyAlignment="1">
      <alignment horizontal="center"/>
    </xf>
    <xf numFmtId="0" fontId="25" fillId="11" borderId="0" xfId="0" applyFont="1" applyFill="1"/>
    <xf numFmtId="0" fontId="10" fillId="11" borderId="0" xfId="0" applyFont="1" applyFill="1" applyAlignment="1">
      <alignment horizontal="center"/>
    </xf>
    <xf numFmtId="0" fontId="25" fillId="5" borderId="0" xfId="0" applyFont="1" applyFill="1"/>
    <xf numFmtId="0" fontId="13" fillId="5" borderId="0" xfId="0" applyFont="1" applyFill="1" applyAlignment="1">
      <alignment horizontal="center"/>
    </xf>
    <xf numFmtId="0" fontId="13" fillId="17" borderId="0" xfId="0" applyFont="1" applyFill="1" applyAlignment="1">
      <alignment horizontal="center"/>
    </xf>
    <xf numFmtId="1" fontId="10" fillId="0" borderId="0" xfId="0" applyNumberFormat="1" applyFont="1" applyAlignment="1">
      <alignment horizontal="center"/>
    </xf>
    <xf numFmtId="1" fontId="10" fillId="17" borderId="0" xfId="0" applyNumberFormat="1" applyFont="1" applyFill="1" applyAlignment="1">
      <alignment horizontal="center"/>
    </xf>
    <xf numFmtId="2" fontId="10" fillId="0" borderId="0" xfId="0" applyNumberFormat="1" applyFont="1" applyAlignment="1">
      <alignment horizontal="center"/>
    </xf>
    <xf numFmtId="0" fontId="10" fillId="18" borderId="0" xfId="0" applyFont="1" applyFill="1"/>
    <xf numFmtId="0" fontId="59" fillId="0" borderId="0" xfId="0" applyFont="1"/>
    <xf numFmtId="0" fontId="59" fillId="17" borderId="0" xfId="0" applyFont="1" applyFill="1"/>
    <xf numFmtId="0" fontId="10" fillId="19" borderId="0" xfId="0" applyFont="1" applyFill="1" applyAlignment="1">
      <alignment horizontal="center"/>
    </xf>
    <xf numFmtId="0" fontId="53" fillId="20" borderId="0" xfId="0" applyFont="1" applyFill="1"/>
    <xf numFmtId="0" fontId="53" fillId="20" borderId="0" xfId="0" applyFont="1" applyFill="1" applyAlignment="1">
      <alignment horizontal="center"/>
    </xf>
    <xf numFmtId="0" fontId="53" fillId="21" borderId="0" xfId="0" applyFont="1" applyFill="1" applyAlignment="1">
      <alignment horizontal="center"/>
    </xf>
    <xf numFmtId="0" fontId="51" fillId="0" borderId="0" xfId="0" applyFont="1" applyAlignment="1">
      <alignment horizontal="center"/>
    </xf>
    <xf numFmtId="0" fontId="61" fillId="0" borderId="0" xfId="0" applyFont="1" applyAlignment="1">
      <alignment horizontal="left"/>
    </xf>
    <xf numFmtId="0" fontId="62" fillId="5" borderId="0" xfId="0" applyFont="1" applyFill="1"/>
    <xf numFmtId="166" fontId="51" fillId="0" borderId="0" xfId="0" applyNumberFormat="1" applyFont="1" applyAlignment="1">
      <alignment horizontal="center"/>
    </xf>
    <xf numFmtId="0" fontId="64" fillId="0" borderId="0" xfId="0" applyFont="1" applyAlignment="1">
      <alignment horizontal="right"/>
    </xf>
    <xf numFmtId="2" fontId="51" fillId="0" borderId="0" xfId="0" applyNumberFormat="1" applyFont="1" applyAlignment="1">
      <alignment horizontal="center"/>
    </xf>
    <xf numFmtId="0" fontId="66" fillId="0" borderId="0" xfId="0" applyFont="1" applyAlignment="1">
      <alignment horizontal="left" indent="5"/>
    </xf>
    <xf numFmtId="0" fontId="69" fillId="16" borderId="0" xfId="0" applyFont="1" applyFill="1"/>
    <xf numFmtId="0" fontId="53" fillId="0" borderId="0" xfId="0" applyFont="1"/>
    <xf numFmtId="0" fontId="70" fillId="0" borderId="0" xfId="0" applyFont="1"/>
    <xf numFmtId="0" fontId="69" fillId="11" borderId="0" xfId="0" applyFont="1" applyFill="1"/>
    <xf numFmtId="0" fontId="53" fillId="11" borderId="0" xfId="0" applyFont="1" applyFill="1"/>
    <xf numFmtId="0" fontId="10" fillId="11" borderId="0" xfId="0" applyFont="1" applyFill="1"/>
    <xf numFmtId="0" fontId="46" fillId="0" borderId="0" xfId="0" applyFont="1" applyAlignment="1">
      <alignment horizontal="center"/>
    </xf>
    <xf numFmtId="0" fontId="71" fillId="0" borderId="0" xfId="0" applyFont="1" applyAlignment="1">
      <alignment horizontal="center"/>
    </xf>
    <xf numFmtId="0" fontId="72" fillId="0" borderId="0" xfId="0" applyFont="1" applyAlignment="1">
      <alignment horizontal="center"/>
    </xf>
    <xf numFmtId="0" fontId="73" fillId="0" borderId="0" xfId="0" applyFont="1" applyAlignment="1">
      <alignment horizontal="center"/>
    </xf>
    <xf numFmtId="0" fontId="74" fillId="0" borderId="0" xfId="0" applyFont="1" applyAlignment="1">
      <alignment horizontal="center"/>
    </xf>
    <xf numFmtId="0" fontId="53" fillId="0" borderId="0" xfId="0" applyFont="1" applyAlignment="1">
      <alignment horizontal="center"/>
    </xf>
    <xf numFmtId="0" fontId="55" fillId="0" borderId="0" xfId="0" applyFont="1" applyAlignment="1">
      <alignment horizontal="center"/>
    </xf>
    <xf numFmtId="0" fontId="75" fillId="16" borderId="0" xfId="0" applyFont="1" applyFill="1"/>
    <xf numFmtId="168" fontId="72" fillId="4" borderId="0" xfId="0" applyNumberFormat="1" applyFont="1" applyFill="1" applyAlignment="1">
      <alignment horizontal="center"/>
    </xf>
    <xf numFmtId="0" fontId="53" fillId="5" borderId="0" xfId="0" applyFont="1" applyFill="1"/>
    <xf numFmtId="166" fontId="10" fillId="0" borderId="0" xfId="0" applyNumberFormat="1" applyFont="1"/>
    <xf numFmtId="0" fontId="28" fillId="16" borderId="0" xfId="0" applyFont="1" applyFill="1"/>
    <xf numFmtId="0" fontId="72" fillId="0" borderId="0" xfId="0" applyFont="1"/>
    <xf numFmtId="168" fontId="53" fillId="5" borderId="0" xfId="0" applyNumberFormat="1" applyFont="1" applyFill="1"/>
    <xf numFmtId="0" fontId="53" fillId="22" borderId="0" xfId="0" applyFont="1" applyFill="1"/>
    <xf numFmtId="168" fontId="53" fillId="23" borderId="0" xfId="0" applyNumberFormat="1" applyFont="1" applyFill="1"/>
    <xf numFmtId="1" fontId="53" fillId="22" borderId="0" xfId="0" applyNumberFormat="1" applyFont="1" applyFill="1" applyAlignment="1">
      <alignment horizontal="center"/>
    </xf>
    <xf numFmtId="0" fontId="76" fillId="0" borderId="0" xfId="0" applyFont="1"/>
    <xf numFmtId="0" fontId="53" fillId="0" borderId="0" xfId="0" applyFont="1" applyAlignment="1">
      <alignment horizontal="left"/>
    </xf>
    <xf numFmtId="0" fontId="71" fillId="0" borderId="0" xfId="0" applyFont="1" applyAlignment="1">
      <alignment wrapText="1"/>
    </xf>
    <xf numFmtId="1" fontId="53" fillId="0" borderId="0" xfId="0" applyNumberFormat="1" applyFont="1"/>
    <xf numFmtId="0" fontId="53" fillId="16" borderId="0" xfId="0" applyFont="1" applyFill="1" applyAlignment="1">
      <alignment wrapText="1"/>
    </xf>
    <xf numFmtId="0" fontId="53" fillId="16" borderId="0" xfId="0" applyFont="1" applyFill="1" applyAlignment="1">
      <alignment horizontal="center" wrapText="1"/>
    </xf>
    <xf numFmtId="0" fontId="55" fillId="0" borderId="0" xfId="0" applyFont="1"/>
    <xf numFmtId="1" fontId="37" fillId="5" borderId="0" xfId="0" applyNumberFormat="1" applyFont="1" applyFill="1" applyAlignment="1">
      <alignment horizontal="center"/>
    </xf>
    <xf numFmtId="0" fontId="10" fillId="0" borderId="0" xfId="0" applyFont="1" applyAlignment="1">
      <alignment horizontal="right"/>
    </xf>
    <xf numFmtId="0" fontId="17" fillId="0" borderId="0" xfId="0" applyFont="1"/>
    <xf numFmtId="1" fontId="17" fillId="2" borderId="0" xfId="0" applyNumberFormat="1" applyFont="1" applyFill="1" applyAlignment="1">
      <alignment horizontal="center"/>
    </xf>
    <xf numFmtId="1" fontId="17" fillId="0" borderId="0" xfId="0" applyNumberFormat="1" applyFont="1" applyAlignment="1">
      <alignment horizontal="center"/>
    </xf>
    <xf numFmtId="0" fontId="53" fillId="0" borderId="0" xfId="0" applyFont="1" applyAlignment="1">
      <alignment horizontal="right"/>
    </xf>
    <xf numFmtId="0" fontId="77" fillId="16" borderId="0" xfId="0" applyFont="1" applyFill="1"/>
    <xf numFmtId="0" fontId="38" fillId="0" borderId="0" xfId="0" applyFont="1" applyAlignment="1">
      <alignment horizontal="center"/>
    </xf>
    <xf numFmtId="0" fontId="77" fillId="0" borderId="0" xfId="0" applyFont="1"/>
    <xf numFmtId="1" fontId="77" fillId="0" borderId="0" xfId="0" applyNumberFormat="1" applyFont="1"/>
    <xf numFmtId="0" fontId="78" fillId="0" borderId="0" xfId="0" applyFont="1" applyAlignment="1">
      <alignment vertical="center"/>
    </xf>
    <xf numFmtId="165" fontId="77" fillId="0" borderId="0" xfId="1" applyNumberFormat="1" applyFont="1"/>
    <xf numFmtId="167" fontId="77" fillId="0" borderId="0" xfId="0" applyNumberFormat="1" applyFont="1"/>
    <xf numFmtId="0" fontId="79" fillId="0" borderId="0" xfId="0" applyFont="1" applyAlignment="1">
      <alignment horizontal="left" vertical="center" wrapText="1"/>
    </xf>
    <xf numFmtId="9" fontId="77" fillId="0" borderId="0" xfId="3" applyFont="1" applyAlignment="1">
      <alignment horizontal="center"/>
    </xf>
    <xf numFmtId="169" fontId="77" fillId="0" borderId="0" xfId="3" applyNumberFormat="1" applyFont="1"/>
    <xf numFmtId="0" fontId="39" fillId="0" borderId="0" xfId="0" applyFont="1" applyAlignment="1">
      <alignment wrapText="1"/>
    </xf>
    <xf numFmtId="166" fontId="77" fillId="0" borderId="0" xfId="0" applyNumberFormat="1" applyFont="1"/>
    <xf numFmtId="0" fontId="77" fillId="0" borderId="0" xfId="0" applyFont="1" applyAlignment="1">
      <alignment wrapText="1"/>
    </xf>
    <xf numFmtId="2" fontId="77" fillId="0" borderId="0" xfId="0" applyNumberFormat="1" applyFont="1"/>
    <xf numFmtId="0" fontId="77" fillId="0" borderId="0" xfId="0" applyFont="1" applyAlignment="1">
      <alignment horizontal="center"/>
    </xf>
    <xf numFmtId="1" fontId="19" fillId="6" borderId="0" xfId="0" applyNumberFormat="1" applyFont="1" applyFill="1" applyAlignment="1">
      <alignment horizontal="left" vertical="top" wrapText="1"/>
    </xf>
    <xf numFmtId="1" fontId="24" fillId="6" borderId="0" xfId="0" applyNumberFormat="1" applyFont="1" applyFill="1" applyAlignment="1">
      <alignment horizontal="left" vertical="top" wrapText="1"/>
    </xf>
    <xf numFmtId="1" fontId="30" fillId="6" borderId="0" xfId="0" applyNumberFormat="1" applyFont="1" applyFill="1" applyAlignment="1">
      <alignment horizontal="left" vertical="center" wrapText="1"/>
    </xf>
    <xf numFmtId="0" fontId="23" fillId="4" borderId="0" xfId="0" applyFont="1" applyFill="1" applyAlignment="1">
      <alignment horizontal="left" vertical="center"/>
    </xf>
    <xf numFmtId="0" fontId="80" fillId="13" borderId="2" xfId="0" applyFont="1" applyFill="1" applyBorder="1" applyAlignment="1">
      <alignment vertical="center"/>
    </xf>
    <xf numFmtId="0" fontId="28" fillId="4" borderId="0" xfId="0" applyFont="1" applyFill="1" applyAlignment="1">
      <alignment horizontal="left" vertical="center"/>
    </xf>
    <xf numFmtId="0" fontId="81" fillId="0" borderId="0" xfId="5"/>
    <xf numFmtId="0" fontId="81" fillId="0" borderId="0" xfId="5" applyAlignment="1">
      <alignment horizontal="center"/>
    </xf>
    <xf numFmtId="0" fontId="82" fillId="0" borderId="0" xfId="5" applyFont="1"/>
    <xf numFmtId="0" fontId="81" fillId="11" borderId="0" xfId="5" applyFill="1"/>
    <xf numFmtId="0" fontId="85" fillId="8" borderId="1" xfId="6" applyFont="1" applyFill="1" applyAlignment="1">
      <alignment horizontal="center"/>
    </xf>
    <xf numFmtId="0" fontId="85" fillId="24" borderId="1" xfId="6" applyFont="1" applyAlignment="1">
      <alignment horizontal="center"/>
    </xf>
    <xf numFmtId="0" fontId="85" fillId="5" borderId="1" xfId="6" applyFont="1" applyFill="1" applyAlignment="1">
      <alignment vertical="center"/>
    </xf>
    <xf numFmtId="0" fontId="85" fillId="0" borderId="1" xfId="6" applyFont="1" applyFill="1" applyAlignment="1">
      <alignment vertical="center"/>
    </xf>
    <xf numFmtId="0" fontId="85" fillId="22" borderId="5" xfId="0" applyFont="1" applyFill="1" applyBorder="1" applyAlignment="1">
      <alignment horizontal="center"/>
    </xf>
    <xf numFmtId="0" fontId="85" fillId="14" borderId="5" xfId="0" applyFont="1" applyFill="1" applyBorder="1" applyAlignment="1">
      <alignment horizontal="center"/>
    </xf>
    <xf numFmtId="0" fontId="7" fillId="11" borderId="0" xfId="5" applyFont="1" applyFill="1" applyAlignment="1">
      <alignment horizontal="center" vertical="center" wrapText="1"/>
    </xf>
    <xf numFmtId="0" fontId="52" fillId="0" borderId="0" xfId="5" applyFont="1" applyAlignment="1">
      <alignment vertical="center"/>
    </xf>
    <xf numFmtId="0" fontId="84" fillId="26" borderId="7" xfId="0" applyFont="1" applyFill="1" applyBorder="1" applyAlignment="1">
      <alignment vertical="center"/>
    </xf>
    <xf numFmtId="171" fontId="90" fillId="0" borderId="0" xfId="5" applyNumberFormat="1" applyFont="1"/>
    <xf numFmtId="0" fontId="81" fillId="11" borderId="0" xfId="0" applyFont="1" applyFill="1" applyAlignment="1">
      <alignment vertical="center" wrapText="1"/>
    </xf>
    <xf numFmtId="0" fontId="85" fillId="3" borderId="5" xfId="6" applyFont="1" applyFill="1" applyBorder="1" applyAlignment="1">
      <alignment horizontal="center" vertical="center"/>
    </xf>
    <xf numFmtId="0" fontId="85" fillId="22" borderId="1" xfId="0" applyFont="1" applyFill="1" applyBorder="1" applyAlignment="1">
      <alignment horizontal="center"/>
    </xf>
    <xf numFmtId="0" fontId="85" fillId="28" borderId="7" xfId="0" applyFont="1" applyFill="1" applyBorder="1" applyAlignment="1">
      <alignment vertical="center"/>
    </xf>
    <xf numFmtId="0" fontId="33" fillId="28" borderId="7" xfId="0" applyFont="1" applyFill="1" applyBorder="1"/>
    <xf numFmtId="0" fontId="85" fillId="28" borderId="7" xfId="0" applyFont="1" applyFill="1" applyBorder="1" applyAlignment="1">
      <alignment horizontal="center"/>
    </xf>
    <xf numFmtId="0" fontId="83" fillId="0" borderId="7" xfId="0" applyFont="1" applyBorder="1" applyAlignment="1">
      <alignment horizontal="center"/>
    </xf>
    <xf numFmtId="0" fontId="85" fillId="26" borderId="7" xfId="0" applyFont="1" applyFill="1" applyBorder="1" applyAlignment="1">
      <alignment vertical="center"/>
    </xf>
    <xf numFmtId="0" fontId="88" fillId="28" borderId="7" xfId="0" applyFont="1" applyFill="1" applyBorder="1"/>
    <xf numFmtId="0" fontId="81" fillId="0" borderId="0" xfId="0" applyFont="1" applyAlignment="1">
      <alignment vertical="center" wrapText="1"/>
    </xf>
    <xf numFmtId="0" fontId="81" fillId="11" borderId="0" xfId="5" applyFill="1" applyAlignment="1">
      <alignment horizontal="center"/>
    </xf>
    <xf numFmtId="0" fontId="83" fillId="26" borderId="7" xfId="0" applyFont="1" applyFill="1" applyBorder="1" applyAlignment="1">
      <alignment horizontal="center"/>
    </xf>
    <xf numFmtId="0" fontId="84" fillId="26" borderId="0" xfId="0" applyFont="1" applyFill="1" applyAlignment="1">
      <alignment horizontal="center"/>
    </xf>
    <xf numFmtId="0" fontId="85" fillId="28" borderId="7" xfId="0" applyFont="1" applyFill="1" applyBorder="1"/>
    <xf numFmtId="0" fontId="85" fillId="28" borderId="4" xfId="0" applyFont="1" applyFill="1" applyBorder="1" applyAlignment="1">
      <alignment vertical="center"/>
    </xf>
    <xf numFmtId="0" fontId="84" fillId="26" borderId="1" xfId="0" applyFont="1" applyFill="1" applyBorder="1" applyAlignment="1">
      <alignment vertical="center"/>
    </xf>
    <xf numFmtId="0" fontId="85" fillId="28" borderId="4" xfId="0" applyFont="1" applyFill="1" applyBorder="1" applyAlignment="1">
      <alignment horizontal="center"/>
    </xf>
    <xf numFmtId="0" fontId="83" fillId="28" borderId="7" xfId="0" applyFont="1" applyFill="1" applyBorder="1"/>
    <xf numFmtId="0" fontId="85" fillId="14" borderId="1" xfId="0" applyFont="1" applyFill="1" applyBorder="1" applyAlignment="1">
      <alignment horizontal="center"/>
    </xf>
    <xf numFmtId="0" fontId="81" fillId="11" borderId="0" xfId="0" applyFont="1" applyFill="1" applyAlignment="1">
      <alignment horizontal="center"/>
    </xf>
    <xf numFmtId="0" fontId="81" fillId="0" borderId="0" xfId="0" applyFont="1"/>
    <xf numFmtId="0" fontId="83" fillId="29" borderId="7" xfId="0" applyFont="1" applyFill="1" applyBorder="1" applyAlignment="1">
      <alignment horizontal="center"/>
    </xf>
    <xf numFmtId="0" fontId="81" fillId="11" borderId="0" xfId="0" applyFont="1" applyFill="1" applyAlignment="1">
      <alignment horizontal="center" vertical="center" wrapText="1"/>
    </xf>
    <xf numFmtId="0" fontId="91" fillId="8" borderId="9" xfId="5" applyFont="1" applyFill="1" applyBorder="1" applyAlignment="1">
      <alignment vertical="center" wrapText="1"/>
    </xf>
    <xf numFmtId="0" fontId="91" fillId="8" borderId="0" xfId="5" applyFont="1" applyFill="1" applyAlignment="1">
      <alignment vertical="center" wrapText="1"/>
    </xf>
    <xf numFmtId="0" fontId="88" fillId="26" borderId="7" xfId="0" applyFont="1" applyFill="1" applyBorder="1"/>
    <xf numFmtId="0" fontId="83" fillId="8" borderId="1" xfId="6" applyFill="1" applyAlignment="1">
      <alignment vertical="center"/>
    </xf>
    <xf numFmtId="0" fontId="83" fillId="24" borderId="1" xfId="6" applyAlignment="1">
      <alignment vertical="center"/>
    </xf>
    <xf numFmtId="0" fontId="83" fillId="8" borderId="1" xfId="6" applyFill="1" applyAlignment="1">
      <alignment horizontal="center" vertical="center"/>
    </xf>
    <xf numFmtId="0" fontId="83" fillId="24" borderId="1" xfId="6" applyAlignment="1">
      <alignment horizontal="center" vertical="center"/>
    </xf>
    <xf numFmtId="0" fontId="52" fillId="0" borderId="0" xfId="5" applyFont="1" applyAlignment="1">
      <alignment horizontal="center" vertical="center"/>
    </xf>
    <xf numFmtId="0" fontId="94" fillId="0" borderId="0" xfId="5" applyFont="1" applyAlignment="1">
      <alignment vertical="center"/>
    </xf>
    <xf numFmtId="0" fontId="45" fillId="0" borderId="0" xfId="5" applyFont="1" applyAlignment="1">
      <alignment vertical="center"/>
    </xf>
    <xf numFmtId="0" fontId="96" fillId="31" borderId="0" xfId="0" applyFont="1" applyFill="1" applyAlignment="1">
      <alignment horizontal="left" vertical="center"/>
    </xf>
    <xf numFmtId="0" fontId="96" fillId="32" borderId="0" xfId="0" applyFont="1" applyFill="1" applyAlignment="1">
      <alignment horizontal="left" vertical="center"/>
    </xf>
    <xf numFmtId="0" fontId="97" fillId="0" borderId="0" xfId="0" applyFont="1" applyAlignment="1">
      <alignment vertical="center"/>
    </xf>
    <xf numFmtId="0" fontId="98" fillId="31" borderId="0" xfId="0" applyFont="1" applyFill="1" applyAlignment="1">
      <alignment vertical="top" wrapText="1"/>
    </xf>
    <xf numFmtId="0" fontId="97" fillId="31" borderId="0" xfId="0" applyFont="1" applyFill="1" applyAlignment="1">
      <alignment vertical="center"/>
    </xf>
    <xf numFmtId="0" fontId="100" fillId="0" borderId="18" xfId="0" applyFont="1" applyBorder="1" applyAlignment="1">
      <alignment vertical="center"/>
    </xf>
    <xf numFmtId="0" fontId="71" fillId="31" borderId="18" xfId="0" applyFont="1" applyFill="1" applyBorder="1" applyAlignment="1">
      <alignment vertical="center"/>
    </xf>
    <xf numFmtId="0" fontId="21" fillId="31" borderId="0" xfId="0" applyFont="1" applyFill="1"/>
    <xf numFmtId="0" fontId="71" fillId="7" borderId="19" xfId="0" applyFont="1" applyFill="1" applyBorder="1" applyAlignment="1">
      <alignment vertical="center"/>
    </xf>
    <xf numFmtId="0" fontId="71" fillId="0" borderId="19" xfId="0" applyFont="1" applyBorder="1" applyAlignment="1">
      <alignment vertical="center"/>
    </xf>
    <xf numFmtId="0" fontId="71" fillId="33" borderId="19" xfId="0" applyFont="1" applyFill="1" applyBorder="1" applyAlignment="1">
      <alignment vertical="center"/>
    </xf>
    <xf numFmtId="0" fontId="71" fillId="0" borderId="18" xfId="0" applyFont="1" applyBorder="1" applyAlignment="1">
      <alignment vertical="center"/>
    </xf>
    <xf numFmtId="0" fontId="71" fillId="33" borderId="18" xfId="0" applyFont="1" applyFill="1" applyBorder="1" applyAlignment="1">
      <alignment vertical="center"/>
    </xf>
    <xf numFmtId="0" fontId="71" fillId="0" borderId="18" xfId="0" applyFont="1" applyBorder="1" applyAlignment="1">
      <alignment horizontal="left" vertical="center"/>
    </xf>
    <xf numFmtId="0" fontId="21" fillId="33" borderId="20" xfId="0" applyFont="1" applyFill="1" applyBorder="1" applyAlignment="1">
      <alignment horizontal="left" vertical="center"/>
    </xf>
    <xf numFmtId="0" fontId="71" fillId="0" borderId="20" xfId="0" applyFont="1" applyBorder="1" applyAlignment="1">
      <alignment horizontal="left" vertical="center"/>
    </xf>
    <xf numFmtId="0" fontId="71" fillId="0" borderId="0" xfId="0" applyFont="1" applyAlignment="1">
      <alignment horizontal="left" vertical="center"/>
    </xf>
    <xf numFmtId="0" fontId="21" fillId="7" borderId="0" xfId="0" applyFont="1" applyFill="1"/>
    <xf numFmtId="0" fontId="103" fillId="35" borderId="0" xfId="0" applyFont="1" applyFill="1" applyAlignment="1">
      <alignment horizontal="center" vertical="center" textRotation="255" wrapText="1"/>
    </xf>
    <xf numFmtId="0" fontId="101" fillId="36" borderId="0" xfId="0" applyFont="1" applyFill="1" applyAlignment="1">
      <alignment wrapText="1"/>
    </xf>
    <xf numFmtId="0" fontId="96" fillId="7" borderId="0" xfId="0" applyFont="1" applyFill="1" applyAlignment="1">
      <alignment vertical="center"/>
    </xf>
    <xf numFmtId="0" fontId="104" fillId="0" borderId="0" xfId="0" applyFont="1" applyAlignment="1">
      <alignment vertical="center"/>
    </xf>
    <xf numFmtId="0" fontId="104" fillId="37" borderId="0" xfId="0" applyFont="1" applyFill="1" applyAlignment="1">
      <alignment vertical="center"/>
    </xf>
    <xf numFmtId="0" fontId="71" fillId="0" borderId="0" xfId="0" applyFont="1" applyAlignment="1">
      <alignment vertical="center"/>
    </xf>
    <xf numFmtId="0" fontId="97" fillId="37" borderId="0" xfId="0" applyFont="1" applyFill="1" applyAlignment="1">
      <alignment vertical="center"/>
    </xf>
    <xf numFmtId="0" fontId="71" fillId="37" borderId="0" xfId="0" applyFont="1" applyFill="1" applyAlignment="1">
      <alignment vertical="center"/>
    </xf>
    <xf numFmtId="0" fontId="71" fillId="0" borderId="0" xfId="0" applyFont="1"/>
    <xf numFmtId="0" fontId="103" fillId="38" borderId="0" xfId="0" applyFont="1" applyFill="1" applyAlignment="1">
      <alignment horizontal="center" vertical="center" textRotation="255" wrapText="1"/>
    </xf>
    <xf numFmtId="0" fontId="101" fillId="0" borderId="0" xfId="0" applyFont="1" applyAlignment="1">
      <alignment vertical="center" textRotation="45" wrapText="1"/>
    </xf>
    <xf numFmtId="43" fontId="56" fillId="0" borderId="1" xfId="0" applyNumberFormat="1" applyFont="1" applyBorder="1" applyAlignment="1">
      <alignment vertical="center"/>
    </xf>
    <xf numFmtId="0" fontId="107" fillId="7" borderId="21" xfId="0" applyFont="1" applyFill="1" applyBorder="1" applyAlignment="1">
      <alignment horizontal="center" vertical="center"/>
    </xf>
    <xf numFmtId="0" fontId="97" fillId="0" borderId="18" xfId="0" applyFont="1" applyBorder="1" applyAlignment="1">
      <alignment vertical="center"/>
    </xf>
    <xf numFmtId="0" fontId="97" fillId="33" borderId="18" xfId="0" applyFont="1" applyFill="1" applyBorder="1" applyAlignment="1">
      <alignment vertical="center"/>
    </xf>
    <xf numFmtId="0" fontId="108" fillId="0" borderId="18" xfId="0" applyFont="1" applyBorder="1" applyAlignment="1">
      <alignment horizontal="left" vertical="center"/>
    </xf>
    <xf numFmtId="0" fontId="106" fillId="0" borderId="0" xfId="0" applyFont="1" applyAlignment="1">
      <alignment wrapText="1"/>
    </xf>
    <xf numFmtId="0" fontId="109" fillId="7" borderId="0" xfId="0" applyFont="1" applyFill="1" applyAlignment="1">
      <alignment horizontal="left"/>
    </xf>
    <xf numFmtId="0" fontId="53" fillId="33" borderId="23" xfId="0" applyFont="1" applyFill="1" applyBorder="1" applyAlignment="1">
      <alignment horizontal="left"/>
    </xf>
    <xf numFmtId="0" fontId="53" fillId="0" borderId="19" xfId="0" applyFont="1" applyBorder="1" applyAlignment="1">
      <alignment horizontal="left"/>
    </xf>
    <xf numFmtId="0" fontId="53" fillId="33" borderId="19" xfId="0" applyFont="1" applyFill="1" applyBorder="1" applyAlignment="1">
      <alignment horizontal="left"/>
    </xf>
    <xf numFmtId="0" fontId="53" fillId="0" borderId="18" xfId="0" applyFont="1" applyBorder="1" applyAlignment="1">
      <alignment horizontal="left"/>
    </xf>
    <xf numFmtId="0" fontId="53" fillId="33" borderId="18" xfId="0" applyFont="1" applyFill="1" applyBorder="1" applyAlignment="1">
      <alignment horizontal="left"/>
    </xf>
    <xf numFmtId="0" fontId="110" fillId="33" borderId="19" xfId="0" applyFont="1" applyFill="1" applyBorder="1" applyAlignment="1">
      <alignment horizontal="left"/>
    </xf>
    <xf numFmtId="0" fontId="53" fillId="40" borderId="0" xfId="0" applyFont="1" applyFill="1" applyAlignment="1">
      <alignment horizontal="left" wrapText="1"/>
    </xf>
    <xf numFmtId="0" fontId="111" fillId="7" borderId="0" xfId="0" applyFont="1" applyFill="1" applyAlignment="1">
      <alignment horizontal="left"/>
    </xf>
    <xf numFmtId="0" fontId="112" fillId="0" borderId="0" xfId="0" applyFont="1"/>
    <xf numFmtId="0" fontId="101" fillId="0" borderId="0" xfId="0" applyFont="1" applyAlignment="1">
      <alignment wrapText="1"/>
    </xf>
    <xf numFmtId="14" fontId="39" fillId="0" borderId="0" xfId="0" applyNumberFormat="1" applyFont="1"/>
    <xf numFmtId="0" fontId="34" fillId="0" borderId="0" xfId="0" applyFont="1" applyAlignment="1">
      <alignment horizontal="center"/>
    </xf>
    <xf numFmtId="1" fontId="34" fillId="0" borderId="0" xfId="0" applyNumberFormat="1" applyFont="1" applyAlignment="1">
      <alignment horizontal="center"/>
    </xf>
    <xf numFmtId="0" fontId="14" fillId="0" borderId="0" xfId="0" applyFont="1" applyAlignment="1">
      <alignment vertical="center"/>
    </xf>
    <xf numFmtId="0" fontId="36" fillId="9" borderId="0" xfId="0" applyFont="1" applyFill="1" applyAlignment="1">
      <alignment vertical="center"/>
    </xf>
    <xf numFmtId="0" fontId="85" fillId="8" borderId="1" xfId="6" applyFont="1" applyFill="1" applyAlignment="1">
      <alignment horizontal="center" vertical="center"/>
    </xf>
    <xf numFmtId="0" fontId="86" fillId="28" borderId="1" xfId="0" applyFont="1" applyFill="1" applyBorder="1" applyAlignment="1">
      <alignment vertical="center"/>
    </xf>
    <xf numFmtId="0" fontId="86" fillId="26" borderId="1" xfId="0" applyFont="1" applyFill="1" applyBorder="1" applyAlignment="1">
      <alignment vertical="center"/>
    </xf>
    <xf numFmtId="0" fontId="85" fillId="26" borderId="7" xfId="0" applyFont="1" applyFill="1" applyBorder="1" applyAlignment="1">
      <alignment horizontal="center" vertical="center"/>
    </xf>
    <xf numFmtId="0" fontId="83" fillId="24" borderId="1" xfId="6" applyAlignment="1">
      <alignment horizontal="left" vertical="center"/>
    </xf>
    <xf numFmtId="0" fontId="83" fillId="8" borderId="7" xfId="6" applyFill="1" applyBorder="1" applyAlignment="1">
      <alignment horizontal="center" vertical="center"/>
    </xf>
    <xf numFmtId="0" fontId="92" fillId="5" borderId="0" xfId="5" applyFont="1" applyFill="1" applyAlignment="1">
      <alignment horizontal="center"/>
    </xf>
    <xf numFmtId="43" fontId="81" fillId="27" borderId="8" xfId="0" applyNumberFormat="1" applyFont="1" applyFill="1" applyBorder="1" applyAlignment="1">
      <alignment horizontal="left" vertical="center"/>
    </xf>
    <xf numFmtId="166" fontId="10" fillId="17" borderId="0" xfId="0" applyNumberFormat="1" applyFont="1" applyFill="1" applyAlignment="1">
      <alignment horizontal="center"/>
    </xf>
    <xf numFmtId="0" fontId="69" fillId="0" borderId="0" xfId="0" applyFont="1"/>
    <xf numFmtId="1" fontId="37" fillId="5" borderId="0" xfId="0" applyNumberFormat="1" applyFont="1" applyFill="1" applyAlignment="1">
      <alignment horizontal="left" vertical="center"/>
    </xf>
    <xf numFmtId="0" fontId="122" fillId="0" borderId="0" xfId="0" applyFont="1" applyAlignment="1">
      <alignment horizontal="center"/>
    </xf>
    <xf numFmtId="43" fontId="124" fillId="0" borderId="0" xfId="0" applyNumberFormat="1" applyFont="1" applyAlignment="1">
      <alignment vertical="center"/>
    </xf>
    <xf numFmtId="166" fontId="52" fillId="28" borderId="5" xfId="0" applyNumberFormat="1" applyFont="1" applyFill="1" applyBorder="1" applyAlignment="1">
      <alignment horizontal="center" wrapText="1"/>
    </xf>
    <xf numFmtId="43" fontId="87" fillId="28" borderId="6" xfId="0" applyNumberFormat="1" applyFont="1" applyFill="1" applyBorder="1" applyAlignment="1">
      <alignment horizontal="center" wrapText="1"/>
    </xf>
    <xf numFmtId="166" fontId="52" fillId="28" borderId="24" xfId="0" applyNumberFormat="1" applyFont="1" applyFill="1" applyBorder="1" applyAlignment="1">
      <alignment horizontal="center" wrapText="1"/>
    </xf>
    <xf numFmtId="166" fontId="52" fillId="28" borderId="1" xfId="0" applyNumberFormat="1" applyFont="1" applyFill="1" applyBorder="1" applyAlignment="1">
      <alignment horizontal="center" wrapText="1"/>
    </xf>
    <xf numFmtId="0" fontId="83" fillId="8" borderId="25" xfId="6" applyFill="1" applyBorder="1" applyAlignment="1">
      <alignment horizontal="center" vertical="center"/>
    </xf>
    <xf numFmtId="0" fontId="118" fillId="22" borderId="1" xfId="0" applyFont="1" applyFill="1" applyBorder="1" applyAlignment="1">
      <alignment horizontal="center" vertical="center"/>
    </xf>
    <xf numFmtId="0" fontId="127" fillId="0" borderId="0" xfId="0" applyFont="1" applyAlignment="1">
      <alignment vertical="center" textRotation="255"/>
    </xf>
    <xf numFmtId="14" fontId="93" fillId="0" borderId="3" xfId="5" applyNumberFormat="1" applyFont="1" applyBorder="1"/>
    <xf numFmtId="170" fontId="93" fillId="0" borderId="3" xfId="5" applyNumberFormat="1" applyFont="1" applyBorder="1"/>
    <xf numFmtId="0" fontId="62" fillId="0" borderId="0" xfId="0" applyFont="1"/>
    <xf numFmtId="0" fontId="62" fillId="0" borderId="0" xfId="0" applyFont="1" applyAlignment="1">
      <alignment vertical="center"/>
    </xf>
    <xf numFmtId="0" fontId="0" fillId="0" borderId="0" xfId="0" applyAlignment="1">
      <alignment horizontal="left"/>
    </xf>
    <xf numFmtId="0" fontId="128" fillId="0" borderId="0" xfId="0" applyFont="1"/>
    <xf numFmtId="1" fontId="87" fillId="0" borderId="1" xfId="0" applyNumberFormat="1" applyFont="1" applyBorder="1" applyAlignment="1">
      <alignment horizontal="center" wrapText="1"/>
    </xf>
    <xf numFmtId="0" fontId="46" fillId="0" borderId="0" xfId="0" applyFont="1"/>
    <xf numFmtId="0" fontId="129" fillId="0" borderId="0" xfId="0" applyFont="1" applyAlignment="1">
      <alignment horizontal="center"/>
    </xf>
    <xf numFmtId="1" fontId="87" fillId="17" borderId="1" xfId="10" applyNumberFormat="1" applyFont="1" applyFill="1" applyAlignment="1">
      <alignment horizontal="center" wrapText="1"/>
    </xf>
    <xf numFmtId="166" fontId="52" fillId="28" borderId="4" xfId="0" applyNumberFormat="1" applyFont="1" applyFill="1" applyBorder="1" applyAlignment="1">
      <alignment horizontal="center" wrapText="1"/>
    </xf>
    <xf numFmtId="166" fontId="87" fillId="28" borderId="4" xfId="0" applyNumberFormat="1" applyFont="1" applyFill="1" applyBorder="1" applyAlignment="1">
      <alignment horizontal="center" wrapText="1"/>
    </xf>
    <xf numFmtId="1" fontId="87" fillId="28" borderId="4" xfId="0" applyNumberFormat="1" applyFont="1" applyFill="1" applyBorder="1" applyAlignment="1">
      <alignment horizontal="center" wrapText="1"/>
    </xf>
    <xf numFmtId="1" fontId="52" fillId="28" borderId="5" xfId="0" applyNumberFormat="1" applyFont="1" applyFill="1" applyBorder="1" applyAlignment="1">
      <alignment horizontal="center" wrapText="1"/>
    </xf>
    <xf numFmtId="43" fontId="126" fillId="0" borderId="5" xfId="10" applyNumberFormat="1" applyFont="1" applyFill="1" applyBorder="1" applyAlignment="1">
      <alignment vertical="center" wrapText="1"/>
    </xf>
    <xf numFmtId="166" fontId="52" fillId="41" borderId="1" xfId="0" applyNumberFormat="1" applyFont="1" applyFill="1" applyBorder="1" applyAlignment="1">
      <alignment horizontal="center" wrapText="1"/>
    </xf>
    <xf numFmtId="0" fontId="70" fillId="42" borderId="0" xfId="0" applyFont="1" applyFill="1"/>
    <xf numFmtId="43" fontId="125" fillId="5" borderId="14" xfId="10" applyNumberFormat="1" applyFont="1" applyFill="1" applyBorder="1" applyAlignment="1">
      <alignment vertical="center" wrapText="1"/>
    </xf>
    <xf numFmtId="0" fontId="0" fillId="43" borderId="0" xfId="0" applyFill="1"/>
    <xf numFmtId="166" fontId="52" fillId="0" borderId="1" xfId="0" applyNumberFormat="1" applyFont="1" applyBorder="1" applyAlignment="1">
      <alignment horizontal="center" wrapText="1"/>
    </xf>
    <xf numFmtId="43" fontId="123" fillId="5" borderId="14" xfId="10" applyNumberFormat="1" applyFont="1" applyFill="1" applyBorder="1" applyAlignment="1">
      <alignment vertical="center" wrapText="1"/>
    </xf>
    <xf numFmtId="166" fontId="52" fillId="17" borderId="1" xfId="10" applyNumberFormat="1" applyFont="1" applyFill="1" applyAlignment="1">
      <alignment horizontal="center" wrapText="1"/>
    </xf>
    <xf numFmtId="166" fontId="87" fillId="28" borderId="24" xfId="0" applyNumberFormat="1" applyFont="1" applyFill="1" applyBorder="1" applyAlignment="1">
      <alignment horizontal="center" wrapText="1"/>
    </xf>
    <xf numFmtId="166" fontId="87" fillId="28" borderId="1" xfId="0" applyNumberFormat="1" applyFont="1" applyFill="1" applyBorder="1" applyAlignment="1">
      <alignment horizontal="center" wrapText="1"/>
    </xf>
    <xf numFmtId="43" fontId="87" fillId="11" borderId="6" xfId="10" applyNumberFormat="1" applyFont="1" applyFill="1" applyBorder="1" applyAlignment="1">
      <alignment horizontal="center" wrapText="1"/>
    </xf>
    <xf numFmtId="166" fontId="87" fillId="11" borderId="1" xfId="10" applyNumberFormat="1" applyFont="1" applyFill="1" applyAlignment="1">
      <alignment horizontal="center" wrapText="1"/>
    </xf>
    <xf numFmtId="165" fontId="52" fillId="28" borderId="1" xfId="0" applyNumberFormat="1" applyFont="1" applyFill="1" applyBorder="1" applyAlignment="1">
      <alignment horizontal="center" wrapText="1"/>
    </xf>
    <xf numFmtId="165" fontId="87" fillId="11" borderId="6" xfId="10" applyNumberFormat="1" applyFont="1" applyFill="1" applyBorder="1" applyAlignment="1">
      <alignment horizontal="center" wrapText="1"/>
    </xf>
    <xf numFmtId="166" fontId="52" fillId="11" borderId="6" xfId="10" applyNumberFormat="1" applyFont="1" applyFill="1" applyBorder="1" applyAlignment="1">
      <alignment horizontal="center" wrapText="1"/>
    </xf>
    <xf numFmtId="43" fontId="123" fillId="5" borderId="5" xfId="10" applyNumberFormat="1" applyFont="1" applyFill="1" applyBorder="1" applyAlignment="1">
      <alignment vertical="center" wrapText="1"/>
    </xf>
    <xf numFmtId="0" fontId="114" fillId="0" borderId="0" xfId="0" applyFont="1"/>
    <xf numFmtId="166" fontId="52" fillId="11" borderId="1" xfId="0" applyNumberFormat="1" applyFont="1" applyFill="1" applyBorder="1" applyAlignment="1">
      <alignment horizontal="center" wrapText="1"/>
    </xf>
    <xf numFmtId="166" fontId="52" fillId="11" borderId="1" xfId="10" applyNumberFormat="1" applyFont="1" applyFill="1" applyAlignment="1">
      <alignment horizontal="center" wrapText="1"/>
    </xf>
    <xf numFmtId="0" fontId="114" fillId="43" borderId="0" xfId="0" applyFont="1" applyFill="1"/>
    <xf numFmtId="166" fontId="87" fillId="11" borderId="1" xfId="0" applyNumberFormat="1" applyFont="1" applyFill="1" applyBorder="1" applyAlignment="1">
      <alignment horizontal="center" wrapText="1"/>
    </xf>
    <xf numFmtId="166" fontId="0" fillId="43" borderId="0" xfId="0" applyNumberFormat="1" applyFill="1"/>
    <xf numFmtId="0" fontId="0" fillId="11" borderId="0" xfId="0" applyFill="1"/>
    <xf numFmtId="166" fontId="87" fillId="11" borderId="6" xfId="10" applyNumberFormat="1" applyFont="1" applyFill="1" applyBorder="1" applyAlignment="1">
      <alignment horizontal="center" wrapText="1"/>
    </xf>
    <xf numFmtId="166" fontId="87" fillId="43" borderId="6" xfId="10" applyNumberFormat="1" applyFont="1" applyFill="1" applyBorder="1" applyAlignment="1">
      <alignment horizontal="center" wrapText="1"/>
    </xf>
    <xf numFmtId="165" fontId="87" fillId="0" borderId="6" xfId="10" applyNumberFormat="1" applyFont="1" applyFill="1" applyBorder="1" applyAlignment="1">
      <alignment horizontal="center" wrapText="1"/>
    </xf>
    <xf numFmtId="165" fontId="87" fillId="34" borderId="6" xfId="10" applyNumberFormat="1" applyFont="1" applyFill="1" applyBorder="1" applyAlignment="1">
      <alignment horizontal="center" wrapText="1"/>
    </xf>
    <xf numFmtId="0" fontId="75" fillId="0" borderId="0" xfId="0" applyFont="1" applyAlignment="1">
      <alignment horizontal="left" vertical="center"/>
    </xf>
    <xf numFmtId="165" fontId="135" fillId="0" borderId="1" xfId="10" applyNumberFormat="1" applyFont="1" applyFill="1" applyAlignment="1">
      <alignment horizontal="center" vertical="center"/>
    </xf>
    <xf numFmtId="0" fontId="75" fillId="0" borderId="0" xfId="0" applyFont="1" applyAlignment="1">
      <alignment horizontal="center" vertical="center"/>
    </xf>
    <xf numFmtId="0" fontId="136" fillId="0" borderId="0" xfId="0" applyFont="1" applyAlignment="1">
      <alignment horizontal="center" vertical="center"/>
    </xf>
    <xf numFmtId="165" fontId="133" fillId="0" borderId="1" xfId="10" applyNumberFormat="1" applyFont="1" applyFill="1" applyAlignment="1">
      <alignment horizontal="left" vertical="center" wrapText="1" indent="7"/>
    </xf>
    <xf numFmtId="0" fontId="36" fillId="0" borderId="0" xfId="0" applyFont="1" applyAlignment="1">
      <alignment vertical="center"/>
    </xf>
    <xf numFmtId="0" fontId="107" fillId="0" borderId="0" xfId="0" applyFont="1" applyAlignment="1">
      <alignment vertical="center"/>
    </xf>
    <xf numFmtId="0" fontId="137" fillId="0" borderId="0" xfId="0" applyFont="1" applyAlignment="1">
      <alignment vertical="center"/>
    </xf>
    <xf numFmtId="0" fontId="137" fillId="0" borderId="0" xfId="0" applyFont="1" applyAlignment="1">
      <alignment horizontal="left" vertical="center"/>
    </xf>
    <xf numFmtId="0" fontId="137" fillId="0" borderId="3" xfId="0" applyFont="1" applyBorder="1" applyAlignment="1">
      <alignment horizontal="left" vertical="center"/>
    </xf>
    <xf numFmtId="0" fontId="38" fillId="0" borderId="0" xfId="0" applyFont="1"/>
    <xf numFmtId="1" fontId="38" fillId="0" borderId="0" xfId="0" applyNumberFormat="1" applyFont="1"/>
    <xf numFmtId="165" fontId="62" fillId="0" borderId="0" xfId="0" applyNumberFormat="1" applyFont="1" applyAlignment="1">
      <alignment vertical="center"/>
    </xf>
    <xf numFmtId="166" fontId="87" fillId="0" borderId="4" xfId="0" applyNumberFormat="1" applyFont="1" applyBorder="1" applyAlignment="1">
      <alignment horizontal="center" wrapText="1"/>
    </xf>
    <xf numFmtId="1" fontId="87" fillId="0" borderId="4" xfId="0" applyNumberFormat="1" applyFont="1" applyBorder="1" applyAlignment="1">
      <alignment horizontal="center" wrapText="1"/>
    </xf>
    <xf numFmtId="1" fontId="87" fillId="0" borderId="5" xfId="0" applyNumberFormat="1" applyFont="1" applyBorder="1" applyAlignment="1">
      <alignment horizontal="center" wrapText="1"/>
    </xf>
    <xf numFmtId="43" fontId="125" fillId="5" borderId="5" xfId="10" applyNumberFormat="1" applyFont="1" applyFill="1" applyBorder="1" applyAlignment="1">
      <alignment wrapText="1"/>
    </xf>
    <xf numFmtId="166" fontId="52" fillId="28" borderId="4" xfId="0" applyNumberFormat="1" applyFont="1" applyFill="1" applyBorder="1" applyAlignment="1">
      <alignment horizontal="center" vertical="center" wrapText="1"/>
    </xf>
    <xf numFmtId="166" fontId="87" fillId="0" borderId="1" xfId="0" applyNumberFormat="1" applyFont="1" applyBorder="1" applyAlignment="1">
      <alignment horizontal="center" wrapText="1"/>
    </xf>
    <xf numFmtId="1" fontId="87" fillId="0" borderId="24" xfId="0" applyNumberFormat="1" applyFont="1" applyBorder="1" applyAlignment="1">
      <alignment horizontal="center" wrapText="1"/>
    </xf>
    <xf numFmtId="1" fontId="87" fillId="0" borderId="1" xfId="10" applyNumberFormat="1" applyFont="1" applyFill="1" applyAlignment="1">
      <alignment horizontal="center" wrapText="1"/>
    </xf>
    <xf numFmtId="166" fontId="87" fillId="0" borderId="6" xfId="10" applyNumberFormat="1" applyFont="1" applyFill="1" applyBorder="1" applyAlignment="1">
      <alignment horizontal="center" wrapText="1"/>
    </xf>
    <xf numFmtId="168" fontId="87" fillId="0" borderId="6" xfId="10" applyNumberFormat="1" applyFont="1" applyFill="1" applyBorder="1" applyAlignment="1">
      <alignment horizontal="center" wrapText="1"/>
    </xf>
    <xf numFmtId="166" fontId="87" fillId="0" borderId="1" xfId="10" applyNumberFormat="1" applyFont="1" applyFill="1" applyAlignment="1">
      <alignment horizontal="center" wrapText="1"/>
    </xf>
    <xf numFmtId="166" fontId="52" fillId="0" borderId="1" xfId="10" applyNumberFormat="1" applyFont="1" applyFill="1" applyAlignment="1">
      <alignment horizontal="center" wrapText="1"/>
    </xf>
    <xf numFmtId="0" fontId="140" fillId="0" borderId="0" xfId="0" applyFont="1" applyAlignment="1">
      <alignment horizontal="center" vertical="center"/>
    </xf>
    <xf numFmtId="166" fontId="87" fillId="28" borderId="0" xfId="0" applyNumberFormat="1" applyFont="1" applyFill="1" applyAlignment="1">
      <alignment horizontal="center" wrapText="1"/>
    </xf>
    <xf numFmtId="166" fontId="52" fillId="28" borderId="0" xfId="0" applyNumberFormat="1" applyFont="1" applyFill="1" applyAlignment="1">
      <alignment horizontal="center" wrapText="1"/>
    </xf>
    <xf numFmtId="166" fontId="52" fillId="0" borderId="0" xfId="0" applyNumberFormat="1" applyFont="1" applyAlignment="1">
      <alignment horizontal="center" wrapText="1"/>
    </xf>
    <xf numFmtId="166" fontId="87" fillId="0" borderId="0" xfId="0" applyNumberFormat="1" applyFont="1" applyAlignment="1">
      <alignment horizontal="center" wrapText="1"/>
    </xf>
    <xf numFmtId="1" fontId="87" fillId="0" borderId="0" xfId="0" applyNumberFormat="1" applyFont="1" applyAlignment="1">
      <alignment horizontal="center" wrapText="1"/>
    </xf>
    <xf numFmtId="1" fontId="52" fillId="0" borderId="0" xfId="0" applyNumberFormat="1" applyFont="1" applyAlignment="1">
      <alignment horizontal="center" wrapText="1"/>
    </xf>
    <xf numFmtId="1" fontId="52" fillId="0" borderId="1" xfId="10" applyNumberFormat="1" applyFont="1" applyFill="1" applyAlignment="1">
      <alignment horizontal="center" wrapText="1"/>
    </xf>
    <xf numFmtId="43" fontId="62" fillId="0" borderId="0" xfId="0" applyNumberFormat="1" applyFont="1"/>
    <xf numFmtId="164" fontId="10" fillId="0" borderId="0" xfId="2" applyNumberFormat="1" applyFont="1" applyAlignment="1">
      <alignment horizontal="center"/>
    </xf>
    <xf numFmtId="1" fontId="74" fillId="6" borderId="0" xfId="0" applyNumberFormat="1" applyFont="1" applyFill="1" applyAlignment="1">
      <alignment horizontal="left" vertical="top"/>
    </xf>
    <xf numFmtId="1" fontId="117" fillId="6" borderId="0" xfId="0" applyNumberFormat="1" applyFont="1" applyFill="1" applyAlignment="1">
      <alignment horizontal="left" vertical="center"/>
    </xf>
    <xf numFmtId="1" fontId="10" fillId="0" borderId="0" xfId="0" applyNumberFormat="1" applyFont="1" applyAlignment="1">
      <alignment horizontal="left"/>
    </xf>
    <xf numFmtId="1" fontId="18" fillId="0" borderId="0" xfId="0" applyNumberFormat="1" applyFont="1" applyAlignment="1">
      <alignment horizontal="left"/>
    </xf>
    <xf numFmtId="1" fontId="74" fillId="0" borderId="0" xfId="0" applyNumberFormat="1" applyFont="1" applyAlignment="1">
      <alignment horizontal="left" vertical="top" wrapText="1"/>
    </xf>
    <xf numFmtId="1" fontId="30" fillId="0" borderId="0" xfId="0" applyNumberFormat="1" applyFont="1" applyAlignment="1">
      <alignment horizontal="left" vertical="center" wrapText="1"/>
    </xf>
    <xf numFmtId="0" fontId="23" fillId="0" borderId="0" xfId="0" applyFont="1"/>
    <xf numFmtId="0" fontId="136" fillId="0" borderId="0" xfId="0" applyFont="1"/>
    <xf numFmtId="0" fontId="35" fillId="0" borderId="0" xfId="0" applyFont="1" applyAlignment="1">
      <alignment horizontal="center" vertical="center" wrapText="1"/>
    </xf>
    <xf numFmtId="9" fontId="34" fillId="0" borderId="0" xfId="3" applyFont="1" applyFill="1"/>
    <xf numFmtId="1" fontId="10" fillId="0" borderId="0" xfId="0" applyNumberFormat="1" applyFont="1"/>
    <xf numFmtId="0" fontId="53" fillId="4" borderId="0" xfId="0" applyFont="1" applyFill="1" applyAlignment="1">
      <alignment horizontal="center"/>
    </xf>
    <xf numFmtId="0" fontId="37" fillId="5" borderId="0" xfId="0" applyFont="1" applyFill="1" applyAlignment="1">
      <alignment horizontal="center" vertical="center"/>
    </xf>
    <xf numFmtId="0" fontId="31" fillId="0" borderId="0" xfId="0" applyFont="1"/>
    <xf numFmtId="0" fontId="39" fillId="0" borderId="0" xfId="0" applyFont="1"/>
    <xf numFmtId="0" fontId="17" fillId="0" borderId="0" xfId="0" applyFont="1" applyAlignment="1">
      <alignment horizontal="left" vertical="center"/>
    </xf>
    <xf numFmtId="0" fontId="23" fillId="0" borderId="0" xfId="0" applyFont="1" applyAlignment="1">
      <alignment horizontal="center" vertical="center"/>
    </xf>
    <xf numFmtId="0" fontId="28" fillId="5" borderId="0" xfId="0" applyFont="1" applyFill="1"/>
    <xf numFmtId="1" fontId="30" fillId="0" borderId="0" xfId="0" applyNumberFormat="1" applyFont="1" applyAlignment="1">
      <alignment vertical="center" wrapText="1"/>
    </xf>
    <xf numFmtId="1" fontId="18" fillId="0" borderId="0" xfId="0" applyNumberFormat="1" applyFont="1" applyAlignment="1">
      <alignment vertical="center"/>
    </xf>
    <xf numFmtId="1" fontId="24" fillId="0" borderId="0" xfId="0" applyNumberFormat="1" applyFont="1" applyAlignment="1">
      <alignment horizontal="left" vertical="top" wrapText="1"/>
    </xf>
    <xf numFmtId="1" fontId="19" fillId="0" borderId="0" xfId="0" applyNumberFormat="1" applyFont="1" applyAlignment="1">
      <alignment horizontal="left" vertical="top" wrapText="1"/>
    </xf>
    <xf numFmtId="1" fontId="37" fillId="0" borderId="0" xfId="0" applyNumberFormat="1" applyFont="1" applyAlignment="1">
      <alignment vertical="center"/>
    </xf>
    <xf numFmtId="164" fontId="77" fillId="0" borderId="0" xfId="2" applyNumberFormat="1" applyFont="1" applyAlignment="1">
      <alignment horizontal="center"/>
    </xf>
    <xf numFmtId="0" fontId="13" fillId="0" borderId="0" xfId="0" applyFont="1" applyAlignment="1">
      <alignment horizontal="center"/>
    </xf>
    <xf numFmtId="1" fontId="43" fillId="5" borderId="0" xfId="0" applyNumberFormat="1" applyFont="1" applyFill="1" applyAlignment="1">
      <alignment horizontal="left" vertical="center"/>
    </xf>
    <xf numFmtId="1" fontId="48" fillId="5" borderId="0" xfId="0" applyNumberFormat="1" applyFont="1" applyFill="1" applyAlignment="1">
      <alignment horizontal="left" vertical="center"/>
    </xf>
    <xf numFmtId="0" fontId="34" fillId="0" borderId="0" xfId="0" applyFont="1" applyAlignment="1">
      <alignment horizontal="left"/>
    </xf>
    <xf numFmtId="0" fontId="37" fillId="5" borderId="0" xfId="0" applyFont="1" applyFill="1" applyAlignment="1">
      <alignment horizontal="left" vertical="center"/>
    </xf>
    <xf numFmtId="1" fontId="37" fillId="0" borderId="0" xfId="0" applyNumberFormat="1" applyFont="1" applyAlignment="1">
      <alignment horizontal="left" vertical="center"/>
    </xf>
    <xf numFmtId="166" fontId="53" fillId="0" borderId="0" xfId="0" applyNumberFormat="1" applyFont="1"/>
    <xf numFmtId="0" fontId="147" fillId="0" borderId="0" xfId="0" applyFont="1" applyAlignment="1">
      <alignment horizontal="center"/>
    </xf>
    <xf numFmtId="0" fontId="50" fillId="5" borderId="0" xfId="0" applyFont="1" applyFill="1"/>
    <xf numFmtId="0" fontId="50" fillId="0" borderId="0" xfId="0" applyFont="1"/>
    <xf numFmtId="0" fontId="25" fillId="0" borderId="0" xfId="0" applyFont="1" applyAlignment="1">
      <alignment vertical="center" textRotation="255" wrapText="1"/>
    </xf>
    <xf numFmtId="0" fontId="77" fillId="16" borderId="0" xfId="0" applyFont="1" applyFill="1" applyAlignment="1">
      <alignment vertical="center"/>
    </xf>
    <xf numFmtId="43" fontId="42" fillId="0" borderId="6" xfId="0" applyNumberFormat="1" applyFont="1" applyBorder="1" applyAlignment="1">
      <alignment vertical="center"/>
    </xf>
    <xf numFmtId="0" fontId="21" fillId="0" borderId="0" xfId="0" applyFont="1" applyAlignment="1">
      <alignment horizontal="left"/>
    </xf>
    <xf numFmtId="43" fontId="10" fillId="0" borderId="0" xfId="0" applyNumberFormat="1" applyFont="1"/>
    <xf numFmtId="9" fontId="10" fillId="0" borderId="0" xfId="3" applyFont="1" applyFill="1" applyAlignment="1">
      <alignment horizontal="center"/>
    </xf>
    <xf numFmtId="0" fontId="33" fillId="0" borderId="0" xfId="0" applyFont="1" applyAlignment="1">
      <alignment textRotation="255" wrapText="1"/>
    </xf>
    <xf numFmtId="165" fontId="146" fillId="0" borderId="5" xfId="0" applyNumberFormat="1" applyFont="1" applyBorder="1" applyAlignment="1">
      <alignment horizontal="center" vertical="top"/>
    </xf>
    <xf numFmtId="0" fontId="89" fillId="0" borderId="0" xfId="0" applyFont="1" applyAlignment="1">
      <alignment horizontal="center" vertical="center"/>
    </xf>
    <xf numFmtId="0" fontId="118" fillId="44" borderId="5" xfId="0" applyFont="1" applyFill="1" applyBorder="1" applyAlignment="1">
      <alignment horizontal="center" vertical="center"/>
    </xf>
    <xf numFmtId="0" fontId="118" fillId="28" borderId="4" xfId="0" applyFont="1" applyFill="1" applyBorder="1" applyAlignment="1">
      <alignment horizontal="center" vertical="center"/>
    </xf>
    <xf numFmtId="0" fontId="153" fillId="28" borderId="7" xfId="0" applyFont="1" applyFill="1" applyBorder="1"/>
    <xf numFmtId="0" fontId="154" fillId="47" borderId="1" xfId="0" applyFont="1" applyFill="1" applyBorder="1" applyAlignment="1">
      <alignment horizontal="left" vertical="center"/>
    </xf>
    <xf numFmtId="0" fontId="154" fillId="47" borderId="1" xfId="0" applyFont="1" applyFill="1" applyBorder="1" applyAlignment="1">
      <alignment horizontal="center" vertical="center"/>
    </xf>
    <xf numFmtId="0" fontId="152" fillId="45" borderId="1" xfId="0" applyFont="1" applyFill="1" applyBorder="1" applyAlignment="1">
      <alignment horizontal="center" vertical="center"/>
    </xf>
    <xf numFmtId="0" fontId="152" fillId="46" borderId="7" xfId="0" applyFont="1" applyFill="1" applyBorder="1" applyAlignment="1">
      <alignment horizontal="center" vertical="center"/>
    </xf>
    <xf numFmtId="0" fontId="154" fillId="45" borderId="1" xfId="0" applyFont="1" applyFill="1" applyBorder="1" applyAlignment="1">
      <alignment horizontal="center" vertical="center"/>
    </xf>
    <xf numFmtId="0" fontId="152" fillId="28" borderId="7" xfId="0" applyFont="1" applyFill="1" applyBorder="1"/>
    <xf numFmtId="0" fontId="0" fillId="10" borderId="0" xfId="0" applyFill="1"/>
    <xf numFmtId="166" fontId="152" fillId="47" borderId="1" xfId="0" applyNumberFormat="1" applyFont="1" applyFill="1" applyBorder="1" applyAlignment="1">
      <alignment horizontal="center"/>
    </xf>
    <xf numFmtId="0" fontId="159" fillId="0" borderId="0" xfId="0" applyFont="1"/>
    <xf numFmtId="0" fontId="4" fillId="0" borderId="0" xfId="18"/>
    <xf numFmtId="0" fontId="160" fillId="4" borderId="27" xfId="18" applyFont="1" applyFill="1" applyBorder="1" applyAlignment="1">
      <alignment wrapText="1"/>
    </xf>
    <xf numFmtId="0" fontId="160" fillId="4" borderId="28" xfId="18" applyFont="1" applyFill="1" applyBorder="1" applyAlignment="1">
      <alignment horizontal="center" wrapText="1"/>
    </xf>
    <xf numFmtId="0" fontId="160" fillId="4" borderId="28" xfId="18" applyFont="1" applyFill="1" applyBorder="1" applyAlignment="1">
      <alignment wrapText="1"/>
    </xf>
    <xf numFmtId="0" fontId="161" fillId="4" borderId="0" xfId="18" applyFont="1" applyFill="1" applyAlignment="1">
      <alignment wrapText="1"/>
    </xf>
    <xf numFmtId="168" fontId="162" fillId="4" borderId="0" xfId="18" applyNumberFormat="1" applyFont="1" applyFill="1"/>
    <xf numFmtId="168" fontId="162" fillId="4" borderId="0" xfId="18" applyNumberFormat="1" applyFont="1" applyFill="1" applyAlignment="1">
      <alignment horizontal="center"/>
    </xf>
    <xf numFmtId="0" fontId="4" fillId="48" borderId="0" xfId="18" applyFill="1"/>
    <xf numFmtId="0" fontId="161" fillId="49" borderId="0" xfId="18" applyFont="1" applyFill="1" applyAlignment="1">
      <alignment wrapText="1"/>
    </xf>
    <xf numFmtId="168" fontId="162" fillId="49" borderId="0" xfId="18" applyNumberFormat="1" applyFont="1" applyFill="1"/>
    <xf numFmtId="168" fontId="162" fillId="49" borderId="0" xfId="18" applyNumberFormat="1" applyFont="1" applyFill="1" applyAlignment="1">
      <alignment horizontal="center"/>
    </xf>
    <xf numFmtId="0" fontId="157" fillId="48" borderId="0" xfId="18" applyFont="1" applyFill="1"/>
    <xf numFmtId="166" fontId="4" fillId="48" borderId="0" xfId="18" applyNumberFormat="1" applyFill="1"/>
    <xf numFmtId="0" fontId="161" fillId="0" borderId="0" xfId="18" applyFont="1" applyAlignment="1">
      <alignment wrapText="1"/>
    </xf>
    <xf numFmtId="168" fontId="162" fillId="0" borderId="0" xfId="18" applyNumberFormat="1" applyFont="1"/>
    <xf numFmtId="168" fontId="162" fillId="0" borderId="0" xfId="18" applyNumberFormat="1" applyFont="1" applyAlignment="1">
      <alignment horizontal="center"/>
    </xf>
    <xf numFmtId="43" fontId="161" fillId="0" borderId="0" xfId="18" applyNumberFormat="1" applyFont="1" applyAlignment="1">
      <alignment wrapText="1"/>
    </xf>
    <xf numFmtId="43" fontId="4" fillId="0" borderId="0" xfId="18" applyNumberFormat="1"/>
    <xf numFmtId="0" fontId="31" fillId="0" borderId="0" xfId="0" applyFont="1" applyAlignment="1">
      <alignment horizontal="center" vertical="center"/>
    </xf>
    <xf numFmtId="43" fontId="87" fillId="0" borderId="6" xfId="10" applyNumberFormat="1" applyFont="1" applyFill="1" applyBorder="1" applyAlignment="1">
      <alignment horizontal="left" wrapText="1"/>
    </xf>
    <xf numFmtId="43" fontId="87" fillId="0" borderId="6" xfId="0" applyNumberFormat="1" applyFont="1" applyBorder="1" applyAlignment="1">
      <alignment wrapText="1"/>
    </xf>
    <xf numFmtId="43" fontId="87" fillId="0" borderId="6" xfId="10" applyNumberFormat="1" applyFont="1" applyFill="1" applyBorder="1" applyAlignment="1">
      <alignment wrapText="1"/>
    </xf>
    <xf numFmtId="43" fontId="87" fillId="11" borderId="6" xfId="10" applyNumberFormat="1" applyFont="1" applyFill="1" applyBorder="1" applyAlignment="1">
      <alignment wrapText="1"/>
    </xf>
    <xf numFmtId="166" fontId="52" fillId="11" borderId="1" xfId="10" applyNumberFormat="1" applyFont="1" applyFill="1" applyAlignment="1">
      <alignment wrapText="1"/>
    </xf>
    <xf numFmtId="43" fontId="87" fillId="34" borderId="6" xfId="10" applyNumberFormat="1" applyFont="1" applyFill="1" applyBorder="1" applyAlignment="1">
      <alignment wrapText="1"/>
    </xf>
    <xf numFmtId="43" fontId="87" fillId="22" borderId="6" xfId="0" applyNumberFormat="1" applyFont="1" applyFill="1" applyBorder="1" applyAlignment="1">
      <alignment wrapText="1"/>
    </xf>
    <xf numFmtId="166" fontId="52" fillId="28" borderId="24" xfId="0" applyNumberFormat="1" applyFont="1" applyFill="1" applyBorder="1" applyAlignment="1">
      <alignment wrapText="1"/>
    </xf>
    <xf numFmtId="0" fontId="3" fillId="0" borderId="0" xfId="18" applyFont="1"/>
    <xf numFmtId="43" fontId="4" fillId="15" borderId="0" xfId="18" applyNumberFormat="1" applyFill="1"/>
    <xf numFmtId="168" fontId="162" fillId="15" borderId="0" xfId="18" applyNumberFormat="1" applyFont="1" applyFill="1"/>
    <xf numFmtId="43" fontId="163" fillId="0" borderId="0" xfId="18" applyNumberFormat="1" applyFont="1" applyAlignment="1">
      <alignment wrapText="1"/>
    </xf>
    <xf numFmtId="43" fontId="164" fillId="0" borderId="0" xfId="18" applyNumberFormat="1" applyFont="1" applyAlignment="1">
      <alignment wrapText="1"/>
    </xf>
    <xf numFmtId="0" fontId="164" fillId="0" borderId="0" xfId="18" applyFont="1" applyAlignment="1">
      <alignment wrapText="1"/>
    </xf>
    <xf numFmtId="43" fontId="164" fillId="0" borderId="0" xfId="18" applyNumberFormat="1" applyFont="1"/>
    <xf numFmtId="0" fontId="164" fillId="0" borderId="0" xfId="18" applyFont="1"/>
    <xf numFmtId="0" fontId="165" fillId="0" borderId="0" xfId="0" applyFont="1" applyAlignment="1">
      <alignment horizontal="center" vertical="center" readingOrder="1"/>
    </xf>
    <xf numFmtId="0" fontId="166" fillId="0" borderId="0" xfId="0" applyFont="1" applyAlignment="1">
      <alignment horizontal="center" vertical="center" readingOrder="1"/>
    </xf>
    <xf numFmtId="0" fontId="165" fillId="0" borderId="0" xfId="0" applyFont="1" applyAlignment="1">
      <alignment horizontal="left" vertical="center" readingOrder="1"/>
    </xf>
    <xf numFmtId="0" fontId="166" fillId="0" borderId="0" xfId="0" applyFont="1" applyAlignment="1">
      <alignment horizontal="left" vertical="center" readingOrder="1"/>
    </xf>
    <xf numFmtId="0" fontId="4" fillId="0" borderId="0" xfId="18" applyAlignment="1">
      <alignment horizontal="center"/>
    </xf>
    <xf numFmtId="0" fontId="4" fillId="15" borderId="0" xfId="18" applyFill="1"/>
    <xf numFmtId="0" fontId="161" fillId="15" borderId="0" xfId="18" applyFont="1" applyFill="1" applyAlignment="1">
      <alignment wrapText="1"/>
    </xf>
    <xf numFmtId="43" fontId="161" fillId="4" borderId="0" xfId="18" applyNumberFormat="1" applyFont="1" applyFill="1" applyAlignment="1">
      <alignment horizontal="left"/>
    </xf>
    <xf numFmtId="0" fontId="10" fillId="3" borderId="0" xfId="0" applyFont="1" applyFill="1" applyAlignment="1">
      <alignment vertical="center"/>
    </xf>
    <xf numFmtId="0" fontId="29" fillId="0" borderId="0" xfId="0" applyFont="1" applyAlignment="1">
      <alignment horizontal="left" indent="5"/>
    </xf>
    <xf numFmtId="0" fontId="68" fillId="0" borderId="0" xfId="0" applyFont="1"/>
    <xf numFmtId="0" fontId="35" fillId="23" borderId="0" xfId="0" applyFont="1" applyFill="1" applyAlignment="1">
      <alignment horizontal="center" vertical="center" wrapText="1"/>
    </xf>
    <xf numFmtId="1" fontId="37" fillId="8" borderId="0" xfId="0" applyNumberFormat="1" applyFont="1" applyFill="1" applyAlignment="1">
      <alignment vertical="center"/>
    </xf>
    <xf numFmtId="0" fontId="113" fillId="0" borderId="0" xfId="0" applyFont="1" applyAlignment="1">
      <alignment horizontal="center"/>
    </xf>
    <xf numFmtId="0" fontId="25" fillId="0" borderId="0" xfId="0" applyFont="1" applyAlignment="1">
      <alignment horizontal="center" vertical="center" wrapText="1"/>
    </xf>
    <xf numFmtId="0" fontId="168" fillId="0" borderId="0" xfId="0" applyFont="1" applyAlignment="1">
      <alignment horizontal="center"/>
    </xf>
    <xf numFmtId="0" fontId="28" fillId="0" borderId="0" xfId="0" applyFont="1"/>
    <xf numFmtId="0" fontId="37" fillId="8" borderId="0" xfId="0" applyFont="1" applyFill="1" applyAlignment="1">
      <alignment horizontal="center" vertical="center"/>
    </xf>
    <xf numFmtId="0" fontId="31" fillId="0" borderId="3" xfId="0" applyFont="1" applyBorder="1" applyAlignment="1">
      <alignment horizontal="center" vertical="center"/>
    </xf>
    <xf numFmtId="43" fontId="169" fillId="5" borderId="14" xfId="10" applyNumberFormat="1" applyFont="1" applyFill="1" applyBorder="1" applyAlignment="1">
      <alignment vertical="center" wrapText="1"/>
    </xf>
    <xf numFmtId="0" fontId="107" fillId="0" borderId="3" xfId="0" applyFont="1" applyBorder="1" applyAlignment="1">
      <alignment vertical="center"/>
    </xf>
    <xf numFmtId="0" fontId="72" fillId="0" borderId="3" xfId="0" applyFont="1" applyBorder="1" applyAlignment="1">
      <alignment vertical="center"/>
    </xf>
    <xf numFmtId="0" fontId="77" fillId="0" borderId="0" xfId="0" applyFont="1" applyAlignment="1">
      <alignment horizontal="center" vertical="center"/>
    </xf>
    <xf numFmtId="0" fontId="105" fillId="0" borderId="0" xfId="0" applyFont="1" applyAlignment="1">
      <alignment vertical="center"/>
    </xf>
    <xf numFmtId="0" fontId="107" fillId="0" borderId="3" xfId="0" applyFont="1" applyBorder="1" applyAlignment="1">
      <alignment horizontal="left" vertical="center"/>
    </xf>
    <xf numFmtId="0" fontId="33" fillId="28" borderId="16" xfId="0" applyFont="1" applyFill="1" applyBorder="1"/>
    <xf numFmtId="43" fontId="132" fillId="2" borderId="16" xfId="10" applyNumberFormat="1" applyFont="1" applyFill="1" applyBorder="1" applyAlignment="1">
      <alignment vertical="center" textRotation="255" wrapText="1"/>
    </xf>
    <xf numFmtId="43" fontId="141" fillId="50" borderId="6" xfId="10" applyNumberFormat="1" applyFont="1" applyFill="1" applyBorder="1" applyAlignment="1">
      <alignment horizontal="center" vertical="center" textRotation="255" wrapText="1"/>
    </xf>
    <xf numFmtId="43" fontId="141" fillId="51" borderId="6" xfId="10" applyNumberFormat="1" applyFont="1" applyFill="1" applyBorder="1" applyAlignment="1">
      <alignment horizontal="center" vertical="center" textRotation="255" wrapText="1"/>
    </xf>
    <xf numFmtId="43" fontId="141" fillId="52" borderId="6" xfId="10" applyNumberFormat="1" applyFont="1" applyFill="1" applyBorder="1" applyAlignment="1">
      <alignment horizontal="center" vertical="center" textRotation="255" wrapText="1"/>
    </xf>
    <xf numFmtId="166" fontId="52" fillId="0" borderId="6" xfId="0" applyNumberFormat="1" applyFont="1" applyBorder="1" applyAlignment="1">
      <alignment horizontal="center" wrapText="1"/>
    </xf>
    <xf numFmtId="43" fontId="170" fillId="5" borderId="14" xfId="10" applyNumberFormat="1" applyFont="1" applyFill="1" applyBorder="1" applyAlignment="1">
      <alignment vertical="center" wrapText="1"/>
    </xf>
    <xf numFmtId="166" fontId="52" fillId="53" borderId="1" xfId="0" applyNumberFormat="1" applyFont="1" applyFill="1" applyBorder="1" applyAlignment="1">
      <alignment horizontal="center" wrapText="1"/>
    </xf>
    <xf numFmtId="166" fontId="52" fillId="50" borderId="1" xfId="10" applyNumberFormat="1" applyFont="1" applyFill="1" applyAlignment="1">
      <alignment horizontal="center" wrapText="1"/>
    </xf>
    <xf numFmtId="43" fontId="87" fillId="53" borderId="6" xfId="0" applyNumberFormat="1" applyFont="1" applyFill="1" applyBorder="1" applyAlignment="1">
      <alignment horizontal="center" wrapText="1"/>
    </xf>
    <xf numFmtId="166" fontId="52" fillId="53" borderId="24" xfId="0" applyNumberFormat="1" applyFont="1" applyFill="1" applyBorder="1" applyAlignment="1">
      <alignment horizontal="center" wrapText="1"/>
    </xf>
    <xf numFmtId="43" fontId="87" fillId="50" borderId="24" xfId="0" applyNumberFormat="1" applyFont="1" applyFill="1" applyBorder="1" applyAlignment="1">
      <alignment horizontal="center" vertical="center" textRotation="255" wrapText="1"/>
    </xf>
    <xf numFmtId="0" fontId="62" fillId="50" borderId="0" xfId="0" applyFont="1" applyFill="1" applyAlignment="1">
      <alignment vertical="center" textRotation="255"/>
    </xf>
    <xf numFmtId="43" fontId="124" fillId="50" borderId="0" xfId="0" applyNumberFormat="1" applyFont="1" applyFill="1" applyAlignment="1">
      <alignment textRotation="255"/>
    </xf>
    <xf numFmtId="165" fontId="87" fillId="50" borderId="6" xfId="0" applyNumberFormat="1" applyFont="1" applyFill="1" applyBorder="1" applyAlignment="1">
      <alignment horizontal="center"/>
    </xf>
    <xf numFmtId="165" fontId="131" fillId="50" borderId="24" xfId="0" applyNumberFormat="1" applyFont="1" applyFill="1" applyBorder="1" applyAlignment="1">
      <alignment horizontal="center" wrapText="1"/>
    </xf>
    <xf numFmtId="43" fontId="124" fillId="50" borderId="0" xfId="0" applyNumberFormat="1" applyFont="1" applyFill="1" applyAlignment="1">
      <alignment vertical="center" textRotation="255"/>
    </xf>
    <xf numFmtId="165" fontId="87" fillId="50" borderId="24" xfId="0" applyNumberFormat="1" applyFont="1" applyFill="1" applyBorder="1" applyAlignment="1">
      <alignment horizontal="center" wrapText="1"/>
    </xf>
    <xf numFmtId="166" fontId="52" fillId="50" borderId="6" xfId="10" applyNumberFormat="1" applyFont="1" applyFill="1" applyBorder="1" applyAlignment="1">
      <alignment horizontal="center" wrapText="1"/>
    </xf>
    <xf numFmtId="43" fontId="87" fillId="50" borderId="6" xfId="10" applyNumberFormat="1" applyFont="1" applyFill="1" applyBorder="1" applyAlignment="1">
      <alignment horizontal="center" wrapText="1"/>
    </xf>
    <xf numFmtId="166" fontId="52" fillId="50" borderId="1" xfId="0" applyNumberFormat="1" applyFont="1" applyFill="1" applyBorder="1" applyAlignment="1">
      <alignment horizontal="center" wrapText="1"/>
    </xf>
    <xf numFmtId="43" fontId="87" fillId="53" borderId="6" xfId="0" applyNumberFormat="1" applyFont="1" applyFill="1" applyBorder="1" applyAlignment="1">
      <alignment vertical="center"/>
    </xf>
    <xf numFmtId="43" fontId="139" fillId="50" borderId="0" xfId="0" applyNumberFormat="1" applyFont="1" applyFill="1" applyAlignment="1">
      <alignment vertical="center" textRotation="255"/>
    </xf>
    <xf numFmtId="166" fontId="52" fillId="53" borderId="1" xfId="0" applyNumberFormat="1" applyFont="1" applyFill="1" applyBorder="1" applyAlignment="1">
      <alignment horizontal="center"/>
    </xf>
    <xf numFmtId="165" fontId="52" fillId="50" borderId="1" xfId="0" applyNumberFormat="1" applyFont="1" applyFill="1" applyBorder="1" applyAlignment="1">
      <alignment horizontal="center" wrapText="1"/>
    </xf>
    <xf numFmtId="43" fontId="138" fillId="50" borderId="0" xfId="0" applyNumberFormat="1" applyFont="1" applyFill="1" applyAlignment="1">
      <alignment vertical="center" textRotation="255"/>
    </xf>
    <xf numFmtId="165" fontId="52" fillId="50" borderId="1" xfId="10" applyNumberFormat="1" applyFont="1" applyFill="1" applyAlignment="1">
      <alignment horizontal="center" wrapText="1"/>
    </xf>
    <xf numFmtId="165" fontId="87" fillId="50" borderId="6" xfId="10" applyNumberFormat="1" applyFont="1" applyFill="1" applyBorder="1" applyAlignment="1">
      <alignment horizontal="center" wrapText="1"/>
    </xf>
    <xf numFmtId="165" fontId="87" fillId="50" borderId="6" xfId="0" applyNumberFormat="1" applyFont="1" applyFill="1" applyBorder="1" applyAlignment="1">
      <alignment horizontal="center" wrapText="1"/>
    </xf>
    <xf numFmtId="165" fontId="87" fillId="50" borderId="26" xfId="0" applyNumberFormat="1" applyFont="1" applyFill="1" applyBorder="1" applyAlignment="1">
      <alignment horizontal="center" wrapText="1"/>
    </xf>
    <xf numFmtId="43" fontId="123" fillId="2" borderId="4" xfId="10" applyNumberFormat="1" applyFont="1" applyFill="1" applyBorder="1" applyAlignment="1">
      <alignment vertical="center" textRotation="255"/>
    </xf>
    <xf numFmtId="43" fontId="169" fillId="5" borderId="14" xfId="10" applyNumberFormat="1" applyFont="1" applyFill="1" applyBorder="1" applyAlignment="1">
      <alignment vertical="center"/>
    </xf>
    <xf numFmtId="43" fontId="169" fillId="5" borderId="14" xfId="10" applyNumberFormat="1" applyFont="1" applyFill="1" applyBorder="1" applyAlignment="1">
      <alignment horizontal="left" vertical="center"/>
    </xf>
    <xf numFmtId="166" fontId="52" fillId="41" borderId="4" xfId="0" applyNumberFormat="1" applyFont="1" applyFill="1" applyBorder="1" applyAlignment="1">
      <alignment horizontal="center" wrapText="1"/>
    </xf>
    <xf numFmtId="0" fontId="33" fillId="0" borderId="1" xfId="6" applyFont="1" applyFill="1" applyAlignment="1">
      <alignment vertical="center"/>
    </xf>
    <xf numFmtId="0" fontId="82" fillId="0" borderId="0" xfId="5" applyFont="1" applyAlignment="1">
      <alignment horizontal="center"/>
    </xf>
    <xf numFmtId="0" fontId="171" fillId="47" borderId="1" xfId="0" applyFont="1" applyFill="1" applyBorder="1" applyAlignment="1">
      <alignment horizontal="left" vertical="center"/>
    </xf>
    <xf numFmtId="0" fontId="33" fillId="0" borderId="15" xfId="6" applyFont="1" applyFill="1" applyBorder="1" applyAlignment="1">
      <alignment horizontal="center" vertical="center"/>
    </xf>
    <xf numFmtId="0" fontId="33" fillId="0" borderId="14" xfId="6" applyFont="1" applyFill="1" applyBorder="1" applyAlignment="1">
      <alignment horizontal="center" vertical="center"/>
    </xf>
    <xf numFmtId="0" fontId="33" fillId="0" borderId="5" xfId="6" applyFont="1" applyFill="1" applyBorder="1" applyAlignment="1">
      <alignment horizontal="center" vertical="center"/>
    </xf>
    <xf numFmtId="0" fontId="33" fillId="26" borderId="7" xfId="0" applyFont="1" applyFill="1" applyBorder="1" applyAlignment="1">
      <alignment vertical="center"/>
    </xf>
    <xf numFmtId="0" fontId="172" fillId="0" borderId="0" xfId="5" applyFont="1" applyAlignment="1">
      <alignment vertical="center"/>
    </xf>
    <xf numFmtId="0" fontId="171" fillId="45" borderId="1" xfId="0" applyFont="1" applyFill="1" applyBorder="1" applyAlignment="1">
      <alignment horizontal="center" vertical="center"/>
    </xf>
    <xf numFmtId="0" fontId="94" fillId="0" borderId="0" xfId="5" applyFont="1" applyAlignment="1">
      <alignment horizontal="left" vertical="center" indent="1"/>
    </xf>
    <xf numFmtId="166" fontId="118" fillId="44" borderId="1" xfId="0" applyNumberFormat="1" applyFont="1" applyFill="1" applyBorder="1" applyAlignment="1">
      <alignment horizontal="center" vertical="center"/>
    </xf>
    <xf numFmtId="166" fontId="152" fillId="45" borderId="1" xfId="0" applyNumberFormat="1" applyFont="1" applyFill="1" applyBorder="1" applyAlignment="1">
      <alignment horizontal="center" vertical="center"/>
    </xf>
    <xf numFmtId="166" fontId="33" fillId="0" borderId="1" xfId="6" applyNumberFormat="1" applyFont="1" applyFill="1" applyAlignment="1">
      <alignment vertical="center"/>
    </xf>
    <xf numFmtId="166" fontId="81" fillId="0" borderId="0" xfId="5" applyNumberFormat="1"/>
    <xf numFmtId="166" fontId="127" fillId="22" borderId="1" xfId="0" applyNumberFormat="1" applyFont="1" applyFill="1" applyBorder="1" applyAlignment="1">
      <alignment vertical="center"/>
    </xf>
    <xf numFmtId="166" fontId="118" fillId="44" borderId="5" xfId="0" applyNumberFormat="1" applyFont="1" applyFill="1" applyBorder="1" applyAlignment="1">
      <alignment horizontal="center" vertical="center"/>
    </xf>
    <xf numFmtId="166" fontId="33" fillId="5" borderId="1" xfId="6" applyNumberFormat="1" applyFont="1" applyFill="1" applyAlignment="1">
      <alignment vertical="center"/>
    </xf>
    <xf numFmtId="166" fontId="81" fillId="0" borderId="0" xfId="5" applyNumberFormat="1" applyAlignment="1">
      <alignment horizontal="center"/>
    </xf>
    <xf numFmtId="166" fontId="152" fillId="46" borderId="7" xfId="0" applyNumberFormat="1" applyFont="1" applyFill="1" applyBorder="1" applyAlignment="1">
      <alignment vertical="center"/>
    </xf>
    <xf numFmtId="166" fontId="33" fillId="26" borderId="1" xfId="0" applyNumberFormat="1" applyFont="1" applyFill="1" applyBorder="1" applyAlignment="1">
      <alignment vertical="center"/>
    </xf>
    <xf numFmtId="166" fontId="118" fillId="28" borderId="4" xfId="0" applyNumberFormat="1" applyFont="1" applyFill="1" applyBorder="1" applyAlignment="1">
      <alignment horizontal="center" vertical="center"/>
    </xf>
    <xf numFmtId="166" fontId="152" fillId="46" borderId="7" xfId="0" applyNumberFormat="1" applyFont="1" applyFill="1" applyBorder="1" applyAlignment="1">
      <alignment horizontal="center" vertical="center"/>
    </xf>
    <xf numFmtId="166" fontId="152" fillId="45" borderId="1" xfId="0" quotePrefix="1" applyNumberFormat="1" applyFont="1" applyFill="1" applyBorder="1" applyAlignment="1">
      <alignment horizontal="center" vertical="center"/>
    </xf>
    <xf numFmtId="166" fontId="153" fillId="28" borderId="7" xfId="0" applyNumberFormat="1" applyFont="1" applyFill="1" applyBorder="1"/>
    <xf numFmtId="166" fontId="33" fillId="28" borderId="7" xfId="0" applyNumberFormat="1" applyFont="1" applyFill="1" applyBorder="1"/>
    <xf numFmtId="166" fontId="85" fillId="3" borderId="5" xfId="6" applyNumberFormat="1" applyFont="1" applyFill="1" applyBorder="1" applyAlignment="1">
      <alignment horizontal="center" vertical="center"/>
    </xf>
    <xf numFmtId="166" fontId="90" fillId="0" borderId="0" xfId="5" applyNumberFormat="1" applyFont="1"/>
    <xf numFmtId="166" fontId="33" fillId="28" borderId="7" xfId="0" applyNumberFormat="1" applyFont="1" applyFill="1" applyBorder="1" applyAlignment="1">
      <alignment vertical="center"/>
    </xf>
    <xf numFmtId="166" fontId="94" fillId="0" borderId="0" xfId="5" applyNumberFormat="1" applyFont="1" applyAlignment="1">
      <alignment horizontal="left" vertical="center" indent="1"/>
    </xf>
    <xf numFmtId="166" fontId="45" fillId="0" borderId="0" xfId="5" applyNumberFormat="1" applyFont="1" applyAlignment="1">
      <alignment vertical="center"/>
    </xf>
    <xf numFmtId="166" fontId="172" fillId="0" borderId="0" xfId="5" applyNumberFormat="1" applyFont="1" applyAlignment="1">
      <alignment vertical="center"/>
    </xf>
    <xf numFmtId="166" fontId="52" fillId="0" borderId="0" xfId="5" applyNumberFormat="1" applyFont="1" applyAlignment="1">
      <alignment horizontal="center" vertical="center"/>
    </xf>
    <xf numFmtId="166" fontId="83" fillId="8" borderId="1" xfId="6" applyNumberFormat="1" applyFill="1" applyAlignment="1">
      <alignment horizontal="center" vertical="center"/>
    </xf>
    <xf numFmtId="166" fontId="83" fillId="24" borderId="1" xfId="6" applyNumberFormat="1" applyAlignment="1">
      <alignment horizontal="left" vertical="center"/>
    </xf>
    <xf numFmtId="166" fontId="154" fillId="47" borderId="1" xfId="0" applyNumberFormat="1" applyFont="1" applyFill="1" applyBorder="1" applyAlignment="1">
      <alignment horizontal="left" vertical="center"/>
    </xf>
    <xf numFmtId="166" fontId="171" fillId="47" borderId="1" xfId="0" applyNumberFormat="1" applyFont="1" applyFill="1" applyBorder="1" applyAlignment="1">
      <alignment horizontal="left" vertical="center"/>
    </xf>
    <xf numFmtId="166" fontId="154" fillId="47" borderId="1" xfId="0" applyNumberFormat="1" applyFont="1" applyFill="1" applyBorder="1" applyAlignment="1">
      <alignment horizontal="center" vertical="center"/>
    </xf>
    <xf numFmtId="166" fontId="83" fillId="24" borderId="1" xfId="6" applyNumberFormat="1" applyAlignment="1">
      <alignment horizontal="center" vertical="center"/>
    </xf>
    <xf numFmtId="166" fontId="154" fillId="45" borderId="1" xfId="0" applyNumberFormat="1" applyFont="1" applyFill="1" applyBorder="1" applyAlignment="1">
      <alignment horizontal="center" vertical="center"/>
    </xf>
    <xf numFmtId="166" fontId="171" fillId="45" borderId="1" xfId="0" applyNumberFormat="1" applyFont="1" applyFill="1" applyBorder="1" applyAlignment="1">
      <alignment horizontal="center" vertical="center"/>
    </xf>
    <xf numFmtId="165" fontId="87" fillId="0" borderId="6" xfId="0" applyNumberFormat="1" applyFont="1" applyBorder="1" applyAlignment="1">
      <alignment wrapText="1"/>
    </xf>
    <xf numFmtId="165" fontId="45" fillId="0" borderId="6" xfId="0" applyNumberFormat="1" applyFont="1" applyBorder="1" applyAlignment="1">
      <alignment wrapText="1"/>
    </xf>
    <xf numFmtId="1" fontId="71" fillId="0" borderId="0" xfId="0" applyNumberFormat="1" applyFont="1" applyAlignment="1">
      <alignment horizontal="center"/>
    </xf>
    <xf numFmtId="165" fontId="45" fillId="0" borderId="6" xfId="10" applyNumberFormat="1" applyFont="1" applyFill="1" applyBorder="1" applyAlignment="1">
      <alignment horizontal="left" wrapText="1"/>
    </xf>
    <xf numFmtId="0" fontId="71" fillId="0" borderId="0" xfId="0" applyFont="1" applyAlignment="1">
      <alignment horizontal="left"/>
    </xf>
    <xf numFmtId="43" fontId="0" fillId="0" borderId="0" xfId="0" applyNumberFormat="1"/>
    <xf numFmtId="0" fontId="175" fillId="0" borderId="0" xfId="0" applyFont="1"/>
    <xf numFmtId="166" fontId="45" fillId="43" borderId="1" xfId="10" applyNumberFormat="1" applyFont="1" applyFill="1" applyAlignment="1">
      <alignment horizontal="center" wrapText="1"/>
    </xf>
    <xf numFmtId="0" fontId="12" fillId="43" borderId="0" xfId="0" applyFont="1" applyFill="1" applyAlignment="1">
      <alignment horizontal="center"/>
    </xf>
    <xf numFmtId="165" fontId="12" fillId="43" borderId="0" xfId="0" applyNumberFormat="1" applyFont="1" applyFill="1" applyAlignment="1">
      <alignment horizontal="center"/>
    </xf>
    <xf numFmtId="165" fontId="45" fillId="0" borderId="6" xfId="0" applyNumberFormat="1" applyFont="1" applyBorder="1" applyAlignment="1">
      <alignment horizontal="center" wrapText="1"/>
    </xf>
    <xf numFmtId="0" fontId="11" fillId="43" borderId="0" xfId="0" applyFont="1" applyFill="1" applyAlignment="1">
      <alignment horizontal="center"/>
    </xf>
    <xf numFmtId="43" fontId="134" fillId="0" borderId="1" xfId="10" applyNumberFormat="1" applyFont="1" applyFill="1" applyAlignment="1">
      <alignment horizontal="center" vertical="center"/>
    </xf>
    <xf numFmtId="165" fontId="131" fillId="0" borderId="6" xfId="10" applyNumberFormat="1" applyFont="1" applyFill="1" applyBorder="1" applyAlignment="1">
      <alignment horizontal="center" wrapText="1"/>
    </xf>
    <xf numFmtId="165" fontId="176" fillId="0" borderId="1" xfId="10" applyNumberFormat="1" applyFont="1" applyFill="1" applyAlignment="1">
      <alignment horizontal="center" vertical="center"/>
    </xf>
    <xf numFmtId="0" fontId="177" fillId="0" borderId="0" xfId="18" applyFont="1" applyAlignment="1">
      <alignment horizontal="center"/>
    </xf>
    <xf numFmtId="166" fontId="131" fillId="43" borderId="1" xfId="10" applyNumberFormat="1" applyFont="1" applyFill="1" applyAlignment="1">
      <alignment horizontal="center" wrapText="1"/>
    </xf>
    <xf numFmtId="0" fontId="178" fillId="43" borderId="0" xfId="0" applyFont="1" applyFill="1"/>
    <xf numFmtId="166" fontId="131" fillId="28" borderId="4" xfId="0" applyNumberFormat="1" applyFont="1" applyFill="1" applyBorder="1" applyAlignment="1">
      <alignment horizontal="center" wrapText="1"/>
    </xf>
    <xf numFmtId="43" fontId="179" fillId="0" borderId="0" xfId="0" applyNumberFormat="1" applyFont="1" applyAlignment="1">
      <alignment vertical="center" wrapText="1"/>
    </xf>
    <xf numFmtId="0" fontId="7" fillId="0" borderId="0" xfId="0" applyFont="1" applyAlignment="1">
      <alignment vertical="center"/>
    </xf>
    <xf numFmtId="0" fontId="105" fillId="0" borderId="0" xfId="0" applyFont="1" applyAlignment="1">
      <alignment vertical="center" wrapText="1"/>
    </xf>
    <xf numFmtId="0" fontId="173" fillId="0" borderId="0" xfId="5" applyFont="1" applyAlignment="1">
      <alignment vertical="center"/>
    </xf>
    <xf numFmtId="0" fontId="44" fillId="0" borderId="0" xfId="0" applyFont="1" applyAlignment="1">
      <alignment horizontal="center"/>
    </xf>
    <xf numFmtId="0" fontId="128" fillId="0" borderId="0" xfId="0" applyFont="1" applyAlignment="1">
      <alignment horizontal="left"/>
    </xf>
    <xf numFmtId="43" fontId="52" fillId="22" borderId="24" xfId="0" applyNumberFormat="1" applyFont="1" applyFill="1" applyBorder="1" applyAlignment="1">
      <alignment horizontal="left"/>
    </xf>
    <xf numFmtId="43" fontId="52" fillId="22" borderId="0" xfId="0" applyNumberFormat="1" applyFont="1" applyFill="1" applyAlignment="1">
      <alignment horizontal="left"/>
    </xf>
    <xf numFmtId="43" fontId="45" fillId="22" borderId="24" xfId="0" applyNumberFormat="1" applyFont="1" applyFill="1" applyBorder="1" applyAlignment="1">
      <alignment horizontal="left"/>
    </xf>
    <xf numFmtId="43" fontId="45" fillId="0" borderId="24" xfId="0" applyNumberFormat="1" applyFont="1" applyBorder="1" applyAlignment="1">
      <alignment horizontal="left"/>
    </xf>
    <xf numFmtId="0" fontId="182" fillId="0" borderId="0" xfId="0" applyFont="1" applyAlignment="1">
      <alignment horizontal="center"/>
    </xf>
    <xf numFmtId="0" fontId="53" fillId="0" borderId="0" xfId="0" applyFont="1" applyAlignment="1">
      <alignment horizontal="left" indent="2"/>
    </xf>
    <xf numFmtId="0" fontId="53" fillId="0" borderId="0" xfId="0" applyFont="1" applyAlignment="1">
      <alignment horizontal="left" indent="4"/>
    </xf>
    <xf numFmtId="0" fontId="115" fillId="8" borderId="8" xfId="5" applyFont="1" applyFill="1" applyBorder="1" applyAlignment="1">
      <alignment vertical="center" wrapText="1"/>
    </xf>
    <xf numFmtId="0" fontId="115" fillId="8" borderId="0" xfId="5" applyFont="1" applyFill="1" applyAlignment="1">
      <alignment vertical="center" wrapText="1"/>
    </xf>
    <xf numFmtId="0" fontId="115" fillId="14" borderId="8" xfId="0" applyFont="1" applyFill="1" applyBorder="1" applyAlignment="1">
      <alignment vertical="center" wrapText="1"/>
    </xf>
    <xf numFmtId="0" fontId="115" fillId="14" borderId="0" xfId="0" applyFont="1" applyFill="1" applyAlignment="1">
      <alignment vertical="center" wrapText="1"/>
    </xf>
    <xf numFmtId="0" fontId="119" fillId="8" borderId="8" xfId="5" applyFont="1" applyFill="1" applyBorder="1" applyAlignment="1">
      <alignment vertical="center" wrapText="1"/>
    </xf>
    <xf numFmtId="0" fontId="119" fillId="8" borderId="0" xfId="5" applyFont="1" applyFill="1" applyAlignment="1">
      <alignment vertical="center" wrapText="1"/>
    </xf>
    <xf numFmtId="0" fontId="28" fillId="0" borderId="0" xfId="0" applyFont="1" applyAlignment="1">
      <alignment horizontal="center" vertical="center"/>
    </xf>
    <xf numFmtId="166" fontId="52" fillId="0" borderId="6" xfId="10" applyNumberFormat="1" applyFont="1" applyFill="1" applyBorder="1" applyAlignment="1">
      <alignment horizontal="center" wrapText="1"/>
    </xf>
    <xf numFmtId="0" fontId="181" fillId="0" borderId="0" xfId="0" applyFont="1" applyAlignment="1">
      <alignment horizontal="center" vertical="center"/>
    </xf>
    <xf numFmtId="166" fontId="87" fillId="0" borderId="0" xfId="10" applyNumberFormat="1" applyFont="1" applyFill="1" applyBorder="1" applyAlignment="1">
      <alignment horizontal="center" wrapText="1"/>
    </xf>
    <xf numFmtId="43" fontId="184" fillId="50" borderId="6" xfId="10" applyNumberFormat="1" applyFont="1" applyFill="1" applyBorder="1" applyAlignment="1">
      <alignment horizontal="center" vertical="center" textRotation="255" wrapText="1"/>
    </xf>
    <xf numFmtId="166" fontId="185" fillId="0" borderId="1" xfId="10" applyNumberFormat="1" applyFont="1" applyFill="1" applyAlignment="1">
      <alignment horizontal="center" wrapText="1"/>
    </xf>
    <xf numFmtId="1" fontId="185" fillId="0" borderId="1" xfId="10" applyNumberFormat="1" applyFont="1" applyFill="1" applyAlignment="1">
      <alignment horizontal="center" wrapText="1"/>
    </xf>
    <xf numFmtId="166" fontId="186" fillId="0" borderId="1" xfId="10" applyNumberFormat="1" applyFont="1" applyFill="1" applyAlignment="1">
      <alignment horizontal="center" wrapText="1"/>
    </xf>
    <xf numFmtId="166" fontId="187" fillId="0" borderId="1" xfId="10" applyNumberFormat="1" applyFont="1" applyFill="1" applyAlignment="1">
      <alignment horizontal="center" wrapText="1"/>
    </xf>
    <xf numFmtId="43" fontId="189" fillId="27" borderId="8" xfId="0" applyNumberFormat="1" applyFont="1" applyFill="1" applyBorder="1" applyAlignment="1">
      <alignment horizontal="center" vertical="center" wrapText="1"/>
    </xf>
    <xf numFmtId="43" fontId="82" fillId="27" borderId="8" xfId="0" applyNumberFormat="1" applyFont="1" applyFill="1" applyBorder="1" applyAlignment="1">
      <alignment horizontal="center" vertical="center" wrapText="1"/>
    </xf>
    <xf numFmtId="43" fontId="81" fillId="0" borderId="0" xfId="0" applyNumberFormat="1" applyFont="1" applyAlignment="1">
      <alignment horizontal="center" wrapText="1"/>
    </xf>
    <xf numFmtId="0" fontId="127" fillId="0" borderId="1" xfId="0" applyFont="1" applyBorder="1" applyAlignment="1">
      <alignment vertical="center"/>
    </xf>
    <xf numFmtId="0" fontId="127" fillId="0" borderId="5" xfId="0" applyFont="1" applyBorder="1" applyAlignment="1">
      <alignment vertical="center"/>
    </xf>
    <xf numFmtId="0" fontId="33" fillId="0" borderId="16" xfId="0" applyFont="1" applyBorder="1"/>
    <xf numFmtId="0" fontId="153" fillId="0" borderId="16" xfId="0" applyFont="1" applyBorder="1"/>
    <xf numFmtId="0" fontId="33" fillId="0" borderId="7" xfId="0" applyFont="1" applyBorder="1"/>
    <xf numFmtId="0" fontId="85" fillId="0" borderId="7" xfId="0" applyFont="1" applyBorder="1"/>
    <xf numFmtId="166" fontId="153" fillId="0" borderId="16" xfId="0" applyNumberFormat="1" applyFont="1" applyBorder="1"/>
    <xf numFmtId="0" fontId="152" fillId="0" borderId="7" xfId="0" applyFont="1" applyBorder="1"/>
    <xf numFmtId="170" fontId="155" fillId="10" borderId="0" xfId="0" applyNumberFormat="1" applyFont="1" applyFill="1" applyAlignment="1">
      <alignment vertical="center"/>
    </xf>
    <xf numFmtId="0" fontId="0" fillId="0" borderId="0" xfId="0" applyAlignment="1">
      <alignment horizontal="center"/>
    </xf>
    <xf numFmtId="0" fontId="85" fillId="3" borderId="14" xfId="6" applyFont="1" applyFill="1" applyBorder="1" applyAlignment="1">
      <alignment horizontal="center" vertical="center"/>
    </xf>
    <xf numFmtId="14" fontId="93" fillId="0" borderId="3" xfId="5" applyNumberFormat="1" applyFont="1" applyBorder="1" applyAlignment="1">
      <alignment horizontal="center"/>
    </xf>
    <xf numFmtId="0" fontId="83" fillId="8" borderId="6" xfId="6" applyFill="1" applyBorder="1" applyAlignment="1">
      <alignment horizontal="center" vertical="center"/>
    </xf>
    <xf numFmtId="0" fontId="85" fillId="0" borderId="5" xfId="6" applyFont="1" applyFill="1" applyBorder="1" applyAlignment="1">
      <alignment horizontal="center" vertical="center"/>
    </xf>
    <xf numFmtId="1" fontId="87" fillId="41" borderId="5" xfId="0" applyNumberFormat="1" applyFont="1" applyFill="1" applyBorder="1" applyAlignment="1">
      <alignment horizontal="center" wrapText="1"/>
    </xf>
    <xf numFmtId="166" fontId="52" fillId="41" borderId="5" xfId="0" applyNumberFormat="1" applyFont="1" applyFill="1" applyBorder="1" applyAlignment="1">
      <alignment horizontal="center" wrapText="1"/>
    </xf>
    <xf numFmtId="1" fontId="52" fillId="28" borderId="4" xfId="0" applyNumberFormat="1" applyFont="1" applyFill="1" applyBorder="1" applyAlignment="1">
      <alignment horizontal="center" wrapText="1"/>
    </xf>
    <xf numFmtId="1" fontId="87" fillId="41" borderId="6" xfId="0" applyNumberFormat="1" applyFont="1" applyFill="1" applyBorder="1" applyAlignment="1">
      <alignment horizontal="center" wrapText="1"/>
    </xf>
    <xf numFmtId="165" fontId="87" fillId="0" borderId="4" xfId="0" applyNumberFormat="1" applyFont="1" applyBorder="1" applyAlignment="1">
      <alignment horizontal="center" wrapText="1"/>
    </xf>
    <xf numFmtId="1" fontId="87" fillId="41" borderId="24" xfId="0" applyNumberFormat="1" applyFont="1" applyFill="1" applyBorder="1" applyAlignment="1">
      <alignment horizontal="center" wrapText="1"/>
    </xf>
    <xf numFmtId="165" fontId="52" fillId="28" borderId="4" xfId="0" applyNumberFormat="1" applyFont="1" applyFill="1" applyBorder="1" applyAlignment="1">
      <alignment horizontal="center" wrapText="1"/>
    </xf>
    <xf numFmtId="165" fontId="87" fillId="0" borderId="5" xfId="0" applyNumberFormat="1" applyFont="1" applyBorder="1" applyAlignment="1">
      <alignment horizontal="center" wrapText="1"/>
    </xf>
    <xf numFmtId="165" fontId="87" fillId="28" borderId="4" xfId="0" applyNumberFormat="1" applyFont="1" applyFill="1" applyBorder="1" applyAlignment="1">
      <alignment horizontal="center" wrapText="1"/>
    </xf>
    <xf numFmtId="1" fontId="87" fillId="0" borderId="3" xfId="0" applyNumberFormat="1" applyFont="1" applyBorder="1" applyAlignment="1">
      <alignment horizontal="center" wrapText="1"/>
    </xf>
    <xf numFmtId="165" fontId="87" fillId="28" borderId="3" xfId="0" applyNumberFormat="1" applyFont="1" applyFill="1" applyBorder="1" applyAlignment="1">
      <alignment horizontal="center" wrapText="1"/>
    </xf>
    <xf numFmtId="165" fontId="87" fillId="22" borderId="5" xfId="0" applyNumberFormat="1" applyFont="1" applyFill="1" applyBorder="1" applyAlignment="1">
      <alignment horizontal="center" wrapText="1"/>
    </xf>
    <xf numFmtId="166" fontId="52" fillId="41" borderId="0" xfId="0" applyNumberFormat="1" applyFont="1" applyFill="1" applyAlignment="1">
      <alignment horizontal="center" wrapText="1"/>
    </xf>
    <xf numFmtId="1" fontId="52" fillId="28" borderId="0" xfId="0" applyNumberFormat="1" applyFont="1" applyFill="1" applyAlignment="1">
      <alignment horizontal="center" wrapText="1"/>
    </xf>
    <xf numFmtId="166" fontId="118" fillId="44" borderId="4" xfId="0" applyNumberFormat="1" applyFont="1" applyFill="1" applyBorder="1" applyAlignment="1">
      <alignment horizontal="center" vertical="center"/>
    </xf>
    <xf numFmtId="166" fontId="85" fillId="26" borderId="1" xfId="0" applyNumberFormat="1" applyFont="1" applyFill="1" applyBorder="1" applyAlignment="1">
      <alignment vertical="center"/>
    </xf>
    <xf numFmtId="166" fontId="85" fillId="26" borderId="7" xfId="0" applyNumberFormat="1" applyFont="1" applyFill="1" applyBorder="1" applyAlignment="1">
      <alignment vertical="center"/>
    </xf>
    <xf numFmtId="166" fontId="85" fillId="26" borderId="7" xfId="0" applyNumberFormat="1" applyFont="1" applyFill="1" applyBorder="1" applyAlignment="1">
      <alignment horizontal="center"/>
    </xf>
    <xf numFmtId="166" fontId="152" fillId="45" borderId="1" xfId="0" applyNumberFormat="1" applyFont="1" applyFill="1" applyBorder="1" applyAlignment="1">
      <alignment horizontal="center"/>
    </xf>
    <xf numFmtId="166" fontId="158" fillId="47" borderId="7" xfId="0" applyNumberFormat="1" applyFont="1" applyFill="1" applyBorder="1" applyAlignment="1">
      <alignment horizontal="center"/>
    </xf>
    <xf numFmtId="166" fontId="81" fillId="0" borderId="0" xfId="0" applyNumberFormat="1" applyFont="1"/>
    <xf numFmtId="166" fontId="85" fillId="28" borderId="7" xfId="0" applyNumberFormat="1" applyFont="1" applyFill="1" applyBorder="1" applyAlignment="1">
      <alignment vertical="center"/>
    </xf>
    <xf numFmtId="166" fontId="152" fillId="28" borderId="7" xfId="0" applyNumberFormat="1" applyFont="1" applyFill="1" applyBorder="1" applyAlignment="1">
      <alignment vertical="center"/>
    </xf>
    <xf numFmtId="166" fontId="152" fillId="46" borderId="1" xfId="0" applyNumberFormat="1" applyFont="1" applyFill="1" applyBorder="1" applyAlignment="1">
      <alignment vertical="center"/>
    </xf>
    <xf numFmtId="166" fontId="153" fillId="0" borderId="7" xfId="0" applyNumberFormat="1" applyFont="1" applyBorder="1"/>
    <xf numFmtId="166" fontId="152" fillId="0" borderId="7" xfId="0" applyNumberFormat="1" applyFont="1" applyBorder="1" applyAlignment="1">
      <alignment vertical="center"/>
    </xf>
    <xf numFmtId="166" fontId="152" fillId="28" borderId="7" xfId="0" applyNumberFormat="1" applyFont="1" applyFill="1" applyBorder="1" applyAlignment="1">
      <alignment horizontal="center"/>
    </xf>
    <xf numFmtId="166" fontId="118" fillId="47" borderId="1" xfId="0" applyNumberFormat="1" applyFont="1" applyFill="1" applyBorder="1" applyAlignment="1">
      <alignment horizontal="center"/>
    </xf>
    <xf numFmtId="166" fontId="118" fillId="44" borderId="7" xfId="0" applyNumberFormat="1" applyFont="1" applyFill="1" applyBorder="1" applyAlignment="1">
      <alignment horizontal="center"/>
    </xf>
    <xf numFmtId="166" fontId="118" fillId="47" borderId="7" xfId="0" applyNumberFormat="1" applyFont="1" applyFill="1" applyBorder="1" applyAlignment="1">
      <alignment horizontal="center"/>
    </xf>
    <xf numFmtId="166" fontId="159" fillId="0" borderId="0" xfId="0" applyNumberFormat="1" applyFont="1"/>
    <xf numFmtId="166" fontId="118" fillId="28" borderId="7" xfId="0" applyNumberFormat="1" applyFont="1" applyFill="1" applyBorder="1" applyAlignment="1">
      <alignment horizontal="center"/>
    </xf>
    <xf numFmtId="166" fontId="118" fillId="28" borderId="0" xfId="0" applyNumberFormat="1" applyFont="1" applyFill="1" applyAlignment="1">
      <alignment horizontal="center"/>
    </xf>
    <xf numFmtId="166" fontId="118" fillId="44" borderId="5" xfId="0" applyNumberFormat="1" applyFont="1" applyFill="1" applyBorder="1" applyAlignment="1">
      <alignment horizontal="center"/>
    </xf>
    <xf numFmtId="166" fontId="127" fillId="28" borderId="7" xfId="0" applyNumberFormat="1" applyFont="1" applyFill="1" applyBorder="1"/>
    <xf numFmtId="166" fontId="118" fillId="28" borderId="7" xfId="0" applyNumberFormat="1" applyFont="1" applyFill="1" applyBorder="1" applyAlignment="1">
      <alignment vertical="center"/>
    </xf>
    <xf numFmtId="166" fontId="118" fillId="28" borderId="0" xfId="0" applyNumberFormat="1" applyFont="1" applyFill="1" applyAlignment="1">
      <alignment vertical="center"/>
    </xf>
    <xf numFmtId="166" fontId="118" fillId="28" borderId="1" xfId="0" applyNumberFormat="1" applyFont="1" applyFill="1" applyBorder="1" applyAlignment="1">
      <alignment vertical="center"/>
    </xf>
    <xf numFmtId="166" fontId="118" fillId="0" borderId="7" xfId="0" applyNumberFormat="1" applyFont="1" applyBorder="1" applyAlignment="1">
      <alignment horizontal="center"/>
    </xf>
    <xf numFmtId="166" fontId="118" fillId="0" borderId="0" xfId="0" applyNumberFormat="1" applyFont="1" applyAlignment="1">
      <alignment horizontal="center"/>
    </xf>
    <xf numFmtId="166" fontId="118" fillId="47" borderId="5" xfId="0" applyNumberFormat="1" applyFont="1" applyFill="1" applyBorder="1" applyAlignment="1">
      <alignment horizontal="center"/>
    </xf>
    <xf numFmtId="166" fontId="85" fillId="28" borderId="7" xfId="0" applyNumberFormat="1" applyFont="1" applyFill="1" applyBorder="1" applyAlignment="1">
      <alignment horizontal="center"/>
    </xf>
    <xf numFmtId="166" fontId="85" fillId="28" borderId="0" xfId="0" applyNumberFormat="1" applyFont="1" applyFill="1" applyAlignment="1">
      <alignment horizontal="center"/>
    </xf>
    <xf numFmtId="166" fontId="152" fillId="46" borderId="7" xfId="0" applyNumberFormat="1" applyFont="1" applyFill="1" applyBorder="1" applyAlignment="1">
      <alignment horizontal="center"/>
    </xf>
    <xf numFmtId="166" fontId="152" fillId="46" borderId="0" xfId="0" applyNumberFormat="1" applyFont="1" applyFill="1" applyAlignment="1">
      <alignment horizontal="center"/>
    </xf>
    <xf numFmtId="166" fontId="152" fillId="28" borderId="0" xfId="0" applyNumberFormat="1" applyFont="1" applyFill="1" applyAlignment="1">
      <alignment horizontal="center"/>
    </xf>
    <xf numFmtId="166" fontId="152" fillId="0" borderId="7" xfId="0" applyNumberFormat="1" applyFont="1" applyBorder="1" applyAlignment="1">
      <alignment horizontal="center"/>
    </xf>
    <xf numFmtId="166" fontId="152" fillId="0" borderId="0" xfId="0" applyNumberFormat="1" applyFont="1" applyAlignment="1">
      <alignment horizontal="center"/>
    </xf>
    <xf numFmtId="166" fontId="152" fillId="28" borderId="0" xfId="0" applyNumberFormat="1" applyFont="1" applyFill="1" applyAlignment="1">
      <alignment vertical="center"/>
    </xf>
    <xf numFmtId="166" fontId="85" fillId="28" borderId="0" xfId="0" applyNumberFormat="1" applyFont="1" applyFill="1" applyAlignment="1">
      <alignment vertical="center"/>
    </xf>
    <xf numFmtId="0" fontId="85" fillId="0" borderId="15" xfId="6" applyFont="1" applyFill="1" applyBorder="1" applyAlignment="1">
      <alignment vertical="center"/>
    </xf>
    <xf numFmtId="0" fontId="85" fillId="0" borderId="14" xfId="6" applyFont="1" applyFill="1" applyBorder="1" applyAlignment="1">
      <alignment vertical="center"/>
    </xf>
    <xf numFmtId="0" fontId="85" fillId="0" borderId="5" xfId="6" applyFont="1" applyFill="1" applyBorder="1" applyAlignment="1">
      <alignment vertical="center"/>
    </xf>
    <xf numFmtId="0" fontId="85" fillId="8" borderId="15" xfId="6" applyFont="1" applyFill="1" applyBorder="1" applyAlignment="1">
      <alignment vertical="center"/>
    </xf>
    <xf numFmtId="0" fontId="85" fillId="8" borderId="14" xfId="6" applyFont="1" applyFill="1" applyBorder="1" applyAlignment="1">
      <alignment vertical="center"/>
    </xf>
    <xf numFmtId="0" fontId="85" fillId="8" borderId="5" xfId="6" applyFont="1" applyFill="1" applyBorder="1" applyAlignment="1">
      <alignment vertical="center"/>
    </xf>
    <xf numFmtId="0" fontId="90" fillId="0" borderId="16" xfId="5" applyFont="1" applyBorder="1" applyAlignment="1">
      <alignment vertical="center"/>
    </xf>
    <xf numFmtId="0" fontId="90" fillId="0" borderId="9" xfId="5" applyFont="1" applyBorder="1" applyAlignment="1">
      <alignment vertical="center"/>
    </xf>
    <xf numFmtId="0" fontId="83" fillId="8" borderId="26" xfId="6" applyFill="1" applyBorder="1" applyAlignment="1">
      <alignment horizontal="center" vertical="center"/>
    </xf>
    <xf numFmtId="0" fontId="85" fillId="0" borderId="7" xfId="0" applyFont="1" applyBorder="1" applyAlignment="1">
      <alignment vertical="center"/>
    </xf>
    <xf numFmtId="166" fontId="85" fillId="0" borderId="1" xfId="0" applyNumberFormat="1" applyFont="1" applyBorder="1" applyAlignment="1">
      <alignment vertical="center"/>
    </xf>
    <xf numFmtId="166" fontId="85" fillId="0" borderId="7" xfId="0" applyNumberFormat="1" applyFont="1" applyBorder="1" applyAlignment="1">
      <alignment vertical="center"/>
    </xf>
    <xf numFmtId="166" fontId="85" fillId="0" borderId="7" xfId="0" applyNumberFormat="1" applyFont="1" applyBorder="1" applyAlignment="1">
      <alignment horizontal="center"/>
    </xf>
    <xf numFmtId="166" fontId="152" fillId="0" borderId="1" xfId="0" applyNumberFormat="1" applyFont="1" applyBorder="1" applyAlignment="1">
      <alignment horizontal="center"/>
    </xf>
    <xf numFmtId="166" fontId="158" fillId="0" borderId="7" xfId="0" applyNumberFormat="1" applyFont="1" applyBorder="1" applyAlignment="1">
      <alignment horizontal="center"/>
    </xf>
    <xf numFmtId="166" fontId="118" fillId="0" borderId="5" xfId="0" applyNumberFormat="1" applyFont="1" applyBorder="1" applyAlignment="1">
      <alignment horizontal="center"/>
    </xf>
    <xf numFmtId="166" fontId="33" fillId="0" borderId="7" xfId="0" applyNumberFormat="1" applyFont="1" applyBorder="1"/>
    <xf numFmtId="166" fontId="127" fillId="0" borderId="7" xfId="0" applyNumberFormat="1" applyFont="1" applyBorder="1"/>
    <xf numFmtId="166" fontId="118" fillId="0" borderId="7" xfId="0" applyNumberFormat="1" applyFont="1" applyBorder="1" applyAlignment="1">
      <alignment vertical="center"/>
    </xf>
    <xf numFmtId="166" fontId="152" fillId="0" borderId="1" xfId="0" applyNumberFormat="1" applyFont="1" applyBorder="1" applyAlignment="1">
      <alignment vertical="center"/>
    </xf>
    <xf numFmtId="166" fontId="118" fillId="0" borderId="0" xfId="0" applyNumberFormat="1" applyFont="1" applyAlignment="1">
      <alignment vertical="center"/>
    </xf>
    <xf numFmtId="2" fontId="0" fillId="0" borderId="0" xfId="0" applyNumberFormat="1"/>
    <xf numFmtId="2" fontId="0" fillId="10" borderId="0" xfId="0" applyNumberFormat="1" applyFill="1"/>
    <xf numFmtId="0" fontId="0" fillId="10" borderId="0" xfId="0" applyFill="1" applyAlignment="1">
      <alignment horizontal="center"/>
    </xf>
    <xf numFmtId="166" fontId="191" fillId="28" borderId="7" xfId="0" applyNumberFormat="1" applyFont="1" applyFill="1" applyBorder="1"/>
    <xf numFmtId="166" fontId="191" fillId="46" borderId="7" xfId="0" applyNumberFormat="1" applyFont="1" applyFill="1" applyBorder="1" applyAlignment="1">
      <alignment vertical="center"/>
    </xf>
    <xf numFmtId="0" fontId="191" fillId="46" borderId="7" xfId="0" applyFont="1" applyFill="1" applyBorder="1" applyAlignment="1">
      <alignment vertical="center"/>
    </xf>
    <xf numFmtId="0" fontId="191" fillId="28" borderId="7" xfId="0" applyFont="1" applyFill="1" applyBorder="1"/>
    <xf numFmtId="0" fontId="193" fillId="28" borderId="7" xfId="0" applyFont="1" applyFill="1" applyBorder="1"/>
    <xf numFmtId="0" fontId="193" fillId="26" borderId="7" xfId="0" applyFont="1" applyFill="1" applyBorder="1" applyAlignment="1">
      <alignment vertical="center"/>
    </xf>
    <xf numFmtId="0" fontId="53" fillId="4" borderId="0" xfId="0" applyFont="1" applyFill="1"/>
    <xf numFmtId="1" fontId="52" fillId="0" borderId="1" xfId="0" applyNumberFormat="1" applyFont="1" applyBorder="1" applyAlignment="1">
      <alignment horizontal="center" wrapText="1"/>
    </xf>
    <xf numFmtId="1" fontId="52" fillId="0" borderId="5" xfId="0" applyNumberFormat="1" applyFont="1" applyBorder="1" applyAlignment="1">
      <alignment horizontal="center" wrapText="1"/>
    </xf>
    <xf numFmtId="0" fontId="137" fillId="0" borderId="0" xfId="0" applyFont="1"/>
    <xf numFmtId="0" fontId="137" fillId="0" borderId="3" xfId="0" applyFont="1" applyBorder="1" applyAlignment="1">
      <alignment horizontal="left"/>
    </xf>
    <xf numFmtId="1" fontId="128" fillId="0" borderId="0" xfId="0" applyNumberFormat="1" applyFont="1"/>
    <xf numFmtId="0" fontId="194" fillId="0" borderId="0" xfId="0" applyFont="1" applyAlignment="1">
      <alignment horizontal="center" vertical="center"/>
    </xf>
    <xf numFmtId="0" fontId="115" fillId="14" borderId="9" xfId="0" applyFont="1" applyFill="1" applyBorder="1" applyAlignment="1">
      <alignment vertical="center" wrapText="1"/>
    </xf>
    <xf numFmtId="0" fontId="81" fillId="28" borderId="0" xfId="0" applyFont="1" applyFill="1" applyAlignment="1">
      <alignment horizontal="center" vertical="center" wrapText="1"/>
    </xf>
    <xf numFmtId="0" fontId="81" fillId="28" borderId="0" xfId="0" applyFont="1" applyFill="1" applyAlignment="1">
      <alignment horizontal="center"/>
    </xf>
    <xf numFmtId="0" fontId="0" fillId="0" borderId="0" xfId="0" applyAlignment="1">
      <alignment horizontal="right"/>
    </xf>
    <xf numFmtId="0" fontId="53" fillId="0" borderId="0" xfId="0" applyFont="1" applyAlignment="1">
      <alignment horizontal="left" vertical="center" indent="1"/>
    </xf>
    <xf numFmtId="0" fontId="53" fillId="0" borderId="0" xfId="0" applyFont="1" applyAlignment="1">
      <alignment vertical="center"/>
    </xf>
    <xf numFmtId="0" fontId="72" fillId="3" borderId="0" xfId="0" applyFont="1" applyFill="1" applyAlignment="1">
      <alignment vertical="center"/>
    </xf>
    <xf numFmtId="0" fontId="182" fillId="0" borderId="0" xfId="0" applyFont="1"/>
    <xf numFmtId="0" fontId="121" fillId="14" borderId="0" xfId="0" applyFont="1" applyFill="1" applyAlignment="1">
      <alignment vertical="center" wrapText="1"/>
    </xf>
    <xf numFmtId="0" fontId="26" fillId="0" borderId="0" xfId="0" applyFont="1"/>
    <xf numFmtId="0" fontId="26" fillId="0" borderId="0" xfId="0" applyFont="1" applyAlignment="1">
      <alignment wrapText="1"/>
    </xf>
    <xf numFmtId="9" fontId="26" fillId="0" borderId="0" xfId="0" applyNumberFormat="1" applyFont="1"/>
    <xf numFmtId="0" fontId="28" fillId="0" borderId="0" xfId="0" applyFont="1" applyAlignment="1">
      <alignment vertical="center"/>
    </xf>
    <xf numFmtId="0" fontId="9" fillId="0" borderId="0" xfId="0" applyFont="1" applyAlignment="1">
      <alignment horizontal="left" vertical="center" wrapText="1"/>
    </xf>
    <xf numFmtId="0" fontId="53" fillId="0" borderId="0" xfId="0" applyFont="1" applyAlignment="1">
      <alignment horizontal="left" vertical="center" wrapText="1"/>
    </xf>
    <xf numFmtId="0" fontId="10" fillId="0" borderId="0" xfId="0" applyFont="1" applyAlignment="1">
      <alignment horizontal="left" vertical="center" indent="1"/>
    </xf>
    <xf numFmtId="0" fontId="58" fillId="17" borderId="0" xfId="0" applyFont="1" applyFill="1"/>
    <xf numFmtId="0" fontId="58" fillId="0" borderId="0" xfId="0" applyFont="1"/>
    <xf numFmtId="0" fontId="31" fillId="10" borderId="0" xfId="0" applyFont="1" applyFill="1" applyAlignment="1">
      <alignment horizontal="center"/>
    </xf>
    <xf numFmtId="0" fontId="137" fillId="0" borderId="0" xfId="0" applyFont="1" applyAlignment="1">
      <alignment horizontal="left" vertical="center" indent="4"/>
    </xf>
    <xf numFmtId="0" fontId="53" fillId="0" borderId="0" xfId="0" applyFont="1" applyAlignment="1">
      <alignment horizontal="left" indent="1"/>
    </xf>
    <xf numFmtId="0" fontId="58" fillId="0" borderId="0" xfId="0" applyFont="1" applyAlignment="1">
      <alignment horizontal="right"/>
    </xf>
    <xf numFmtId="0" fontId="52" fillId="0" borderId="0" xfId="0" applyFont="1" applyAlignment="1">
      <alignment horizontal="center" vertical="center"/>
    </xf>
    <xf numFmtId="0" fontId="182" fillId="0" borderId="0" xfId="0" applyFont="1" applyAlignment="1">
      <alignment horizontal="center" wrapText="1"/>
    </xf>
    <xf numFmtId="165" fontId="10" fillId="2" borderId="0" xfId="0" applyNumberFormat="1" applyFont="1" applyFill="1" applyAlignment="1">
      <alignment horizontal="left" vertical="center" wrapText="1"/>
    </xf>
    <xf numFmtId="1" fontId="48" fillId="5" borderId="0" xfId="0" applyNumberFormat="1" applyFont="1" applyFill="1" applyAlignment="1">
      <alignment horizontal="center" vertical="center"/>
    </xf>
    <xf numFmtId="164" fontId="12" fillId="0" borderId="0" xfId="2" applyNumberFormat="1" applyFont="1" applyAlignment="1">
      <alignment horizontal="center"/>
    </xf>
    <xf numFmtId="165" fontId="10" fillId="2" borderId="0" xfId="0" applyNumberFormat="1" applyFont="1" applyFill="1" applyAlignment="1">
      <alignment vertical="center"/>
    </xf>
    <xf numFmtId="165" fontId="10" fillId="0" borderId="0" xfId="0" applyNumberFormat="1" applyFont="1" applyAlignment="1">
      <alignment vertical="center"/>
    </xf>
    <xf numFmtId="165" fontId="10" fillId="5" borderId="0" xfId="0" applyNumberFormat="1" applyFont="1" applyFill="1" applyAlignment="1">
      <alignment vertical="center"/>
    </xf>
    <xf numFmtId="0" fontId="25" fillId="17" borderId="0" xfId="0" applyFont="1" applyFill="1"/>
    <xf numFmtId="43" fontId="38" fillId="8" borderId="0" xfId="0" applyNumberFormat="1" applyFont="1" applyFill="1" applyAlignment="1">
      <alignment vertical="center" wrapText="1"/>
    </xf>
    <xf numFmtId="43" fontId="81" fillId="17" borderId="8" xfId="0" applyNumberFormat="1" applyFont="1" applyFill="1" applyBorder="1" applyAlignment="1">
      <alignment horizontal="left" vertical="center"/>
    </xf>
    <xf numFmtId="1" fontId="57" fillId="0" borderId="0" xfId="0" applyNumberFormat="1" applyFont="1" applyAlignment="1">
      <alignment horizontal="center"/>
    </xf>
    <xf numFmtId="43" fontId="180" fillId="0" borderId="0" xfId="0" applyNumberFormat="1" applyFont="1" applyAlignment="1">
      <alignment vertical="center"/>
    </xf>
    <xf numFmtId="0" fontId="50" fillId="0" borderId="0" xfId="0" applyFont="1" applyAlignment="1">
      <alignment horizontal="center" vertical="center"/>
    </xf>
    <xf numFmtId="1" fontId="10" fillId="0" borderId="0" xfId="0" applyNumberFormat="1" applyFont="1" applyAlignment="1">
      <alignment horizontal="center" vertical="center"/>
    </xf>
    <xf numFmtId="0" fontId="75" fillId="0" borderId="0" xfId="0" applyFont="1"/>
    <xf numFmtId="0" fontId="21" fillId="11" borderId="0" xfId="0" applyFont="1" applyFill="1"/>
    <xf numFmtId="0" fontId="53" fillId="11" borderId="0" xfId="0" applyFont="1" applyFill="1" applyAlignment="1">
      <alignment horizontal="center"/>
    </xf>
    <xf numFmtId="1" fontId="51" fillId="54" borderId="0" xfId="0" applyNumberFormat="1" applyFont="1" applyFill="1" applyAlignment="1">
      <alignment horizontal="center"/>
    </xf>
    <xf numFmtId="0" fontId="21" fillId="4" borderId="0" xfId="0" applyFont="1" applyFill="1"/>
    <xf numFmtId="0" fontId="59" fillId="0" borderId="0" xfId="0" applyFont="1" applyAlignment="1">
      <alignment vertical="center"/>
    </xf>
    <xf numFmtId="0" fontId="21" fillId="26" borderId="0" xfId="0" applyFont="1" applyFill="1"/>
    <xf numFmtId="0" fontId="53" fillId="26" borderId="0" xfId="0" applyFont="1" applyFill="1" applyAlignment="1">
      <alignment horizontal="center"/>
    </xf>
    <xf numFmtId="0" fontId="59" fillId="8" borderId="0" xfId="0" applyFont="1" applyFill="1" applyAlignment="1">
      <alignment vertical="center"/>
    </xf>
    <xf numFmtId="0" fontId="201" fillId="26" borderId="0" xfId="0" applyFont="1" applyFill="1" applyAlignment="1">
      <alignment horizontal="center" vertical="center" textRotation="255" wrapText="1"/>
    </xf>
    <xf numFmtId="0" fontId="66" fillId="26" borderId="0" xfId="0" applyFont="1" applyFill="1" applyAlignment="1">
      <alignment horizontal="left" indent="5"/>
    </xf>
    <xf numFmtId="1" fontId="51" fillId="26" borderId="0" xfId="0" applyNumberFormat="1" applyFont="1" applyFill="1" applyAlignment="1">
      <alignment horizontal="center"/>
    </xf>
    <xf numFmtId="0" fontId="200" fillId="11" borderId="0" xfId="0" applyFont="1" applyFill="1" applyAlignment="1">
      <alignment horizontal="right" vertical="center"/>
    </xf>
    <xf numFmtId="165" fontId="10" fillId="11" borderId="0" xfId="0" applyNumberFormat="1" applyFont="1" applyFill="1" applyAlignment="1">
      <alignment horizontal="left" vertical="center" wrapText="1"/>
    </xf>
    <xf numFmtId="0" fontId="200" fillId="2" borderId="0" xfId="0" applyFont="1" applyFill="1" applyAlignment="1">
      <alignment horizontal="right" vertical="center"/>
    </xf>
    <xf numFmtId="0" fontId="59" fillId="0" borderId="0" xfId="0" applyFont="1" applyAlignment="1">
      <alignment horizontal="right" vertical="center"/>
    </xf>
    <xf numFmtId="0" fontId="59" fillId="17" borderId="0" xfId="0" applyFont="1" applyFill="1" applyAlignment="1">
      <alignment horizontal="left" indent="6"/>
    </xf>
    <xf numFmtId="0" fontId="59" fillId="0" borderId="0" xfId="0" applyFont="1" applyAlignment="1">
      <alignment horizontal="left" indent="10"/>
    </xf>
    <xf numFmtId="0" fontId="59" fillId="8" borderId="0" xfId="0" applyFont="1" applyFill="1"/>
    <xf numFmtId="0" fontId="200" fillId="13" borderId="0" xfId="0" applyFont="1" applyFill="1" applyAlignment="1">
      <alignment horizontal="right" vertical="center"/>
    </xf>
    <xf numFmtId="165" fontId="10" fillId="8" borderId="0" xfId="0" applyNumberFormat="1" applyFont="1" applyFill="1" applyAlignment="1">
      <alignment vertical="center" wrapText="1"/>
    </xf>
    <xf numFmtId="165" fontId="10" fillId="8" borderId="0" xfId="0" applyNumberFormat="1" applyFont="1" applyFill="1" applyAlignment="1">
      <alignment horizontal="center" vertical="center" wrapText="1"/>
    </xf>
    <xf numFmtId="0" fontId="25" fillId="8" borderId="0" xfId="0" applyFont="1" applyFill="1"/>
    <xf numFmtId="0" fontId="200" fillId="2" borderId="0" xfId="0" applyFont="1" applyFill="1" applyAlignment="1">
      <alignment horizontal="right" vertical="center" indent="10"/>
    </xf>
    <xf numFmtId="0" fontId="200" fillId="11" borderId="0" xfId="0" applyFont="1" applyFill="1" applyAlignment="1">
      <alignment horizontal="right" vertical="center" indent="11"/>
    </xf>
    <xf numFmtId="165" fontId="10" fillId="11" borderId="0" xfId="0" applyNumberFormat="1" applyFont="1" applyFill="1" applyAlignment="1">
      <alignment vertical="center" wrapText="1"/>
    </xf>
    <xf numFmtId="165" fontId="10" fillId="11" borderId="0" xfId="0" applyNumberFormat="1" applyFont="1" applyFill="1" applyAlignment="1">
      <alignment horizontal="center" vertical="center" wrapText="1"/>
    </xf>
    <xf numFmtId="0" fontId="75" fillId="11" borderId="0" xfId="0" applyFont="1" applyFill="1"/>
    <xf numFmtId="0" fontId="200" fillId="26" borderId="0" xfId="0" applyFont="1" applyFill="1" applyAlignment="1">
      <alignment horizontal="right" vertical="center"/>
    </xf>
    <xf numFmtId="167" fontId="10" fillId="0" borderId="0" xfId="0" applyNumberFormat="1" applyFont="1" applyAlignment="1">
      <alignment horizontal="center"/>
    </xf>
    <xf numFmtId="0" fontId="182" fillId="0" borderId="0" xfId="0" applyFont="1" applyAlignment="1">
      <alignment wrapText="1"/>
    </xf>
    <xf numFmtId="9" fontId="182" fillId="0" borderId="0" xfId="3" applyFont="1" applyAlignment="1"/>
    <xf numFmtId="0" fontId="43" fillId="8" borderId="0" xfId="0" applyFont="1" applyFill="1" applyAlignment="1">
      <alignment horizontal="center"/>
    </xf>
    <xf numFmtId="0" fontId="43" fillId="8" borderId="0" xfId="0" applyFont="1" applyFill="1"/>
    <xf numFmtId="1" fontId="202" fillId="8" borderId="0" xfId="0" applyNumberFormat="1" applyFont="1" applyFill="1" applyAlignment="1">
      <alignment horizontal="center"/>
    </xf>
    <xf numFmtId="0" fontId="60" fillId="0" borderId="0" xfId="0" applyFont="1" applyAlignment="1">
      <alignment horizontal="center" vertical="center" textRotation="255" wrapText="1"/>
    </xf>
    <xf numFmtId="0" fontId="10" fillId="0" borderId="0" xfId="0" applyFont="1" applyAlignment="1">
      <alignment vertical="center"/>
    </xf>
    <xf numFmtId="43" fontId="44" fillId="8" borderId="5" xfId="0" applyNumberFormat="1" applyFont="1" applyFill="1" applyBorder="1" applyAlignment="1">
      <alignment vertical="top"/>
    </xf>
    <xf numFmtId="0" fontId="43" fillId="5" borderId="0" xfId="0" applyFont="1" applyFill="1" applyAlignment="1">
      <alignment horizontal="center"/>
    </xf>
    <xf numFmtId="1" fontId="43" fillId="5" borderId="0" xfId="0" applyNumberFormat="1" applyFont="1" applyFill="1" applyAlignment="1">
      <alignment horizontal="center"/>
    </xf>
    <xf numFmtId="0" fontId="54" fillId="14" borderId="0" xfId="0" applyFont="1" applyFill="1" applyAlignment="1">
      <alignment horizontal="center"/>
    </xf>
    <xf numFmtId="0" fontId="54" fillId="4" borderId="0" xfId="0" applyFont="1" applyFill="1" applyAlignment="1">
      <alignment horizontal="center"/>
    </xf>
    <xf numFmtId="1" fontId="48" fillId="8" borderId="0" xfId="0" applyNumberFormat="1" applyFont="1" applyFill="1" applyAlignment="1">
      <alignment horizontal="center"/>
    </xf>
    <xf numFmtId="0" fontId="30" fillId="4" borderId="0" xfId="0" applyFont="1" applyFill="1" applyAlignment="1">
      <alignment horizontal="center"/>
    </xf>
    <xf numFmtId="0" fontId="183" fillId="0" borderId="0" xfId="0" applyFont="1" applyAlignment="1">
      <alignment horizontal="center" vertical="center" wrapText="1"/>
    </xf>
    <xf numFmtId="1" fontId="143" fillId="0" borderId="0" xfId="0" applyNumberFormat="1" applyFont="1" applyAlignment="1">
      <alignment horizontal="center"/>
    </xf>
    <xf numFmtId="0" fontId="30" fillId="9" borderId="0" xfId="0" applyFont="1" applyFill="1" applyAlignment="1">
      <alignment horizontal="center"/>
    </xf>
    <xf numFmtId="9" fontId="34" fillId="8" borderId="0" xfId="3" applyFont="1" applyFill="1"/>
    <xf numFmtId="1" fontId="46" fillId="3" borderId="9" xfId="0" applyNumberFormat="1" applyFont="1" applyFill="1" applyBorder="1" applyAlignment="1">
      <alignment horizontal="center" vertical="center"/>
    </xf>
    <xf numFmtId="0" fontId="46" fillId="3" borderId="0" xfId="0" applyFont="1" applyFill="1" applyAlignment="1">
      <alignment horizontal="left" vertical="center" indent="3"/>
    </xf>
    <xf numFmtId="0" fontId="10" fillId="0" borderId="0" xfId="0" applyFont="1" applyAlignment="1">
      <alignment horizontal="center" wrapText="1"/>
    </xf>
    <xf numFmtId="0" fontId="13" fillId="0" borderId="0" xfId="0" applyFont="1" applyAlignment="1">
      <alignment horizontal="center" vertical="center"/>
    </xf>
    <xf numFmtId="1" fontId="144" fillId="0" borderId="0" xfId="0" applyNumberFormat="1" applyFont="1" applyAlignment="1">
      <alignment horizontal="center"/>
    </xf>
    <xf numFmtId="1" fontId="10" fillId="18" borderId="0" xfId="0" applyNumberFormat="1" applyFont="1" applyFill="1" applyAlignment="1">
      <alignment horizontal="center"/>
    </xf>
    <xf numFmtId="166" fontId="50" fillId="0" borderId="0" xfId="0" applyNumberFormat="1" applyFont="1" applyAlignment="1">
      <alignment horizontal="center" vertical="center"/>
    </xf>
    <xf numFmtId="168" fontId="21" fillId="0" borderId="5" xfId="0" applyNumberFormat="1" applyFont="1" applyBorder="1" applyAlignment="1">
      <alignment horizontal="left" vertical="top"/>
    </xf>
    <xf numFmtId="168" fontId="10" fillId="0" borderId="0" xfId="0" applyNumberFormat="1" applyFont="1"/>
    <xf numFmtId="168" fontId="49" fillId="0" borderId="0" xfId="0" applyNumberFormat="1" applyFont="1" applyAlignment="1">
      <alignment horizontal="center"/>
    </xf>
    <xf numFmtId="168" fontId="203" fillId="5" borderId="0" xfId="0" applyNumberFormat="1" applyFont="1" applyFill="1" applyAlignment="1">
      <alignment horizontal="center" vertical="center"/>
    </xf>
    <xf numFmtId="0" fontId="10" fillId="0" borderId="0" xfId="0" applyFont="1" applyAlignment="1">
      <alignment horizontal="left" indent="3"/>
    </xf>
    <xf numFmtId="0" fontId="10" fillId="0" borderId="0" xfId="0" applyFont="1" applyAlignment="1">
      <alignment horizontal="left" indent="2"/>
    </xf>
    <xf numFmtId="0" fontId="17" fillId="2" borderId="0" xfId="0" applyFont="1" applyFill="1"/>
    <xf numFmtId="0" fontId="17" fillId="5" borderId="0" xfId="0" applyFont="1" applyFill="1" applyAlignment="1">
      <alignment horizontal="center"/>
    </xf>
    <xf numFmtId="0" fontId="17" fillId="2" borderId="0" xfId="0" applyFont="1" applyFill="1" applyAlignment="1">
      <alignment horizontal="center"/>
    </xf>
    <xf numFmtId="1" fontId="17" fillId="5" borderId="0" xfId="0" applyNumberFormat="1" applyFont="1" applyFill="1" applyAlignment="1">
      <alignment horizontal="center"/>
    </xf>
    <xf numFmtId="0" fontId="50" fillId="2" borderId="0" xfId="0" applyFont="1" applyFill="1"/>
    <xf numFmtId="0" fontId="10" fillId="0" borderId="0" xfId="0" applyFont="1" applyAlignment="1">
      <alignment wrapText="1"/>
    </xf>
    <xf numFmtId="0" fontId="48" fillId="0" borderId="0" xfId="0" applyFont="1" applyAlignment="1">
      <alignment horizontal="left" indent="2"/>
    </xf>
    <xf numFmtId="0" fontId="206" fillId="0" borderId="0" xfId="0" applyFont="1"/>
    <xf numFmtId="1" fontId="207" fillId="3" borderId="0" xfId="0" applyNumberFormat="1" applyFont="1" applyFill="1" applyAlignment="1">
      <alignment vertical="center"/>
    </xf>
    <xf numFmtId="0" fontId="77" fillId="8" borderId="0" xfId="0" applyFont="1" applyFill="1" applyAlignment="1">
      <alignment vertical="center" wrapText="1"/>
    </xf>
    <xf numFmtId="0" fontId="55" fillId="5" borderId="0" xfId="0" applyFont="1" applyFill="1" applyAlignment="1">
      <alignment horizontal="right"/>
    </xf>
    <xf numFmtId="0" fontId="48" fillId="0" borderId="0" xfId="0" applyFont="1" applyAlignment="1">
      <alignment horizontal="center"/>
    </xf>
    <xf numFmtId="43" fontId="126" fillId="0" borderId="0" xfId="10" applyNumberFormat="1" applyFont="1" applyFill="1" applyBorder="1" applyAlignment="1">
      <alignment vertical="center" wrapText="1"/>
    </xf>
    <xf numFmtId="43" fontId="81" fillId="8" borderId="8" xfId="0" applyNumberFormat="1" applyFont="1" applyFill="1" applyBorder="1" applyAlignment="1">
      <alignment horizontal="left" vertical="center"/>
    </xf>
    <xf numFmtId="43" fontId="81" fillId="17" borderId="8" xfId="0" applyNumberFormat="1" applyFont="1" applyFill="1" applyBorder="1" applyAlignment="1">
      <alignment vertical="center"/>
    </xf>
    <xf numFmtId="43" fontId="81" fillId="8" borderId="8" xfId="0" applyNumberFormat="1" applyFont="1" applyFill="1" applyBorder="1" applyAlignment="1">
      <alignment vertical="center"/>
    </xf>
    <xf numFmtId="0" fontId="83" fillId="8" borderId="7" xfId="0" applyFont="1" applyFill="1" applyBorder="1" applyAlignment="1">
      <alignment horizontal="center"/>
    </xf>
    <xf numFmtId="43" fontId="81" fillId="5" borderId="8" xfId="0" applyNumberFormat="1" applyFont="1" applyFill="1" applyBorder="1" applyAlignment="1">
      <alignment vertical="center"/>
    </xf>
    <xf numFmtId="0" fontId="12" fillId="0" borderId="0" xfId="0" applyFont="1" applyAlignment="1">
      <alignment horizontal="left"/>
    </xf>
    <xf numFmtId="0" fontId="21" fillId="5" borderId="0" xfId="0" applyFont="1" applyFill="1"/>
    <xf numFmtId="43" fontId="10" fillId="5" borderId="0" xfId="0" applyNumberFormat="1" applyFont="1" applyFill="1"/>
    <xf numFmtId="0" fontId="10" fillId="5" borderId="0" xfId="0" applyFont="1" applyFill="1" applyAlignment="1">
      <alignment horizontal="right"/>
    </xf>
    <xf numFmtId="0" fontId="69" fillId="8" borderId="0" xfId="0" applyFont="1" applyFill="1"/>
    <xf numFmtId="0" fontId="147" fillId="8" borderId="0" xfId="0" applyFont="1" applyFill="1" applyAlignment="1">
      <alignment horizontal="center"/>
    </xf>
    <xf numFmtId="0" fontId="31" fillId="8" borderId="0" xfId="0" applyFont="1" applyFill="1"/>
    <xf numFmtId="0" fontId="74" fillId="4" borderId="0" xfId="0" applyFont="1" applyFill="1" applyAlignment="1">
      <alignment horizontal="right"/>
    </xf>
    <xf numFmtId="0" fontId="48" fillId="0" borderId="0" xfId="0" applyFont="1" applyAlignment="1">
      <alignment horizontal="left" indent="4"/>
    </xf>
    <xf numFmtId="0" fontId="208" fillId="5" borderId="0" xfId="0" applyFont="1" applyFill="1" applyAlignment="1">
      <alignment horizontal="center"/>
    </xf>
    <xf numFmtId="0" fontId="69" fillId="8" borderId="0" xfId="0" applyFont="1" applyFill="1" applyAlignment="1">
      <alignment vertical="center"/>
    </xf>
    <xf numFmtId="0" fontId="69" fillId="0" borderId="0" xfId="0" applyFont="1" applyAlignment="1">
      <alignment vertical="center"/>
    </xf>
    <xf numFmtId="0" fontId="31" fillId="0" borderId="0" xfId="0" applyFont="1" applyAlignment="1">
      <alignment vertical="center"/>
    </xf>
    <xf numFmtId="0" fontId="10" fillId="11" borderId="0" xfId="0" applyFont="1" applyFill="1" applyAlignment="1">
      <alignment vertical="top" wrapText="1"/>
    </xf>
    <xf numFmtId="1" fontId="20" fillId="0" borderId="0" xfId="0" applyNumberFormat="1" applyFont="1" applyAlignment="1">
      <alignment horizontal="center"/>
    </xf>
    <xf numFmtId="0" fontId="50" fillId="0" borderId="0" xfId="0" applyFont="1" applyAlignment="1">
      <alignment horizontal="left"/>
    </xf>
    <xf numFmtId="0" fontId="77" fillId="11" borderId="0" xfId="0" applyFont="1" applyFill="1"/>
    <xf numFmtId="1" fontId="50" fillId="11" borderId="0" xfId="0" applyNumberFormat="1" applyFont="1" applyFill="1" applyAlignment="1">
      <alignment vertical="center"/>
    </xf>
    <xf numFmtId="0" fontId="29" fillId="11" borderId="0" xfId="0" applyFont="1" applyFill="1"/>
    <xf numFmtId="0" fontId="14" fillId="11" borderId="0" xfId="0" applyFont="1" applyFill="1" applyAlignment="1">
      <alignment horizontal="left"/>
    </xf>
    <xf numFmtId="0" fontId="39" fillId="11" borderId="0" xfId="0" applyFont="1" applyFill="1" applyAlignment="1">
      <alignment horizontal="left" indent="2"/>
    </xf>
    <xf numFmtId="9" fontId="29" fillId="11" borderId="0" xfId="3" applyFont="1" applyFill="1" applyAlignment="1">
      <alignment horizontal="center"/>
    </xf>
    <xf numFmtId="0" fontId="10" fillId="0" borderId="0" xfId="0" applyFont="1" applyAlignment="1">
      <alignment horizontal="left" vertical="center" indent="3"/>
    </xf>
    <xf numFmtId="0" fontId="10" fillId="0" borderId="0" xfId="0" applyFont="1" applyAlignment="1">
      <alignment horizontal="left" vertical="center" indent="2"/>
    </xf>
    <xf numFmtId="2" fontId="10" fillId="0" borderId="0" xfId="0" applyNumberFormat="1" applyFont="1" applyAlignment="1">
      <alignment wrapText="1"/>
    </xf>
    <xf numFmtId="0" fontId="52" fillId="0" borderId="2" xfId="4" applyFont="1" applyAlignment="1">
      <alignment vertical="center"/>
    </xf>
    <xf numFmtId="0" fontId="10" fillId="0" borderId="0" xfId="0" applyFont="1" applyAlignment="1">
      <alignment horizontal="center" vertical="center"/>
    </xf>
    <xf numFmtId="0" fontId="10" fillId="0" borderId="0" xfId="0" applyFont="1" applyAlignment="1">
      <alignment horizontal="left" vertical="center"/>
    </xf>
    <xf numFmtId="0" fontId="210" fillId="0" borderId="0" xfId="0" applyFont="1" applyAlignment="1">
      <alignment horizontal="center"/>
    </xf>
    <xf numFmtId="0" fontId="25" fillId="8" borderId="0" xfId="0" applyFont="1" applyFill="1" applyAlignment="1">
      <alignment horizontal="center"/>
    </xf>
    <xf numFmtId="0" fontId="39" fillId="18" borderId="0" xfId="0" applyFont="1" applyFill="1" applyAlignment="1">
      <alignment horizontal="center"/>
    </xf>
    <xf numFmtId="0" fontId="110" fillId="18" borderId="0" xfId="0" applyFont="1" applyFill="1" applyAlignment="1">
      <alignment horizontal="center"/>
    </xf>
    <xf numFmtId="166" fontId="50" fillId="18" borderId="0" xfId="0" applyNumberFormat="1" applyFont="1" applyFill="1" applyAlignment="1">
      <alignment horizontal="center" vertical="center"/>
    </xf>
    <xf numFmtId="43" fontId="44" fillId="18" borderId="5" xfId="0" applyNumberFormat="1" applyFont="1" applyFill="1" applyBorder="1" applyAlignment="1">
      <alignment vertical="top"/>
    </xf>
    <xf numFmtId="168" fontId="21" fillId="18" borderId="5" xfId="0" applyNumberFormat="1" applyFont="1" applyFill="1" applyBorder="1" applyAlignment="1">
      <alignment horizontal="left" vertical="top"/>
    </xf>
    <xf numFmtId="168" fontId="10" fillId="18" borderId="0" xfId="0" applyNumberFormat="1" applyFont="1" applyFill="1"/>
    <xf numFmtId="166" fontId="10" fillId="18" borderId="0" xfId="0" applyNumberFormat="1" applyFont="1" applyFill="1"/>
    <xf numFmtId="2" fontId="10" fillId="18" borderId="0" xfId="0" applyNumberFormat="1" applyFont="1" applyFill="1" applyAlignment="1">
      <alignment wrapText="1"/>
    </xf>
    <xf numFmtId="0" fontId="77" fillId="18" borderId="10" xfId="0" applyFont="1" applyFill="1" applyBorder="1" applyAlignment="1">
      <alignment vertical="center"/>
    </xf>
    <xf numFmtId="0" fontId="10" fillId="18" borderId="0" xfId="0" applyFont="1" applyFill="1" applyAlignment="1">
      <alignment horizontal="center" vertical="center"/>
    </xf>
    <xf numFmtId="0" fontId="31" fillId="18" borderId="0" xfId="0" applyFont="1" applyFill="1"/>
    <xf numFmtId="168" fontId="21" fillId="56" borderId="5" xfId="0" applyNumberFormat="1" applyFont="1" applyFill="1" applyBorder="1" applyAlignment="1">
      <alignment horizontal="left" vertical="top"/>
    </xf>
    <xf numFmtId="168" fontId="10" fillId="56" borderId="0" xfId="0" applyNumberFormat="1" applyFont="1" applyFill="1"/>
    <xf numFmtId="166" fontId="10" fillId="56" borderId="0" xfId="0" applyNumberFormat="1" applyFont="1" applyFill="1"/>
    <xf numFmtId="2" fontId="10" fillId="56" borderId="0" xfId="0" applyNumberFormat="1" applyFont="1" applyFill="1" applyAlignment="1">
      <alignment wrapText="1"/>
    </xf>
    <xf numFmtId="43" fontId="44" fillId="56" borderId="5" xfId="0" applyNumberFormat="1" applyFont="1" applyFill="1" applyBorder="1" applyAlignment="1">
      <alignment vertical="top"/>
    </xf>
    <xf numFmtId="168" fontId="21" fillId="8" borderId="5" xfId="0" applyNumberFormat="1" applyFont="1" applyFill="1" applyBorder="1" applyAlignment="1">
      <alignment horizontal="left" vertical="top"/>
    </xf>
    <xf numFmtId="168" fontId="10" fillId="8" borderId="0" xfId="0" applyNumberFormat="1" applyFont="1" applyFill="1"/>
    <xf numFmtId="166" fontId="10" fillId="8" borderId="0" xfId="0" applyNumberFormat="1" applyFont="1" applyFill="1"/>
    <xf numFmtId="2" fontId="10" fillId="8" borderId="0" xfId="0" applyNumberFormat="1" applyFont="1" applyFill="1" applyAlignment="1">
      <alignment wrapText="1"/>
    </xf>
    <xf numFmtId="168" fontId="203" fillId="56" borderId="0" xfId="0" applyNumberFormat="1" applyFont="1" applyFill="1" applyAlignment="1">
      <alignment horizontal="center" vertical="center"/>
    </xf>
    <xf numFmtId="0" fontId="10" fillId="56" borderId="0" xfId="0" applyFont="1" applyFill="1" applyAlignment="1">
      <alignment horizontal="center"/>
    </xf>
    <xf numFmtId="166" fontId="10" fillId="56" borderId="0" xfId="0" quotePrefix="1" applyNumberFormat="1" applyFont="1" applyFill="1"/>
    <xf numFmtId="0" fontId="9" fillId="56" borderId="0" xfId="0" applyFont="1" applyFill="1"/>
    <xf numFmtId="0" fontId="9" fillId="56" borderId="0" xfId="0" applyFont="1" applyFill="1" applyAlignment="1">
      <alignment horizontal="left" vertical="center"/>
    </xf>
    <xf numFmtId="1" fontId="12" fillId="8" borderId="0" xfId="0" applyNumberFormat="1" applyFont="1" applyFill="1" applyAlignment="1">
      <alignment horizontal="right"/>
    </xf>
    <xf numFmtId="168" fontId="203" fillId="8" borderId="0" xfId="0" applyNumberFormat="1" applyFont="1" applyFill="1" applyAlignment="1">
      <alignment horizontal="center" vertical="center"/>
    </xf>
    <xf numFmtId="168" fontId="211" fillId="56" borderId="0" xfId="0" applyNumberFormat="1" applyFont="1" applyFill="1" applyAlignment="1">
      <alignment horizontal="center" vertical="center"/>
    </xf>
    <xf numFmtId="0" fontId="53" fillId="8" borderId="0" xfId="0" applyFont="1" applyFill="1"/>
    <xf numFmtId="0" fontId="0" fillId="8" borderId="0" xfId="0" applyFill="1"/>
    <xf numFmtId="43" fontId="161" fillId="0" borderId="0" xfId="18" applyNumberFormat="1" applyFont="1" applyAlignment="1">
      <alignment horizontal="left"/>
    </xf>
    <xf numFmtId="0" fontId="25" fillId="5" borderId="0" xfId="0" applyFont="1" applyFill="1" applyAlignment="1">
      <alignment vertical="center"/>
    </xf>
    <xf numFmtId="0" fontId="77" fillId="8" borderId="0" xfId="0" applyFont="1" applyFill="1" applyAlignment="1">
      <alignment vertical="center"/>
    </xf>
    <xf numFmtId="166" fontId="52" fillId="9" borderId="4" xfId="0" applyNumberFormat="1" applyFont="1" applyFill="1" applyBorder="1" applyAlignment="1">
      <alignment horizontal="center" wrapText="1"/>
    </xf>
    <xf numFmtId="0" fontId="177" fillId="8" borderId="0" xfId="18" applyFont="1" applyFill="1" applyAlignment="1">
      <alignment horizontal="center"/>
    </xf>
    <xf numFmtId="166" fontId="87" fillId="9" borderId="0" xfId="0" applyNumberFormat="1" applyFont="1" applyFill="1" applyAlignment="1">
      <alignment horizontal="center" wrapText="1"/>
    </xf>
    <xf numFmtId="1" fontId="87" fillId="8" borderId="0" xfId="0" applyNumberFormat="1" applyFont="1" applyFill="1" applyAlignment="1">
      <alignment horizontal="center" wrapText="1"/>
    </xf>
    <xf numFmtId="1" fontId="52" fillId="9" borderId="0" xfId="0" applyNumberFormat="1" applyFont="1" applyFill="1" applyAlignment="1">
      <alignment horizontal="center" wrapText="1"/>
    </xf>
    <xf numFmtId="1" fontId="87" fillId="9" borderId="3" xfId="0" applyNumberFormat="1" applyFont="1" applyFill="1" applyBorder="1" applyAlignment="1">
      <alignment horizontal="center" wrapText="1"/>
    </xf>
    <xf numFmtId="166" fontId="52" fillId="9" borderId="0" xfId="0" applyNumberFormat="1" applyFont="1" applyFill="1" applyAlignment="1">
      <alignment horizontal="center" wrapText="1"/>
    </xf>
    <xf numFmtId="166" fontId="87" fillId="9" borderId="3" xfId="0" applyNumberFormat="1" applyFont="1" applyFill="1" applyBorder="1" applyAlignment="1">
      <alignment horizontal="center" wrapText="1"/>
    </xf>
    <xf numFmtId="166" fontId="52" fillId="9" borderId="3" xfId="0" applyNumberFormat="1" applyFont="1" applyFill="1" applyBorder="1" applyAlignment="1">
      <alignment horizontal="center" wrapText="1"/>
    </xf>
    <xf numFmtId="0" fontId="21" fillId="0" borderId="0" xfId="0" applyFont="1" applyAlignment="1">
      <alignment horizontal="center"/>
    </xf>
    <xf numFmtId="43" fontId="45" fillId="22" borderId="24" xfId="0" applyNumberFormat="1" applyFont="1" applyFill="1" applyBorder="1"/>
    <xf numFmtId="43" fontId="214" fillId="22" borderId="24" xfId="0" applyNumberFormat="1" applyFont="1" applyFill="1" applyBorder="1" applyAlignment="1">
      <alignment horizontal="left"/>
    </xf>
    <xf numFmtId="0" fontId="215" fillId="0" borderId="0" xfId="0" applyFont="1" applyAlignment="1">
      <alignment horizontal="left"/>
    </xf>
    <xf numFmtId="0" fontId="215" fillId="0" borderId="0" xfId="0" applyFont="1" applyAlignment="1">
      <alignment horizontal="center"/>
    </xf>
    <xf numFmtId="0" fontId="46" fillId="8" borderId="0" xfId="0" applyFont="1" applyFill="1" applyAlignment="1">
      <alignment horizontal="center" vertical="center"/>
    </xf>
    <xf numFmtId="0" fontId="53" fillId="8" borderId="0" xfId="0" applyFont="1" applyFill="1" applyAlignment="1">
      <alignment horizontal="left"/>
    </xf>
    <xf numFmtId="43" fontId="11" fillId="22" borderId="24" xfId="0" applyNumberFormat="1" applyFont="1" applyFill="1" applyBorder="1" applyAlignment="1">
      <alignment horizontal="left"/>
    </xf>
    <xf numFmtId="43" fontId="45" fillId="11" borderId="6" xfId="10" applyNumberFormat="1" applyFont="1" applyFill="1" applyBorder="1" applyAlignment="1">
      <alignment wrapText="1"/>
    </xf>
    <xf numFmtId="166" fontId="45" fillId="11" borderId="1" xfId="10" applyNumberFormat="1" applyFont="1" applyFill="1" applyAlignment="1">
      <alignment wrapText="1"/>
    </xf>
    <xf numFmtId="166" fontId="45" fillId="28" borderId="24" xfId="0" applyNumberFormat="1" applyFont="1" applyFill="1" applyBorder="1" applyAlignment="1">
      <alignment wrapText="1"/>
    </xf>
    <xf numFmtId="43" fontId="45" fillId="0" borderId="6" xfId="0" applyNumberFormat="1" applyFont="1" applyBorder="1" applyAlignment="1">
      <alignment wrapText="1"/>
    </xf>
    <xf numFmtId="43" fontId="45" fillId="34" borderId="6" xfId="10" applyNumberFormat="1" applyFont="1" applyFill="1" applyBorder="1" applyAlignment="1">
      <alignment wrapText="1"/>
    </xf>
    <xf numFmtId="43" fontId="45" fillId="22" borderId="6" xfId="0" applyNumberFormat="1" applyFont="1" applyFill="1" applyBorder="1" applyAlignment="1">
      <alignment wrapText="1"/>
    </xf>
    <xf numFmtId="43" fontId="45" fillId="17" borderId="24" xfId="0" applyNumberFormat="1" applyFont="1" applyFill="1" applyBorder="1"/>
    <xf numFmtId="165" fontId="45" fillId="17" borderId="6" xfId="0" applyNumberFormat="1" applyFont="1" applyFill="1" applyBorder="1" applyAlignment="1">
      <alignment wrapText="1"/>
    </xf>
    <xf numFmtId="43" fontId="45" fillId="0" borderId="6" xfId="10" applyNumberFormat="1" applyFont="1" applyFill="1" applyBorder="1" applyAlignment="1">
      <alignment wrapText="1"/>
    </xf>
    <xf numFmtId="165" fontId="10" fillId="0" borderId="0" xfId="1" applyNumberFormat="1" applyFont="1" applyAlignment="1">
      <alignment horizontal="center"/>
    </xf>
    <xf numFmtId="165" fontId="10" fillId="0" borderId="0" xfId="1" applyNumberFormat="1" applyFont="1"/>
    <xf numFmtId="165" fontId="35" fillId="4" borderId="0" xfId="1" applyNumberFormat="1" applyFont="1" applyFill="1" applyAlignment="1">
      <alignment horizontal="center" vertical="center" wrapText="1"/>
    </xf>
    <xf numFmtId="0" fontId="203" fillId="0" borderId="0" xfId="0" applyFont="1" applyAlignment="1">
      <alignment horizontal="center"/>
    </xf>
    <xf numFmtId="165" fontId="10" fillId="0" borderId="0" xfId="1" applyNumberFormat="1" applyFont="1" applyFill="1" applyAlignment="1"/>
    <xf numFmtId="0" fontId="33" fillId="0" borderId="0" xfId="0" applyFont="1" applyAlignment="1">
      <alignment vertical="center" textRotation="255"/>
    </xf>
    <xf numFmtId="9" fontId="12" fillId="0" borderId="0" xfId="3" applyFont="1" applyAlignment="1">
      <alignment horizontal="center" vertical="center"/>
    </xf>
    <xf numFmtId="0" fontId="9" fillId="0" borderId="0" xfId="0" applyFont="1" applyAlignment="1">
      <alignment horizontal="left" vertical="center" indent="3"/>
    </xf>
    <xf numFmtId="0" fontId="218" fillId="0" borderId="0" xfId="0" applyFont="1" applyAlignment="1">
      <alignment horizontal="left" vertical="center"/>
    </xf>
    <xf numFmtId="0" fontId="219" fillId="0" borderId="0" xfId="0" applyFont="1" applyAlignment="1">
      <alignment horizontal="center" vertical="center"/>
    </xf>
    <xf numFmtId="0" fontId="145" fillId="0" borderId="0" xfId="0" applyFont="1" applyAlignment="1">
      <alignment horizontal="left" vertical="top" wrapText="1"/>
    </xf>
    <xf numFmtId="0" fontId="196" fillId="0" borderId="0" xfId="19" applyAlignment="1">
      <alignment horizontal="left" vertical="center"/>
    </xf>
    <xf numFmtId="0" fontId="220" fillId="0" borderId="0" xfId="0" applyFont="1"/>
    <xf numFmtId="0" fontId="221" fillId="0" borderId="0" xfId="0" applyFont="1" applyAlignment="1">
      <alignment vertical="center" wrapText="1"/>
    </xf>
    <xf numFmtId="0" fontId="0" fillId="0" borderId="0" xfId="0" applyAlignment="1">
      <alignment vertical="center"/>
    </xf>
    <xf numFmtId="0" fontId="145" fillId="0" borderId="0" xfId="0" applyFont="1" applyAlignment="1">
      <alignment vertical="center" wrapText="1"/>
    </xf>
    <xf numFmtId="0" fontId="10" fillId="0" borderId="0" xfId="0" applyFont="1" applyAlignment="1">
      <alignment horizontal="left" vertical="center" wrapText="1" indent="2"/>
    </xf>
    <xf numFmtId="0" fontId="222" fillId="0" borderId="0" xfId="19" applyFont="1"/>
    <xf numFmtId="0" fontId="223" fillId="23" borderId="17" xfId="0" applyFont="1" applyFill="1" applyBorder="1" applyAlignment="1">
      <alignment horizontal="center" vertical="center"/>
    </xf>
    <xf numFmtId="0" fontId="223" fillId="0" borderId="17" xfId="0" applyFont="1" applyBorder="1" applyAlignment="1">
      <alignment vertical="center"/>
    </xf>
    <xf numFmtId="0" fontId="223" fillId="0" borderId="30" xfId="0" applyFont="1" applyBorder="1" applyAlignment="1">
      <alignment vertical="center"/>
    </xf>
    <xf numFmtId="0" fontId="71" fillId="13" borderId="0" xfId="0" applyFont="1" applyFill="1" applyAlignment="1">
      <alignment horizontal="center" vertical="center" textRotation="255"/>
    </xf>
    <xf numFmtId="0" fontId="224" fillId="0" borderId="0" xfId="0" applyFont="1" applyAlignment="1">
      <alignment vertical="center"/>
    </xf>
    <xf numFmtId="0" fontId="31" fillId="3" borderId="0" xfId="0" applyFont="1" applyFill="1" applyAlignment="1">
      <alignment vertical="center"/>
    </xf>
    <xf numFmtId="0" fontId="225" fillId="0" borderId="0" xfId="0" applyFont="1" applyAlignment="1">
      <alignment vertical="center"/>
    </xf>
    <xf numFmtId="0" fontId="226" fillId="3" borderId="0" xfId="0" applyFont="1" applyFill="1" applyAlignment="1">
      <alignment vertical="center"/>
    </xf>
    <xf numFmtId="0" fontId="10" fillId="12" borderId="0" xfId="0" applyFont="1" applyFill="1"/>
    <xf numFmtId="0" fontId="46" fillId="0" borderId="0" xfId="0" applyFont="1" applyAlignment="1">
      <alignment horizontal="left" vertical="center" indent="2"/>
    </xf>
    <xf numFmtId="0" fontId="0" fillId="3" borderId="0" xfId="0" applyFill="1"/>
    <xf numFmtId="0" fontId="145" fillId="0" borderId="0" xfId="0" applyFont="1"/>
    <xf numFmtId="0" fontId="159" fillId="0" borderId="0" xfId="0" applyFont="1" applyAlignment="1">
      <alignment horizontal="left" indent="1"/>
    </xf>
    <xf numFmtId="0" fontId="28" fillId="0" borderId="0" xfId="0" applyFont="1" applyAlignment="1">
      <alignment horizontal="left" indent="3"/>
    </xf>
    <xf numFmtId="0" fontId="10" fillId="0" borderId="0" xfId="0" applyFont="1" applyAlignment="1">
      <alignment horizontal="left" vertical="center" indent="9"/>
    </xf>
    <xf numFmtId="0" fontId="228" fillId="0" borderId="0" xfId="20" applyFont="1" applyAlignment="1">
      <alignment horizontal="left" indent="3"/>
    </xf>
    <xf numFmtId="0" fontId="39" fillId="4" borderId="0" xfId="0" applyFont="1" applyFill="1" applyAlignment="1">
      <alignment horizontal="left" vertical="center"/>
    </xf>
    <xf numFmtId="0" fontId="39" fillId="0" borderId="0" xfId="0" applyFont="1" applyAlignment="1">
      <alignment horizontal="left" vertical="center" indent="3"/>
    </xf>
    <xf numFmtId="0" fontId="21" fillId="0" borderId="0" xfId="0" applyFont="1" applyAlignment="1">
      <alignment wrapText="1"/>
    </xf>
    <xf numFmtId="0" fontId="39" fillId="3" borderId="0" xfId="0" applyFont="1" applyFill="1"/>
    <xf numFmtId="0" fontId="28" fillId="3" borderId="0" xfId="0" applyFont="1" applyFill="1" applyAlignment="1">
      <alignment vertical="center"/>
    </xf>
    <xf numFmtId="0" fontId="229" fillId="0" borderId="0" xfId="0" applyFont="1" applyAlignment="1">
      <alignment horizontal="center" vertical="center"/>
    </xf>
    <xf numFmtId="0" fontId="230" fillId="0" borderId="0" xfId="0" applyFont="1"/>
    <xf numFmtId="0" fontId="71" fillId="0" borderId="0" xfId="0" applyFont="1" applyAlignment="1">
      <alignment horizontal="left" indent="6"/>
    </xf>
    <xf numFmtId="0" fontId="70" fillId="28" borderId="0" xfId="0" applyFont="1" applyFill="1"/>
    <xf numFmtId="0" fontId="85" fillId="0" borderId="0" xfId="0" applyFont="1" applyAlignment="1">
      <alignment horizontal="right"/>
    </xf>
    <xf numFmtId="0" fontId="10" fillId="3" borderId="0" xfId="0" quotePrefix="1" applyFont="1" applyFill="1"/>
    <xf numFmtId="0" fontId="31" fillId="5" borderId="0" xfId="0" applyFont="1" applyFill="1" applyAlignment="1">
      <alignment horizontal="center"/>
    </xf>
    <xf numFmtId="0" fontId="233" fillId="0" borderId="0" xfId="0" applyFont="1" applyAlignment="1">
      <alignment horizontal="center" vertical="center"/>
    </xf>
    <xf numFmtId="0" fontId="48" fillId="0" borderId="0" xfId="0" applyFont="1" applyAlignment="1">
      <alignment horizontal="center" vertical="center"/>
    </xf>
    <xf numFmtId="165" fontId="10" fillId="0" borderId="0" xfId="1" applyNumberFormat="1" applyFont="1" applyFill="1" applyAlignment="1">
      <alignment horizontal="left"/>
    </xf>
    <xf numFmtId="43" fontId="234" fillId="0" borderId="0" xfId="0" applyNumberFormat="1" applyFont="1" applyAlignment="1">
      <alignment horizontal="left" vertical="center"/>
    </xf>
    <xf numFmtId="0" fontId="181" fillId="9" borderId="0" xfId="0" applyFont="1" applyFill="1" applyAlignment="1">
      <alignment horizontal="center" vertical="center" wrapText="1"/>
    </xf>
    <xf numFmtId="0" fontId="36" fillId="9" borderId="0" xfId="0" applyFont="1" applyFill="1" applyAlignment="1">
      <alignment horizontal="center"/>
    </xf>
    <xf numFmtId="0" fontId="236" fillId="0" borderId="0" xfId="0" applyFont="1" applyAlignment="1">
      <alignment horizontal="center" vertical="center"/>
    </xf>
    <xf numFmtId="165" fontId="12" fillId="0" borderId="0" xfId="1" applyNumberFormat="1" applyFont="1" applyFill="1" applyAlignment="1">
      <alignment horizontal="center"/>
    </xf>
    <xf numFmtId="0" fontId="12" fillId="0" borderId="0" xfId="0" quotePrefix="1" applyFont="1" applyAlignment="1">
      <alignment horizontal="center"/>
    </xf>
    <xf numFmtId="165" fontId="35" fillId="4" borderId="0" xfId="1" quotePrefix="1" applyNumberFormat="1" applyFont="1" applyFill="1" applyAlignment="1">
      <alignment horizontal="center" vertical="center" wrapText="1"/>
    </xf>
    <xf numFmtId="0" fontId="238" fillId="2" borderId="0" xfId="0" applyFont="1" applyFill="1" applyAlignment="1">
      <alignment horizontal="center"/>
    </xf>
    <xf numFmtId="1" fontId="205" fillId="5" borderId="0" xfId="0" applyNumberFormat="1" applyFont="1" applyFill="1" applyAlignment="1">
      <alignment horizontal="center" vertical="center"/>
    </xf>
    <xf numFmtId="0" fontId="12" fillId="5" borderId="0" xfId="0" applyFont="1" applyFill="1" applyAlignment="1">
      <alignment vertical="center"/>
    </xf>
    <xf numFmtId="0" fontId="14" fillId="5" borderId="0" xfId="0" applyFont="1" applyFill="1" applyAlignment="1">
      <alignment vertical="center"/>
    </xf>
    <xf numFmtId="0" fontId="9" fillId="5" borderId="0" xfId="0" applyFont="1" applyFill="1" applyAlignment="1">
      <alignment horizontal="center" vertical="center"/>
    </xf>
    <xf numFmtId="0" fontId="216" fillId="8" borderId="0" xfId="0" applyFont="1" applyFill="1"/>
    <xf numFmtId="0" fontId="216" fillId="0" borderId="0" xfId="0" applyFont="1" applyAlignment="1">
      <alignment vertical="center"/>
    </xf>
    <xf numFmtId="165" fontId="10" fillId="8" borderId="0" xfId="1" applyNumberFormat="1" applyFont="1" applyFill="1" applyAlignment="1">
      <alignment horizontal="center"/>
    </xf>
    <xf numFmtId="0" fontId="10" fillId="8" borderId="0" xfId="0" applyFont="1" applyFill="1" applyAlignment="1">
      <alignment horizontal="left" indent="3"/>
    </xf>
    <xf numFmtId="0" fontId="31" fillId="8" borderId="0" xfId="0" applyFont="1" applyFill="1" applyAlignment="1">
      <alignment horizontal="left" vertical="center" indent="3"/>
    </xf>
    <xf numFmtId="0" fontId="216" fillId="8" borderId="0" xfId="0" applyFont="1" applyFill="1" applyAlignment="1">
      <alignment horizontal="left" indent="3"/>
    </xf>
    <xf numFmtId="0" fontId="233" fillId="8" borderId="0" xfId="0" applyFont="1" applyFill="1" applyAlignment="1">
      <alignment horizontal="left" vertical="center" indent="3"/>
    </xf>
    <xf numFmtId="0" fontId="48" fillId="8" borderId="0" xfId="0" applyFont="1" applyFill="1" applyAlignment="1">
      <alignment horizontal="left" vertical="center" indent="3"/>
    </xf>
    <xf numFmtId="0" fontId="25" fillId="8" borderId="0" xfId="0" applyFont="1" applyFill="1" applyAlignment="1">
      <alignment vertical="center" wrapText="1"/>
    </xf>
    <xf numFmtId="0" fontId="10" fillId="8" borderId="0" xfId="0" applyFont="1" applyFill="1" applyAlignment="1">
      <alignment horizontal="left"/>
    </xf>
    <xf numFmtId="0" fontId="168" fillId="9" borderId="0" xfId="0" applyFont="1" applyFill="1"/>
    <xf numFmtId="0" fontId="237" fillId="8" borderId="0" xfId="0" applyFont="1" applyFill="1" applyAlignment="1">
      <alignment horizontal="center"/>
    </xf>
    <xf numFmtId="0" fontId="235" fillId="8" borderId="0" xfId="0" applyFont="1" applyFill="1" applyAlignment="1">
      <alignment horizontal="left"/>
    </xf>
    <xf numFmtId="165" fontId="39" fillId="9" borderId="0" xfId="1" quotePrefix="1" applyNumberFormat="1" applyFont="1" applyFill="1" applyAlignment="1">
      <alignment horizontal="center" vertical="center"/>
    </xf>
    <xf numFmtId="0" fontId="12" fillId="8" borderId="0" xfId="0" quotePrefix="1" applyFont="1" applyFill="1" applyAlignment="1">
      <alignment horizontal="center"/>
    </xf>
    <xf numFmtId="0" fontId="12" fillId="8" borderId="0" xfId="0" applyFont="1" applyFill="1" applyAlignment="1">
      <alignment horizontal="center" vertical="center"/>
    </xf>
    <xf numFmtId="0" fontId="236" fillId="8" borderId="0" xfId="0" applyFont="1" applyFill="1" applyAlignment="1">
      <alignment horizontal="center" vertical="center"/>
    </xf>
    <xf numFmtId="165" fontId="35" fillId="8" borderId="0" xfId="1" applyNumberFormat="1" applyFont="1" applyFill="1" applyAlignment="1">
      <alignment horizontal="center" vertical="center" wrapText="1"/>
    </xf>
    <xf numFmtId="0" fontId="13" fillId="8" borderId="0" xfId="0" applyFont="1" applyFill="1" applyAlignment="1">
      <alignment horizontal="center"/>
    </xf>
    <xf numFmtId="0" fontId="36" fillId="9" borderId="0" xfId="0" applyFont="1" applyFill="1" applyAlignment="1">
      <alignment horizontal="left" indent="6"/>
    </xf>
    <xf numFmtId="0" fontId="26" fillId="8" borderId="0" xfId="0" applyFont="1" applyFill="1" applyAlignment="1">
      <alignment horizontal="center" vertical="center"/>
    </xf>
    <xf numFmtId="0" fontId="144" fillId="8" borderId="0" xfId="0" applyFont="1" applyFill="1" applyAlignment="1">
      <alignment horizontal="center"/>
    </xf>
    <xf numFmtId="0" fontId="36" fillId="9" borderId="0" xfId="0" applyFont="1" applyFill="1"/>
    <xf numFmtId="165" fontId="53" fillId="9" borderId="0" xfId="1" applyNumberFormat="1" applyFont="1" applyFill="1" applyAlignment="1">
      <alignment horizontal="left" vertical="center"/>
    </xf>
    <xf numFmtId="0" fontId="26" fillId="8" borderId="0" xfId="0" applyFont="1" applyFill="1" applyAlignment="1">
      <alignment horizontal="left" vertical="center"/>
    </xf>
    <xf numFmtId="0" fontId="144" fillId="8" borderId="0" xfId="0" applyFont="1" applyFill="1" applyAlignment="1">
      <alignment horizontal="left" indent="1"/>
    </xf>
    <xf numFmtId="0" fontId="232" fillId="0" borderId="0" xfId="0" applyFont="1" applyAlignment="1">
      <alignment horizontal="center"/>
    </xf>
    <xf numFmtId="0" fontId="156" fillId="8" borderId="0" xfId="0" applyFont="1" applyFill="1" applyAlignment="1">
      <alignment horizontal="center"/>
    </xf>
    <xf numFmtId="0" fontId="25" fillId="11" borderId="0" xfId="0" applyFont="1" applyFill="1" applyAlignment="1">
      <alignment horizontal="center" vertical="center" wrapText="1"/>
    </xf>
    <xf numFmtId="0" fontId="25" fillId="11" borderId="0" xfId="0" applyFont="1" applyFill="1" applyAlignment="1">
      <alignment vertical="center" wrapText="1"/>
    </xf>
    <xf numFmtId="0" fontId="53" fillId="28" borderId="0" xfId="0" applyFont="1" applyFill="1"/>
    <xf numFmtId="0" fontId="21" fillId="28" borderId="0" xfId="0" applyFont="1" applyFill="1" applyAlignment="1">
      <alignment horizontal="center" vertical="center" wrapText="1"/>
    </xf>
    <xf numFmtId="0" fontId="53" fillId="28" borderId="0" xfId="0" applyFont="1" applyFill="1" applyAlignment="1">
      <alignment horizontal="center"/>
    </xf>
    <xf numFmtId="0" fontId="21" fillId="28" borderId="0" xfId="0" applyFont="1" applyFill="1" applyAlignment="1">
      <alignment vertical="center" wrapText="1"/>
    </xf>
    <xf numFmtId="0" fontId="77" fillId="17" borderId="0" xfId="0" applyFont="1" applyFill="1" applyAlignment="1">
      <alignment vertical="center"/>
    </xf>
    <xf numFmtId="0" fontId="10" fillId="8" borderId="0" xfId="0" applyFont="1" applyFill="1" applyAlignment="1">
      <alignment horizontal="left" vertical="center"/>
    </xf>
    <xf numFmtId="0" fontId="25" fillId="8" borderId="0" xfId="0" applyFont="1" applyFill="1" applyAlignment="1">
      <alignment wrapText="1"/>
    </xf>
    <xf numFmtId="0" fontId="55" fillId="8" borderId="0" xfId="0" applyFont="1" applyFill="1" applyAlignment="1">
      <alignment horizontal="center"/>
    </xf>
    <xf numFmtId="0" fontId="55" fillId="8" borderId="0" xfId="0" applyFont="1" applyFill="1" applyAlignment="1">
      <alignment horizontal="center" vertical="center"/>
    </xf>
    <xf numFmtId="0" fontId="14" fillId="8" borderId="0" xfId="0" applyFont="1" applyFill="1" applyAlignment="1">
      <alignment horizontal="left" vertical="center"/>
    </xf>
    <xf numFmtId="0" fontId="22" fillId="28" borderId="0" xfId="0" applyFont="1" applyFill="1"/>
    <xf numFmtId="0" fontId="31" fillId="8" borderId="3" xfId="0" applyFont="1" applyFill="1" applyBorder="1" applyAlignment="1">
      <alignment vertical="center"/>
    </xf>
    <xf numFmtId="165" fontId="7" fillId="0" borderId="0" xfId="0" applyNumberFormat="1" applyFont="1" applyAlignment="1">
      <alignment horizontal="left" vertical="center"/>
    </xf>
    <xf numFmtId="165" fontId="10" fillId="0" borderId="0" xfId="1" applyNumberFormat="1" applyFont="1" applyFill="1" applyAlignment="1">
      <alignment horizontal="right"/>
    </xf>
    <xf numFmtId="0" fontId="213" fillId="9" borderId="0" xfId="0" applyFont="1" applyFill="1" applyAlignment="1">
      <alignment horizontal="center"/>
    </xf>
    <xf numFmtId="0" fontId="55" fillId="5" borderId="0" xfId="0" applyFont="1" applyFill="1" applyAlignment="1">
      <alignment horizontal="center" vertical="center"/>
    </xf>
    <xf numFmtId="9" fontId="12" fillId="56" borderId="0" xfId="3" applyFont="1" applyFill="1" applyAlignment="1">
      <alignment horizontal="center" vertical="center"/>
    </xf>
    <xf numFmtId="165" fontId="7" fillId="56" borderId="0" xfId="0" applyNumberFormat="1" applyFont="1" applyFill="1" applyAlignment="1">
      <alignment horizontal="left" vertical="center"/>
    </xf>
    <xf numFmtId="1" fontId="10" fillId="56" borderId="0" xfId="0" applyNumberFormat="1" applyFont="1" applyFill="1" applyAlignment="1">
      <alignment horizontal="center"/>
    </xf>
    <xf numFmtId="1" fontId="10" fillId="56" borderId="0" xfId="0" applyNumberFormat="1" applyFont="1" applyFill="1" applyAlignment="1">
      <alignment horizontal="center" vertical="center"/>
    </xf>
    <xf numFmtId="165" fontId="10" fillId="56" borderId="0" xfId="1" applyNumberFormat="1" applyFont="1" applyFill="1" applyAlignment="1">
      <alignment horizontal="left"/>
    </xf>
    <xf numFmtId="43" fontId="234" fillId="56" borderId="0" xfId="0" applyNumberFormat="1" applyFont="1" applyFill="1" applyAlignment="1">
      <alignment horizontal="left" vertical="center"/>
    </xf>
    <xf numFmtId="165" fontId="10" fillId="56" borderId="0" xfId="1" applyNumberFormat="1" applyFont="1" applyFill="1" applyAlignment="1">
      <alignment horizontal="right"/>
    </xf>
    <xf numFmtId="165" fontId="10" fillId="56" borderId="0" xfId="1" applyNumberFormat="1" applyFont="1" applyFill="1" applyAlignment="1">
      <alignment horizontal="left" indent="3"/>
    </xf>
    <xf numFmtId="165" fontId="10" fillId="8" borderId="0" xfId="1" applyNumberFormat="1" applyFont="1" applyFill="1" applyAlignment="1">
      <alignment horizontal="left"/>
    </xf>
    <xf numFmtId="165" fontId="7" fillId="8" borderId="0" xfId="0" applyNumberFormat="1" applyFont="1" applyFill="1" applyAlignment="1">
      <alignment horizontal="left" vertical="center"/>
    </xf>
    <xf numFmtId="1" fontId="10" fillId="8" borderId="0" xfId="0" applyNumberFormat="1" applyFont="1" applyFill="1" applyAlignment="1">
      <alignment horizontal="center" vertical="center"/>
    </xf>
    <xf numFmtId="165" fontId="7" fillId="18" borderId="0" xfId="0" applyNumberFormat="1" applyFont="1" applyFill="1" applyAlignment="1">
      <alignment horizontal="left" vertical="center"/>
    </xf>
    <xf numFmtId="1" fontId="10" fillId="8" borderId="0" xfId="0" applyNumberFormat="1" applyFont="1" applyFill="1" applyAlignment="1">
      <alignment horizontal="center"/>
    </xf>
    <xf numFmtId="1" fontId="10" fillId="18" borderId="0" xfId="0" applyNumberFormat="1" applyFont="1" applyFill="1" applyAlignment="1">
      <alignment horizontal="center" vertical="center"/>
    </xf>
    <xf numFmtId="43" fontId="234" fillId="8" borderId="0" xfId="0" applyNumberFormat="1" applyFont="1" applyFill="1" applyAlignment="1">
      <alignment horizontal="left" vertical="center"/>
    </xf>
    <xf numFmtId="0" fontId="10" fillId="18" borderId="0" xfId="0" applyFont="1" applyFill="1" applyAlignment="1">
      <alignment horizontal="center"/>
    </xf>
    <xf numFmtId="43" fontId="234" fillId="18" borderId="0" xfId="0" applyNumberFormat="1" applyFont="1" applyFill="1" applyAlignment="1">
      <alignment horizontal="left" vertical="center"/>
    </xf>
    <xf numFmtId="165" fontId="10" fillId="18" borderId="0" xfId="1" applyNumberFormat="1" applyFont="1" applyFill="1" applyAlignment="1">
      <alignment horizontal="left"/>
    </xf>
    <xf numFmtId="165" fontId="10" fillId="18" borderId="0" xfId="1" applyNumberFormat="1" applyFont="1" applyFill="1" applyAlignment="1">
      <alignment horizontal="right"/>
    </xf>
    <xf numFmtId="165" fontId="10" fillId="8" borderId="0" xfId="1" applyNumberFormat="1" applyFont="1" applyFill="1" applyAlignment="1">
      <alignment horizontal="right"/>
    </xf>
    <xf numFmtId="0" fontId="9" fillId="18" borderId="0" xfId="0" applyFont="1" applyFill="1" applyAlignment="1">
      <alignment vertical="center"/>
    </xf>
    <xf numFmtId="0" fontId="196" fillId="0" borderId="0" xfId="19" applyAlignment="1">
      <alignment vertical="center" wrapText="1"/>
    </xf>
    <xf numFmtId="0" fontId="241" fillId="0" borderId="0" xfId="0" applyFont="1" applyAlignment="1">
      <alignment horizontal="left" vertical="center" wrapText="1"/>
    </xf>
    <xf numFmtId="0" fontId="242" fillId="0" borderId="0" xfId="0" applyFont="1" applyAlignment="1">
      <alignment horizontal="left" vertical="center" wrapText="1"/>
    </xf>
    <xf numFmtId="0" fontId="240" fillId="0" borderId="0" xfId="0" applyFont="1" applyAlignment="1">
      <alignment horizontal="left" vertical="center" wrapText="1"/>
    </xf>
    <xf numFmtId="0" fontId="196" fillId="0" borderId="0" xfId="19" applyAlignment="1">
      <alignment horizontal="left" vertical="center" wrapText="1"/>
    </xf>
    <xf numFmtId="0" fontId="243" fillId="0" borderId="0" xfId="0" applyFont="1" applyAlignment="1">
      <alignment horizontal="left" vertical="center" wrapText="1"/>
    </xf>
    <xf numFmtId="0" fontId="240" fillId="0" borderId="0" xfId="0" applyFont="1" applyAlignment="1">
      <alignment horizontal="left" vertical="center" wrapText="1" indent="2"/>
    </xf>
    <xf numFmtId="0" fontId="0" fillId="0" borderId="32" xfId="0" applyBorder="1" applyAlignment="1">
      <alignment horizontal="left" vertical="center" indent="1"/>
    </xf>
    <xf numFmtId="0" fontId="244" fillId="0" borderId="0" xfId="0" applyFont="1" applyAlignment="1">
      <alignment vertical="center" wrapText="1"/>
    </xf>
    <xf numFmtId="0" fontId="245" fillId="0" borderId="33" xfId="0" applyFont="1" applyBorder="1" applyAlignment="1">
      <alignment horizontal="left" vertical="center" wrapText="1" indent="3"/>
    </xf>
    <xf numFmtId="0" fontId="245" fillId="0" borderId="0" xfId="0" applyFont="1" applyAlignment="1">
      <alignment horizontal="left" vertical="center" wrapText="1" indent="3"/>
    </xf>
    <xf numFmtId="0" fontId="246" fillId="0" borderId="0" xfId="0" applyFont="1" applyAlignment="1">
      <alignment vertical="center" wrapText="1"/>
    </xf>
    <xf numFmtId="0" fontId="248" fillId="0" borderId="0" xfId="0" applyFont="1" applyAlignment="1">
      <alignment vertical="center" wrapText="1"/>
    </xf>
    <xf numFmtId="0" fontId="55" fillId="11" borderId="0" xfId="0" applyFont="1" applyFill="1" applyAlignment="1">
      <alignment horizontal="center"/>
    </xf>
    <xf numFmtId="0" fontId="10" fillId="8" borderId="0" xfId="0" applyFont="1" applyFill="1" applyAlignment="1">
      <alignment horizontal="left" indent="6"/>
    </xf>
    <xf numFmtId="0" fontId="0" fillId="5" borderId="0" xfId="0" applyFill="1" applyAlignment="1">
      <alignment horizontal="center" vertical="center"/>
    </xf>
    <xf numFmtId="0" fontId="0" fillId="5" borderId="0" xfId="0" applyFill="1"/>
    <xf numFmtId="0" fontId="31" fillId="8" borderId="0" xfId="0" applyFont="1" applyFill="1" applyAlignment="1">
      <alignment vertical="center"/>
    </xf>
    <xf numFmtId="0" fontId="145" fillId="0" borderId="0" xfId="0" applyFont="1" applyAlignment="1">
      <alignment horizontal="left" indent="1"/>
    </xf>
    <xf numFmtId="0" fontId="26" fillId="0" borderId="0" xfId="0" applyFont="1" applyAlignment="1">
      <alignment horizontal="left" vertical="center"/>
    </xf>
    <xf numFmtId="0" fontId="10" fillId="5" borderId="0" xfId="0" applyFont="1" applyFill="1" applyAlignment="1">
      <alignment horizontal="left" vertical="center" indent="2"/>
    </xf>
    <xf numFmtId="0" fontId="55" fillId="8" borderId="0" xfId="0" applyFont="1" applyFill="1" applyAlignment="1">
      <alignment vertical="center"/>
    </xf>
    <xf numFmtId="0" fontId="3" fillId="0" borderId="0" xfId="20" applyFont="1" applyAlignment="1">
      <alignment horizontal="left" indent="4"/>
    </xf>
    <xf numFmtId="0" fontId="12" fillId="8" borderId="0" xfId="0" applyFont="1" applyFill="1"/>
    <xf numFmtId="0" fontId="34" fillId="8" borderId="0" xfId="0" applyFont="1" applyFill="1" applyAlignment="1">
      <alignment vertical="center"/>
    </xf>
    <xf numFmtId="0" fontId="10" fillId="17" borderId="0" xfId="0" applyFont="1" applyFill="1" applyAlignment="1">
      <alignment horizontal="left" vertical="center" indent="2"/>
    </xf>
    <xf numFmtId="0" fontId="145" fillId="17" borderId="0" xfId="0" applyFont="1" applyFill="1" applyAlignment="1">
      <alignment horizontal="left" indent="1"/>
    </xf>
    <xf numFmtId="0" fontId="0" fillId="17" borderId="0" xfId="0" applyFill="1"/>
    <xf numFmtId="0" fontId="10" fillId="17" borderId="0" xfId="0" applyFont="1" applyFill="1" applyAlignment="1">
      <alignment horizontal="left" vertical="center" indent="4"/>
    </xf>
    <xf numFmtId="0" fontId="21" fillId="17" borderId="0" xfId="0" applyFont="1" applyFill="1" applyAlignment="1">
      <alignment horizontal="left" wrapText="1" indent="4"/>
    </xf>
    <xf numFmtId="0" fontId="255" fillId="0" borderId="0" xfId="0" applyFont="1"/>
    <xf numFmtId="0" fontId="255" fillId="0" borderId="0" xfId="0" applyFont="1" applyAlignment="1">
      <alignment wrapText="1"/>
    </xf>
    <xf numFmtId="0" fontId="19" fillId="0" borderId="0" xfId="0" applyFont="1" applyAlignment="1">
      <alignment vertical="center"/>
    </xf>
    <xf numFmtId="0" fontId="24" fillId="14" borderId="0" xfId="0" applyFont="1" applyFill="1" applyAlignment="1">
      <alignment horizontal="left" vertical="center"/>
    </xf>
    <xf numFmtId="0" fontId="255" fillId="0" borderId="0" xfId="0" applyFont="1" applyAlignment="1">
      <alignment vertical="center"/>
    </xf>
    <xf numFmtId="0" fontId="162" fillId="4" borderId="0" xfId="0" applyFont="1" applyFill="1" applyAlignment="1">
      <alignment vertical="center" wrapText="1"/>
    </xf>
    <xf numFmtId="0" fontId="258" fillId="7" borderId="0" xfId="0" applyFont="1" applyFill="1" applyAlignment="1">
      <alignment vertical="center"/>
    </xf>
    <xf numFmtId="0" fontId="256" fillId="14" borderId="0" xfId="0" applyFont="1" applyFill="1" applyAlignment="1">
      <alignment vertical="center"/>
    </xf>
    <xf numFmtId="0" fontId="259" fillId="4" borderId="0" xfId="0" applyFont="1" applyFill="1" applyAlignment="1">
      <alignment vertical="top" wrapText="1"/>
    </xf>
    <xf numFmtId="0" fontId="259" fillId="14" borderId="0" xfId="0" applyFont="1" applyFill="1" applyAlignment="1">
      <alignment vertical="center"/>
    </xf>
    <xf numFmtId="0" fontId="162" fillId="41" borderId="0" xfId="0" applyFont="1" applyFill="1" applyAlignment="1">
      <alignment horizontal="left" vertical="center" indent="2"/>
    </xf>
    <xf numFmtId="0" fontId="255" fillId="28" borderId="0" xfId="0" applyFont="1" applyFill="1" applyAlignment="1">
      <alignment horizontal="center" vertical="center"/>
    </xf>
    <xf numFmtId="0" fontId="162" fillId="28" borderId="0" xfId="0" applyFont="1" applyFill="1" applyAlignment="1">
      <alignment vertical="center" wrapText="1"/>
    </xf>
    <xf numFmtId="0" fontId="181" fillId="28" borderId="0" xfId="0" applyFont="1" applyFill="1" applyAlignment="1">
      <alignment horizontal="right" vertical="center" textRotation="180" wrapText="1"/>
    </xf>
    <xf numFmtId="0" fontId="181" fillId="28" borderId="0" xfId="0" applyFont="1" applyFill="1" applyAlignment="1">
      <alignment horizontal="right" vertical="center" wrapText="1"/>
    </xf>
    <xf numFmtId="0" fontId="255" fillId="7" borderId="0" xfId="0" applyFont="1" applyFill="1" applyAlignment="1">
      <alignment vertical="center"/>
    </xf>
    <xf numFmtId="0" fontId="162" fillId="0" borderId="0" xfId="0" applyFont="1" applyAlignment="1">
      <alignment horizontal="left" vertical="center" indent="1"/>
    </xf>
    <xf numFmtId="0" fontId="255" fillId="7" borderId="0" xfId="0" applyFont="1" applyFill="1"/>
    <xf numFmtId="0" fontId="215" fillId="0" borderId="0" xfId="0" applyFont="1" applyAlignment="1">
      <alignment horizontal="left" vertical="center" indent="1"/>
    </xf>
    <xf numFmtId="0" fontId="39" fillId="14" borderId="0" xfId="0" applyFont="1" applyFill="1" applyAlignment="1">
      <alignment horizontal="left" vertical="center" indent="2"/>
    </xf>
    <xf numFmtId="0" fontId="162" fillId="0" borderId="0" xfId="0" applyFont="1" applyAlignment="1">
      <alignment horizontal="left" vertical="center" indent="2"/>
    </xf>
    <xf numFmtId="0" fontId="162" fillId="0" borderId="0" xfId="0" applyFont="1" applyAlignment="1">
      <alignment horizontal="left" indent="2"/>
    </xf>
    <xf numFmtId="0" fontId="21" fillId="41" borderId="0" xfId="0" applyFont="1" applyFill="1" applyAlignment="1">
      <alignment horizontal="left" wrapText="1" indent="2"/>
    </xf>
    <xf numFmtId="0" fontId="110" fillId="7" borderId="0" xfId="0" applyFont="1" applyFill="1"/>
    <xf numFmtId="0" fontId="162" fillId="0" borderId="0" xfId="0" applyFont="1" applyAlignment="1">
      <alignment horizontal="left" indent="3"/>
    </xf>
    <xf numFmtId="0" fontId="162" fillId="0" borderId="0" xfId="0" applyFont="1" applyAlignment="1">
      <alignment horizontal="left" vertical="center" indent="3"/>
    </xf>
    <xf numFmtId="0" fontId="223" fillId="4" borderId="17" xfId="0" applyFont="1" applyFill="1" applyBorder="1" applyAlignment="1">
      <alignment horizontal="left" vertical="center"/>
    </xf>
    <xf numFmtId="0" fontId="158" fillId="0" borderId="0" xfId="0" applyFont="1"/>
    <xf numFmtId="0" fontId="262" fillId="0" borderId="0" xfId="0" applyFont="1" applyAlignment="1">
      <alignment horizontal="center"/>
    </xf>
    <xf numFmtId="0" fontId="256" fillId="0" borderId="0" xfId="0" applyFont="1"/>
    <xf numFmtId="0" fontId="263" fillId="0" borderId="0" xfId="0" applyFont="1"/>
    <xf numFmtId="0" fontId="181" fillId="0" borderId="0" xfId="0" applyFont="1" applyAlignment="1">
      <alignment horizontal="right" vertical="center"/>
    </xf>
    <xf numFmtId="0" fontId="255" fillId="28" borderId="0" xfId="0" applyFont="1" applyFill="1" applyAlignment="1">
      <alignment wrapText="1"/>
    </xf>
    <xf numFmtId="0" fontId="255" fillId="28" borderId="0" xfId="0" applyFont="1" applyFill="1" applyAlignment="1">
      <alignment vertical="center"/>
    </xf>
    <xf numFmtId="0" fontId="24" fillId="14" borderId="0" xfId="0" quotePrefix="1" applyFont="1" applyFill="1" applyAlignment="1">
      <alignment horizontal="left" vertical="center"/>
    </xf>
    <xf numFmtId="0" fontId="258" fillId="28" borderId="0" xfId="0" applyFont="1" applyFill="1" applyAlignment="1">
      <alignment vertical="center"/>
    </xf>
    <xf numFmtId="0" fontId="215" fillId="28" borderId="0" xfId="0" applyFont="1" applyFill="1"/>
    <xf numFmtId="0" fontId="255" fillId="0" borderId="0" xfId="0" applyFont="1" applyAlignment="1">
      <alignment vertical="center" wrapText="1"/>
    </xf>
    <xf numFmtId="0" fontId="152" fillId="0" borderId="0" xfId="21" applyFont="1"/>
    <xf numFmtId="0" fontId="253" fillId="0" borderId="0" xfId="21" applyFont="1" applyAlignment="1">
      <alignment horizontal="center"/>
    </xf>
    <xf numFmtId="0" fontId="254" fillId="0" borderId="0" xfId="21" applyFont="1"/>
    <xf numFmtId="0" fontId="263" fillId="0" borderId="0" xfId="21"/>
    <xf numFmtId="0" fontId="16" fillId="0" borderId="0" xfId="21" applyFont="1"/>
    <xf numFmtId="0" fontId="75" fillId="0" borderId="0" xfId="21" applyFont="1" applyAlignment="1">
      <alignment horizontal="right" vertical="center"/>
    </xf>
    <xf numFmtId="0" fontId="255" fillId="0" borderId="0" xfId="21" applyFont="1"/>
    <xf numFmtId="0" fontId="16" fillId="0" borderId="0" xfId="21" applyFont="1" applyAlignment="1">
      <alignment vertical="center"/>
    </xf>
    <xf numFmtId="0" fontId="255" fillId="0" borderId="0" xfId="21" applyFont="1" applyAlignment="1">
      <alignment wrapText="1"/>
    </xf>
    <xf numFmtId="0" fontId="16" fillId="11" borderId="0" xfId="21" applyFont="1" applyFill="1" applyAlignment="1">
      <alignment horizontal="center" vertical="center"/>
    </xf>
    <xf numFmtId="0" fontId="255" fillId="11" borderId="0" xfId="21" applyFont="1" applyFill="1" applyAlignment="1">
      <alignment wrapText="1"/>
    </xf>
    <xf numFmtId="0" fontId="75" fillId="11" borderId="0" xfId="21" applyFont="1" applyFill="1" applyAlignment="1">
      <alignment horizontal="right" vertical="center" textRotation="180" wrapText="1"/>
    </xf>
    <xf numFmtId="0" fontId="16" fillId="11" borderId="0" xfId="21" applyFont="1" applyFill="1" applyAlignment="1">
      <alignment vertical="center"/>
    </xf>
    <xf numFmtId="0" fontId="75" fillId="11" borderId="0" xfId="21" applyFont="1" applyFill="1" applyAlignment="1">
      <alignment horizontal="right" vertical="center" wrapText="1"/>
    </xf>
    <xf numFmtId="0" fontId="19" fillId="0" borderId="0" xfId="21" applyFont="1" applyAlignment="1">
      <alignment vertical="center"/>
    </xf>
    <xf numFmtId="0" fontId="24" fillId="14" borderId="0" xfId="21" applyFont="1" applyFill="1" applyAlignment="1">
      <alignment horizontal="left" vertical="center"/>
    </xf>
    <xf numFmtId="0" fontId="55" fillId="8" borderId="0" xfId="21" quotePrefix="1" applyFont="1" applyFill="1" applyAlignment="1">
      <alignment horizontal="left" vertical="center"/>
    </xf>
    <xf numFmtId="0" fontId="258" fillId="26" borderId="0" xfId="21" applyFont="1" applyFill="1" applyAlignment="1">
      <alignment vertical="center"/>
    </xf>
    <xf numFmtId="0" fontId="215" fillId="11" borderId="0" xfId="21" applyFont="1" applyFill="1"/>
    <xf numFmtId="0" fontId="255" fillId="0" borderId="0" xfId="21" applyFont="1" applyAlignment="1">
      <alignment vertical="center"/>
    </xf>
    <xf numFmtId="0" fontId="162" fillId="4" borderId="0" xfId="21" applyFont="1" applyFill="1" applyAlignment="1">
      <alignment vertical="center" wrapText="1"/>
    </xf>
    <xf numFmtId="0" fontId="16" fillId="0" borderId="0" xfId="21" applyFont="1" applyAlignment="1">
      <alignment vertical="center" wrapText="1"/>
    </xf>
    <xf numFmtId="0" fontId="258" fillId="7" borderId="0" xfId="21" applyFont="1" applyFill="1" applyAlignment="1">
      <alignment vertical="center"/>
    </xf>
    <xf numFmtId="0" fontId="256" fillId="14" borderId="0" xfId="21" applyFont="1" applyFill="1" applyAlignment="1">
      <alignment vertical="center"/>
    </xf>
    <xf numFmtId="0" fontId="162" fillId="26" borderId="0" xfId="21" applyFont="1" applyFill="1" applyAlignment="1">
      <alignment vertical="center" wrapText="1"/>
    </xf>
    <xf numFmtId="0" fontId="181" fillId="11" borderId="0" xfId="21" applyFont="1" applyFill="1" applyAlignment="1">
      <alignment horizontal="right" vertical="center" textRotation="180" wrapText="1"/>
    </xf>
    <xf numFmtId="0" fontId="181" fillId="11" borderId="0" xfId="21" applyFont="1" applyFill="1" applyAlignment="1">
      <alignment horizontal="right" vertical="center" wrapText="1"/>
    </xf>
    <xf numFmtId="0" fontId="259" fillId="4" borderId="0" xfId="21" applyFont="1" applyFill="1" applyAlignment="1">
      <alignment vertical="top" wrapText="1"/>
    </xf>
    <xf numFmtId="0" fontId="259" fillId="14" borderId="0" xfId="21" applyFont="1" applyFill="1" applyAlignment="1">
      <alignment vertical="center"/>
    </xf>
    <xf numFmtId="0" fontId="162" fillId="41" borderId="0" xfId="21" applyFont="1" applyFill="1" applyAlignment="1">
      <alignment horizontal="left" vertical="center" indent="2"/>
    </xf>
    <xf numFmtId="0" fontId="255" fillId="28" borderId="0" xfId="21" applyFont="1" applyFill="1" applyAlignment="1">
      <alignment horizontal="center" vertical="center"/>
    </xf>
    <xf numFmtId="0" fontId="162" fillId="28" borderId="0" xfId="21" applyFont="1" applyFill="1" applyAlignment="1">
      <alignment vertical="center" wrapText="1"/>
    </xf>
    <xf numFmtId="0" fontId="181" fillId="28" borderId="0" xfId="21" applyFont="1" applyFill="1" applyAlignment="1">
      <alignment horizontal="right" vertical="center" textRotation="180" wrapText="1"/>
    </xf>
    <xf numFmtId="0" fontId="181" fillId="28" borderId="0" xfId="21" applyFont="1" applyFill="1" applyAlignment="1">
      <alignment horizontal="right" vertical="center" wrapText="1"/>
    </xf>
    <xf numFmtId="0" fontId="255" fillId="7" borderId="0" xfId="21" applyFont="1" applyFill="1" applyAlignment="1">
      <alignment vertical="center"/>
    </xf>
    <xf numFmtId="0" fontId="162" fillId="0" borderId="0" xfId="21" applyFont="1" applyAlignment="1">
      <alignment horizontal="left" vertical="center" indent="1"/>
    </xf>
    <xf numFmtId="0" fontId="255" fillId="7" borderId="0" xfId="21" applyFont="1" applyFill="1"/>
    <xf numFmtId="0" fontId="215" fillId="0" borderId="0" xfId="21" applyFont="1" applyAlignment="1">
      <alignment horizontal="left" vertical="center" indent="1"/>
    </xf>
    <xf numFmtId="0" fontId="39" fillId="14" borderId="0" xfId="21" applyFont="1" applyFill="1" applyAlignment="1">
      <alignment horizontal="left" vertical="center" indent="2"/>
    </xf>
    <xf numFmtId="0" fontId="162" fillId="0" borderId="0" xfId="21" applyFont="1" applyAlignment="1">
      <alignment horizontal="left" vertical="center" indent="2"/>
    </xf>
    <xf numFmtId="0" fontId="162" fillId="0" borderId="0" xfId="21" applyFont="1" applyAlignment="1">
      <alignment horizontal="left" indent="2"/>
    </xf>
    <xf numFmtId="0" fontId="21" fillId="41" borderId="0" xfId="21" applyFont="1" applyFill="1" applyAlignment="1">
      <alignment horizontal="left" wrapText="1" indent="2"/>
    </xf>
    <xf numFmtId="0" fontId="110" fillId="7" borderId="0" xfId="21" applyFont="1" applyFill="1"/>
    <xf numFmtId="0" fontId="75" fillId="0" borderId="0" xfId="21" applyFont="1" applyAlignment="1">
      <alignment horizontal="right" textRotation="180"/>
    </xf>
    <xf numFmtId="0" fontId="162" fillId="0" borderId="0" xfId="21" applyFont="1" applyAlignment="1">
      <alignment horizontal="left" indent="3"/>
    </xf>
    <xf numFmtId="0" fontId="162" fillId="0" borderId="0" xfId="21" applyFont="1" applyAlignment="1">
      <alignment horizontal="left" vertical="center" indent="3"/>
    </xf>
    <xf numFmtId="0" fontId="223" fillId="4" borderId="17" xfId="21" applyFont="1" applyFill="1" applyBorder="1" applyAlignment="1">
      <alignment horizontal="left" vertical="center"/>
    </xf>
    <xf numFmtId="0" fontId="263" fillId="0" borderId="0" xfId="21" applyAlignment="1">
      <alignment horizontal="right"/>
    </xf>
    <xf numFmtId="0" fontId="264" fillId="0" borderId="0" xfId="5" applyFont="1" applyAlignment="1">
      <alignment horizontal="center"/>
    </xf>
    <xf numFmtId="1" fontId="265" fillId="0" borderId="0" xfId="0" applyNumberFormat="1" applyFont="1" applyAlignment="1">
      <alignment horizontal="left" vertical="center"/>
    </xf>
    <xf numFmtId="0" fontId="250" fillId="0" borderId="0" xfId="0" applyFont="1" applyAlignment="1">
      <alignment horizontal="center" wrapText="1"/>
    </xf>
    <xf numFmtId="0" fontId="0" fillId="2" borderId="0" xfId="0" applyFill="1" applyAlignment="1">
      <alignment horizontal="center"/>
    </xf>
    <xf numFmtId="0" fontId="235" fillId="0" borderId="0" xfId="0" applyFont="1" applyAlignment="1">
      <alignment vertical="center"/>
    </xf>
    <xf numFmtId="0" fontId="238" fillId="0" borderId="0" xfId="0" applyFont="1" applyAlignment="1">
      <alignment vertical="center"/>
    </xf>
    <xf numFmtId="0" fontId="249" fillId="8" borderId="0" xfId="0" quotePrefix="1" applyFont="1" applyFill="1" applyAlignment="1">
      <alignment horizontal="center" vertical="center"/>
    </xf>
    <xf numFmtId="0" fontId="55" fillId="8" borderId="0" xfId="0" applyFont="1" applyFill="1" applyAlignment="1">
      <alignment horizontal="left" vertical="center"/>
    </xf>
    <xf numFmtId="0" fontId="175" fillId="0" borderId="0" xfId="0" applyFont="1" applyAlignment="1">
      <alignment vertical="center"/>
    </xf>
    <xf numFmtId="0" fontId="46" fillId="8" borderId="0" xfId="0" applyFont="1" applyFill="1" applyAlignment="1">
      <alignment horizontal="left" vertical="center" indent="4"/>
    </xf>
    <xf numFmtId="0" fontId="136" fillId="0" borderId="0" xfId="0" applyFont="1" applyAlignment="1">
      <alignment horizontal="left" vertical="center" indent="6"/>
    </xf>
    <xf numFmtId="0" fontId="10" fillId="5" borderId="0" xfId="0" applyFont="1" applyFill="1" applyAlignment="1">
      <alignment horizontal="left" vertical="center" indent="1"/>
    </xf>
    <xf numFmtId="0" fontId="159" fillId="5" borderId="0" xfId="0" applyFont="1" applyFill="1"/>
    <xf numFmtId="166" fontId="53" fillId="5" borderId="0" xfId="0" applyNumberFormat="1" applyFont="1" applyFill="1"/>
    <xf numFmtId="0" fontId="266" fillId="0" borderId="0" xfId="0" applyFont="1" applyAlignment="1">
      <alignment vertical="center" wrapText="1"/>
    </xf>
    <xf numFmtId="0" fontId="17" fillId="8" borderId="0" xfId="0" applyFont="1" applyFill="1" applyAlignment="1">
      <alignment horizontal="center"/>
    </xf>
    <xf numFmtId="0" fontId="267" fillId="5" borderId="0" xfId="0" applyFont="1" applyFill="1" applyAlignment="1">
      <alignment horizontal="right" vertical="center"/>
    </xf>
    <xf numFmtId="0" fontId="121" fillId="16" borderId="0" xfId="0" applyFont="1" applyFill="1"/>
    <xf numFmtId="0" fontId="136" fillId="16" borderId="0" xfId="0" applyFont="1" applyFill="1"/>
    <xf numFmtId="0" fontId="104" fillId="16" borderId="0" xfId="0" applyFont="1" applyFill="1" applyAlignment="1">
      <alignment wrapText="1"/>
    </xf>
    <xf numFmtId="2" fontId="10" fillId="0" borderId="0" xfId="0" applyNumberFormat="1" applyFont="1"/>
    <xf numFmtId="166" fontId="53" fillId="22" borderId="0" xfId="0" applyNumberFormat="1" applyFont="1" applyFill="1"/>
    <xf numFmtId="0" fontId="94" fillId="0" borderId="0" xfId="0" applyFont="1" applyAlignment="1">
      <alignment horizontal="center" vertical="center"/>
    </xf>
    <xf numFmtId="0" fontId="52" fillId="5" borderId="0" xfId="0" applyFont="1" applyFill="1" applyAlignment="1">
      <alignment vertical="center"/>
    </xf>
    <xf numFmtId="0" fontId="268" fillId="0" borderId="0" xfId="0" applyFont="1"/>
    <xf numFmtId="0" fontId="9" fillId="0" borderId="0" xfId="0" applyFont="1"/>
    <xf numFmtId="0" fontId="80" fillId="5" borderId="0" xfId="0" applyFont="1" applyFill="1" applyAlignment="1">
      <alignment horizontal="left" vertical="center"/>
    </xf>
    <xf numFmtId="0" fontId="80" fillId="5" borderId="0" xfId="0" applyFont="1" applyFill="1" applyAlignment="1">
      <alignment vertical="center"/>
    </xf>
    <xf numFmtId="0" fontId="52" fillId="0" borderId="0" xfId="0" applyFont="1" applyAlignment="1">
      <alignment horizontal="center" vertical="center" wrapText="1"/>
    </xf>
    <xf numFmtId="0" fontId="94" fillId="0" borderId="0" xfId="0" applyFont="1" applyAlignment="1">
      <alignment vertical="center"/>
    </xf>
    <xf numFmtId="0" fontId="39" fillId="5" borderId="0" xfId="0" applyFont="1" applyFill="1" applyAlignment="1">
      <alignment vertical="center"/>
    </xf>
    <xf numFmtId="0" fontId="9" fillId="5" borderId="0" xfId="0" applyFont="1" applyFill="1" applyAlignment="1">
      <alignment horizontal="left"/>
    </xf>
    <xf numFmtId="0" fontId="272" fillId="5" borderId="0" xfId="0" applyFont="1" applyFill="1" applyAlignment="1">
      <alignment vertical="center"/>
    </xf>
    <xf numFmtId="0" fontId="275" fillId="50" borderId="0" xfId="0" applyFont="1" applyFill="1" applyAlignment="1">
      <alignment horizontal="left" vertical="center"/>
    </xf>
    <xf numFmtId="166" fontId="10" fillId="5" borderId="0" xfId="0" applyNumberFormat="1" applyFont="1" applyFill="1" applyAlignment="1">
      <alignment horizontal="center"/>
    </xf>
    <xf numFmtId="0" fontId="71" fillId="0" borderId="0" xfId="0" applyFont="1" applyAlignment="1">
      <alignment horizontal="right"/>
    </xf>
    <xf numFmtId="0" fontId="39" fillId="0" borderId="0" xfId="0" applyFont="1" applyAlignment="1">
      <alignment horizontal="left" vertical="center"/>
    </xf>
    <xf numFmtId="0" fontId="283" fillId="0" borderId="0" xfId="0" applyFont="1" applyAlignment="1">
      <alignment horizontal="left" vertical="center"/>
    </xf>
    <xf numFmtId="0" fontId="286" fillId="0" borderId="0" xfId="0" applyFont="1" applyAlignment="1">
      <alignment vertical="center"/>
    </xf>
    <xf numFmtId="0" fontId="22" fillId="13" borderId="0" xfId="0" applyFont="1" applyFill="1" applyAlignment="1">
      <alignment horizontal="left"/>
    </xf>
    <xf numFmtId="0" fontId="287" fillId="0" borderId="0" xfId="0" applyFont="1" applyAlignment="1">
      <alignment horizontal="left" vertical="center"/>
    </xf>
    <xf numFmtId="0" fontId="28" fillId="11" borderId="0" xfId="0" applyFont="1" applyFill="1" applyAlignment="1">
      <alignment horizontal="left" indent="4"/>
    </xf>
    <xf numFmtId="0" fontId="70" fillId="11" borderId="0" xfId="0" applyFont="1" applyFill="1"/>
    <xf numFmtId="0" fontId="73" fillId="11" borderId="0" xfId="0" applyFont="1" applyFill="1" applyAlignment="1">
      <alignment horizontal="center"/>
    </xf>
    <xf numFmtId="0" fontId="156" fillId="11" borderId="0" xfId="0" applyFont="1" applyFill="1" applyAlignment="1">
      <alignment vertical="center"/>
    </xf>
    <xf numFmtId="0" fontId="156" fillId="8" borderId="0" xfId="0" applyFont="1" applyFill="1" applyAlignment="1">
      <alignment vertical="center"/>
    </xf>
    <xf numFmtId="0" fontId="231" fillId="9" borderId="0" xfId="0" applyFont="1" applyFill="1" applyAlignment="1">
      <alignment vertical="center"/>
    </xf>
    <xf numFmtId="0" fontId="53" fillId="9" borderId="0" xfId="0" applyFont="1" applyFill="1" applyAlignment="1">
      <alignment vertical="center"/>
    </xf>
    <xf numFmtId="0" fontId="0" fillId="8" borderId="0" xfId="0" applyFill="1" applyAlignment="1">
      <alignment horizontal="right"/>
    </xf>
    <xf numFmtId="0" fontId="0" fillId="8" borderId="0" xfId="0" applyFill="1" applyAlignment="1">
      <alignment horizontal="center"/>
    </xf>
    <xf numFmtId="0" fontId="71" fillId="8" borderId="0" xfId="0" applyFont="1" applyFill="1" applyAlignment="1">
      <alignment horizontal="left" indent="6"/>
    </xf>
    <xf numFmtId="0" fontId="71" fillId="8" borderId="0" xfId="0" applyFont="1" applyFill="1"/>
    <xf numFmtId="0" fontId="70" fillId="9" borderId="0" xfId="0" applyFont="1" applyFill="1"/>
    <xf numFmtId="0" fontId="28" fillId="8" borderId="0" xfId="0" applyFont="1" applyFill="1"/>
    <xf numFmtId="0" fontId="75" fillId="9" borderId="0" xfId="0" applyFont="1" applyFill="1" applyAlignment="1">
      <alignment horizontal="left" vertical="center"/>
    </xf>
    <xf numFmtId="0" fontId="75" fillId="9" borderId="0" xfId="0" applyFont="1" applyFill="1" applyAlignment="1">
      <alignment horizontal="center" vertical="center"/>
    </xf>
    <xf numFmtId="0" fontId="0" fillId="11" borderId="0" xfId="0" applyFill="1" applyAlignment="1">
      <alignment horizontal="center"/>
    </xf>
    <xf numFmtId="0" fontId="71" fillId="11" borderId="0" xfId="0" applyFont="1" applyFill="1" applyAlignment="1">
      <alignment horizontal="left" indent="6"/>
    </xf>
    <xf numFmtId="0" fontId="159" fillId="11" borderId="0" xfId="0" applyFont="1" applyFill="1"/>
    <xf numFmtId="0" fontId="28" fillId="11" borderId="0" xfId="0" applyFont="1" applyFill="1" applyAlignment="1">
      <alignment horizontal="left" indent="3"/>
    </xf>
    <xf numFmtId="0" fontId="145" fillId="11" borderId="0" xfId="0" applyFont="1" applyFill="1"/>
    <xf numFmtId="0" fontId="39" fillId="11" borderId="0" xfId="0" applyFont="1" applyFill="1" applyAlignment="1">
      <alignment horizontal="left" vertical="center" indent="3"/>
    </xf>
    <xf numFmtId="0" fontId="12" fillId="11" borderId="0" xfId="0" applyFont="1" applyFill="1"/>
    <xf numFmtId="0" fontId="10" fillId="11" borderId="0" xfId="0" applyFont="1" applyFill="1" applyAlignment="1">
      <alignment horizontal="left" indent="3"/>
    </xf>
    <xf numFmtId="0" fontId="223" fillId="9" borderId="17" xfId="0" applyFont="1" applyFill="1" applyBorder="1" applyAlignment="1">
      <alignment horizontal="left" vertical="center" indent="2"/>
    </xf>
    <xf numFmtId="0" fontId="10" fillId="8" borderId="0" xfId="0" applyFont="1" applyFill="1" applyAlignment="1">
      <alignment horizontal="left" vertical="center" indent="2"/>
    </xf>
    <xf numFmtId="0" fontId="34" fillId="8" borderId="0" xfId="0" applyFont="1" applyFill="1" applyAlignment="1">
      <alignment horizontal="center" vertical="center" wrapText="1"/>
    </xf>
    <xf numFmtId="0" fontId="10" fillId="8" borderId="0" xfId="0" applyFont="1" applyFill="1" applyAlignment="1">
      <alignment horizontal="left" vertical="center" indent="1"/>
    </xf>
    <xf numFmtId="0" fontId="12" fillId="8" borderId="0" xfId="0" applyFont="1" applyFill="1" applyAlignment="1">
      <alignment horizontal="left" vertical="center" indent="1"/>
    </xf>
    <xf numFmtId="0" fontId="31" fillId="8" borderId="0" xfId="0" applyFont="1" applyFill="1" applyAlignment="1">
      <alignment horizontal="center"/>
    </xf>
    <xf numFmtId="0" fontId="10" fillId="8" borderId="0" xfId="0" applyFont="1" applyFill="1" applyAlignment="1">
      <alignment horizontal="left" vertical="center" indent="5"/>
    </xf>
    <xf numFmtId="0" fontId="28" fillId="8" borderId="0" xfId="0" applyFont="1" applyFill="1" applyAlignment="1">
      <alignment vertical="center"/>
    </xf>
    <xf numFmtId="0" fontId="10" fillId="8" borderId="0" xfId="0" applyFont="1" applyFill="1" applyAlignment="1">
      <alignment horizontal="left" vertical="center" indent="3"/>
    </xf>
    <xf numFmtId="0" fontId="223" fillId="9" borderId="17" xfId="0" applyFont="1" applyFill="1" applyBorder="1" applyAlignment="1">
      <alignment horizontal="center" vertical="center"/>
    </xf>
    <xf numFmtId="0" fontId="223" fillId="8" borderId="30" xfId="0" applyFont="1" applyFill="1" applyBorder="1" applyAlignment="1">
      <alignment vertical="center"/>
    </xf>
    <xf numFmtId="0" fontId="94" fillId="8" borderId="0" xfId="0" applyFont="1" applyFill="1" applyAlignment="1">
      <alignment horizontal="center" vertical="center"/>
    </xf>
    <xf numFmtId="0" fontId="114" fillId="8" borderId="0" xfId="0" applyFont="1" applyFill="1"/>
    <xf numFmtId="0" fontId="10" fillId="8" borderId="0" xfId="0" applyFont="1" applyFill="1" applyAlignment="1">
      <alignment vertical="center" wrapText="1"/>
    </xf>
    <xf numFmtId="0" fontId="189" fillId="8" borderId="0" xfId="0" applyFont="1" applyFill="1" applyAlignment="1">
      <alignment vertical="center" wrapText="1"/>
    </xf>
    <xf numFmtId="0" fontId="46" fillId="9" borderId="0" xfId="0" applyFont="1" applyFill="1"/>
    <xf numFmtId="0" fontId="200" fillId="9" borderId="0" xfId="0" applyFont="1" applyFill="1"/>
    <xf numFmtId="0" fontId="39" fillId="0" borderId="0" xfId="0" applyFont="1" applyAlignment="1">
      <alignment horizontal="left"/>
    </xf>
    <xf numFmtId="0" fontId="53" fillId="8" borderId="0" xfId="0" applyFont="1" applyFill="1" applyAlignment="1">
      <alignment wrapText="1"/>
    </xf>
    <xf numFmtId="0" fontId="282" fillId="8" borderId="0" xfId="0" applyFont="1" applyFill="1" applyAlignment="1">
      <alignment horizontal="center" wrapText="1"/>
    </xf>
    <xf numFmtId="0" fontId="53" fillId="13" borderId="0" xfId="0" applyFont="1" applyFill="1" applyAlignment="1">
      <alignment horizontal="left" vertical="center" indent="1"/>
    </xf>
    <xf numFmtId="0" fontId="39" fillId="0" borderId="0" xfId="0" applyFont="1" applyAlignment="1">
      <alignment horizontal="left" vertical="center" indent="1"/>
    </xf>
    <xf numFmtId="0" fontId="26" fillId="0" borderId="0" xfId="0" applyFont="1" applyAlignment="1">
      <alignment horizontal="left" indent="1"/>
    </xf>
    <xf numFmtId="0" fontId="26" fillId="0" borderId="0" xfId="0" applyFont="1" applyAlignment="1">
      <alignment horizontal="left" vertical="center" indent="1"/>
    </xf>
    <xf numFmtId="0" fontId="283" fillId="8" borderId="0" xfId="0" applyFont="1" applyFill="1" applyAlignment="1">
      <alignment horizontal="left" vertical="center"/>
    </xf>
    <xf numFmtId="0" fontId="53" fillId="8" borderId="0" xfId="0" applyFont="1" applyFill="1" applyAlignment="1">
      <alignment horizontal="left" vertical="center" indent="1"/>
    </xf>
    <xf numFmtId="0" fontId="53" fillId="8" borderId="0" xfId="0" applyFont="1" applyFill="1" applyAlignment="1">
      <alignment horizontal="left" indent="1"/>
    </xf>
    <xf numFmtId="0" fontId="71" fillId="8" borderId="0" xfId="0" applyFont="1" applyFill="1" applyAlignment="1">
      <alignment horizontal="left" vertical="center"/>
    </xf>
    <xf numFmtId="0" fontId="39" fillId="8" borderId="0" xfId="0" applyFont="1" applyFill="1" applyAlignment="1">
      <alignment horizontal="left" vertical="center"/>
    </xf>
    <xf numFmtId="0" fontId="287" fillId="8" borderId="0" xfId="0" applyFont="1" applyFill="1" applyAlignment="1">
      <alignment horizontal="left" vertical="center"/>
    </xf>
    <xf numFmtId="0" fontId="53" fillId="11" borderId="0" xfId="0" applyFont="1" applyFill="1" applyAlignment="1">
      <alignment wrapText="1"/>
    </xf>
    <xf numFmtId="0" fontId="71" fillId="11" borderId="0" xfId="0" applyFont="1" applyFill="1" applyAlignment="1">
      <alignment horizontal="left" vertical="center"/>
    </xf>
    <xf numFmtId="0" fontId="39" fillId="11" borderId="0" xfId="0" applyFont="1" applyFill="1" applyAlignment="1">
      <alignment horizontal="left" indent="9"/>
    </xf>
    <xf numFmtId="0" fontId="53" fillId="11" borderId="0" xfId="0" applyFont="1" applyFill="1" applyAlignment="1">
      <alignment vertical="center"/>
    </xf>
    <xf numFmtId="0" fontId="282" fillId="11" borderId="0" xfId="0" applyFont="1" applyFill="1" applyAlignment="1">
      <alignment horizontal="center" wrapText="1"/>
    </xf>
    <xf numFmtId="0" fontId="283" fillId="11" borderId="0" xfId="0" applyFont="1" applyFill="1" applyAlignment="1">
      <alignment horizontal="left" vertical="center"/>
    </xf>
    <xf numFmtId="0" fontId="188" fillId="11" borderId="0" xfId="0" applyFont="1" applyFill="1" applyAlignment="1">
      <alignment horizontal="left" vertical="top" wrapText="1"/>
    </xf>
    <xf numFmtId="0" fontId="286" fillId="11" borderId="0" xfId="0" applyFont="1" applyFill="1" applyAlignment="1">
      <alignment vertical="center"/>
    </xf>
    <xf numFmtId="0" fontId="66" fillId="9" borderId="0" xfId="0" applyFont="1" applyFill="1"/>
    <xf numFmtId="0" fontId="200" fillId="9" borderId="0" xfId="0" applyFont="1" applyFill="1" applyAlignment="1">
      <alignment horizontal="left"/>
    </xf>
    <xf numFmtId="0" fontId="28" fillId="13" borderId="0" xfId="0" applyFont="1" applyFill="1"/>
    <xf numFmtId="0" fontId="46" fillId="8" borderId="0" xfId="0" applyFont="1" applyFill="1" applyAlignment="1">
      <alignment horizontal="left" indent="2"/>
    </xf>
    <xf numFmtId="0" fontId="22" fillId="0" borderId="0" xfId="0" applyFont="1" applyAlignment="1">
      <alignment horizontal="center" vertical="center"/>
    </xf>
    <xf numFmtId="0" fontId="22" fillId="9" borderId="0" xfId="0" applyFont="1" applyFill="1" applyAlignment="1">
      <alignment vertical="center"/>
    </xf>
    <xf numFmtId="0" fontId="282" fillId="8" borderId="0" xfId="0" applyFont="1" applyFill="1" applyAlignment="1">
      <alignment horizontal="center" vertical="center" wrapText="1"/>
    </xf>
    <xf numFmtId="0" fontId="288" fillId="0" borderId="0" xfId="0" applyFont="1" applyAlignment="1">
      <alignment horizontal="center"/>
    </xf>
    <xf numFmtId="0" fontId="200" fillId="13" borderId="0" xfId="0" applyFont="1" applyFill="1" applyAlignment="1">
      <alignment vertical="center"/>
    </xf>
    <xf numFmtId="0" fontId="200" fillId="9" borderId="0" xfId="0" applyFont="1" applyFill="1" applyAlignment="1">
      <alignment horizontal="left" vertical="center" indent="5"/>
    </xf>
    <xf numFmtId="0" fontId="26" fillId="8" borderId="0" xfId="0" applyFont="1" applyFill="1" applyAlignment="1">
      <alignment horizontal="left"/>
    </xf>
    <xf numFmtId="0" fontId="200" fillId="0" borderId="0" xfId="0" applyFont="1" applyAlignment="1">
      <alignment horizontal="center" vertical="center"/>
    </xf>
    <xf numFmtId="0" fontId="39" fillId="0" borderId="34" xfId="0" applyFont="1" applyBorder="1" applyAlignment="1">
      <alignment horizontal="left" vertical="center" indent="1"/>
    </xf>
    <xf numFmtId="0" fontId="77" fillId="5" borderId="0" xfId="0" applyFont="1" applyFill="1" applyAlignment="1">
      <alignment horizontal="center" vertical="center" wrapText="1"/>
    </xf>
    <xf numFmtId="0" fontId="77" fillId="0" borderId="0" xfId="0" applyFont="1" applyAlignment="1">
      <alignment horizontal="center" vertical="center" wrapText="1"/>
    </xf>
    <xf numFmtId="0" fontId="46" fillId="0" borderId="0" xfId="0" applyFont="1" applyAlignment="1">
      <alignment horizontal="center" vertical="center" textRotation="255"/>
    </xf>
    <xf numFmtId="0" fontId="291" fillId="0" borderId="0" xfId="0" applyFont="1" applyAlignment="1">
      <alignment vertical="center"/>
    </xf>
    <xf numFmtId="0" fontId="293" fillId="0" borderId="0" xfId="0" applyFont="1" applyAlignment="1">
      <alignment vertical="center"/>
    </xf>
    <xf numFmtId="0" fontId="228" fillId="0" borderId="0" xfId="0" applyFont="1"/>
    <xf numFmtId="0" fontId="292" fillId="0" borderId="0" xfId="0" applyFont="1" applyAlignment="1">
      <alignment vertical="center"/>
    </xf>
    <xf numFmtId="0" fontId="62" fillId="0" borderId="0" xfId="0" applyFont="1" applyAlignment="1">
      <alignment horizontal="left" vertical="center"/>
    </xf>
    <xf numFmtId="43" fontId="87" fillId="28" borderId="6" xfId="0" applyNumberFormat="1" applyFont="1" applyFill="1" applyBorder="1" applyAlignment="1">
      <alignment horizontal="center"/>
    </xf>
    <xf numFmtId="1" fontId="280" fillId="8" borderId="0" xfId="0" applyNumberFormat="1" applyFont="1" applyFill="1" applyAlignment="1">
      <alignment horizontal="right" vertical="center"/>
    </xf>
    <xf numFmtId="0" fontId="294" fillId="0" borderId="0" xfId="0" applyFont="1" applyAlignment="1">
      <alignment vertical="center" wrapText="1"/>
    </xf>
    <xf numFmtId="0" fontId="213" fillId="22" borderId="0" xfId="0" applyFont="1" applyFill="1" applyAlignment="1">
      <alignment horizontal="left" vertical="center"/>
    </xf>
    <xf numFmtId="0" fontId="25" fillId="5" borderId="0" xfId="0" applyFont="1" applyFill="1" applyAlignment="1">
      <alignment horizontal="left" vertical="center"/>
    </xf>
    <xf numFmtId="0" fontId="213" fillId="22" borderId="0" xfId="0" applyFont="1" applyFill="1" applyAlignment="1">
      <alignment vertical="center"/>
    </xf>
    <xf numFmtId="0" fontId="50" fillId="8" borderId="0" xfId="0" applyFont="1" applyFill="1"/>
    <xf numFmtId="1" fontId="278" fillId="8" borderId="0" xfId="0" quotePrefix="1" applyNumberFormat="1" applyFont="1" applyFill="1" applyAlignment="1">
      <alignment horizontal="center" vertical="center"/>
    </xf>
    <xf numFmtId="1" fontId="74" fillId="0" borderId="0" xfId="0" applyNumberFormat="1" applyFont="1" applyAlignment="1">
      <alignment horizontal="center"/>
    </xf>
    <xf numFmtId="1" fontId="55" fillId="11" borderId="0" xfId="0" applyNumberFormat="1" applyFont="1" applyFill="1" applyAlignment="1">
      <alignment horizontal="center"/>
    </xf>
    <xf numFmtId="1" fontId="55" fillId="0" borderId="0" xfId="0" applyNumberFormat="1" applyFont="1" applyAlignment="1">
      <alignment horizontal="center"/>
    </xf>
    <xf numFmtId="1" fontId="53" fillId="4" borderId="0" xfId="0" applyNumberFormat="1" applyFont="1" applyFill="1" applyAlignment="1">
      <alignment horizontal="center"/>
    </xf>
    <xf numFmtId="9" fontId="43" fillId="8" borderId="0" xfId="3" applyFont="1" applyFill="1" applyAlignment="1">
      <alignment horizontal="center" vertical="center"/>
    </xf>
    <xf numFmtId="0" fontId="10" fillId="0" borderId="0" xfId="0" applyFont="1" applyAlignment="1">
      <alignment horizontal="left" indent="5"/>
    </xf>
    <xf numFmtId="43" fontId="295" fillId="0" borderId="0" xfId="0" applyNumberFormat="1" applyFont="1" applyAlignment="1">
      <alignment vertical="center"/>
    </xf>
    <xf numFmtId="0" fontId="118" fillId="0" borderId="0" xfId="0" applyFont="1" applyAlignment="1">
      <alignment horizontal="center" vertical="center" wrapText="1"/>
    </xf>
    <xf numFmtId="0" fontId="12" fillId="0" borderId="0" xfId="0" applyFont="1" applyAlignment="1">
      <alignment horizontal="left" indent="4"/>
    </xf>
    <xf numFmtId="0" fontId="263" fillId="0" borderId="0" xfId="0" applyFont="1" applyAlignment="1">
      <alignment horizontal="left"/>
    </xf>
    <xf numFmtId="0" fontId="263" fillId="0" borderId="0" xfId="0" applyFont="1" applyAlignment="1">
      <alignment horizontal="center" wrapText="1"/>
    </xf>
    <xf numFmtId="0" fontId="296" fillId="5" borderId="0" xfId="0" applyFont="1" applyFill="1" applyAlignment="1">
      <alignment horizontal="left" vertical="center"/>
    </xf>
    <xf numFmtId="0" fontId="12" fillId="5" borderId="0" xfId="0" applyFont="1" applyFill="1"/>
    <xf numFmtId="0" fontId="71" fillId="5" borderId="0" xfId="0" applyFont="1" applyFill="1" applyAlignment="1">
      <alignment vertical="center"/>
    </xf>
    <xf numFmtId="0" fontId="118" fillId="5" borderId="0" xfId="0" applyFont="1" applyFill="1" applyAlignment="1">
      <alignment horizontal="center" vertical="center" wrapText="1"/>
    </xf>
    <xf numFmtId="0" fontId="39" fillId="0" borderId="0" xfId="0" applyFont="1" applyAlignment="1">
      <alignment vertical="center"/>
    </xf>
    <xf numFmtId="0" fontId="104" fillId="5" borderId="0" xfId="0" applyFont="1" applyFill="1" applyAlignment="1">
      <alignment vertical="center"/>
    </xf>
    <xf numFmtId="0" fontId="77" fillId="5" borderId="0" xfId="0" applyFont="1" applyFill="1"/>
    <xf numFmtId="0" fontId="77" fillId="0" borderId="0" xfId="0" applyFont="1" applyAlignment="1">
      <alignment vertical="center"/>
    </xf>
    <xf numFmtId="0" fontId="77" fillId="0" borderId="0" xfId="0" applyFont="1" applyAlignment="1">
      <alignment horizontal="left" vertical="center" indent="2"/>
    </xf>
    <xf numFmtId="0" fontId="26" fillId="0" borderId="0" xfId="0" applyFont="1" applyAlignment="1">
      <alignment horizontal="left" vertical="top" wrapText="1" indent="10"/>
    </xf>
    <xf numFmtId="0" fontId="26" fillId="0" borderId="0" xfId="0" applyFont="1" applyAlignment="1">
      <alignment horizontal="left" vertical="top" indent="4"/>
    </xf>
    <xf numFmtId="0" fontId="298" fillId="0" borderId="0" xfId="0" applyFont="1" applyAlignment="1">
      <alignment horizontal="left" vertical="top" wrapText="1" indent="4"/>
    </xf>
    <xf numFmtId="0" fontId="26" fillId="0" borderId="0" xfId="0" applyFont="1" applyAlignment="1">
      <alignment vertical="top" wrapText="1"/>
    </xf>
    <xf numFmtId="0" fontId="26" fillId="0" borderId="0" xfId="0" applyFont="1" applyAlignment="1">
      <alignment horizontal="left" vertical="top" indent="5"/>
    </xf>
    <xf numFmtId="0" fontId="298" fillId="0" borderId="0" xfId="0" applyFont="1" applyAlignment="1">
      <alignment horizontal="left" vertical="top" wrapText="1" indent="5"/>
    </xf>
    <xf numFmtId="0" fontId="71" fillId="0" borderId="0" xfId="0" applyFont="1" applyAlignment="1">
      <alignment vertical="center" wrapText="1"/>
    </xf>
    <xf numFmtId="0" fontId="299" fillId="0" borderId="0" xfId="0" applyFont="1" applyAlignment="1">
      <alignment vertical="center"/>
    </xf>
    <xf numFmtId="0" fontId="298" fillId="0" borderId="0" xfId="0" applyFont="1" applyAlignment="1">
      <alignment vertical="top" wrapText="1"/>
    </xf>
    <xf numFmtId="0" fontId="298" fillId="0" borderId="0" xfId="0" applyFont="1" applyAlignment="1">
      <alignment wrapText="1"/>
    </xf>
    <xf numFmtId="0" fontId="26" fillId="0" borderId="0" xfId="0" applyFont="1" applyAlignment="1">
      <alignment horizontal="left" indent="12"/>
    </xf>
    <xf numFmtId="0" fontId="26" fillId="0" borderId="0" xfId="0" applyFont="1" applyAlignment="1">
      <alignment horizontal="left" wrapText="1" indent="11"/>
    </xf>
    <xf numFmtId="0" fontId="26" fillId="0" borderId="0" xfId="0" applyFont="1" applyAlignment="1">
      <alignment horizontal="left" indent="2"/>
    </xf>
    <xf numFmtId="0" fontId="70" fillId="8" borderId="0" xfId="0" applyFont="1" applyFill="1"/>
    <xf numFmtId="0" fontId="73" fillId="8" borderId="0" xfId="0" applyFont="1" applyFill="1" applyAlignment="1">
      <alignment horizontal="center"/>
    </xf>
    <xf numFmtId="166" fontId="51" fillId="2" borderId="0" xfId="0" applyNumberFormat="1" applyFont="1" applyFill="1" applyAlignment="1">
      <alignment horizontal="center"/>
    </xf>
    <xf numFmtId="2" fontId="51" fillId="2" borderId="0" xfId="0" applyNumberFormat="1" applyFont="1" applyFill="1" applyAlignment="1">
      <alignment horizontal="center"/>
    </xf>
    <xf numFmtId="1" fontId="13" fillId="5" borderId="0" xfId="0" applyNumberFormat="1" applyFont="1" applyFill="1" applyAlignment="1">
      <alignment horizontal="center"/>
    </xf>
    <xf numFmtId="0" fontId="52" fillId="0" borderId="1" xfId="22" applyFont="1" applyFill="1" applyAlignment="1">
      <alignment vertical="center"/>
    </xf>
    <xf numFmtId="0" fontId="302" fillId="0" borderId="26" xfId="0" applyFont="1" applyBorder="1"/>
    <xf numFmtId="0" fontId="132" fillId="0" borderId="0" xfId="0" applyFont="1" applyAlignment="1">
      <alignment horizontal="center"/>
    </xf>
    <xf numFmtId="0" fontId="32" fillId="5" borderId="1" xfId="22" applyFont="1" applyFill="1" applyAlignment="1">
      <alignment horizontal="left"/>
    </xf>
    <xf numFmtId="0" fontId="32" fillId="0" borderId="1" xfId="22" applyFont="1" applyFill="1" applyAlignment="1">
      <alignment horizontal="left"/>
    </xf>
    <xf numFmtId="0" fontId="45" fillId="5" borderId="6" xfId="22" applyFont="1" applyFill="1" applyBorder="1" applyAlignment="1"/>
    <xf numFmtId="0" fontId="52" fillId="0" borderId="1" xfId="22" applyFont="1" applyFill="1" applyAlignment="1"/>
    <xf numFmtId="0" fontId="52" fillId="0" borderId="6" xfId="0" applyFont="1" applyBorder="1"/>
    <xf numFmtId="0" fontId="52" fillId="5" borderId="1" xfId="22" applyFont="1" applyFill="1" applyAlignment="1">
      <alignment vertical="center"/>
    </xf>
    <xf numFmtId="0" fontId="45" fillId="0" borderId="6" xfId="0" applyFont="1" applyBorder="1"/>
    <xf numFmtId="0" fontId="45" fillId="0" borderId="1" xfId="22" applyFont="1" applyFill="1" applyAlignment="1"/>
    <xf numFmtId="0" fontId="45" fillId="0" borderId="1" xfId="0" applyFont="1" applyBorder="1"/>
    <xf numFmtId="0" fontId="45" fillId="5" borderId="1" xfId="22" applyFont="1" applyFill="1" applyAlignment="1"/>
    <xf numFmtId="0" fontId="45" fillId="5" borderId="1" xfId="22" applyFont="1" applyFill="1" applyAlignment="1">
      <alignment vertical="center"/>
    </xf>
    <xf numFmtId="0" fontId="187" fillId="34" borderId="1" xfId="22" applyFont="1" applyFill="1" applyAlignment="1">
      <alignment horizontal="center"/>
    </xf>
    <xf numFmtId="0" fontId="45" fillId="0" borderId="1" xfId="22" applyFont="1" applyFill="1" applyAlignment="1">
      <alignment vertical="center"/>
    </xf>
    <xf numFmtId="0" fontId="305" fillId="34" borderId="1" xfId="22" quotePrefix="1" applyFont="1" applyFill="1" applyAlignment="1">
      <alignment horizontal="center"/>
    </xf>
    <xf numFmtId="0" fontId="187" fillId="0" borderId="1" xfId="22" applyFont="1" applyFill="1" applyAlignment="1">
      <alignment horizontal="center"/>
    </xf>
    <xf numFmtId="0" fontId="45" fillId="24" borderId="6" xfId="22" applyFont="1" applyBorder="1" applyAlignment="1">
      <alignment horizontal="center"/>
    </xf>
    <xf numFmtId="0" fontId="45" fillId="24" borderId="26" xfId="22" applyFont="1" applyBorder="1" applyAlignment="1">
      <alignment horizontal="center"/>
    </xf>
    <xf numFmtId="0" fontId="45" fillId="24" borderId="7" xfId="22" applyFont="1" applyBorder="1" applyAlignment="1">
      <alignment horizontal="center"/>
    </xf>
    <xf numFmtId="0" fontId="45" fillId="5" borderId="6" xfId="0" applyFont="1" applyFill="1" applyBorder="1"/>
    <xf numFmtId="0" fontId="45" fillId="0" borderId="6" xfId="22" applyFont="1" applyFill="1" applyBorder="1" applyAlignment="1"/>
    <xf numFmtId="0" fontId="45" fillId="5" borderId="1" xfId="22" applyFont="1" applyFill="1" applyAlignment="1">
      <alignment horizontal="left"/>
    </xf>
    <xf numFmtId="0" fontId="45" fillId="0" borderId="0" xfId="0" applyFont="1"/>
    <xf numFmtId="0" fontId="45" fillId="0" borderId="6" xfId="0" applyFont="1" applyBorder="1" applyAlignment="1">
      <alignment horizontal="center"/>
    </xf>
    <xf numFmtId="0" fontId="45" fillId="0" borderId="26" xfId="0" applyFont="1" applyBorder="1" applyAlignment="1">
      <alignment horizontal="center"/>
    </xf>
    <xf numFmtId="0" fontId="45" fillId="0" borderId="7" xfId="0" applyFont="1" applyBorder="1" applyAlignment="1">
      <alignment horizontal="center"/>
    </xf>
    <xf numFmtId="0" fontId="45" fillId="0" borderId="6" xfId="22" applyFont="1" applyFill="1" applyBorder="1" applyAlignment="1">
      <alignment horizontal="center"/>
    </xf>
    <xf numFmtId="0" fontId="45" fillId="0" borderId="26" xfId="22" applyFont="1" applyFill="1" applyBorder="1" applyAlignment="1">
      <alignment horizontal="center"/>
    </xf>
    <xf numFmtId="0" fontId="45" fillId="0" borderId="7" xfId="22" applyFont="1" applyFill="1" applyBorder="1" applyAlignment="1">
      <alignment horizontal="center"/>
    </xf>
    <xf numFmtId="0" fontId="305" fillId="0" borderId="1" xfId="22" quotePrefix="1" applyFont="1" applyFill="1" applyAlignment="1">
      <alignment horizontal="center"/>
    </xf>
    <xf numFmtId="0" fontId="45" fillId="8" borderId="1" xfId="22" applyFont="1" applyFill="1" applyAlignment="1"/>
    <xf numFmtId="0" fontId="187" fillId="5" borderId="1" xfId="22" applyFont="1" applyFill="1" applyAlignment="1">
      <alignment horizontal="center"/>
    </xf>
    <xf numFmtId="0" fontId="52" fillId="0" borderId="7" xfId="0" applyFont="1" applyBorder="1"/>
    <xf numFmtId="0" fontId="52" fillId="5" borderId="26" xfId="0" applyFont="1" applyFill="1" applyBorder="1"/>
    <xf numFmtId="0" fontId="45" fillId="5" borderId="26" xfId="22" applyFont="1" applyFill="1" applyBorder="1" applyAlignment="1"/>
    <xf numFmtId="0" fontId="45" fillId="5" borderId="7" xfId="22" applyFont="1" applyFill="1" applyBorder="1" applyAlignment="1"/>
    <xf numFmtId="0" fontId="45" fillId="22" borderId="25" xfId="0" applyFont="1" applyFill="1" applyBorder="1"/>
    <xf numFmtId="0" fontId="45" fillId="22" borderId="8" xfId="0" applyFont="1" applyFill="1" applyBorder="1"/>
    <xf numFmtId="0" fontId="45" fillId="22" borderId="16" xfId="0" applyFont="1" applyFill="1" applyBorder="1"/>
    <xf numFmtId="0" fontId="45" fillId="22" borderId="24" xfId="0" applyFont="1" applyFill="1" applyBorder="1"/>
    <xf numFmtId="0" fontId="45" fillId="22" borderId="3" xfId="0" applyFont="1" applyFill="1" applyBorder="1"/>
    <xf numFmtId="0" fontId="45" fillId="22" borderId="4" xfId="0" applyFont="1" applyFill="1" applyBorder="1"/>
    <xf numFmtId="0" fontId="45" fillId="8" borderId="6" xfId="0" applyFont="1" applyFill="1" applyBorder="1"/>
    <xf numFmtId="0" fontId="45" fillId="8" borderId="26" xfId="0" applyFont="1" applyFill="1" applyBorder="1"/>
    <xf numFmtId="0" fontId="45" fillId="8" borderId="7" xfId="0" applyFont="1" applyFill="1" applyBorder="1"/>
    <xf numFmtId="0" fontId="187" fillId="11" borderId="1" xfId="22" applyFont="1" applyFill="1" applyAlignment="1">
      <alignment horizontal="center"/>
    </xf>
    <xf numFmtId="0" fontId="187" fillId="28" borderId="1" xfId="0" applyFont="1" applyFill="1" applyBorder="1" applyAlignment="1">
      <alignment horizontal="center"/>
    </xf>
    <xf numFmtId="0" fontId="49" fillId="0" borderId="29" xfId="0" applyFont="1" applyBorder="1" applyAlignment="1">
      <alignment vertical="center"/>
    </xf>
    <xf numFmtId="0" fontId="49" fillId="8" borderId="0" xfId="0" applyFont="1" applyFill="1" applyAlignment="1">
      <alignment vertical="center"/>
    </xf>
    <xf numFmtId="0" fontId="187" fillId="28" borderId="5" xfId="0" applyFont="1" applyFill="1" applyBorder="1" applyAlignment="1">
      <alignment horizontal="center"/>
    </xf>
    <xf numFmtId="0" fontId="307" fillId="8" borderId="1" xfId="22" applyFont="1" applyFill="1" applyAlignment="1"/>
    <xf numFmtId="0" fontId="307" fillId="0" borderId="1" xfId="22" applyFont="1" applyFill="1" applyAlignment="1"/>
    <xf numFmtId="9" fontId="140" fillId="0" borderId="0" xfId="3" applyFont="1" applyAlignment="1">
      <alignment horizontal="center" vertical="center" wrapText="1"/>
    </xf>
    <xf numFmtId="9" fontId="145" fillId="13" borderId="0" xfId="0" quotePrefix="1" applyNumberFormat="1" applyFont="1" applyFill="1" applyAlignment="1">
      <alignment vertical="center" wrapText="1"/>
    </xf>
    <xf numFmtId="165" fontId="146" fillId="0" borderId="5" xfId="0" applyNumberFormat="1" applyFont="1" applyBorder="1" applyAlignment="1">
      <alignment horizontal="left"/>
    </xf>
    <xf numFmtId="41" fontId="31" fillId="8" borderId="0" xfId="0" applyNumberFormat="1" applyFont="1" applyFill="1" applyAlignment="1">
      <alignment horizontal="center" vertical="center"/>
    </xf>
    <xf numFmtId="41" fontId="31" fillId="8" borderId="0" xfId="0" applyNumberFormat="1" applyFont="1" applyFill="1" applyAlignment="1">
      <alignment vertical="center"/>
    </xf>
    <xf numFmtId="41" fontId="12" fillId="0" borderId="0" xfId="0" applyNumberFormat="1" applyFont="1" applyAlignment="1">
      <alignment horizontal="center"/>
    </xf>
    <xf numFmtId="1" fontId="43" fillId="8" borderId="0" xfId="0" applyNumberFormat="1" applyFont="1" applyFill="1" applyAlignment="1">
      <alignment horizontal="center" vertical="center"/>
    </xf>
    <xf numFmtId="1" fontId="279" fillId="9" borderId="0" xfId="0" applyNumberFormat="1" applyFont="1" applyFill="1" applyAlignment="1">
      <alignment horizontal="right" vertical="center"/>
    </xf>
    <xf numFmtId="41" fontId="47" fillId="0" borderId="0" xfId="0" applyNumberFormat="1" applyFont="1"/>
    <xf numFmtId="41" fontId="20" fillId="0" borderId="0" xfId="0" applyNumberFormat="1" applyFont="1" applyAlignment="1">
      <alignment horizontal="right"/>
    </xf>
    <xf numFmtId="41" fontId="10" fillId="0" borderId="0" xfId="0" applyNumberFormat="1" applyFont="1" applyAlignment="1">
      <alignment horizontal="right"/>
    </xf>
    <xf numFmtId="0" fontId="85" fillId="0" borderId="0" xfId="0" applyFont="1" applyAlignment="1">
      <alignment horizontal="center" vertical="center" wrapText="1"/>
    </xf>
    <xf numFmtId="41" fontId="47" fillId="0" borderId="0" xfId="0" quotePrefix="1" applyNumberFormat="1" applyFont="1" applyAlignment="1">
      <alignment horizontal="center"/>
    </xf>
    <xf numFmtId="41" fontId="47" fillId="0" borderId="0" xfId="0" applyNumberFormat="1" applyFont="1" applyAlignment="1">
      <alignment horizontal="center"/>
    </xf>
    <xf numFmtId="0" fontId="137" fillId="9" borderId="0" xfId="0" applyFont="1" applyFill="1" applyAlignment="1">
      <alignment horizontal="left" vertical="center" indent="6"/>
    </xf>
    <xf numFmtId="0" fontId="29" fillId="2" borderId="0" xfId="0" applyFont="1" applyFill="1" applyAlignment="1">
      <alignment horizontal="center" wrapText="1"/>
    </xf>
    <xf numFmtId="1" fontId="48" fillId="0" borderId="0" xfId="0" applyNumberFormat="1" applyFont="1" applyAlignment="1">
      <alignment horizontal="center" vertical="center"/>
    </xf>
    <xf numFmtId="41" fontId="308" fillId="0" borderId="0" xfId="0" applyNumberFormat="1" applyFont="1" applyAlignment="1">
      <alignment horizontal="center" vertical="center"/>
    </xf>
    <xf numFmtId="41" fontId="51" fillId="0" borderId="0" xfId="0" applyNumberFormat="1" applyFont="1" applyAlignment="1">
      <alignment horizontal="center"/>
    </xf>
    <xf numFmtId="0" fontId="53" fillId="7" borderId="0" xfId="0" applyFont="1" applyFill="1" applyAlignment="1">
      <alignment horizontal="center"/>
    </xf>
    <xf numFmtId="0" fontId="11" fillId="0" borderId="0" xfId="0" applyFont="1"/>
    <xf numFmtId="9" fontId="29" fillId="8" borderId="0" xfId="3" applyFont="1" applyFill="1" applyAlignment="1">
      <alignment vertical="top"/>
    </xf>
    <xf numFmtId="0" fontId="20" fillId="8" borderId="0" xfId="0" applyFont="1" applyFill="1" applyAlignment="1">
      <alignment horizontal="left" indent="7"/>
    </xf>
    <xf numFmtId="165" fontId="310" fillId="0" borderId="5" xfId="0" applyNumberFormat="1" applyFont="1" applyBorder="1" applyAlignment="1">
      <alignment horizontal="left" vertical="top"/>
    </xf>
    <xf numFmtId="1" fontId="311" fillId="5" borderId="0" xfId="0" applyNumberFormat="1" applyFont="1" applyFill="1" applyAlignment="1">
      <alignment horizontal="center" vertical="center"/>
    </xf>
    <xf numFmtId="41" fontId="311" fillId="5" borderId="0" xfId="0" applyNumberFormat="1" applyFont="1" applyFill="1" applyAlignment="1">
      <alignment horizontal="center" vertical="center"/>
    </xf>
    <xf numFmtId="0" fontId="71" fillId="4" borderId="0" xfId="0" applyFont="1" applyFill="1" applyAlignment="1">
      <alignment horizontal="left" vertical="center"/>
    </xf>
    <xf numFmtId="0" fontId="309" fillId="0" borderId="0" xfId="0" quotePrefix="1" applyFont="1" applyAlignment="1">
      <alignment wrapText="1"/>
    </xf>
    <xf numFmtId="0" fontId="25" fillId="0" borderId="0" xfId="0" applyFont="1" applyAlignment="1">
      <alignment horizontal="center"/>
    </xf>
    <xf numFmtId="0" fontId="145" fillId="0" borderId="0" xfId="0" applyFont="1" applyAlignment="1">
      <alignment horizontal="center" vertical="center" wrapText="1"/>
    </xf>
    <xf numFmtId="9" fontId="0" fillId="0" borderId="0" xfId="0" applyNumberFormat="1"/>
    <xf numFmtId="43" fontId="11" fillId="0" borderId="24" xfId="0" applyNumberFormat="1" applyFont="1" applyBorder="1"/>
    <xf numFmtId="43" fontId="11" fillId="22" borderId="24" xfId="0" applyNumberFormat="1" applyFont="1" applyFill="1" applyBorder="1"/>
    <xf numFmtId="43" fontId="214" fillId="0" borderId="6" xfId="0" applyNumberFormat="1" applyFont="1" applyBorder="1" applyAlignment="1">
      <alignment horizontal="left"/>
    </xf>
    <xf numFmtId="166" fontId="87" fillId="28" borderId="26" xfId="0" applyNumberFormat="1" applyFont="1" applyFill="1" applyBorder="1" applyAlignment="1">
      <alignment horizontal="center" wrapText="1"/>
    </xf>
    <xf numFmtId="43" fontId="56" fillId="0" borderId="1" xfId="0" applyNumberFormat="1" applyFont="1" applyBorder="1" applyAlignment="1">
      <alignment horizontal="left" vertical="center"/>
    </xf>
    <xf numFmtId="165" fontId="10" fillId="0" borderId="0" xfId="0" applyNumberFormat="1" applyFont="1"/>
    <xf numFmtId="0" fontId="312" fillId="5" borderId="0" xfId="0" applyFont="1" applyFill="1" applyAlignment="1">
      <alignment horizontal="left" vertical="center"/>
    </xf>
    <xf numFmtId="0" fontId="105" fillId="23" borderId="0" xfId="0" applyFont="1" applyFill="1" applyAlignment="1">
      <alignment vertical="center"/>
    </xf>
    <xf numFmtId="0" fontId="313" fillId="0" borderId="0" xfId="0" applyFont="1" applyAlignment="1">
      <alignment horizontal="left" vertical="center" indent="5"/>
    </xf>
    <xf numFmtId="0" fontId="212" fillId="5" borderId="0" xfId="0" applyFont="1" applyFill="1" applyAlignment="1">
      <alignment horizontal="center" vertical="center"/>
    </xf>
    <xf numFmtId="166" fontId="52" fillId="17" borderId="1" xfId="10" applyNumberFormat="1" applyFont="1" applyFill="1" applyAlignment="1">
      <alignment horizontal="center" vertical="center" wrapText="1"/>
    </xf>
    <xf numFmtId="165" fontId="12" fillId="0" borderId="0" xfId="0" applyNumberFormat="1" applyFont="1"/>
    <xf numFmtId="166" fontId="0" fillId="0" borderId="0" xfId="0" applyNumberFormat="1"/>
    <xf numFmtId="166" fontId="0" fillId="11" borderId="0" xfId="0" applyNumberFormat="1" applyFill="1"/>
    <xf numFmtId="166" fontId="114" fillId="0" borderId="0" xfId="0" applyNumberFormat="1" applyFont="1"/>
    <xf numFmtId="0" fontId="143" fillId="0" borderId="29" xfId="0" applyFont="1" applyBorder="1" applyAlignment="1">
      <alignment vertical="center"/>
    </xf>
    <xf numFmtId="0" fontId="143" fillId="0" borderId="0" xfId="0" applyFont="1" applyAlignment="1">
      <alignment vertical="center"/>
    </xf>
    <xf numFmtId="166" fontId="52" fillId="5" borderId="1" xfId="10" applyNumberFormat="1" applyFont="1" applyFill="1" applyAlignment="1">
      <alignment horizontal="center" vertical="center" wrapText="1"/>
    </xf>
    <xf numFmtId="166" fontId="52" fillId="0" borderId="1" xfId="10" applyNumberFormat="1" applyFont="1" applyFill="1" applyAlignment="1">
      <alignment horizontal="center" vertical="center" wrapText="1"/>
    </xf>
    <xf numFmtId="166" fontId="52" fillId="5" borderId="1" xfId="10" applyNumberFormat="1" applyFont="1" applyFill="1" applyAlignment="1">
      <alignment horizontal="center" wrapText="1"/>
    </xf>
    <xf numFmtId="0" fontId="71" fillId="5" borderId="0" xfId="0" applyFont="1" applyFill="1" applyAlignment="1">
      <alignment horizontal="left"/>
    </xf>
    <xf numFmtId="15" fontId="0" fillId="0" borderId="0" xfId="0" applyNumberFormat="1"/>
    <xf numFmtId="14" fontId="0" fillId="0" borderId="0" xfId="0" applyNumberFormat="1"/>
    <xf numFmtId="0" fontId="0" fillId="0" borderId="0" xfId="0" applyAlignment="1">
      <alignment wrapText="1"/>
    </xf>
    <xf numFmtId="0" fontId="53" fillId="7" borderId="0" xfId="0" applyFont="1" applyFill="1"/>
    <xf numFmtId="0" fontId="53" fillId="9" borderId="0" xfId="0" applyFont="1" applyFill="1" applyAlignment="1">
      <alignment horizontal="left" indent="1"/>
    </xf>
    <xf numFmtId="0" fontId="53" fillId="7" borderId="0" xfId="0" applyFont="1" applyFill="1" applyAlignment="1">
      <alignment horizontal="left" indent="1"/>
    </xf>
    <xf numFmtId="0" fontId="53" fillId="7" borderId="0" xfId="0" applyFont="1" applyFill="1" applyAlignment="1">
      <alignment horizontal="left" indent="2"/>
    </xf>
    <xf numFmtId="0" fontId="53" fillId="7" borderId="0" xfId="0" applyFont="1" applyFill="1" applyAlignment="1">
      <alignment horizontal="left" indent="5"/>
    </xf>
    <xf numFmtId="0" fontId="127" fillId="0" borderId="0" xfId="0" applyFont="1" applyAlignment="1">
      <alignment textRotation="255"/>
    </xf>
    <xf numFmtId="0" fontId="53" fillId="7" borderId="0" xfId="0" applyFont="1" applyFill="1" applyAlignment="1">
      <alignment vertical="center"/>
    </xf>
    <xf numFmtId="0" fontId="14" fillId="0" borderId="0" xfId="0" applyFont="1" applyAlignment="1">
      <alignment horizontal="left" indent="5"/>
    </xf>
    <xf numFmtId="0" fontId="71" fillId="0" borderId="3" xfId="0" applyFont="1" applyBorder="1" applyAlignment="1">
      <alignment horizontal="center" vertical="center"/>
    </xf>
    <xf numFmtId="0" fontId="54" fillId="0" borderId="0" xfId="0" applyFont="1" applyAlignment="1">
      <alignment horizontal="center"/>
    </xf>
    <xf numFmtId="0" fontId="35" fillId="14" borderId="0" xfId="0" applyFont="1" applyFill="1" applyAlignment="1">
      <alignment horizontal="center" vertical="center" wrapText="1"/>
    </xf>
    <xf numFmtId="0" fontId="314" fillId="0" borderId="9" xfId="0" applyFont="1" applyBorder="1" applyAlignment="1">
      <alignment vertical="center" textRotation="255" wrapText="1"/>
    </xf>
    <xf numFmtId="41" fontId="10" fillId="0" borderId="0" xfId="0" applyNumberFormat="1" applyFont="1" applyAlignment="1">
      <alignment horizontal="center"/>
    </xf>
    <xf numFmtId="0" fontId="315" fillId="8" borderId="0" xfId="0" applyFont="1" applyFill="1" applyAlignment="1">
      <alignment vertical="center"/>
    </xf>
    <xf numFmtId="0" fontId="315" fillId="8" borderId="0" xfId="0" applyFont="1" applyFill="1" applyAlignment="1">
      <alignment horizontal="left" vertical="center" indent="3"/>
    </xf>
    <xf numFmtId="0" fontId="316" fillId="8" borderId="0" xfId="0" applyFont="1" applyFill="1" applyAlignment="1">
      <alignment horizontal="center"/>
    </xf>
    <xf numFmtId="0" fontId="72" fillId="9" borderId="0" xfId="0" applyFont="1" applyFill="1" applyAlignment="1">
      <alignment horizontal="left" vertical="center" indent="9"/>
    </xf>
    <xf numFmtId="0" fontId="225" fillId="8" borderId="0" xfId="0" applyFont="1" applyFill="1" applyAlignment="1">
      <alignment horizontal="left" vertical="center"/>
    </xf>
    <xf numFmtId="0" fontId="316" fillId="8" borderId="0" xfId="0" applyFont="1" applyFill="1"/>
    <xf numFmtId="0" fontId="12" fillId="0" borderId="0" xfId="0" applyFont="1" applyAlignment="1">
      <alignment horizontal="right"/>
    </xf>
    <xf numFmtId="0" fontId="317" fillId="8" borderId="0" xfId="0" applyFont="1" applyFill="1" applyAlignment="1">
      <alignment horizontal="left" vertical="center"/>
    </xf>
    <xf numFmtId="0" fontId="318" fillId="0" borderId="0" xfId="0" applyFont="1"/>
    <xf numFmtId="0" fontId="316" fillId="0" borderId="0" xfId="0" applyFont="1" applyAlignment="1">
      <alignment horizontal="center"/>
    </xf>
    <xf numFmtId="0" fontId="72" fillId="9" borderId="0" xfId="0" applyFont="1" applyFill="1" applyAlignment="1">
      <alignment horizontal="left" vertical="center" indent="1"/>
    </xf>
    <xf numFmtId="0" fontId="225" fillId="8" borderId="0" xfId="0" applyFont="1" applyFill="1" applyAlignment="1">
      <alignment horizontal="left" vertical="center" indent="3"/>
    </xf>
    <xf numFmtId="0" fontId="45" fillId="9" borderId="0" xfId="0" applyFont="1" applyFill="1" applyAlignment="1">
      <alignment horizontal="left" vertical="center" indent="5"/>
    </xf>
    <xf numFmtId="0" fontId="319" fillId="13" borderId="0" xfId="0" applyFont="1" applyFill="1" applyAlignment="1">
      <alignment horizontal="left" vertical="center" wrapText="1"/>
    </xf>
    <xf numFmtId="0" fontId="21" fillId="0" borderId="0" xfId="0" applyFont="1" applyAlignment="1">
      <alignment horizontal="left" vertical="center" indent="5"/>
    </xf>
    <xf numFmtId="44" fontId="137" fillId="0" borderId="0" xfId="0" applyNumberFormat="1" applyFont="1" applyAlignment="1">
      <alignment horizontal="left" vertical="center" wrapText="1"/>
    </xf>
    <xf numFmtId="0" fontId="21" fillId="11" borderId="0" xfId="0" applyFont="1" applyFill="1" applyAlignment="1">
      <alignment horizontal="left" vertical="center" indent="5"/>
    </xf>
    <xf numFmtId="44" fontId="137" fillId="11" borderId="0" xfId="0" applyNumberFormat="1" applyFont="1" applyFill="1" applyAlignment="1">
      <alignment horizontal="left" vertical="center" wrapText="1"/>
    </xf>
    <xf numFmtId="44" fontId="322" fillId="0" borderId="0" xfId="0" applyNumberFormat="1" applyFont="1" applyAlignment="1">
      <alignment horizontal="left" vertical="center" indent="3"/>
    </xf>
    <xf numFmtId="0" fontId="26" fillId="0" borderId="0" xfId="0" applyFont="1" applyAlignment="1">
      <alignment horizontal="left" indent="10"/>
    </xf>
    <xf numFmtId="0" fontId="325" fillId="0" borderId="0" xfId="0" applyFont="1" applyAlignment="1">
      <alignment horizontal="left"/>
    </xf>
    <xf numFmtId="44" fontId="322" fillId="0" borderId="0" xfId="0" applyNumberFormat="1" applyFont="1" applyAlignment="1">
      <alignment vertical="center"/>
    </xf>
    <xf numFmtId="0" fontId="183" fillId="0" borderId="0" xfId="0" applyFont="1" applyAlignment="1">
      <alignment horizontal="center" vertical="center"/>
    </xf>
    <xf numFmtId="0" fontId="105" fillId="0" borderId="0" xfId="0" applyFont="1" applyAlignment="1">
      <alignment horizontal="left" indent="7"/>
    </xf>
    <xf numFmtId="0" fontId="13" fillId="0" borderId="0" xfId="0" applyFont="1" applyAlignment="1">
      <alignment wrapText="1"/>
    </xf>
    <xf numFmtId="0" fontId="58" fillId="0" borderId="0" xfId="0" applyFont="1" applyAlignment="1">
      <alignment horizontal="center"/>
    </xf>
    <xf numFmtId="0" fontId="326" fillId="0" borderId="0" xfId="0" applyFont="1"/>
    <xf numFmtId="0" fontId="319" fillId="14" borderId="0" xfId="0" applyFont="1" applyFill="1" applyAlignment="1">
      <alignment vertical="center"/>
    </xf>
    <xf numFmtId="0" fontId="327" fillId="0" borderId="0" xfId="0" applyFont="1" applyAlignment="1">
      <alignment horizontal="left" vertical="center"/>
    </xf>
    <xf numFmtId="0" fontId="327" fillId="0" borderId="0" xfId="0" applyFont="1" applyAlignment="1">
      <alignment horizontal="left"/>
    </xf>
    <xf numFmtId="0" fontId="328" fillId="0" borderId="0" xfId="0" applyFont="1" applyAlignment="1">
      <alignment horizontal="left"/>
    </xf>
    <xf numFmtId="0" fontId="329" fillId="0" borderId="0" xfId="0" applyFont="1" applyAlignment="1">
      <alignment horizontal="center" vertical="center" wrapText="1"/>
    </xf>
    <xf numFmtId="0" fontId="330" fillId="0" borderId="0" xfId="0" applyFont="1" applyAlignment="1">
      <alignment vertical="center"/>
    </xf>
    <xf numFmtId="0" fontId="331" fillId="0" borderId="0" xfId="0" applyFont="1" applyAlignment="1">
      <alignment horizontal="center" wrapText="1"/>
    </xf>
    <xf numFmtId="0" fontId="39" fillId="0" borderId="0" xfId="0" applyFont="1" applyAlignment="1">
      <alignment horizontal="center" vertical="center" wrapText="1"/>
    </xf>
    <xf numFmtId="0" fontId="105" fillId="0" borderId="0" xfId="0" applyFont="1"/>
    <xf numFmtId="0" fontId="39" fillId="0" borderId="0" xfId="0" applyFont="1" applyAlignment="1">
      <alignment horizontal="left" indent="9"/>
    </xf>
    <xf numFmtId="0" fontId="10" fillId="0" borderId="0" xfId="0" applyFont="1" applyAlignment="1">
      <alignment horizontal="left" indent="9"/>
    </xf>
    <xf numFmtId="0" fontId="77" fillId="0" borderId="0" xfId="0" applyFont="1" applyAlignment="1">
      <alignment horizontal="left" indent="9"/>
    </xf>
    <xf numFmtId="0" fontId="332" fillId="0" borderId="0" xfId="0" applyFont="1" applyAlignment="1">
      <alignment vertical="center"/>
    </xf>
    <xf numFmtId="0" fontId="333" fillId="0" borderId="0" xfId="0" applyFont="1" applyAlignment="1">
      <alignment horizontal="left" vertical="center" indent="2"/>
    </xf>
    <xf numFmtId="0" fontId="334" fillId="0" borderId="0" xfId="0" applyFont="1" applyAlignment="1">
      <alignment horizontal="left" vertical="center" indent="2"/>
    </xf>
    <xf numFmtId="0" fontId="39" fillId="14" borderId="0" xfId="0" applyFont="1" applyFill="1" applyAlignment="1">
      <alignment vertical="center"/>
    </xf>
    <xf numFmtId="0" fontId="39" fillId="0" borderId="0" xfId="0" applyFont="1" applyAlignment="1">
      <alignment horizontal="center"/>
    </xf>
    <xf numFmtId="0" fontId="77" fillId="0" borderId="0" xfId="0" applyFont="1" applyAlignment="1">
      <alignment horizontal="center" wrapText="1"/>
    </xf>
    <xf numFmtId="0" fontId="335" fillId="0" borderId="0" xfId="0" applyFont="1"/>
    <xf numFmtId="44" fontId="323" fillId="0" borderId="0" xfId="0" applyNumberFormat="1" applyFont="1" applyAlignment="1">
      <alignment horizontal="center" vertical="center"/>
    </xf>
    <xf numFmtId="0" fontId="105" fillId="0" borderId="0" xfId="0" applyFont="1" applyAlignment="1">
      <alignment horizontal="center"/>
    </xf>
    <xf numFmtId="0" fontId="39" fillId="14" borderId="0" xfId="0" applyFont="1" applyFill="1" applyAlignment="1">
      <alignment horizontal="left"/>
    </xf>
    <xf numFmtId="44" fontId="323" fillId="0" borderId="0" xfId="0" applyNumberFormat="1" applyFont="1" applyAlignment="1">
      <alignment horizontal="left" vertical="center" indent="4"/>
    </xf>
    <xf numFmtId="44" fontId="323" fillId="0" borderId="0" xfId="0" applyNumberFormat="1" applyFont="1" applyAlignment="1">
      <alignment horizontal="left" vertical="center" indent="11"/>
    </xf>
    <xf numFmtId="0" fontId="324" fillId="0" borderId="0" xfId="0" applyFont="1" applyAlignment="1">
      <alignment horizontal="left" indent="2"/>
    </xf>
    <xf numFmtId="0" fontId="64" fillId="0" borderId="0" xfId="0" applyFont="1" applyAlignment="1">
      <alignment horizontal="left"/>
    </xf>
    <xf numFmtId="0" fontId="64" fillId="0" borderId="0" xfId="0" applyFont="1" applyAlignment="1">
      <alignment horizontal="center"/>
    </xf>
    <xf numFmtId="0" fontId="337" fillId="0" borderId="0" xfId="0" applyFont="1" applyAlignment="1">
      <alignment horizontal="left" indent="2"/>
    </xf>
    <xf numFmtId="44" fontId="337" fillId="0" borderId="0" xfId="0" applyNumberFormat="1" applyFont="1" applyAlignment="1">
      <alignment horizontal="left" indent="6"/>
    </xf>
    <xf numFmtId="0" fontId="338" fillId="0" borderId="0" xfId="0" applyFont="1" applyAlignment="1">
      <alignment horizontal="left" indent="8"/>
    </xf>
    <xf numFmtId="0" fontId="13" fillId="0" borderId="0" xfId="0" applyFont="1" applyAlignment="1">
      <alignment horizontal="right" wrapText="1"/>
    </xf>
    <xf numFmtId="0" fontId="337" fillId="0" borderId="0" xfId="0" applyFont="1" applyAlignment="1">
      <alignment horizontal="left"/>
    </xf>
    <xf numFmtId="0" fontId="339" fillId="0" borderId="0" xfId="0" applyFont="1" applyAlignment="1">
      <alignment horizontal="left"/>
    </xf>
    <xf numFmtId="0" fontId="29" fillId="8" borderId="0" xfId="0" quotePrefix="1" applyFont="1" applyFill="1" applyAlignment="1">
      <alignment horizontal="center" vertical="center" wrapText="1"/>
    </xf>
    <xf numFmtId="0" fontId="71" fillId="11" borderId="0" xfId="0" applyFont="1" applyFill="1" applyAlignment="1">
      <alignment horizontal="left"/>
    </xf>
    <xf numFmtId="0" fontId="12" fillId="11" borderId="0" xfId="0" applyFont="1" applyFill="1" applyAlignment="1">
      <alignment horizontal="center"/>
    </xf>
    <xf numFmtId="0" fontId="196" fillId="0" borderId="0" xfId="19"/>
    <xf numFmtId="172" fontId="10" fillId="0" borderId="0" xfId="0" applyNumberFormat="1" applyFont="1" applyAlignment="1">
      <alignment horizontal="center"/>
    </xf>
    <xf numFmtId="0" fontId="53" fillId="0" borderId="19" xfId="0" applyFont="1" applyBorder="1" applyAlignment="1">
      <alignment horizontal="left" wrapText="1"/>
    </xf>
    <xf numFmtId="9" fontId="39" fillId="0" borderId="5" xfId="3" applyFont="1" applyBorder="1" applyAlignment="1">
      <alignment vertical="top"/>
    </xf>
    <xf numFmtId="44" fontId="0" fillId="0" borderId="0" xfId="0" applyNumberFormat="1"/>
    <xf numFmtId="1" fontId="22" fillId="0" borderId="0" xfId="0" applyNumberFormat="1" applyFont="1" applyAlignment="1">
      <alignment horizontal="right" vertical="center" indent="8"/>
    </xf>
    <xf numFmtId="14" fontId="10" fillId="0" borderId="0" xfId="0" applyNumberFormat="1" applyFont="1" applyAlignment="1">
      <alignment horizontal="center"/>
    </xf>
    <xf numFmtId="41" fontId="74" fillId="0" borderId="0" xfId="0" applyNumberFormat="1" applyFont="1" applyAlignment="1">
      <alignment horizontal="center"/>
    </xf>
    <xf numFmtId="173" fontId="10" fillId="0" borderId="0" xfId="0" applyNumberFormat="1" applyFont="1" applyAlignment="1">
      <alignment horizontal="center"/>
    </xf>
    <xf numFmtId="173" fontId="74" fillId="0" borderId="0" xfId="0" applyNumberFormat="1" applyFont="1" applyAlignment="1">
      <alignment horizontal="center"/>
    </xf>
    <xf numFmtId="173" fontId="10" fillId="11" borderId="0" xfId="0" applyNumberFormat="1" applyFont="1" applyFill="1" applyAlignment="1">
      <alignment horizontal="center"/>
    </xf>
    <xf numFmtId="173" fontId="55" fillId="11" borderId="0" xfId="0" applyNumberFormat="1" applyFont="1" applyFill="1" applyAlignment="1">
      <alignment horizontal="center"/>
    </xf>
    <xf numFmtId="173" fontId="53" fillId="0" borderId="0" xfId="0" applyNumberFormat="1" applyFont="1"/>
    <xf numFmtId="173" fontId="53" fillId="4" borderId="0" xfId="0" applyNumberFormat="1" applyFont="1" applyFill="1" applyAlignment="1">
      <alignment horizontal="center"/>
    </xf>
    <xf numFmtId="9" fontId="10" fillId="0" borderId="0" xfId="0" applyNumberFormat="1" applyFont="1" applyAlignment="1">
      <alignment horizontal="center"/>
    </xf>
    <xf numFmtId="41" fontId="13" fillId="5" borderId="0" xfId="0" applyNumberFormat="1" applyFont="1" applyFill="1" applyAlignment="1">
      <alignment horizontal="center"/>
    </xf>
    <xf numFmtId="41" fontId="10" fillId="11" borderId="0" xfId="0" applyNumberFormat="1" applyFont="1" applyFill="1" applyAlignment="1">
      <alignment horizontal="center"/>
    </xf>
    <xf numFmtId="41" fontId="59" fillId="0" borderId="0" xfId="0" applyNumberFormat="1" applyFont="1" applyAlignment="1">
      <alignment vertical="center"/>
    </xf>
    <xf numFmtId="41" fontId="10" fillId="19" borderId="0" xfId="0" applyNumberFormat="1" applyFont="1" applyFill="1" applyAlignment="1">
      <alignment horizontal="center"/>
    </xf>
    <xf numFmtId="41" fontId="53" fillId="26" borderId="0" xfId="0" applyNumberFormat="1" applyFont="1" applyFill="1" applyAlignment="1">
      <alignment horizontal="center"/>
    </xf>
    <xf numFmtId="41" fontId="59" fillId="8" borderId="0" xfId="0" applyNumberFormat="1" applyFont="1" applyFill="1" applyAlignment="1">
      <alignment vertical="center"/>
    </xf>
    <xf numFmtId="41" fontId="10" fillId="5" borderId="0" xfId="0" applyNumberFormat="1" applyFont="1" applyFill="1" applyAlignment="1">
      <alignment horizontal="center"/>
    </xf>
    <xf numFmtId="41" fontId="53" fillId="11" borderId="0" xfId="0" applyNumberFormat="1" applyFont="1" applyFill="1" applyAlignment="1">
      <alignment horizontal="center"/>
    </xf>
    <xf numFmtId="41" fontId="53" fillId="20" borderId="0" xfId="0" applyNumberFormat="1" applyFont="1" applyFill="1" applyAlignment="1">
      <alignment horizontal="center"/>
    </xf>
    <xf numFmtId="41" fontId="51" fillId="26" borderId="0" xfId="0" applyNumberFormat="1" applyFont="1" applyFill="1" applyAlignment="1">
      <alignment horizontal="center"/>
    </xf>
    <xf numFmtId="174" fontId="51" fillId="0" borderId="0" xfId="0" applyNumberFormat="1" applyFont="1" applyAlignment="1">
      <alignment horizontal="center"/>
    </xf>
    <xf numFmtId="174" fontId="10" fillId="0" borderId="0" xfId="0" applyNumberFormat="1" applyFont="1" applyAlignment="1">
      <alignment horizontal="center"/>
    </xf>
    <xf numFmtId="165" fontId="39" fillId="0" borderId="5" xfId="0" applyNumberFormat="1" applyFont="1" applyBorder="1" applyAlignment="1">
      <alignment vertical="top"/>
    </xf>
    <xf numFmtId="0" fontId="58" fillId="0" borderId="0" xfId="0" applyFont="1" applyAlignment="1">
      <alignment horizontal="right" indent="1"/>
    </xf>
    <xf numFmtId="0" fontId="200" fillId="0" borderId="0" xfId="0" applyFont="1"/>
    <xf numFmtId="0" fontId="96" fillId="31" borderId="0" xfId="0" applyFont="1" applyFill="1"/>
    <xf numFmtId="0" fontId="340" fillId="0" borderId="0" xfId="0" applyFont="1"/>
    <xf numFmtId="0" fontId="341" fillId="0" borderId="0" xfId="0" applyFont="1"/>
    <xf numFmtId="0" fontId="342" fillId="0" borderId="0" xfId="0" applyFont="1"/>
    <xf numFmtId="172" fontId="12" fillId="0" borderId="0" xfId="0" applyNumberFormat="1" applyFont="1" applyAlignment="1">
      <alignment horizontal="center"/>
    </xf>
    <xf numFmtId="0" fontId="10" fillId="17" borderId="0" xfId="0" applyFont="1" applyFill="1" applyAlignment="1">
      <alignment horizontal="right"/>
    </xf>
    <xf numFmtId="0" fontId="77" fillId="17" borderId="0" xfId="0" applyFont="1" applyFill="1"/>
    <xf numFmtId="0" fontId="25" fillId="0" borderId="0" xfId="0" applyFont="1" applyAlignment="1">
      <alignment horizontal="right"/>
    </xf>
    <xf numFmtId="0" fontId="21" fillId="0" borderId="0" xfId="0" applyFont="1" applyAlignment="1">
      <alignment horizontal="right"/>
    </xf>
    <xf numFmtId="0" fontId="28" fillId="0" borderId="0" xfId="0" applyFont="1" applyAlignment="1">
      <alignment horizontal="left" indent="4"/>
    </xf>
    <xf numFmtId="0" fontId="343" fillId="0" borderId="0" xfId="0" applyFont="1" applyAlignment="1">
      <alignment horizontal="left" vertical="center" indent="5"/>
    </xf>
    <xf numFmtId="0" fontId="238" fillId="0" borderId="0" xfId="0" applyFont="1" applyAlignment="1">
      <alignment horizontal="left" vertical="center" indent="5"/>
    </xf>
    <xf numFmtId="0" fontId="75" fillId="0" borderId="0" xfId="0" applyFont="1" applyAlignment="1">
      <alignment horizontal="left" vertical="center" indent="5"/>
    </xf>
    <xf numFmtId="0" fontId="220" fillId="0" borderId="0" xfId="0" applyFont="1" applyAlignment="1">
      <alignment horizontal="left" vertical="center" indent="5"/>
    </xf>
    <xf numFmtId="0" fontId="28" fillId="0" borderId="0" xfId="0" applyFont="1" applyAlignment="1">
      <alignment horizontal="left" indent="5"/>
    </xf>
    <xf numFmtId="9" fontId="26" fillId="0" borderId="0" xfId="0" applyNumberFormat="1" applyFont="1" applyAlignment="1">
      <alignment horizontal="left" indent="5"/>
    </xf>
    <xf numFmtId="0" fontId="75" fillId="0" borderId="0" xfId="0" applyFont="1" applyAlignment="1">
      <alignment horizontal="left" indent="5"/>
    </xf>
    <xf numFmtId="0" fontId="13" fillId="0" borderId="0" xfId="0" applyFont="1"/>
    <xf numFmtId="0" fontId="75" fillId="0" borderId="0" xfId="0" applyFont="1" applyAlignment="1">
      <alignment vertical="center"/>
    </xf>
    <xf numFmtId="0" fontId="75" fillId="11" borderId="0" xfId="0" applyFont="1" applyFill="1" applyAlignment="1">
      <alignment horizontal="left" vertical="center" indent="5"/>
    </xf>
    <xf numFmtId="0" fontId="13" fillId="8" borderId="0" xfId="0" applyFont="1" applyFill="1" applyAlignment="1">
      <alignment horizontal="center" vertical="center"/>
    </xf>
    <xf numFmtId="0" fontId="131" fillId="0" borderId="0" xfId="0" applyFont="1" applyAlignment="1">
      <alignment vertical="center"/>
    </xf>
    <xf numFmtId="0" fontId="9" fillId="0" borderId="0" xfId="0" applyFont="1" applyAlignment="1">
      <alignment horizontal="left" vertical="center" indent="1"/>
    </xf>
    <xf numFmtId="0" fontId="346" fillId="0" borderId="0" xfId="0" applyFont="1"/>
    <xf numFmtId="0" fontId="294" fillId="0" borderId="0" xfId="0" applyFont="1"/>
    <xf numFmtId="0" fontId="347" fillId="0" borderId="0" xfId="0" applyFont="1"/>
    <xf numFmtId="15" fontId="347" fillId="0" borderId="0" xfId="0" applyNumberFormat="1" applyFont="1"/>
    <xf numFmtId="14" fontId="347" fillId="0" borderId="0" xfId="0" applyNumberFormat="1" applyFont="1"/>
    <xf numFmtId="0" fontId="348" fillId="0" borderId="0" xfId="0" applyFont="1"/>
    <xf numFmtId="0" fontId="349" fillId="0" borderId="0" xfId="0" applyFont="1"/>
    <xf numFmtId="0" fontId="39" fillId="58" borderId="35" xfId="0" applyFont="1" applyFill="1" applyBorder="1"/>
    <xf numFmtId="0" fontId="39" fillId="0" borderId="35" xfId="0" applyFont="1" applyBorder="1"/>
    <xf numFmtId="0" fontId="350" fillId="59" borderId="35" xfId="0" applyFont="1" applyFill="1" applyBorder="1"/>
    <xf numFmtId="0" fontId="28" fillId="0" borderId="0" xfId="0" applyFont="1" applyAlignment="1">
      <alignment horizontal="center" vertical="center" wrapText="1"/>
    </xf>
    <xf numFmtId="0" fontId="46" fillId="0" borderId="0" xfId="0" applyFont="1" applyAlignment="1">
      <alignment horizontal="center" vertical="center"/>
    </xf>
    <xf numFmtId="0" fontId="45" fillId="24" borderId="25" xfId="22" applyFont="1" applyBorder="1" applyAlignment="1">
      <alignment horizontal="center"/>
    </xf>
    <xf numFmtId="0" fontId="45" fillId="24" borderId="8" xfId="22" applyFont="1" applyBorder="1" applyAlignment="1">
      <alignment horizontal="center"/>
    </xf>
    <xf numFmtId="0" fontId="45" fillId="24" borderId="16" xfId="22" applyFont="1" applyBorder="1" applyAlignment="1">
      <alignment horizontal="center"/>
    </xf>
    <xf numFmtId="0" fontId="45" fillId="24" borderId="24" xfId="22" applyFont="1" applyBorder="1" applyAlignment="1">
      <alignment horizontal="center"/>
    </xf>
    <xf numFmtId="0" fontId="45" fillId="24" borderId="3" xfId="22" applyFont="1" applyBorder="1" applyAlignment="1">
      <alignment horizontal="center"/>
    </xf>
    <xf numFmtId="0" fontId="45" fillId="24" borderId="4" xfId="22" applyFont="1" applyBorder="1" applyAlignment="1">
      <alignment horizontal="center"/>
    </xf>
    <xf numFmtId="0" fontId="45" fillId="0" borderId="25" xfId="0" applyFont="1" applyBorder="1" applyAlignment="1">
      <alignment horizontal="center"/>
    </xf>
    <xf numFmtId="0" fontId="45" fillId="0" borderId="8" xfId="0" applyFont="1" applyBorder="1" applyAlignment="1">
      <alignment horizontal="center"/>
    </xf>
    <xf numFmtId="0" fontId="45" fillId="0" borderId="16" xfId="0" applyFont="1" applyBorder="1" applyAlignment="1">
      <alignment horizontal="center"/>
    </xf>
    <xf numFmtId="0" fontId="137" fillId="0" borderId="0" xfId="0" applyFont="1" applyAlignment="1">
      <alignment horizontal="center" vertical="center" wrapText="1"/>
    </xf>
    <xf numFmtId="0" fontId="31" fillId="0" borderId="0" xfId="0" applyFont="1" applyAlignment="1">
      <alignment horizontal="center"/>
    </xf>
    <xf numFmtId="0" fontId="288" fillId="0" borderId="0" xfId="0" applyFont="1" applyAlignment="1">
      <alignment horizontal="left" indent="2"/>
    </xf>
    <xf numFmtId="0" fontId="303" fillId="0" borderId="0" xfId="0" applyFont="1"/>
    <xf numFmtId="0" fontId="28" fillId="11" borderId="0" xfId="0" applyFont="1" applyFill="1" applyAlignment="1">
      <alignment horizontal="center" vertical="center" wrapText="1"/>
    </xf>
    <xf numFmtId="0" fontId="121" fillId="26" borderId="0" xfId="0" applyFont="1" applyFill="1" applyAlignment="1">
      <alignment vertical="center" wrapText="1"/>
    </xf>
    <xf numFmtId="0" fontId="46" fillId="11" borderId="0" xfId="0" applyFont="1" applyFill="1" applyAlignment="1">
      <alignment horizontal="center" vertical="center"/>
    </xf>
    <xf numFmtId="0" fontId="53" fillId="11" borderId="0" xfId="0" applyFont="1" applyFill="1" applyAlignment="1">
      <alignment horizontal="left" vertical="center" wrapText="1"/>
    </xf>
    <xf numFmtId="0" fontId="121" fillId="26" borderId="0" xfId="0" applyFont="1" applyFill="1" applyAlignment="1">
      <alignment horizontal="center" vertical="center" wrapText="1"/>
    </xf>
    <xf numFmtId="9" fontId="26" fillId="11" borderId="0" xfId="0" applyNumberFormat="1" applyFont="1" applyFill="1"/>
    <xf numFmtId="0" fontId="28" fillId="11" borderId="0" xfId="0" applyFont="1" applyFill="1" applyAlignment="1">
      <alignment horizontal="center" vertical="center"/>
    </xf>
    <xf numFmtId="0" fontId="28" fillId="11" borderId="0" xfId="0" applyFont="1" applyFill="1"/>
    <xf numFmtId="0" fontId="137" fillId="11" borderId="0" xfId="0" applyFont="1" applyFill="1" applyAlignment="1">
      <alignment horizontal="left" vertical="center" indent="4"/>
    </xf>
    <xf numFmtId="0" fontId="137" fillId="11" borderId="0" xfId="0" applyFont="1" applyFill="1" applyAlignment="1">
      <alignment horizontal="left" vertical="center" indent="6"/>
    </xf>
    <xf numFmtId="0" fontId="351" fillId="0" borderId="0" xfId="0" applyFont="1"/>
    <xf numFmtId="0" fontId="46" fillId="6" borderId="0" xfId="0" applyFont="1" applyFill="1" applyAlignment="1">
      <alignment vertical="center"/>
    </xf>
    <xf numFmtId="0" fontId="107" fillId="0" borderId="0" xfId="0" applyFont="1" applyAlignment="1">
      <alignment horizontal="center" vertical="center" wrapText="1"/>
    </xf>
    <xf numFmtId="0" fontId="53" fillId="11" borderId="0" xfId="0" applyFont="1" applyFill="1" applyAlignment="1">
      <alignment horizontal="left" indent="2"/>
    </xf>
    <xf numFmtId="0" fontId="53" fillId="11" borderId="0" xfId="0" applyFont="1" applyFill="1" applyAlignment="1">
      <alignment horizontal="left" indent="1"/>
    </xf>
    <xf numFmtId="0" fontId="354" fillId="14" borderId="8" xfId="0" applyFont="1" applyFill="1" applyBorder="1" applyAlignment="1">
      <alignment vertical="center"/>
    </xf>
    <xf numFmtId="0" fontId="9" fillId="14" borderId="8" xfId="0" applyFont="1" applyFill="1" applyBorder="1" applyAlignment="1">
      <alignment vertical="center"/>
    </xf>
    <xf numFmtId="0" fontId="46" fillId="26" borderId="0" xfId="0" applyFont="1" applyFill="1" applyAlignment="1">
      <alignment vertical="center"/>
    </xf>
    <xf numFmtId="0" fontId="107" fillId="11" borderId="0" xfId="0" applyFont="1" applyFill="1" applyAlignment="1">
      <alignment horizontal="center" vertical="center" wrapText="1"/>
    </xf>
    <xf numFmtId="0" fontId="137" fillId="11" borderId="0" xfId="0" applyFont="1" applyFill="1" applyAlignment="1">
      <alignment horizontal="left" vertical="center"/>
    </xf>
    <xf numFmtId="0" fontId="0" fillId="2" borderId="0" xfId="0" applyFill="1"/>
    <xf numFmtId="0" fontId="55" fillId="8" borderId="0" xfId="0" quotePrefix="1" applyFont="1" applyFill="1" applyAlignment="1">
      <alignment horizontal="center" vertical="center"/>
    </xf>
    <xf numFmtId="0" fontId="10" fillId="5" borderId="0" xfId="0" applyFont="1" applyFill="1" applyAlignment="1">
      <alignment horizontal="left" vertical="center"/>
    </xf>
    <xf numFmtId="0" fontId="318" fillId="8" borderId="0" xfId="0" applyFont="1" applyFill="1" applyAlignment="1">
      <alignment vertical="center"/>
    </xf>
    <xf numFmtId="0" fontId="55" fillId="8" borderId="0" xfId="0" applyFont="1" applyFill="1"/>
    <xf numFmtId="0" fontId="10" fillId="0" borderId="0" xfId="0" applyFont="1" applyAlignment="1">
      <alignment horizontal="left" indent="1"/>
    </xf>
    <xf numFmtId="0" fontId="140" fillId="0" borderId="0" xfId="0" applyFont="1" applyAlignment="1">
      <alignment vertical="center"/>
    </xf>
    <xf numFmtId="0" fontId="77" fillId="0" borderId="0" xfId="0" applyFont="1" applyAlignment="1">
      <alignment horizontal="left" vertical="center" indent="5"/>
    </xf>
    <xf numFmtId="0" fontId="25" fillId="0" borderId="0" xfId="0" applyFont="1" applyAlignment="1">
      <alignment horizontal="left" vertical="center" indent="5"/>
    </xf>
    <xf numFmtId="0" fontId="181" fillId="28" borderId="0" xfId="0" applyFont="1" applyFill="1" applyAlignment="1">
      <alignment horizontal="left" vertical="center" indent="5"/>
    </xf>
    <xf numFmtId="0" fontId="10" fillId="11" borderId="0" xfId="0" applyFont="1" applyFill="1" applyAlignment="1">
      <alignment horizontal="left" vertical="center" indent="2"/>
    </xf>
    <xf numFmtId="0" fontId="145" fillId="11" borderId="0" xfId="0" applyFont="1" applyFill="1" applyAlignment="1">
      <alignment horizontal="left" indent="1"/>
    </xf>
    <xf numFmtId="0" fontId="10" fillId="11" borderId="0" xfId="0" applyFont="1" applyFill="1" applyAlignment="1">
      <alignment horizontal="left" vertical="center" indent="1"/>
    </xf>
    <xf numFmtId="0" fontId="53" fillId="28" borderId="0" xfId="0" applyFont="1" applyFill="1" applyAlignment="1">
      <alignment horizontal="left" vertical="center" indent="1"/>
    </xf>
    <xf numFmtId="0" fontId="355" fillId="0" borderId="0" xfId="0" applyFont="1"/>
    <xf numFmtId="0" fontId="145" fillId="0" borderId="0" xfId="0" applyFont="1" applyAlignment="1">
      <alignment vertical="center"/>
    </xf>
    <xf numFmtId="0" fontId="55" fillId="11" borderId="0" xfId="0" applyFont="1" applyFill="1" applyAlignment="1">
      <alignment horizontal="left" vertical="center"/>
    </xf>
    <xf numFmtId="0" fontId="46" fillId="11" borderId="0" xfId="0" applyFont="1" applyFill="1" applyAlignment="1">
      <alignment horizontal="left" vertical="center" indent="4"/>
    </xf>
    <xf numFmtId="0" fontId="145" fillId="11" borderId="0" xfId="0" applyFont="1" applyFill="1" applyAlignment="1">
      <alignment vertical="center"/>
    </xf>
    <xf numFmtId="0" fontId="145" fillId="17" borderId="0" xfId="0" applyFont="1" applyFill="1"/>
    <xf numFmtId="0" fontId="10" fillId="0" borderId="0" xfId="0" applyFont="1" applyAlignment="1">
      <alignment horizontal="left" vertical="center" indent="4"/>
    </xf>
    <xf numFmtId="0" fontId="3" fillId="11" borderId="0" xfId="20" applyFont="1" applyFill="1" applyAlignment="1">
      <alignment horizontal="left" indent="4"/>
    </xf>
    <xf numFmtId="0" fontId="0" fillId="51" borderId="0" xfId="0" applyFill="1"/>
    <xf numFmtId="0" fontId="208" fillId="51" borderId="0" xfId="0" applyFont="1" applyFill="1" applyAlignment="1">
      <alignment vertical="center"/>
    </xf>
    <xf numFmtId="0" fontId="39" fillId="0" borderId="0" xfId="0" applyFont="1" applyAlignment="1">
      <alignment horizontal="left" vertical="center" indent="5"/>
    </xf>
    <xf numFmtId="0" fontId="26" fillId="0" borderId="0" xfId="0" applyFont="1" applyAlignment="1">
      <alignment horizontal="left" indent="5"/>
    </xf>
    <xf numFmtId="0" fontId="0" fillId="8" borderId="0" xfId="0" applyFill="1" applyAlignment="1">
      <alignment horizontal="left"/>
    </xf>
    <xf numFmtId="0" fontId="0" fillId="8" borderId="0" xfId="0" applyFill="1" applyAlignment="1">
      <alignment vertical="center"/>
    </xf>
    <xf numFmtId="0" fontId="28" fillId="5" borderId="0" xfId="0" applyFont="1" applyFill="1" applyAlignment="1">
      <alignment vertical="center"/>
    </xf>
    <xf numFmtId="0" fontId="113" fillId="5" borderId="0" xfId="0" applyFont="1" applyFill="1" applyAlignment="1">
      <alignment horizontal="center"/>
    </xf>
    <xf numFmtId="0" fontId="31" fillId="5" borderId="0" xfId="0" applyFont="1" applyFill="1"/>
    <xf numFmtId="0" fontId="356" fillId="5" borderId="0" xfId="0" applyFont="1" applyFill="1" applyAlignment="1">
      <alignment vertical="center"/>
    </xf>
    <xf numFmtId="0" fontId="175" fillId="8" borderId="0" xfId="0" applyFont="1" applyFill="1" applyAlignment="1">
      <alignment vertical="center"/>
    </xf>
    <xf numFmtId="0" fontId="34" fillId="8" borderId="0" xfId="0" applyFont="1" applyFill="1" applyAlignment="1">
      <alignment horizontal="left" vertical="center" wrapText="1"/>
    </xf>
    <xf numFmtId="0" fontId="175" fillId="8" borderId="0" xfId="0" applyFont="1" applyFill="1"/>
    <xf numFmtId="0" fontId="159" fillId="8" borderId="0" xfId="0" applyFont="1" applyFill="1" applyAlignment="1">
      <alignment horizontal="left" indent="1"/>
    </xf>
    <xf numFmtId="0" fontId="28" fillId="8" borderId="0" xfId="0" applyFont="1" applyFill="1" applyAlignment="1">
      <alignment horizontal="left" indent="3"/>
    </xf>
    <xf numFmtId="0" fontId="159" fillId="8" borderId="0" xfId="0" applyFont="1" applyFill="1"/>
    <xf numFmtId="0" fontId="232" fillId="8" borderId="0" xfId="0" applyFont="1" applyFill="1" applyAlignment="1">
      <alignment horizontal="center" vertical="center" wrapText="1"/>
    </xf>
    <xf numFmtId="0" fontId="39" fillId="8" borderId="0" xfId="0" applyFont="1" applyFill="1" applyAlignment="1">
      <alignment horizontal="left" vertical="center" indent="3"/>
    </xf>
    <xf numFmtId="0" fontId="39" fillId="8" borderId="0" xfId="0" applyFont="1" applyFill="1"/>
    <xf numFmtId="0" fontId="232" fillId="17" borderId="0" xfId="0" applyFont="1" applyFill="1" applyAlignment="1">
      <alignment vertical="center"/>
    </xf>
    <xf numFmtId="0" fontId="12" fillId="17" borderId="0" xfId="0" applyFont="1" applyFill="1" applyAlignment="1">
      <alignment vertical="center"/>
    </xf>
    <xf numFmtId="0" fontId="272" fillId="5" borderId="0" xfId="0" applyFont="1" applyFill="1" applyAlignment="1">
      <alignment horizontal="left" vertical="center"/>
    </xf>
    <xf numFmtId="0" fontId="80" fillId="0" borderId="0" xfId="0" applyFont="1" applyAlignment="1">
      <alignment horizontal="center" vertical="center"/>
    </xf>
    <xf numFmtId="0" fontId="52" fillId="8" borderId="0" xfId="0" applyFont="1" applyFill="1" applyAlignment="1">
      <alignment vertical="center"/>
    </xf>
    <xf numFmtId="0" fontId="80" fillId="2" borderId="0" xfId="0" applyFont="1" applyFill="1" applyAlignment="1">
      <alignment horizontal="left" vertical="center"/>
    </xf>
    <xf numFmtId="0" fontId="52" fillId="8" borderId="0" xfId="0" applyFont="1" applyFill="1" applyAlignment="1">
      <alignment horizontal="left" vertical="center"/>
    </xf>
    <xf numFmtId="0" fontId="9" fillId="8" borderId="0" xfId="0" applyFont="1" applyFill="1"/>
    <xf numFmtId="0" fontId="9" fillId="0" borderId="0" xfId="0" applyFont="1" applyAlignment="1">
      <alignment horizontal="left"/>
    </xf>
    <xf numFmtId="0" fontId="272" fillId="0" borderId="0" xfId="0" applyFont="1" applyAlignment="1">
      <alignment vertical="center" wrapText="1"/>
    </xf>
    <xf numFmtId="0" fontId="181" fillId="0" borderId="0" xfId="0" applyFont="1" applyAlignment="1">
      <alignment horizontal="left" vertical="center" indent="4"/>
    </xf>
    <xf numFmtId="0" fontId="94" fillId="0" borderId="0" xfId="0" applyFont="1" applyAlignment="1">
      <alignment horizontal="left" vertical="center" indent="4"/>
    </xf>
    <xf numFmtId="0" fontId="123" fillId="0" borderId="0" xfId="0" applyFont="1" applyAlignment="1">
      <alignment vertical="center"/>
    </xf>
    <xf numFmtId="0" fontId="9" fillId="0" borderId="0" xfId="0" applyFont="1" applyAlignment="1">
      <alignment horizontal="left" indent="4"/>
    </xf>
    <xf numFmtId="0" fontId="273" fillId="0" borderId="0" xfId="0" applyFont="1"/>
    <xf numFmtId="0" fontId="114" fillId="0" borderId="0" xfId="0" applyFont="1" applyAlignment="1">
      <alignment horizontal="left"/>
    </xf>
    <xf numFmtId="0" fontId="274" fillId="0" borderId="0" xfId="0" applyFont="1" applyAlignment="1">
      <alignment vertical="center" wrapText="1"/>
    </xf>
    <xf numFmtId="0" fontId="269" fillId="8" borderId="0" xfId="0" applyFont="1" applyFill="1" applyAlignment="1">
      <alignment vertical="center"/>
    </xf>
    <xf numFmtId="0" fontId="269" fillId="8" borderId="0" xfId="0" applyFont="1" applyFill="1" applyAlignment="1">
      <alignment vertical="center" wrapText="1"/>
    </xf>
    <xf numFmtId="0" fontId="269" fillId="8" borderId="0" xfId="0" applyFont="1" applyFill="1" applyAlignment="1">
      <alignment horizontal="left" vertical="center" indent="5"/>
    </xf>
    <xf numFmtId="0" fontId="357" fillId="0" borderId="0" xfId="0" applyFont="1" applyAlignment="1">
      <alignment horizontal="left" vertical="center" indent="2"/>
    </xf>
    <xf numFmtId="0" fontId="270" fillId="5" borderId="0" xfId="0" applyFont="1" applyFill="1" applyAlignment="1">
      <alignment vertical="center"/>
    </xf>
    <xf numFmtId="0" fontId="9" fillId="5" borderId="0" xfId="0" applyFont="1" applyFill="1" applyAlignment="1">
      <alignment horizontal="left" indent="9"/>
    </xf>
    <xf numFmtId="0" fontId="114" fillId="5" borderId="0" xfId="0" applyFont="1" applyFill="1"/>
    <xf numFmtId="0" fontId="13" fillId="3" borderId="0" xfId="0" applyFont="1" applyFill="1" applyAlignment="1">
      <alignment vertical="center"/>
    </xf>
    <xf numFmtId="0" fontId="9" fillId="8" borderId="0" xfId="0" applyFont="1" applyFill="1" applyAlignment="1">
      <alignment horizontal="left" vertical="center"/>
    </xf>
    <xf numFmtId="0" fontId="94" fillId="0" borderId="0" xfId="0" applyFont="1"/>
    <xf numFmtId="0" fontId="272" fillId="0" borderId="0" xfId="0" applyFont="1" applyAlignment="1">
      <alignment horizontal="center" vertical="center" wrapText="1"/>
    </xf>
    <xf numFmtId="0" fontId="45" fillId="0" borderId="0" xfId="0" applyFont="1" applyAlignment="1">
      <alignment horizontal="left" vertical="center" indent="5"/>
    </xf>
    <xf numFmtId="0" fontId="9" fillId="5" borderId="0" xfId="0" applyFont="1" applyFill="1" applyAlignment="1">
      <alignment vertical="center"/>
    </xf>
    <xf numFmtId="0" fontId="190" fillId="0" borderId="0" xfId="0" applyFont="1" applyAlignment="1">
      <alignment horizontal="left" vertical="center" indent="4"/>
    </xf>
    <xf numFmtId="0" fontId="53" fillId="8" borderId="0" xfId="0" applyFont="1" applyFill="1" applyAlignment="1">
      <alignment vertical="center"/>
    </xf>
    <xf numFmtId="0" fontId="330" fillId="5" borderId="0" xfId="0" applyFont="1" applyFill="1" applyAlignment="1">
      <alignment vertical="center"/>
    </xf>
    <xf numFmtId="0" fontId="10" fillId="5" borderId="0" xfId="0" applyFont="1" applyFill="1" applyAlignment="1">
      <alignment horizontal="left" indent="1"/>
    </xf>
    <xf numFmtId="0" fontId="10" fillId="11" borderId="0" xfId="0" applyFont="1" applyFill="1" applyAlignment="1">
      <alignment horizontal="left" indent="1"/>
    </xf>
    <xf numFmtId="0" fontId="317" fillId="26" borderId="0" xfId="0" applyFont="1" applyFill="1" applyAlignment="1">
      <alignment horizontal="left" vertical="center"/>
    </xf>
    <xf numFmtId="0" fontId="52" fillId="0" borderId="0" xfId="0" applyFont="1" applyAlignment="1">
      <alignment horizontal="left" vertical="center" indent="10"/>
    </xf>
    <xf numFmtId="0" fontId="357" fillId="5" borderId="0" xfId="0" applyFont="1" applyFill="1" applyAlignment="1">
      <alignment vertical="center"/>
    </xf>
    <xf numFmtId="0" fontId="11" fillId="0" borderId="0" xfId="0" applyFont="1" applyAlignment="1">
      <alignment horizontal="left" vertical="center"/>
    </xf>
    <xf numFmtId="0" fontId="94" fillId="0" borderId="0" xfId="0" applyFont="1" applyAlignment="1">
      <alignment horizontal="left" vertical="center" indent="5"/>
    </xf>
    <xf numFmtId="0" fontId="94" fillId="5" borderId="0" xfId="0" applyFont="1" applyFill="1" applyAlignment="1">
      <alignment vertical="center"/>
    </xf>
    <xf numFmtId="0" fontId="12" fillId="0" borderId="0" xfId="0" applyFont="1" applyAlignment="1">
      <alignment vertical="center"/>
    </xf>
    <xf numFmtId="0" fontId="358" fillId="0" borderId="0" xfId="0" applyFont="1" applyAlignment="1">
      <alignment horizontal="center" vertical="center" wrapText="1"/>
    </xf>
    <xf numFmtId="0" fontId="251" fillId="0" borderId="17" xfId="0" applyFont="1" applyBorder="1" applyAlignment="1">
      <alignment horizontal="left" vertical="center"/>
    </xf>
    <xf numFmtId="0" fontId="0" fillId="0" borderId="0" xfId="0" applyAlignment="1">
      <alignment horizontal="left" indent="3"/>
    </xf>
    <xf numFmtId="0" fontId="181" fillId="5" borderId="0" xfId="0" applyFont="1" applyFill="1" applyAlignment="1">
      <alignment horizontal="left" vertical="center" indent="2"/>
    </xf>
    <xf numFmtId="0" fontId="39" fillId="5" borderId="0" xfId="0" applyFont="1" applyFill="1" applyAlignment="1">
      <alignment horizontal="left" vertical="center" indent="2"/>
    </xf>
    <xf numFmtId="0" fontId="91" fillId="11" borderId="9" xfId="5" applyFont="1" applyFill="1" applyBorder="1" applyAlignment="1">
      <alignment vertical="center" wrapText="1"/>
    </xf>
    <xf numFmtId="0" fontId="0" fillId="0" borderId="0" xfId="0" applyAlignment="1">
      <alignment horizontal="left" vertical="center" wrapText="1"/>
    </xf>
    <xf numFmtId="0" fontId="96" fillId="9" borderId="0" xfId="0" applyFont="1" applyFill="1" applyAlignment="1">
      <alignment horizontal="left" vertical="center"/>
    </xf>
    <xf numFmtId="14" fontId="96" fillId="9" borderId="0" xfId="0" applyNumberFormat="1" applyFont="1" applyFill="1" applyAlignment="1">
      <alignment horizontal="left" vertical="center"/>
    </xf>
    <xf numFmtId="0" fontId="196" fillId="9" borderId="0" xfId="19" applyFill="1" applyAlignment="1">
      <alignment horizontal="left" vertical="center"/>
    </xf>
    <xf numFmtId="0" fontId="196" fillId="8" borderId="0" xfId="19" applyFill="1"/>
    <xf numFmtId="0" fontId="304" fillId="0" borderId="9" xfId="0" applyFont="1" applyBorder="1" applyAlignment="1">
      <alignment wrapText="1"/>
    </xf>
    <xf numFmtId="43" fontId="11" fillId="5" borderId="24" xfId="22" applyNumberFormat="1" applyFont="1" applyFill="1" applyBorder="1" applyAlignment="1">
      <alignment horizontal="center" wrapText="1"/>
    </xf>
    <xf numFmtId="43" fontId="11" fillId="5" borderId="3" xfId="22" applyNumberFormat="1" applyFont="1" applyFill="1" applyBorder="1" applyAlignment="1">
      <alignment horizontal="center" wrapText="1"/>
    </xf>
    <xf numFmtId="43" fontId="11" fillId="0" borderId="24" xfId="22" applyNumberFormat="1" applyFont="1" applyFill="1" applyBorder="1" applyAlignment="1">
      <alignment horizontal="center" wrapText="1"/>
    </xf>
    <xf numFmtId="43" fontId="114" fillId="0" borderId="3" xfId="22" applyNumberFormat="1" applyFont="1" applyFill="1" applyBorder="1" applyAlignment="1">
      <alignment horizontal="center" wrapText="1"/>
    </xf>
    <xf numFmtId="43" fontId="114" fillId="5" borderId="3" xfId="22" applyNumberFormat="1" applyFont="1" applyFill="1" applyBorder="1" applyAlignment="1">
      <alignment horizontal="center" wrapText="1"/>
    </xf>
    <xf numFmtId="0" fontId="187" fillId="9" borderId="1" xfId="0" applyFont="1" applyFill="1" applyBorder="1" applyAlignment="1">
      <alignment horizontal="center"/>
    </xf>
    <xf numFmtId="0" fontId="203" fillId="0" borderId="29" xfId="0" applyFont="1" applyBorder="1" applyAlignment="1">
      <alignment horizontal="left" vertical="center" indent="5"/>
    </xf>
    <xf numFmtId="0" fontId="45" fillId="0" borderId="6" xfId="22" applyFont="1" applyFill="1" applyBorder="1" applyAlignment="1">
      <alignment horizontal="left" indent="1"/>
    </xf>
    <xf numFmtId="0" fontId="45" fillId="5" borderId="1" xfId="22" applyFont="1" applyFill="1" applyAlignment="1">
      <alignment horizontal="left" indent="1"/>
    </xf>
    <xf numFmtId="0" fontId="45" fillId="0" borderId="6" xfId="0" applyFont="1" applyBorder="1" applyAlignment="1">
      <alignment horizontal="left" indent="1"/>
    </xf>
    <xf numFmtId="0" fontId="45" fillId="5" borderId="1" xfId="22" applyFont="1" applyFill="1" applyAlignment="1">
      <alignment horizontal="left" vertical="center" indent="1"/>
    </xf>
    <xf numFmtId="0" fontId="45" fillId="0" borderId="1" xfId="22" applyFont="1" applyFill="1" applyAlignment="1">
      <alignment horizontal="left" vertical="center" indent="1"/>
    </xf>
    <xf numFmtId="0" fontId="45" fillId="0" borderId="1" xfId="22" applyFont="1" applyFill="1" applyAlignment="1">
      <alignment horizontal="left" indent="1"/>
    </xf>
    <xf numFmtId="0" fontId="32" fillId="5" borderId="1" xfId="22" applyFont="1" applyFill="1" applyAlignment="1"/>
    <xf numFmtId="0" fontId="304" fillId="22" borderId="1" xfId="0" applyFont="1" applyFill="1" applyBorder="1" applyAlignment="1">
      <alignment horizontal="left"/>
    </xf>
    <xf numFmtId="0" fontId="110" fillId="0" borderId="0" xfId="0" applyFont="1"/>
    <xf numFmtId="0" fontId="318" fillId="5" borderId="29" xfId="0" applyFont="1" applyFill="1" applyBorder="1" applyAlignment="1">
      <alignment vertical="center"/>
    </xf>
    <xf numFmtId="0" fontId="0" fillId="0" borderId="16" xfId="0" applyBorder="1"/>
    <xf numFmtId="0" fontId="304" fillId="34" borderId="15" xfId="22" applyFont="1" applyFill="1" applyBorder="1" applyAlignment="1">
      <alignment vertical="center" wrapText="1"/>
    </xf>
    <xf numFmtId="0" fontId="359" fillId="34" borderId="1" xfId="22" quotePrefix="1" applyFont="1" applyFill="1" applyAlignment="1">
      <alignment horizontal="center"/>
    </xf>
    <xf numFmtId="0" fontId="352" fillId="3" borderId="1" xfId="22" applyFont="1" applyFill="1" applyAlignment="1">
      <alignment vertical="center"/>
    </xf>
    <xf numFmtId="0" fontId="25" fillId="0" borderId="9" xfId="0" applyFont="1" applyBorder="1" applyAlignment="1">
      <alignment horizontal="center" vertical="center" textRotation="255"/>
    </xf>
    <xf numFmtId="0" fontId="187" fillId="0" borderId="7" xfId="0" applyFont="1" applyBorder="1" applyAlignment="1">
      <alignment horizontal="center"/>
    </xf>
    <xf numFmtId="0" fontId="359" fillId="22" borderId="1" xfId="0" applyFont="1" applyFill="1" applyBorder="1" applyAlignment="1">
      <alignment horizontal="center"/>
    </xf>
    <xf numFmtId="0" fontId="359" fillId="22" borderId="7" xfId="0" applyFont="1" applyFill="1" applyBorder="1" applyAlignment="1">
      <alignment horizontal="center"/>
    </xf>
    <xf numFmtId="0" fontId="305" fillId="22" borderId="5" xfId="0" applyFont="1" applyFill="1" applyBorder="1" applyAlignment="1">
      <alignment horizontal="center"/>
    </xf>
    <xf numFmtId="0" fontId="305" fillId="22" borderId="4" xfId="0" applyFont="1" applyFill="1" applyBorder="1" applyAlignment="1">
      <alignment horizontal="center"/>
    </xf>
    <xf numFmtId="0" fontId="187" fillId="0" borderId="1" xfId="0" applyFont="1" applyBorder="1" applyAlignment="1">
      <alignment horizontal="center"/>
    </xf>
    <xf numFmtId="0" fontId="187" fillId="28" borderId="4" xfId="0" applyFont="1" applyFill="1" applyBorder="1" applyAlignment="1">
      <alignment horizontal="center"/>
    </xf>
    <xf numFmtId="0" fontId="187" fillId="0" borderId="5" xfId="0" applyFont="1" applyBorder="1" applyAlignment="1">
      <alignment horizontal="center"/>
    </xf>
    <xf numFmtId="0" fontId="187" fillId="0" borderId="4" xfId="0" applyFont="1" applyBorder="1" applyAlignment="1">
      <alignment horizontal="center"/>
    </xf>
    <xf numFmtId="0" fontId="45" fillId="24" borderId="25" xfId="22" applyFont="1" applyBorder="1" applyAlignment="1"/>
    <xf numFmtId="0" fontId="45" fillId="24" borderId="8" xfId="22" applyFont="1" applyBorder="1" applyAlignment="1"/>
    <xf numFmtId="0" fontId="45" fillId="24" borderId="16" xfId="22" applyFont="1" applyBorder="1" applyAlignment="1"/>
    <xf numFmtId="0" fontId="45" fillId="24" borderId="24" xfId="22" applyFont="1" applyBorder="1" applyAlignment="1"/>
    <xf numFmtId="0" fontId="45" fillId="24" borderId="3" xfId="22" applyFont="1" applyBorder="1" applyAlignment="1"/>
    <xf numFmtId="0" fontId="45" fillId="24" borderId="4" xfId="22" applyFont="1" applyBorder="1" applyAlignment="1"/>
    <xf numFmtId="41" fontId="13" fillId="17" borderId="0" xfId="0" applyNumberFormat="1" applyFont="1" applyFill="1" applyAlignment="1">
      <alignment horizontal="center"/>
    </xf>
    <xf numFmtId="0" fontId="360" fillId="0" borderId="0" xfId="0" applyFont="1"/>
    <xf numFmtId="15" fontId="70" fillId="0" borderId="0" xfId="0" applyNumberFormat="1" applyFont="1"/>
    <xf numFmtId="15" fontId="70" fillId="0" borderId="0" xfId="0" applyNumberFormat="1" applyFont="1" applyAlignment="1">
      <alignment horizontal="left"/>
    </xf>
    <xf numFmtId="0" fontId="361" fillId="0" borderId="0" xfId="0" applyFont="1" applyAlignment="1">
      <alignment vertical="center" wrapText="1"/>
    </xf>
    <xf numFmtId="0" fontId="361" fillId="0" borderId="0" xfId="0" applyFont="1" applyAlignment="1">
      <alignment horizontal="right" vertical="center" wrapText="1"/>
    </xf>
    <xf numFmtId="0" fontId="361" fillId="0" borderId="0" xfId="0" applyFont="1"/>
    <xf numFmtId="0" fontId="362" fillId="0" borderId="0" xfId="0" applyFont="1" applyAlignment="1">
      <alignment vertical="center" wrapText="1"/>
    </xf>
    <xf numFmtId="0" fontId="307" fillId="0" borderId="9" xfId="0" applyFont="1" applyBorder="1"/>
    <xf numFmtId="43" fontId="289" fillId="5" borderId="3" xfId="22" applyNumberFormat="1" applyFont="1" applyFill="1" applyBorder="1" applyAlignment="1">
      <alignment horizontal="center"/>
    </xf>
    <xf numFmtId="43" fontId="11" fillId="4" borderId="3" xfId="0" applyNumberFormat="1" applyFont="1" applyFill="1" applyBorder="1" applyAlignment="1">
      <alignment horizontal="center" wrapText="1"/>
    </xf>
    <xf numFmtId="43" fontId="114" fillId="4" borderId="3" xfId="0" applyNumberFormat="1" applyFont="1" applyFill="1" applyBorder="1" applyAlignment="1">
      <alignment horizontal="center" wrapText="1"/>
    </xf>
    <xf numFmtId="43" fontId="289" fillId="4" borderId="3" xfId="0" applyNumberFormat="1" applyFont="1" applyFill="1" applyBorder="1" applyAlignment="1">
      <alignment horizontal="center"/>
    </xf>
    <xf numFmtId="0" fontId="359" fillId="0" borderId="7" xfId="0" applyFont="1" applyBorder="1" applyAlignment="1">
      <alignment horizontal="center"/>
    </xf>
    <xf numFmtId="0" fontId="359" fillId="0" borderId="1" xfId="0" applyFont="1" applyBorder="1" applyAlignment="1">
      <alignment horizontal="center"/>
    </xf>
    <xf numFmtId="0" fontId="305" fillId="0" borderId="4" xfId="0" applyFont="1" applyBorder="1" applyAlignment="1">
      <alignment horizontal="center"/>
    </xf>
    <xf numFmtId="0" fontId="187" fillId="22" borderId="4" xfId="0" applyFont="1" applyFill="1" applyBorder="1" applyAlignment="1">
      <alignment horizontal="center"/>
    </xf>
    <xf numFmtId="0" fontId="305" fillId="0" borderId="5" xfId="0" applyFont="1" applyBorder="1" applyAlignment="1">
      <alignment horizontal="center"/>
    </xf>
    <xf numFmtId="43" fontId="114" fillId="0" borderId="3" xfId="0" applyNumberFormat="1" applyFont="1" applyBorder="1" applyAlignment="1">
      <alignment horizontal="center" wrapText="1"/>
    </xf>
    <xf numFmtId="0" fontId="364" fillId="0" borderId="0" xfId="0" applyFont="1" applyAlignment="1">
      <alignment horizontal="left" vertical="center" wrapText="1"/>
    </xf>
    <xf numFmtId="0" fontId="364" fillId="0" borderId="0" xfId="0" applyFont="1" applyAlignment="1">
      <alignment horizontal="left" wrapText="1"/>
    </xf>
    <xf numFmtId="0" fontId="365" fillId="0" borderId="0" xfId="0" applyFont="1"/>
    <xf numFmtId="0" fontId="365" fillId="0" borderId="0" xfId="0" applyFont="1" applyAlignment="1">
      <alignment wrapText="1"/>
    </xf>
    <xf numFmtId="0" fontId="366" fillId="0" borderId="0" xfId="0" applyFont="1" applyAlignment="1">
      <alignment vertical="center" wrapText="1"/>
    </xf>
    <xf numFmtId="0" fontId="175" fillId="0" borderId="16" xfId="0" applyFont="1" applyBorder="1"/>
    <xf numFmtId="0" fontId="307" fillId="5" borderId="1" xfId="22" applyFont="1" applyFill="1" applyAlignment="1">
      <alignment horizontal="left" indent="1"/>
    </xf>
    <xf numFmtId="0" fontId="307" fillId="0" borderId="6" xfId="0" applyFont="1" applyBorder="1" applyAlignment="1">
      <alignment horizontal="left" indent="1"/>
    </xf>
    <xf numFmtId="0" fontId="307" fillId="5" borderId="1" xfId="22" applyFont="1" applyFill="1" applyAlignment="1">
      <alignment horizontal="left" vertical="center" indent="1"/>
    </xf>
    <xf numFmtId="0" fontId="307" fillId="0" borderId="1" xfId="22" applyFont="1" applyFill="1" applyAlignment="1">
      <alignment horizontal="left" vertical="center" indent="1"/>
    </xf>
    <xf numFmtId="0" fontId="304" fillId="5" borderId="1" xfId="22" applyFont="1" applyFill="1" applyAlignment="1"/>
    <xf numFmtId="0" fontId="307" fillId="0" borderId="6" xfId="22" applyFont="1" applyFill="1" applyBorder="1" applyAlignment="1">
      <alignment horizontal="left" indent="1"/>
    </xf>
    <xf numFmtId="0" fontId="307" fillId="0" borderId="1" xfId="22" applyFont="1" applyFill="1" applyAlignment="1">
      <alignment horizontal="left" indent="1"/>
    </xf>
    <xf numFmtId="0" fontId="304" fillId="0" borderId="1" xfId="22" applyFont="1" applyFill="1" applyAlignment="1">
      <alignment horizontal="left"/>
    </xf>
    <xf numFmtId="0" fontId="307" fillId="5" borderId="6" xfId="0" applyFont="1" applyFill="1" applyBorder="1"/>
    <xf numFmtId="0" fontId="307" fillId="0" borderId="6" xfId="0" applyFont="1" applyBorder="1"/>
    <xf numFmtId="0" fontId="307" fillId="5" borderId="1" xfId="22" applyFont="1" applyFill="1" applyAlignment="1">
      <alignment vertical="center"/>
    </xf>
    <xf numFmtId="0" fontId="307" fillId="0" borderId="1" xfId="22" applyFont="1" applyFill="1" applyAlignment="1">
      <alignment vertical="center"/>
    </xf>
    <xf numFmtId="0" fontId="307" fillId="5" borderId="1" xfId="22" applyFont="1" applyFill="1" applyAlignment="1"/>
    <xf numFmtId="0" fontId="307" fillId="0" borderId="6" xfId="22" applyFont="1" applyFill="1" applyBorder="1" applyAlignment="1"/>
    <xf numFmtId="0" fontId="304" fillId="5" borderId="1" xfId="22" applyFont="1" applyFill="1" applyAlignment="1">
      <alignment horizontal="left"/>
    </xf>
    <xf numFmtId="0" fontId="307" fillId="5" borderId="1" xfId="22" applyFont="1" applyFill="1" applyAlignment="1">
      <alignment horizontal="left"/>
    </xf>
    <xf numFmtId="0" fontId="203" fillId="0" borderId="0" xfId="0" applyFont="1"/>
    <xf numFmtId="0" fontId="367" fillId="0" borderId="0" xfId="0" applyFont="1"/>
    <xf numFmtId="0" fontId="307" fillId="0" borderId="1" xfId="0" applyFont="1" applyBorder="1"/>
    <xf numFmtId="0" fontId="143" fillId="0" borderId="0" xfId="0" applyFont="1" applyAlignment="1">
      <alignment horizontal="left"/>
    </xf>
    <xf numFmtId="0" fontId="143" fillId="0" borderId="0" xfId="0" applyFont="1" applyAlignment="1">
      <alignment horizontal="center"/>
    </xf>
    <xf numFmtId="43" fontId="310" fillId="0" borderId="5" xfId="0" applyNumberFormat="1" applyFont="1" applyBorder="1" applyAlignment="1">
      <alignment vertical="top"/>
    </xf>
    <xf numFmtId="0" fontId="185" fillId="5" borderId="1" xfId="22" applyFont="1" applyFill="1" applyAlignment="1">
      <alignment vertical="center"/>
    </xf>
    <xf numFmtId="0" fontId="307" fillId="0" borderId="7" xfId="22" applyFont="1" applyFill="1" applyBorder="1" applyAlignment="1"/>
    <xf numFmtId="0" fontId="10" fillId="0" borderId="0" xfId="0" applyFont="1" applyAlignment="1">
      <alignment horizontal="left" vertical="center" wrapText="1"/>
    </xf>
    <xf numFmtId="0" fontId="85" fillId="5" borderId="0" xfId="0" applyFont="1" applyFill="1" applyAlignment="1">
      <alignment horizontal="center" vertical="center" wrapText="1"/>
    </xf>
    <xf numFmtId="0" fontId="85" fillId="2" borderId="0" xfId="0" applyFont="1" applyFill="1" applyAlignment="1">
      <alignment horizontal="center" vertical="center" wrapText="1"/>
    </xf>
    <xf numFmtId="44" fontId="290" fillId="0" borderId="0" xfId="0" applyNumberFormat="1" applyFont="1" applyAlignment="1">
      <alignment horizontal="left" vertical="center"/>
    </xf>
    <xf numFmtId="0" fontId="188" fillId="8" borderId="0" xfId="0" applyFont="1" applyFill="1" applyAlignment="1">
      <alignment horizontal="left" vertical="top" wrapText="1"/>
    </xf>
    <xf numFmtId="2" fontId="51" fillId="0" borderId="0" xfId="0" applyNumberFormat="1" applyFont="1" applyAlignment="1">
      <alignment horizontal="left" indent="2"/>
    </xf>
    <xf numFmtId="166" fontId="51" fillId="0" borderId="0" xfId="0" applyNumberFormat="1" applyFont="1" applyAlignment="1">
      <alignment horizontal="left" indent="2"/>
    </xf>
    <xf numFmtId="0" fontId="32" fillId="2" borderId="2" xfId="4" applyFont="1" applyFill="1" applyAlignment="1">
      <alignment vertical="center"/>
    </xf>
    <xf numFmtId="0" fontId="16" fillId="3" borderId="0" xfId="0" applyFont="1" applyFill="1" applyAlignment="1">
      <alignment vertical="center"/>
    </xf>
    <xf numFmtId="0" fontId="52" fillId="0" borderId="0" xfId="0" applyFont="1"/>
    <xf numFmtId="0" fontId="53" fillId="0" borderId="0" xfId="0" applyFont="1" applyAlignment="1">
      <alignment horizontal="left" vertical="center" indent="9"/>
    </xf>
    <xf numFmtId="0" fontId="53" fillId="0" borderId="0" xfId="0" applyFont="1" applyAlignment="1">
      <alignment horizontal="left" vertical="top" indent="4"/>
    </xf>
    <xf numFmtId="0" fontId="10" fillId="0" borderId="0" xfId="0" applyFont="1" applyAlignment="1">
      <alignment horizontal="left" vertical="top" indent="4"/>
    </xf>
    <xf numFmtId="0" fontId="53" fillId="0" borderId="0" xfId="0" applyFont="1" applyAlignment="1">
      <alignment horizontal="left" vertical="top" indent="6"/>
    </xf>
    <xf numFmtId="0" fontId="0" fillId="0" borderId="0" xfId="0" applyAlignment="1">
      <alignment horizontal="left" vertical="top" indent="6"/>
    </xf>
    <xf numFmtId="0" fontId="121" fillId="14" borderId="0" xfId="0" applyFont="1" applyFill="1" applyAlignment="1">
      <alignment horizontal="left" vertical="top" wrapText="1" indent="6"/>
    </xf>
    <xf numFmtId="0" fontId="0" fillId="11" borderId="0" xfId="0" applyFill="1" applyAlignment="1">
      <alignment horizontal="left" vertical="top" indent="6"/>
    </xf>
    <xf numFmtId="0" fontId="12" fillId="8" borderId="0" xfId="0" applyFont="1" applyFill="1" applyAlignment="1">
      <alignment horizontal="left" vertical="top" indent="6"/>
    </xf>
    <xf numFmtId="0" fontId="12" fillId="0" borderId="0" xfId="0" applyFont="1" applyAlignment="1">
      <alignment horizontal="left" vertical="top" indent="6"/>
    </xf>
    <xf numFmtId="0" fontId="12" fillId="11" borderId="0" xfId="0" applyFont="1" applyFill="1" applyAlignment="1">
      <alignment horizontal="left" vertical="top" indent="6"/>
    </xf>
    <xf numFmtId="0" fontId="28" fillId="0" borderId="0" xfId="0" applyFont="1" applyAlignment="1">
      <alignment horizontal="left" vertical="top" indent="6"/>
    </xf>
    <xf numFmtId="0" fontId="10" fillId="0" borderId="0" xfId="0" applyFont="1" applyAlignment="1">
      <alignment horizontal="left" vertical="top" indent="6"/>
    </xf>
    <xf numFmtId="0" fontId="0" fillId="8" borderId="0" xfId="0" applyFill="1" applyAlignment="1">
      <alignment horizontal="left" vertical="top" indent="6"/>
    </xf>
    <xf numFmtId="0" fontId="10" fillId="0" borderId="0" xfId="0" applyFont="1" applyAlignment="1">
      <alignment horizontal="left" indent="10"/>
    </xf>
    <xf numFmtId="0" fontId="271" fillId="8" borderId="0" xfId="0" applyFont="1" applyFill="1" applyAlignment="1">
      <alignment horizontal="left" vertical="center" wrapText="1" indent="7"/>
    </xf>
    <xf numFmtId="0" fontId="94" fillId="5" borderId="0" xfId="0" applyFont="1" applyFill="1" applyAlignment="1">
      <alignment horizontal="left" vertical="center"/>
    </xf>
    <xf numFmtId="0" fontId="52" fillId="5" borderId="0" xfId="0" applyFont="1" applyFill="1" applyAlignment="1">
      <alignment horizontal="left" vertical="center"/>
    </xf>
    <xf numFmtId="0" fontId="9" fillId="0" borderId="0" xfId="0" applyFont="1" applyAlignment="1">
      <alignment horizontal="left" vertical="top"/>
    </xf>
    <xf numFmtId="0" fontId="337" fillId="0" borderId="0" xfId="0" applyFont="1" applyAlignment="1">
      <alignment horizontal="left" indent="3"/>
    </xf>
    <xf numFmtId="0" fontId="39" fillId="0" borderId="0" xfId="0" applyFont="1" applyAlignment="1">
      <alignment horizontal="left" indent="2"/>
    </xf>
    <xf numFmtId="165" fontId="10" fillId="0" borderId="0" xfId="0" applyNumberFormat="1" applyFont="1" applyAlignment="1">
      <alignment horizontal="center" vertical="center" wrapText="1"/>
    </xf>
    <xf numFmtId="43" fontId="10" fillId="0" borderId="0" xfId="0" applyNumberFormat="1" applyFont="1" applyAlignment="1">
      <alignment horizontal="left"/>
    </xf>
    <xf numFmtId="0" fontId="315" fillId="0" borderId="0" xfId="0" applyFont="1" applyAlignment="1">
      <alignment horizontal="left"/>
    </xf>
    <xf numFmtId="0" fontId="369" fillId="0" borderId="0" xfId="0" applyFont="1" applyAlignment="1">
      <alignment horizontal="center"/>
    </xf>
    <xf numFmtId="0" fontId="231" fillId="50" borderId="0" xfId="0" applyFont="1" applyFill="1" applyAlignment="1">
      <alignment vertical="center"/>
    </xf>
    <xf numFmtId="0" fontId="46" fillId="50" borderId="0" xfId="0" applyFont="1" applyFill="1" applyAlignment="1">
      <alignment vertical="center"/>
    </xf>
    <xf numFmtId="0" fontId="10" fillId="50" borderId="0" xfId="0" applyFont="1" applyFill="1"/>
    <xf numFmtId="0" fontId="263" fillId="50" borderId="0" xfId="0" applyFont="1" applyFill="1"/>
    <xf numFmtId="0" fontId="0" fillId="50" borderId="0" xfId="0" applyFill="1"/>
    <xf numFmtId="0" fontId="13" fillId="8" borderId="0" xfId="0" applyFont="1" applyFill="1" applyAlignment="1">
      <alignment horizontal="left"/>
    </xf>
    <xf numFmtId="0" fontId="28" fillId="0" borderId="0" xfId="0" applyFont="1" applyAlignment="1">
      <alignment horizontal="left" vertical="center" indent="3"/>
    </xf>
    <xf numFmtId="0" fontId="10" fillId="0" borderId="0" xfId="0" applyFont="1" applyAlignment="1">
      <alignment horizontal="left" vertical="center" indent="5"/>
    </xf>
    <xf numFmtId="0" fontId="13" fillId="0" borderId="0" xfId="0" applyFont="1" applyAlignment="1">
      <alignment horizontal="left" vertical="center" indent="5"/>
    </xf>
    <xf numFmtId="0" fontId="10" fillId="0" borderId="0" xfId="0" applyFont="1" applyAlignment="1">
      <alignment horizontal="left" vertical="center" indent="7"/>
    </xf>
    <xf numFmtId="0" fontId="205" fillId="0" borderId="0" xfId="0" applyFont="1" applyAlignment="1">
      <alignment vertical="center"/>
    </xf>
    <xf numFmtId="0" fontId="28" fillId="0" borderId="0" xfId="0" applyFont="1" applyAlignment="1">
      <alignment horizontal="left" vertical="center" indent="2"/>
    </xf>
    <xf numFmtId="0" fontId="370" fillId="0" borderId="0" xfId="0" applyFont="1" applyAlignment="1">
      <alignment horizontal="left" vertical="center" indent="5"/>
    </xf>
    <xf numFmtId="0" fontId="10" fillId="0" borderId="0" xfId="0" quotePrefix="1" applyFont="1" applyAlignment="1">
      <alignment horizontal="left" vertical="center" indent="7"/>
    </xf>
    <xf numFmtId="0" fontId="13" fillId="0" borderId="0" xfId="0" applyFont="1" applyAlignment="1">
      <alignment horizontal="left" vertical="center"/>
    </xf>
    <xf numFmtId="0" fontId="72" fillId="0" borderId="0" xfId="0" applyFont="1" applyAlignment="1">
      <alignment horizontal="center" vertical="top" wrapText="1"/>
    </xf>
    <xf numFmtId="0" fontId="81" fillId="0" borderId="0" xfId="0" applyFont="1" applyAlignment="1">
      <alignment vertical="center"/>
    </xf>
    <xf numFmtId="0" fontId="81" fillId="59" borderId="0" xfId="0" applyFont="1" applyFill="1" applyAlignment="1">
      <alignment vertical="center" wrapText="1"/>
    </xf>
    <xf numFmtId="0" fontId="81" fillId="59" borderId="0" xfId="0" applyFont="1" applyFill="1" applyAlignment="1">
      <alignment vertical="center"/>
    </xf>
    <xf numFmtId="166" fontId="2" fillId="0" borderId="0" xfId="0" applyNumberFormat="1" applyFont="1" applyAlignment="1">
      <alignment horizontal="center"/>
    </xf>
    <xf numFmtId="166" fontId="2" fillId="0" borderId="0" xfId="0" applyNumberFormat="1" applyFont="1"/>
    <xf numFmtId="0" fontId="181" fillId="0" borderId="0" xfId="0" applyFont="1" applyAlignment="1">
      <alignment horizontal="center" vertical="center" wrapText="1"/>
    </xf>
    <xf numFmtId="0" fontId="223" fillId="23" borderId="17" xfId="0" applyFont="1" applyFill="1" applyBorder="1" applyAlignment="1">
      <alignment vertical="center"/>
    </xf>
    <xf numFmtId="0" fontId="185" fillId="0" borderId="0" xfId="0" applyFont="1" applyAlignment="1">
      <alignment horizontal="left"/>
    </xf>
    <xf numFmtId="0" fontId="294" fillId="0" borderId="0" xfId="0" applyFont="1" applyAlignment="1">
      <alignment vertical="center"/>
    </xf>
    <xf numFmtId="0" fontId="70" fillId="0" borderId="19" xfId="0" applyFont="1" applyBorder="1" applyAlignment="1">
      <alignment horizontal="left" vertical="center"/>
    </xf>
    <xf numFmtId="0" fontId="70" fillId="33" borderId="19" xfId="0" applyFont="1" applyFill="1" applyBorder="1" applyAlignment="1">
      <alignment horizontal="left" vertical="center"/>
    </xf>
    <xf numFmtId="0" fontId="372" fillId="0" borderId="0" xfId="0" applyFont="1" applyAlignment="1">
      <alignment vertical="center"/>
    </xf>
    <xf numFmtId="0" fontId="70" fillId="0" borderId="0" xfId="0" applyFont="1" applyAlignment="1">
      <alignment vertical="center"/>
    </xf>
    <xf numFmtId="0" fontId="348" fillId="0" borderId="0" xfId="0" applyFont="1" applyAlignment="1">
      <alignment vertical="center"/>
    </xf>
    <xf numFmtId="0" fontId="294" fillId="0" borderId="0" xfId="0" applyFont="1" applyAlignment="1">
      <alignment horizontal="left" vertical="center"/>
    </xf>
    <xf numFmtId="0" fontId="70" fillId="40" borderId="0" xfId="0" applyFont="1" applyFill="1" applyAlignment="1">
      <alignment horizontal="left" vertical="center" wrapText="1"/>
    </xf>
    <xf numFmtId="0" fontId="373" fillId="0" borderId="0" xfId="0" applyFont="1"/>
    <xf numFmtId="0" fontId="363" fillId="11" borderId="0" xfId="0" applyFont="1" applyFill="1" applyAlignment="1">
      <alignment vertical="center" wrapText="1"/>
    </xf>
    <xf numFmtId="0" fontId="374" fillId="26" borderId="0" xfId="0" applyFont="1" applyFill="1" applyAlignment="1">
      <alignment horizontal="left" vertical="center"/>
    </xf>
    <xf numFmtId="0" fontId="28" fillId="7" borderId="0" xfId="0" applyFont="1" applyFill="1" applyAlignment="1">
      <alignment horizontal="left" indent="2"/>
    </xf>
    <xf numFmtId="0" fontId="28" fillId="14" borderId="0" xfId="0" applyFont="1" applyFill="1" applyAlignment="1">
      <alignment horizontal="left" indent="1"/>
    </xf>
    <xf numFmtId="0" fontId="375" fillId="0" borderId="0" xfId="0" applyFont="1" applyAlignment="1">
      <alignment horizontal="center"/>
    </xf>
    <xf numFmtId="0" fontId="148" fillId="0" borderId="0" xfId="0" applyFont="1" applyAlignment="1">
      <alignment horizontal="center"/>
    </xf>
    <xf numFmtId="0" fontId="181" fillId="4" borderId="0" xfId="0" applyFont="1" applyFill="1" applyAlignment="1">
      <alignment horizontal="center" vertical="center" wrapText="1"/>
    </xf>
    <xf numFmtId="0" fontId="374" fillId="11" borderId="0" xfId="0" applyFont="1" applyFill="1" applyAlignment="1">
      <alignment horizontal="center" vertical="center" textRotation="255" wrapText="1"/>
    </xf>
    <xf numFmtId="0" fontId="374" fillId="31" borderId="0" xfId="0" applyFont="1" applyFill="1" applyAlignment="1">
      <alignment horizontal="center" vertical="center"/>
    </xf>
    <xf numFmtId="0" fontId="374" fillId="14" borderId="0" xfId="0" applyFont="1" applyFill="1" applyAlignment="1">
      <alignment horizontal="center" vertical="center"/>
    </xf>
    <xf numFmtId="1" fontId="376" fillId="0" borderId="0" xfId="0" applyNumberFormat="1" applyFont="1"/>
    <xf numFmtId="9" fontId="374" fillId="7" borderId="0" xfId="0" applyNumberFormat="1" applyFont="1" applyFill="1" applyAlignment="1">
      <alignment horizontal="center" vertical="center"/>
    </xf>
    <xf numFmtId="9" fontId="374" fillId="0" borderId="0" xfId="0" applyNumberFormat="1" applyFont="1" applyAlignment="1">
      <alignment horizontal="center" vertical="center"/>
    </xf>
    <xf numFmtId="0" fontId="181" fillId="4" borderId="0" xfId="0" applyFont="1" applyFill="1" applyAlignment="1">
      <alignment horizontal="center" vertical="center"/>
    </xf>
    <xf numFmtId="0" fontId="53" fillId="16" borderId="0" xfId="0" applyFont="1" applyFill="1" applyAlignment="1">
      <alignment horizontal="center" vertical="center" wrapText="1"/>
    </xf>
    <xf numFmtId="0" fontId="374" fillId="28" borderId="0" xfId="0" applyFont="1" applyFill="1" applyAlignment="1">
      <alignment horizontal="center" vertical="center" textRotation="255" wrapText="1"/>
    </xf>
    <xf numFmtId="1" fontId="278" fillId="60" borderId="0" xfId="0" quotePrefix="1" applyNumberFormat="1" applyFont="1" applyFill="1" applyAlignment="1">
      <alignment vertical="center"/>
    </xf>
    <xf numFmtId="1" fontId="278" fillId="0" borderId="0" xfId="0" quotePrefix="1" applyNumberFormat="1" applyFont="1" applyAlignment="1">
      <alignment horizontal="center" vertical="center"/>
    </xf>
    <xf numFmtId="166" fontId="50" fillId="0" borderId="0" xfId="0" applyNumberFormat="1" applyFont="1"/>
    <xf numFmtId="0" fontId="377" fillId="0" borderId="0" xfId="0" applyFont="1"/>
    <xf numFmtId="0" fontId="378" fillId="0" borderId="0" xfId="0" applyFont="1"/>
    <xf numFmtId="175" fontId="70" fillId="0" borderId="0" xfId="0" applyNumberFormat="1" applyFont="1"/>
    <xf numFmtId="0" fontId="379" fillId="0" borderId="0" xfId="0" applyFont="1"/>
    <xf numFmtId="0" fontId="380" fillId="0" borderId="0" xfId="0" applyFont="1"/>
    <xf numFmtId="172" fontId="10" fillId="5" borderId="0" xfId="0" applyNumberFormat="1" applyFont="1" applyFill="1" applyAlignment="1">
      <alignment horizontal="right"/>
    </xf>
    <xf numFmtId="41" fontId="308" fillId="5" borderId="0" xfId="0" applyNumberFormat="1" applyFont="1" applyFill="1" applyAlignment="1">
      <alignment horizontal="center" vertical="center"/>
    </xf>
    <xf numFmtId="1" fontId="43" fillId="5" borderId="0" xfId="0" applyNumberFormat="1" applyFont="1" applyFill="1" applyAlignment="1">
      <alignment horizontal="center" vertical="center"/>
    </xf>
    <xf numFmtId="172" fontId="10" fillId="5" borderId="0" xfId="0" applyNumberFormat="1" applyFont="1" applyFill="1" applyAlignment="1">
      <alignment horizontal="center"/>
    </xf>
    <xf numFmtId="43" fontId="44" fillId="61" borderId="5" xfId="0" applyNumberFormat="1" applyFont="1" applyFill="1" applyBorder="1" applyAlignment="1">
      <alignment vertical="top"/>
    </xf>
    <xf numFmtId="172" fontId="10" fillId="61" borderId="0" xfId="0" applyNumberFormat="1" applyFont="1" applyFill="1" applyAlignment="1">
      <alignment horizontal="center"/>
    </xf>
    <xf numFmtId="1" fontId="10" fillId="61" borderId="0" xfId="0" applyNumberFormat="1" applyFont="1" applyFill="1" applyAlignment="1">
      <alignment horizontal="center"/>
    </xf>
    <xf numFmtId="41" fontId="31" fillId="61" borderId="0" xfId="0" applyNumberFormat="1" applyFont="1" applyFill="1" applyAlignment="1">
      <alignment horizontal="center" vertical="center"/>
    </xf>
    <xf numFmtId="41" fontId="308" fillId="61" borderId="0" xfId="0" applyNumberFormat="1" applyFont="1" applyFill="1" applyAlignment="1">
      <alignment horizontal="center" vertical="center"/>
    </xf>
    <xf numFmtId="1" fontId="278" fillId="61" borderId="0" xfId="0" quotePrefix="1" applyNumberFormat="1" applyFont="1" applyFill="1" applyAlignment="1">
      <alignment horizontal="center" vertical="center"/>
    </xf>
    <xf numFmtId="1" fontId="43" fillId="61" borderId="0" xfId="0" applyNumberFormat="1" applyFont="1" applyFill="1" applyAlignment="1">
      <alignment horizontal="center" vertical="center"/>
    </xf>
    <xf numFmtId="0" fontId="10" fillId="61" borderId="0" xfId="0" applyFont="1" applyFill="1" applyAlignment="1">
      <alignment horizontal="center"/>
    </xf>
    <xf numFmtId="41" fontId="31" fillId="0" borderId="0" xfId="0" applyNumberFormat="1" applyFont="1" applyAlignment="1">
      <alignment horizontal="center" vertical="center"/>
    </xf>
    <xf numFmtId="1" fontId="279" fillId="0" borderId="0" xfId="0" applyNumberFormat="1" applyFont="1" applyAlignment="1">
      <alignment horizontal="right" vertical="center"/>
    </xf>
    <xf numFmtId="41" fontId="31" fillId="0" borderId="0" xfId="0" applyNumberFormat="1" applyFont="1" applyAlignment="1">
      <alignment vertical="center"/>
    </xf>
    <xf numFmtId="1" fontId="279" fillId="0" borderId="0" xfId="0" quotePrefix="1" applyNumberFormat="1" applyFont="1" applyAlignment="1">
      <alignment vertical="center"/>
    </xf>
    <xf numFmtId="0" fontId="71" fillId="16" borderId="0" xfId="0" applyFont="1" applyFill="1" applyAlignment="1">
      <alignment vertical="center" wrapText="1"/>
    </xf>
    <xf numFmtId="0" fontId="53" fillId="0" borderId="0" xfId="0" applyFont="1" applyAlignment="1">
      <alignment horizontal="center" vertical="center" wrapText="1"/>
    </xf>
    <xf numFmtId="41" fontId="10" fillId="0" borderId="0" xfId="0" applyNumberFormat="1" applyFont="1"/>
    <xf numFmtId="9" fontId="29" fillId="8" borderId="0" xfId="3" applyFont="1" applyFill="1" applyAlignment="1">
      <alignment horizontal="center" vertical="top"/>
    </xf>
    <xf numFmtId="0" fontId="21" fillId="17" borderId="0" xfId="0" applyFont="1" applyFill="1" applyAlignment="1">
      <alignment horizontal="center"/>
    </xf>
    <xf numFmtId="0" fontId="39" fillId="0" borderId="0" xfId="0" applyFont="1" applyAlignment="1">
      <alignment horizontal="left" vertical="center" indent="2"/>
    </xf>
    <xf numFmtId="0" fontId="53" fillId="17" borderId="0" xfId="0" applyFont="1" applyFill="1" applyAlignment="1">
      <alignment horizontal="center" vertical="center" wrapText="1"/>
    </xf>
    <xf numFmtId="0" fontId="104" fillId="9" borderId="0" xfId="0" applyFont="1" applyFill="1"/>
    <xf numFmtId="14" fontId="31" fillId="8" borderId="0" xfId="0" applyNumberFormat="1" applyFont="1" applyFill="1"/>
    <xf numFmtId="9" fontId="381" fillId="14" borderId="0" xfId="0" applyNumberFormat="1" applyFont="1" applyFill="1" applyAlignment="1">
      <alignment vertical="center" wrapText="1"/>
    </xf>
    <xf numFmtId="9" fontId="182" fillId="8" borderId="0" xfId="3" applyFont="1" applyFill="1" applyAlignment="1">
      <alignment horizontal="left" indent="1"/>
    </xf>
    <xf numFmtId="0" fontId="28" fillId="7" borderId="0" xfId="0" applyFont="1" applyFill="1" applyAlignment="1">
      <alignment horizontal="center"/>
    </xf>
    <xf numFmtId="0" fontId="200" fillId="53" borderId="0" xfId="0" applyFont="1" applyFill="1"/>
    <xf numFmtId="0" fontId="53" fillId="50" borderId="0" xfId="0" applyFont="1" applyFill="1"/>
    <xf numFmtId="0" fontId="46" fillId="14" borderId="0" xfId="0" applyFont="1" applyFill="1" applyAlignment="1">
      <alignment horizontal="left" vertical="center" indent="10"/>
    </xf>
    <xf numFmtId="0" fontId="382" fillId="0" borderId="0" xfId="0" applyFont="1" applyAlignment="1">
      <alignment horizontal="center"/>
    </xf>
    <xf numFmtId="0" fontId="118" fillId="0" borderId="0" xfId="0" applyFont="1" applyAlignment="1">
      <alignment wrapText="1"/>
    </xf>
    <xf numFmtId="1" fontId="54" fillId="4" borderId="0" xfId="0" applyNumberFormat="1" applyFont="1" applyFill="1" applyAlignment="1">
      <alignment horizontal="center"/>
    </xf>
    <xf numFmtId="1" fontId="54" fillId="14" borderId="0" xfId="0" applyNumberFormat="1" applyFont="1" applyFill="1" applyAlignment="1">
      <alignment horizontal="center"/>
    </xf>
    <xf numFmtId="0" fontId="31" fillId="5" borderId="0" xfId="0" applyFont="1" applyFill="1" applyAlignment="1">
      <alignment horizontal="center" vertical="center" wrapText="1"/>
    </xf>
    <xf numFmtId="41" fontId="31" fillId="60" borderId="0" xfId="0" applyNumberFormat="1" applyFont="1" applyFill="1" applyAlignment="1">
      <alignment horizontal="center" vertical="center"/>
    </xf>
    <xf numFmtId="164" fontId="10" fillId="0" borderId="0" xfId="0" applyNumberFormat="1" applyFont="1" applyAlignment="1">
      <alignment horizontal="center"/>
    </xf>
    <xf numFmtId="0" fontId="225" fillId="0" borderId="0" xfId="0" applyFont="1" applyAlignment="1">
      <alignment horizontal="center" wrapText="1"/>
    </xf>
    <xf numFmtId="0" fontId="26" fillId="0" borderId="0" xfId="0" applyFont="1" applyAlignment="1">
      <alignment horizontal="center" vertical="top" wrapText="1"/>
    </xf>
    <xf numFmtId="43" fontId="44" fillId="43" borderId="5" xfId="0" applyNumberFormat="1" applyFont="1" applyFill="1" applyBorder="1" applyAlignment="1">
      <alignment vertical="top"/>
    </xf>
    <xf numFmtId="172" fontId="10" fillId="43" borderId="0" xfId="0" applyNumberFormat="1" applyFont="1" applyFill="1" applyAlignment="1">
      <alignment horizontal="center"/>
    </xf>
    <xf numFmtId="1" fontId="10" fillId="43" borderId="0" xfId="0" applyNumberFormat="1" applyFont="1" applyFill="1" applyAlignment="1">
      <alignment horizontal="center"/>
    </xf>
    <xf numFmtId="41" fontId="31" fillId="43" borderId="0" xfId="0" applyNumberFormat="1" applyFont="1" applyFill="1" applyAlignment="1">
      <alignment horizontal="center" vertical="center"/>
    </xf>
    <xf numFmtId="41" fontId="308" fillId="43" borderId="0" xfId="0" applyNumberFormat="1" applyFont="1" applyFill="1" applyAlignment="1">
      <alignment horizontal="center" vertical="center"/>
    </xf>
    <xf numFmtId="1" fontId="278" fillId="43" borderId="0" xfId="0" quotePrefix="1" applyNumberFormat="1" applyFont="1" applyFill="1" applyAlignment="1">
      <alignment horizontal="center" vertical="center"/>
    </xf>
    <xf numFmtId="1" fontId="43" fillId="43" borderId="0" xfId="0" applyNumberFormat="1" applyFont="1" applyFill="1" applyAlignment="1">
      <alignment horizontal="center" vertical="center"/>
    </xf>
    <xf numFmtId="0" fontId="10" fillId="43" borderId="0" xfId="0" applyFont="1" applyFill="1" applyAlignment="1">
      <alignment horizontal="center"/>
    </xf>
    <xf numFmtId="1" fontId="52" fillId="5" borderId="26" xfId="0" applyNumberFormat="1" applyFont="1" applyFill="1" applyBorder="1"/>
    <xf numFmtId="9" fontId="52" fillId="0" borderId="6" xfId="0" applyNumberFormat="1" applyFont="1" applyBorder="1"/>
    <xf numFmtId="176" fontId="74" fillId="0" borderId="0" xfId="0" applyNumberFormat="1" applyFont="1" applyAlignment="1">
      <alignment horizontal="center"/>
    </xf>
    <xf numFmtId="177" fontId="53" fillId="0" borderId="0" xfId="0" applyNumberFormat="1" applyFont="1"/>
    <xf numFmtId="0" fontId="38" fillId="0" borderId="0" xfId="0" applyFont="1" applyAlignment="1">
      <alignment horizontal="center" vertical="center"/>
    </xf>
    <xf numFmtId="166" fontId="38" fillId="0" borderId="0" xfId="0" applyNumberFormat="1" applyFont="1" applyAlignment="1">
      <alignment horizontal="center"/>
    </xf>
    <xf numFmtId="1" fontId="37" fillId="0" borderId="0" xfId="0" applyNumberFormat="1" applyFont="1" applyAlignment="1">
      <alignment horizontal="center" vertical="top"/>
    </xf>
    <xf numFmtId="165" fontId="310" fillId="5" borderId="5" xfId="0" applyNumberFormat="1" applyFont="1" applyFill="1" applyBorder="1" applyAlignment="1">
      <alignment horizontal="left" vertical="top"/>
    </xf>
    <xf numFmtId="165" fontId="39" fillId="0" borderId="5" xfId="0" applyNumberFormat="1" applyFont="1" applyBorder="1" applyAlignment="1">
      <alignment horizontal="left" vertical="top"/>
    </xf>
    <xf numFmtId="165" fontId="287" fillId="0" borderId="5" xfId="0" applyNumberFormat="1" applyFont="1" applyBorder="1" applyAlignment="1">
      <alignment horizontal="center" vertical="top"/>
    </xf>
    <xf numFmtId="165" fontId="287" fillId="0" borderId="5" xfId="0" applyNumberFormat="1" applyFont="1" applyBorder="1" applyAlignment="1">
      <alignment horizontal="left"/>
    </xf>
    <xf numFmtId="172" fontId="10" fillId="0" borderId="0" xfId="0" applyNumberFormat="1" applyFont="1"/>
    <xf numFmtId="165" fontId="39" fillId="5" borderId="5" xfId="0" applyNumberFormat="1" applyFont="1" applyFill="1" applyBorder="1" applyAlignment="1">
      <alignment horizontal="left" vertical="top"/>
    </xf>
    <xf numFmtId="165" fontId="146" fillId="5" borderId="5" xfId="0" applyNumberFormat="1" applyFont="1" applyFill="1" applyBorder="1" applyAlignment="1">
      <alignment horizontal="left"/>
    </xf>
    <xf numFmtId="165" fontId="146" fillId="5" borderId="5" xfId="0" applyNumberFormat="1" applyFont="1" applyFill="1" applyBorder="1" applyAlignment="1">
      <alignment horizontal="center" vertical="top"/>
    </xf>
    <xf numFmtId="165" fontId="287" fillId="5" borderId="5" xfId="0" applyNumberFormat="1" applyFont="1" applyFill="1" applyBorder="1" applyAlignment="1">
      <alignment horizontal="center" vertical="top"/>
    </xf>
    <xf numFmtId="43" fontId="39" fillId="5" borderId="5" xfId="0" applyNumberFormat="1" applyFont="1" applyFill="1" applyBorder="1" applyAlignment="1">
      <alignment vertical="top"/>
    </xf>
    <xf numFmtId="165" fontId="146" fillId="5" borderId="5" xfId="0" applyNumberFormat="1" applyFont="1" applyFill="1" applyBorder="1" applyAlignment="1">
      <alignment horizontal="center"/>
    </xf>
    <xf numFmtId="165" fontId="287" fillId="5" borderId="5" xfId="0" applyNumberFormat="1" applyFont="1" applyFill="1" applyBorder="1" applyAlignment="1">
      <alignment horizontal="left"/>
    </xf>
    <xf numFmtId="165" fontId="350" fillId="5" borderId="5" xfId="0" applyNumberFormat="1" applyFont="1" applyFill="1" applyBorder="1" applyAlignment="1">
      <alignment horizontal="left" vertical="top"/>
    </xf>
    <xf numFmtId="172" fontId="15" fillId="5" borderId="0" xfId="0" applyNumberFormat="1" applyFont="1" applyFill="1"/>
    <xf numFmtId="172" fontId="10" fillId="5" borderId="0" xfId="0" applyNumberFormat="1" applyFont="1" applyFill="1"/>
    <xf numFmtId="172" fontId="34" fillId="0" borderId="0" xfId="0" applyNumberFormat="1" applyFont="1"/>
    <xf numFmtId="172" fontId="15" fillId="0" borderId="0" xfId="0" applyNumberFormat="1" applyFont="1"/>
    <xf numFmtId="1" fontId="26" fillId="6" borderId="0" xfId="0" applyNumberFormat="1" applyFont="1" applyFill="1" applyAlignment="1">
      <alignment vertical="top"/>
    </xf>
    <xf numFmtId="0" fontId="28" fillId="4" borderId="0" xfId="0" applyFont="1" applyFill="1" applyAlignment="1">
      <alignment horizontal="left"/>
    </xf>
    <xf numFmtId="1" fontId="28" fillId="0" borderId="0" xfId="0" applyNumberFormat="1" applyFont="1" applyAlignment="1">
      <alignment horizontal="center" vertical="center"/>
    </xf>
    <xf numFmtId="1" fontId="53" fillId="0" borderId="0" xfId="0" applyNumberFormat="1" applyFont="1" applyAlignment="1">
      <alignment horizontal="left"/>
    </xf>
    <xf numFmtId="0" fontId="309" fillId="0" borderId="0" xfId="0" applyFont="1"/>
    <xf numFmtId="0" fontId="28" fillId="0" borderId="0" xfId="0" applyFont="1" applyAlignment="1">
      <alignment horizontal="left"/>
    </xf>
    <xf numFmtId="1" fontId="117" fillId="0" borderId="0" xfId="0" applyNumberFormat="1" applyFont="1" applyAlignment="1">
      <alignment horizontal="left" vertical="center"/>
    </xf>
    <xf numFmtId="0" fontId="23" fillId="0" borderId="0" xfId="0" applyFont="1" applyAlignment="1">
      <alignment horizontal="left" vertical="center"/>
    </xf>
    <xf numFmtId="0" fontId="28" fillId="0" borderId="0" xfId="0" applyFont="1" applyAlignment="1">
      <alignment horizontal="left" vertical="center"/>
    </xf>
    <xf numFmtId="1" fontId="30" fillId="5" borderId="0" xfId="0" applyNumberFormat="1" applyFont="1" applyFill="1" applyAlignment="1">
      <alignment vertical="center"/>
    </xf>
    <xf numFmtId="0" fontId="37" fillId="0" borderId="0" xfId="0" applyFont="1" applyAlignment="1">
      <alignment vertical="center"/>
    </xf>
    <xf numFmtId="0" fontId="50" fillId="0" borderId="0" xfId="0" quotePrefix="1" applyFont="1" applyAlignment="1">
      <alignment vertical="center" wrapText="1"/>
    </xf>
    <xf numFmtId="0" fontId="50" fillId="0" borderId="0" xfId="0" quotePrefix="1" applyFont="1" applyAlignment="1">
      <alignment vertical="center"/>
    </xf>
    <xf numFmtId="0" fontId="381" fillId="0" borderId="0" xfId="0" applyFont="1" applyAlignment="1">
      <alignment horizontal="center" vertical="center"/>
    </xf>
    <xf numFmtId="0" fontId="275" fillId="0" borderId="0" xfId="0" applyFont="1" applyAlignment="1">
      <alignment horizontal="left" vertical="center"/>
    </xf>
    <xf numFmtId="44" fontId="275" fillId="0" borderId="0" xfId="0" applyNumberFormat="1" applyFont="1" applyAlignment="1">
      <alignment horizontal="left" vertical="center"/>
    </xf>
    <xf numFmtId="0" fontId="336" fillId="0" borderId="0" xfId="19" applyFont="1" applyFill="1" applyAlignment="1">
      <alignment horizontal="center" vertical="center"/>
    </xf>
    <xf numFmtId="44" fontId="222" fillId="0" borderId="0" xfId="19" applyNumberFormat="1" applyFont="1" applyFill="1" applyAlignment="1">
      <alignment horizontal="left" vertical="center"/>
    </xf>
    <xf numFmtId="14" fontId="275" fillId="0" borderId="0" xfId="0" applyNumberFormat="1" applyFont="1" applyAlignment="1">
      <alignment horizontal="left" vertical="center"/>
    </xf>
    <xf numFmtId="0" fontId="96" fillId="0" borderId="0" xfId="0" applyFont="1" applyAlignment="1">
      <alignment horizontal="left" vertical="center"/>
    </xf>
    <xf numFmtId="14" fontId="96" fillId="0" borderId="0" xfId="0" applyNumberFormat="1" applyFont="1" applyAlignment="1">
      <alignment horizontal="left" vertical="center"/>
    </xf>
    <xf numFmtId="0" fontId="276" fillId="0" borderId="0" xfId="0" applyFont="1" applyAlignment="1">
      <alignment vertical="center"/>
    </xf>
    <xf numFmtId="0" fontId="277" fillId="0" borderId="0" xfId="0" applyFont="1" applyAlignment="1">
      <alignment vertical="center"/>
    </xf>
    <xf numFmtId="0" fontId="99" fillId="0" borderId="0" xfId="7" applyFill="1" applyAlignment="1" applyProtection="1">
      <alignment vertical="center"/>
    </xf>
    <xf numFmtId="0" fontId="291" fillId="0" borderId="0" xfId="0" applyFont="1" applyAlignment="1">
      <alignment horizontal="center" vertical="center"/>
    </xf>
    <xf numFmtId="0" fontId="374" fillId="0" borderId="0" xfId="0" applyFont="1" applyAlignment="1">
      <alignment horizontal="center" vertical="center"/>
    </xf>
    <xf numFmtId="0" fontId="28" fillId="0" borderId="0" xfId="0" applyFont="1" applyAlignment="1">
      <alignment horizontal="center"/>
    </xf>
    <xf numFmtId="0" fontId="85" fillId="9" borderId="7" xfId="0" applyFont="1" applyFill="1" applyBorder="1" applyAlignment="1">
      <alignment vertical="center"/>
    </xf>
    <xf numFmtId="0" fontId="33" fillId="9" borderId="7" xfId="0" applyFont="1" applyFill="1" applyBorder="1"/>
    <xf numFmtId="0" fontId="85" fillId="8" borderId="14" xfId="6" applyFont="1" applyFill="1" applyBorder="1" applyAlignment="1">
      <alignment horizontal="center" vertical="center"/>
    </xf>
    <xf numFmtId="0" fontId="85" fillId="8" borderId="5" xfId="6" applyFont="1" applyFill="1" applyBorder="1" applyAlignment="1">
      <alignment horizontal="center" vertical="center"/>
    </xf>
    <xf numFmtId="0" fontId="13" fillId="10" borderId="0" xfId="0" applyFont="1" applyFill="1" applyAlignment="1">
      <alignment horizontal="center"/>
    </xf>
    <xf numFmtId="0" fontId="232" fillId="17" borderId="0" xfId="0" applyFont="1" applyFill="1" applyAlignment="1">
      <alignment horizontal="center" vertical="center"/>
    </xf>
    <xf numFmtId="0" fontId="0" fillId="0" borderId="0" xfId="0" applyAlignment="1">
      <alignment horizontal="center"/>
    </xf>
    <xf numFmtId="170" fontId="155" fillId="0" borderId="0" xfId="0" applyNumberFormat="1" applyFont="1" applyAlignment="1">
      <alignment horizontal="center" vertical="center"/>
    </xf>
    <xf numFmtId="0" fontId="46" fillId="10" borderId="0" xfId="0" applyFont="1" applyFill="1" applyAlignment="1">
      <alignment horizontal="center"/>
    </xf>
    <xf numFmtId="0" fontId="0" fillId="0" borderId="0" xfId="0" applyAlignment="1">
      <alignment horizontal="center" vertical="center" wrapText="1"/>
    </xf>
    <xf numFmtId="0" fontId="317" fillId="23" borderId="17" xfId="0" applyFont="1" applyFill="1" applyBorder="1" applyAlignment="1">
      <alignment horizontal="center" vertical="center" wrapText="1"/>
    </xf>
    <xf numFmtId="0" fontId="317" fillId="23" borderId="0" xfId="0" applyFont="1" applyFill="1" applyAlignment="1">
      <alignment horizontal="center" vertical="center" wrapText="1"/>
    </xf>
    <xf numFmtId="0" fontId="31" fillId="8" borderId="0" xfId="0" applyFont="1" applyFill="1" applyAlignment="1">
      <alignment horizontal="center" vertical="center"/>
    </xf>
    <xf numFmtId="0" fontId="353" fillId="14" borderId="8" xfId="0" applyFont="1" applyFill="1" applyBorder="1" applyAlignment="1">
      <alignment horizontal="center" vertical="center" wrapText="1"/>
    </xf>
    <xf numFmtId="0" fontId="353" fillId="14" borderId="0" xfId="0" applyFont="1" applyFill="1" applyAlignment="1">
      <alignment horizontal="center" vertical="center" wrapText="1"/>
    </xf>
    <xf numFmtId="0" fontId="28" fillId="0" borderId="0" xfId="0" applyFont="1" applyAlignment="1">
      <alignment horizontal="center" vertical="center"/>
    </xf>
    <xf numFmtId="0" fontId="28" fillId="0" borderId="0" xfId="0" applyFont="1" applyAlignment="1">
      <alignment horizontal="center" vertical="center" wrapText="1"/>
    </xf>
    <xf numFmtId="170" fontId="10" fillId="0" borderId="0" xfId="0" applyNumberFormat="1" applyFont="1" applyAlignment="1">
      <alignment horizontal="center"/>
    </xf>
    <xf numFmtId="0" fontId="352" fillId="14" borderId="8" xfId="0" applyFont="1" applyFill="1" applyBorder="1" applyAlignment="1">
      <alignment horizontal="center" vertical="center" wrapText="1"/>
    </xf>
    <xf numFmtId="0" fontId="352" fillId="14" borderId="0" xfId="0" applyFont="1" applyFill="1" applyAlignment="1">
      <alignment horizontal="center" vertical="center" wrapText="1"/>
    </xf>
    <xf numFmtId="0" fontId="60" fillId="5" borderId="0" xfId="0" applyFont="1" applyFill="1" applyAlignment="1">
      <alignment horizontal="center" vertical="center" wrapText="1"/>
    </xf>
    <xf numFmtId="0" fontId="10" fillId="57" borderId="0" xfId="0" applyFont="1" applyFill="1" applyAlignment="1">
      <alignment horizontal="center"/>
    </xf>
    <xf numFmtId="0" fontId="104" fillId="0" borderId="0" xfId="0" applyFont="1" applyAlignment="1">
      <alignment horizontal="center" vertical="center" wrapText="1"/>
    </xf>
    <xf numFmtId="0" fontId="46" fillId="0" borderId="0" xfId="0" applyFont="1" applyAlignment="1">
      <alignment horizontal="center" vertical="center"/>
    </xf>
    <xf numFmtId="0" fontId="28" fillId="0" borderId="0" xfId="0" applyFont="1" applyAlignment="1">
      <alignment horizontal="left" vertical="center" indent="2"/>
    </xf>
    <xf numFmtId="0" fontId="137" fillId="0" borderId="0" xfId="0" applyFont="1" applyAlignment="1">
      <alignment horizontal="center" vertical="center" wrapText="1"/>
    </xf>
    <xf numFmtId="0" fontId="72" fillId="0" borderId="0" xfId="0" applyFont="1" applyAlignment="1">
      <alignment horizontal="center" vertical="center" wrapText="1"/>
    </xf>
    <xf numFmtId="0" fontId="46" fillId="0" borderId="0" xfId="0" applyFont="1" applyAlignment="1">
      <alignment horizontal="center" vertical="center" wrapText="1"/>
    </xf>
    <xf numFmtId="0" fontId="12" fillId="0" borderId="0" xfId="0" applyFont="1" applyAlignment="1">
      <alignment horizontal="center" vertical="center" wrapText="1"/>
    </xf>
    <xf numFmtId="44" fontId="268" fillId="0" borderId="0" xfId="0" applyNumberFormat="1" applyFont="1" applyAlignment="1">
      <alignment horizontal="left" vertical="center" indent="4"/>
    </xf>
    <xf numFmtId="0" fontId="31" fillId="0" borderId="0" xfId="0" applyFont="1" applyAlignment="1">
      <alignment horizontal="center"/>
    </xf>
    <xf numFmtId="0" fontId="156" fillId="5" borderId="0" xfId="0" applyFont="1" applyFill="1" applyAlignment="1">
      <alignment horizontal="center" vertical="center"/>
    </xf>
    <xf numFmtId="0" fontId="80" fillId="0" borderId="0" xfId="0" applyFont="1" applyAlignment="1">
      <alignment horizontal="center" vertical="center"/>
    </xf>
    <xf numFmtId="0" fontId="190" fillId="0" borderId="0" xfId="0" applyFont="1" applyAlignment="1">
      <alignment horizontal="center" vertical="center" wrapText="1"/>
    </xf>
    <xf numFmtId="0" fontId="12" fillId="0" borderId="0" xfId="0" applyFont="1" applyAlignment="1">
      <alignment horizontal="center" vertical="center"/>
    </xf>
    <xf numFmtId="0" fontId="10" fillId="5" borderId="0" xfId="0" applyFont="1" applyFill="1" applyAlignment="1">
      <alignment horizontal="center" vertical="center" wrapText="1"/>
    </xf>
    <xf numFmtId="0" fontId="10" fillId="0" borderId="0" xfId="0" applyFont="1" applyAlignment="1">
      <alignment horizontal="left" wrapText="1"/>
    </xf>
    <xf numFmtId="0" fontId="319" fillId="13" borderId="0" xfId="0" applyFont="1" applyFill="1" applyAlignment="1">
      <alignment horizontal="left" vertical="center" wrapText="1"/>
    </xf>
    <xf numFmtId="0" fontId="321" fillId="0" borderId="0" xfId="0" applyFont="1" applyAlignment="1">
      <alignment horizontal="center" wrapText="1"/>
    </xf>
    <xf numFmtId="43" fontId="200" fillId="0" borderId="0" xfId="0" applyNumberFormat="1" applyFont="1" applyAlignment="1">
      <alignment horizontal="center"/>
    </xf>
    <xf numFmtId="0" fontId="26" fillId="0" borderId="0" xfId="0" applyFont="1" applyAlignment="1">
      <alignment horizontal="center" wrapText="1"/>
    </xf>
    <xf numFmtId="0" fontId="189" fillId="0" borderId="0" xfId="0" applyFont="1" applyAlignment="1">
      <alignment horizontal="center" vertical="center" wrapText="1"/>
    </xf>
    <xf numFmtId="0" fontId="272" fillId="5" borderId="0" xfId="0" applyFont="1" applyFill="1" applyAlignment="1">
      <alignment horizontal="center" vertical="center" wrapText="1"/>
    </xf>
    <xf numFmtId="0" fontId="9" fillId="0" borderId="0" xfId="0" applyFont="1" applyAlignment="1">
      <alignment horizontal="center" vertical="center" wrapText="1"/>
    </xf>
    <xf numFmtId="0" fontId="188" fillId="8" borderId="0" xfId="0" applyFont="1" applyFill="1" applyAlignment="1">
      <alignment horizontal="center" vertical="center" wrapText="1"/>
    </xf>
    <xf numFmtId="0" fontId="39" fillId="14" borderId="0" xfId="0" applyFont="1" applyFill="1" applyAlignment="1">
      <alignment horizontal="left" vertical="center" wrapText="1"/>
    </xf>
    <xf numFmtId="44" fontId="337" fillId="0" borderId="0" xfId="0" applyNumberFormat="1" applyFont="1" applyAlignment="1">
      <alignment horizontal="center" vertical="center"/>
    </xf>
    <xf numFmtId="44" fontId="337" fillId="0" borderId="0" xfId="0" applyNumberFormat="1" applyFont="1" applyAlignment="1">
      <alignment horizontal="center"/>
    </xf>
    <xf numFmtId="0" fontId="319" fillId="0" borderId="0" xfId="0" applyFont="1" applyAlignment="1">
      <alignment horizontal="center" wrapText="1"/>
    </xf>
    <xf numFmtId="0" fontId="329" fillId="0" borderId="0" xfId="0" applyFont="1" applyAlignment="1">
      <alignment horizontal="center" wrapText="1"/>
    </xf>
    <xf numFmtId="0" fontId="329" fillId="0" borderId="0" xfId="0" applyFont="1" applyAlignment="1">
      <alignment horizontal="center" vertical="top"/>
    </xf>
    <xf numFmtId="0" fontId="39" fillId="0" borderId="0" xfId="0" applyFont="1" applyAlignment="1">
      <alignment horizontal="center" vertical="center" wrapText="1"/>
    </xf>
    <xf numFmtId="0" fontId="39" fillId="0" borderId="0" xfId="0" applyFont="1" applyAlignment="1">
      <alignment horizontal="left" wrapText="1"/>
    </xf>
    <xf numFmtId="0" fontId="39" fillId="14" borderId="0" xfId="0" applyFont="1" applyFill="1" applyAlignment="1">
      <alignment horizontal="left" vertical="top" wrapText="1"/>
    </xf>
    <xf numFmtId="0" fontId="0" fillId="0" borderId="0" xfId="0" applyAlignment="1">
      <alignment horizontal="center" vertical="center"/>
    </xf>
    <xf numFmtId="0" fontId="10" fillId="0" borderId="0" xfId="0" applyFont="1" applyAlignment="1">
      <alignment horizontal="center" wrapText="1"/>
    </xf>
    <xf numFmtId="0" fontId="38" fillId="0" borderId="0" xfId="0" applyFont="1" applyAlignment="1">
      <alignment horizontal="center" vertical="center" wrapText="1"/>
    </xf>
    <xf numFmtId="0" fontId="201" fillId="20" borderId="0" xfId="0" applyFont="1" applyFill="1" applyAlignment="1">
      <alignment horizontal="center" vertical="center" wrapText="1"/>
    </xf>
    <xf numFmtId="0" fontId="32" fillId="0" borderId="0" xfId="0" applyFont="1" applyAlignment="1">
      <alignment horizontal="center" vertical="center" wrapText="1"/>
    </xf>
    <xf numFmtId="0" fontId="72" fillId="55" borderId="0" xfId="0" applyFont="1" applyFill="1" applyAlignment="1">
      <alignment horizontal="center" vertical="center" wrapText="1"/>
    </xf>
    <xf numFmtId="0" fontId="110" fillId="9" borderId="0" xfId="0" applyFont="1" applyFill="1" applyAlignment="1">
      <alignment horizontal="center" vertical="center" wrapText="1"/>
    </xf>
    <xf numFmtId="0" fontId="10" fillId="18" borderId="0" xfId="0" applyFont="1" applyFill="1" applyAlignment="1">
      <alignment horizontal="center" wrapText="1"/>
    </xf>
    <xf numFmtId="0" fontId="209" fillId="13" borderId="0" xfId="0" applyFont="1" applyFill="1" applyAlignment="1">
      <alignment horizontal="center" vertical="center" wrapText="1"/>
    </xf>
    <xf numFmtId="0" fontId="110" fillId="8" borderId="0" xfId="0" applyFont="1" applyFill="1" applyAlignment="1">
      <alignment horizontal="center" vertical="center" wrapText="1"/>
    </xf>
    <xf numFmtId="9" fontId="110" fillId="18" borderId="0" xfId="0" applyNumberFormat="1" applyFont="1" applyFill="1" applyAlignment="1">
      <alignment horizontal="center" vertical="center" wrapText="1"/>
    </xf>
    <xf numFmtId="0" fontId="77" fillId="5" borderId="0" xfId="0" applyFont="1" applyFill="1" applyAlignment="1">
      <alignment horizontal="center" vertical="center" wrapText="1"/>
    </xf>
    <xf numFmtId="0" fontId="59" fillId="0" borderId="0" xfId="0" applyFont="1" applyAlignment="1">
      <alignment horizontal="center" vertical="center" wrapText="1"/>
    </xf>
    <xf numFmtId="0" fontId="204" fillId="0" borderId="0" xfId="0" applyFont="1" applyAlignment="1">
      <alignment horizontal="center" vertical="center"/>
    </xf>
    <xf numFmtId="0" fontId="65" fillId="5" borderId="0" xfId="0" applyFont="1" applyFill="1" applyAlignment="1">
      <alignment horizontal="center" textRotation="255"/>
    </xf>
    <xf numFmtId="0" fontId="198" fillId="5" borderId="0" xfId="0" applyFont="1" applyFill="1" applyAlignment="1">
      <alignment horizontal="center" vertical="center" textRotation="255"/>
    </xf>
    <xf numFmtId="0" fontId="68" fillId="17" borderId="0" xfId="0" applyFont="1" applyFill="1" applyAlignment="1">
      <alignment horizontal="center" vertical="center" textRotation="255"/>
    </xf>
    <xf numFmtId="0" fontId="200" fillId="41" borderId="0" xfId="0" applyFont="1" applyFill="1" applyAlignment="1">
      <alignment horizontal="left" vertical="center" indent="2"/>
    </xf>
    <xf numFmtId="0" fontId="10" fillId="56" borderId="0" xfId="0" applyFont="1" applyFill="1" applyAlignment="1">
      <alignment horizontal="left"/>
    </xf>
    <xf numFmtId="0" fontId="60" fillId="0" borderId="0" xfId="0" applyFont="1" applyAlignment="1">
      <alignment horizontal="center" vertical="center" textRotation="255" wrapText="1"/>
    </xf>
    <xf numFmtId="0" fontId="52" fillId="56" borderId="2" xfId="4" applyFont="1" applyFill="1" applyAlignment="1">
      <alignment horizontal="center" vertical="center" wrapText="1"/>
    </xf>
    <xf numFmtId="0" fontId="58" fillId="17" borderId="0" xfId="0" applyFont="1" applyFill="1" applyAlignment="1">
      <alignment horizontal="center" vertical="center" textRotation="255"/>
    </xf>
    <xf numFmtId="0" fontId="40" fillId="8" borderId="2" xfId="4" applyFont="1" applyFill="1" applyAlignment="1">
      <alignment horizontal="center" vertical="center" wrapText="1"/>
    </xf>
    <xf numFmtId="0" fontId="200" fillId="17" borderId="0" xfId="0" applyFont="1" applyFill="1" applyAlignment="1">
      <alignment horizontal="left" vertical="center" indent="12"/>
    </xf>
    <xf numFmtId="0" fontId="59" fillId="17" borderId="0" xfId="0" applyFont="1" applyFill="1" applyAlignment="1">
      <alignment horizontal="center" vertical="center"/>
    </xf>
    <xf numFmtId="0" fontId="197" fillId="5" borderId="0" xfId="0" applyFont="1" applyFill="1" applyAlignment="1">
      <alignment horizontal="center" vertical="center" textRotation="255"/>
    </xf>
    <xf numFmtId="43" fontId="38" fillId="2" borderId="0" xfId="0" applyNumberFormat="1" applyFont="1" applyFill="1" applyAlignment="1">
      <alignment horizontal="center" vertical="center" wrapText="1"/>
    </xf>
    <xf numFmtId="43" fontId="38" fillId="8" borderId="0" xfId="0" applyNumberFormat="1" applyFont="1" applyFill="1" applyAlignment="1">
      <alignment horizontal="center" vertical="center" wrapText="1"/>
    </xf>
    <xf numFmtId="43" fontId="38" fillId="2" borderId="0" xfId="0" applyNumberFormat="1" applyFont="1" applyFill="1" applyAlignment="1">
      <alignment horizontal="center" wrapText="1"/>
    </xf>
    <xf numFmtId="0" fontId="67" fillId="5" borderId="0" xfId="0" applyFont="1" applyFill="1" applyAlignment="1">
      <alignment horizontal="center" vertical="center" textRotation="255"/>
    </xf>
    <xf numFmtId="1" fontId="37" fillId="5" borderId="0" xfId="0" applyNumberFormat="1" applyFont="1" applyFill="1" applyAlignment="1">
      <alignment horizontal="center" vertical="center"/>
    </xf>
    <xf numFmtId="0" fontId="37" fillId="5" borderId="0" xfId="0" applyFont="1" applyFill="1" applyAlignment="1">
      <alignment horizontal="center" vertical="center"/>
    </xf>
    <xf numFmtId="0" fontId="10" fillId="0" borderId="0" xfId="0" applyFont="1" applyAlignment="1">
      <alignment horizontal="center"/>
    </xf>
    <xf numFmtId="1" fontId="19" fillId="0" borderId="0" xfId="0" applyNumberFormat="1" applyFont="1" applyAlignment="1">
      <alignment horizontal="center" vertical="top" wrapText="1"/>
    </xf>
    <xf numFmtId="0" fontId="52" fillId="0" borderId="0" xfId="0" applyFont="1" applyAlignment="1">
      <alignment horizontal="center" vertical="center"/>
    </xf>
    <xf numFmtId="0" fontId="9" fillId="18" borderId="0" xfId="0" applyFont="1" applyFill="1" applyAlignment="1">
      <alignment horizontal="center" vertical="center"/>
    </xf>
    <xf numFmtId="0" fontId="53" fillId="0" borderId="0" xfId="0" applyFont="1" applyAlignment="1">
      <alignment horizontal="center"/>
    </xf>
    <xf numFmtId="0" fontId="14" fillId="0" borderId="0" xfId="0" applyFont="1" applyAlignment="1">
      <alignment horizontal="left" vertical="center" indent="7"/>
    </xf>
    <xf numFmtId="0" fontId="9" fillId="0" borderId="0" xfId="0" applyFont="1" applyAlignment="1">
      <alignment horizontal="center" vertical="center"/>
    </xf>
    <xf numFmtId="0" fontId="31" fillId="5" borderId="0" xfId="0" applyFont="1" applyFill="1" applyAlignment="1">
      <alignment horizontal="center" vertical="center" wrapText="1"/>
    </xf>
    <xf numFmtId="0" fontId="121" fillId="18" borderId="0" xfId="0" applyFont="1" applyFill="1" applyAlignment="1">
      <alignment horizontal="center" vertical="center"/>
    </xf>
    <xf numFmtId="0" fontId="23" fillId="6" borderId="0" xfId="0" applyFont="1" applyFill="1" applyAlignment="1">
      <alignment horizontal="center" wrapText="1"/>
    </xf>
    <xf numFmtId="1" fontId="27" fillId="0" borderId="0" xfId="0" applyNumberFormat="1" applyFont="1" applyAlignment="1">
      <alignment horizontal="center" vertical="center" textRotation="255"/>
    </xf>
    <xf numFmtId="0" fontId="26" fillId="0" borderId="0" xfId="0" applyFont="1" applyAlignment="1">
      <alignment horizontal="left" wrapText="1"/>
    </xf>
    <xf numFmtId="0" fontId="31" fillId="2" borderId="0" xfId="0" applyFont="1" applyFill="1" applyAlignment="1">
      <alignment horizontal="center"/>
    </xf>
    <xf numFmtId="0" fontId="50" fillId="10" borderId="0" xfId="0" applyFont="1" applyFill="1" applyAlignment="1">
      <alignment horizontal="left" vertical="top" textRotation="255" wrapText="1"/>
    </xf>
    <xf numFmtId="1" fontId="30" fillId="6" borderId="0" xfId="0" applyNumberFormat="1" applyFont="1" applyFill="1" applyAlignment="1">
      <alignment horizontal="center" vertical="center" wrapText="1"/>
    </xf>
    <xf numFmtId="0" fontId="32" fillId="2" borderId="0" xfId="4" applyFont="1" applyFill="1" applyBorder="1" applyAlignment="1">
      <alignment horizontal="center" vertical="center"/>
    </xf>
    <xf numFmtId="0" fontId="29" fillId="2" borderId="0" xfId="0" applyFont="1" applyFill="1" applyAlignment="1">
      <alignment horizontal="left" vertical="center"/>
    </xf>
    <xf numFmtId="43" fontId="10" fillId="5" borderId="0" xfId="0" applyNumberFormat="1" applyFont="1" applyFill="1" applyAlignment="1">
      <alignment horizontal="left"/>
    </xf>
    <xf numFmtId="41" fontId="31" fillId="5" borderId="0" xfId="0" applyNumberFormat="1" applyFont="1" applyFill="1" applyAlignment="1">
      <alignment horizontal="center" vertical="center"/>
    </xf>
    <xf numFmtId="0" fontId="29" fillId="0" borderId="0" xfId="0" applyFont="1" applyAlignment="1">
      <alignment horizontal="center" vertical="top" wrapText="1"/>
    </xf>
    <xf numFmtId="0" fontId="50" fillId="5" borderId="0" xfId="0" quotePrefix="1" applyFont="1" applyFill="1" applyAlignment="1">
      <alignment horizontal="left" vertical="center" wrapText="1"/>
    </xf>
    <xf numFmtId="1" fontId="48" fillId="17" borderId="0" xfId="0" applyNumberFormat="1" applyFont="1" applyFill="1" applyAlignment="1">
      <alignment horizontal="center" vertical="center" textRotation="255" wrapText="1"/>
    </xf>
    <xf numFmtId="0" fontId="14" fillId="0" borderId="0" xfId="0" applyFont="1" applyAlignment="1">
      <alignment horizontal="center" vertical="center" wrapText="1"/>
    </xf>
    <xf numFmtId="1" fontId="18" fillId="5" borderId="0" xfId="0" applyNumberFormat="1" applyFont="1" applyFill="1" applyAlignment="1">
      <alignment horizontal="center" vertical="center"/>
    </xf>
    <xf numFmtId="1" fontId="278" fillId="5" borderId="0" xfId="0" applyNumberFormat="1" applyFont="1" applyFill="1" applyAlignment="1">
      <alignment horizontal="center" vertical="center"/>
    </xf>
    <xf numFmtId="0" fontId="77" fillId="0" borderId="0" xfId="0" applyFont="1" applyAlignment="1">
      <alignment horizontal="center" vertical="center" wrapText="1"/>
    </xf>
    <xf numFmtId="1" fontId="30" fillId="0" borderId="0" xfId="0" applyNumberFormat="1" applyFont="1" applyAlignment="1">
      <alignment horizontal="center" vertical="center" wrapText="1"/>
    </xf>
    <xf numFmtId="0" fontId="48" fillId="17" borderId="0" xfId="0" applyFont="1" applyFill="1" applyAlignment="1">
      <alignment horizontal="center" vertical="center" textRotation="255" wrapText="1"/>
    </xf>
    <xf numFmtId="9" fontId="383" fillId="14" borderId="0" xfId="0" applyNumberFormat="1" applyFont="1" applyFill="1" applyAlignment="1">
      <alignment horizontal="center" vertical="center"/>
    </xf>
    <xf numFmtId="9" fontId="381" fillId="14" borderId="0" xfId="0" applyNumberFormat="1" applyFont="1" applyFill="1" applyAlignment="1">
      <alignment horizontal="center" vertical="center" wrapText="1"/>
    </xf>
    <xf numFmtId="0" fontId="31" fillId="0" borderId="0" xfId="0" applyFont="1" applyAlignment="1">
      <alignment horizontal="center" wrapText="1"/>
    </xf>
    <xf numFmtId="0" fontId="69" fillId="2" borderId="0" xfId="0" applyFont="1" applyFill="1" applyAlignment="1">
      <alignment horizontal="center" wrapText="1"/>
    </xf>
    <xf numFmtId="0" fontId="200" fillId="17" borderId="0" xfId="0" applyFont="1" applyFill="1" applyAlignment="1">
      <alignment horizontal="left" vertical="center" indent="3"/>
    </xf>
    <xf numFmtId="0" fontId="10" fillId="56" borderId="0" xfId="0" applyFont="1" applyFill="1" applyAlignment="1">
      <alignment horizontal="center"/>
    </xf>
    <xf numFmtId="1" fontId="278" fillId="8" borderId="0" xfId="0" quotePrefix="1" applyNumberFormat="1" applyFont="1" applyFill="1" applyAlignment="1">
      <alignment horizontal="center" vertical="center"/>
    </xf>
    <xf numFmtId="41" fontId="31" fillId="8" borderId="0" xfId="0" applyNumberFormat="1" applyFont="1" applyFill="1" applyAlignment="1">
      <alignment horizontal="center" vertical="center"/>
    </xf>
    <xf numFmtId="1" fontId="280" fillId="8" borderId="0" xfId="0" quotePrefix="1" applyNumberFormat="1" applyFont="1" applyFill="1" applyAlignment="1">
      <alignment horizontal="center" vertical="center"/>
    </xf>
    <xf numFmtId="0" fontId="47" fillId="0" borderId="0" xfId="0" applyFont="1" applyAlignment="1">
      <alignment horizontal="center" wrapText="1"/>
    </xf>
    <xf numFmtId="1" fontId="199" fillId="0" borderId="0" xfId="0" applyNumberFormat="1" applyFont="1" applyAlignment="1">
      <alignment horizontal="center" vertical="center"/>
    </xf>
    <xf numFmtId="164" fontId="10" fillId="0" borderId="0" xfId="0" applyNumberFormat="1" applyFont="1" applyAlignment="1">
      <alignment horizontal="center"/>
    </xf>
    <xf numFmtId="164" fontId="77" fillId="0" borderId="0" xfId="2" applyNumberFormat="1" applyFont="1" applyAlignment="1">
      <alignment horizontal="center"/>
    </xf>
    <xf numFmtId="0" fontId="28" fillId="7" borderId="0" xfId="0" applyFont="1" applyFill="1" applyAlignment="1">
      <alignment horizontal="center" vertical="center" wrapText="1"/>
    </xf>
    <xf numFmtId="164" fontId="142" fillId="0" borderId="0" xfId="2" applyNumberFormat="1" applyFont="1" applyAlignment="1">
      <alignment horizontal="center"/>
    </xf>
    <xf numFmtId="0" fontId="25" fillId="0" borderId="0" xfId="0" applyFont="1" applyAlignment="1">
      <alignment horizontal="center"/>
    </xf>
    <xf numFmtId="1" fontId="37" fillId="5" borderId="0" xfId="0" applyNumberFormat="1" applyFont="1" applyFill="1" applyAlignment="1">
      <alignment horizontal="left" vertical="center"/>
    </xf>
    <xf numFmtId="1" fontId="18" fillId="0" borderId="0" xfId="0" applyNumberFormat="1" applyFont="1" applyAlignment="1">
      <alignment horizontal="left" vertical="center"/>
    </xf>
    <xf numFmtId="9" fontId="140" fillId="0" borderId="0" xfId="3" applyFont="1" applyAlignment="1">
      <alignment horizontal="center" vertical="center" wrapText="1"/>
    </xf>
    <xf numFmtId="0" fontId="21" fillId="17" borderId="0" xfId="0" applyFont="1" applyFill="1" applyAlignment="1">
      <alignment horizontal="center"/>
    </xf>
    <xf numFmtId="0" fontId="10" fillId="0" borderId="0" xfId="0" applyFont="1"/>
    <xf numFmtId="164" fontId="144" fillId="0" borderId="0" xfId="2" applyNumberFormat="1" applyFont="1" applyAlignment="1">
      <alignment horizontal="center"/>
    </xf>
    <xf numFmtId="0" fontId="33" fillId="0" borderId="0" xfId="0" applyFont="1" applyAlignment="1">
      <alignment horizontal="center" textRotation="255"/>
    </xf>
    <xf numFmtId="0" fontId="85" fillId="18" borderId="0" xfId="0" applyFont="1" applyFill="1" applyAlignment="1">
      <alignment horizontal="center" vertical="center" wrapText="1"/>
    </xf>
    <xf numFmtId="0" fontId="73" fillId="7" borderId="0" xfId="0" applyFont="1" applyFill="1" applyAlignment="1">
      <alignment horizontal="center" vertical="center" wrapText="1"/>
    </xf>
    <xf numFmtId="0" fontId="32" fillId="2" borderId="0" xfId="4" applyFont="1" applyFill="1" applyBorder="1" applyAlignment="1">
      <alignment horizontal="center"/>
    </xf>
    <xf numFmtId="0" fontId="69" fillId="0" borderId="0" xfId="0" applyFont="1" applyAlignment="1">
      <alignment horizontal="center"/>
    </xf>
    <xf numFmtId="0" fontId="23" fillId="6" borderId="0" xfId="0" applyFont="1" applyFill="1" applyAlignment="1">
      <alignment horizontal="center" vertical="center" wrapText="1"/>
    </xf>
    <xf numFmtId="1" fontId="19" fillId="6" borderId="0" xfId="0" applyNumberFormat="1" applyFont="1" applyFill="1" applyAlignment="1">
      <alignment horizontal="center" vertical="top" wrapText="1"/>
    </xf>
    <xf numFmtId="0" fontId="26" fillId="0" borderId="0" xfId="0" applyFont="1" applyAlignment="1">
      <alignment horizontal="center" vertical="center" wrapText="1"/>
    </xf>
    <xf numFmtId="0" fontId="121" fillId="0" borderId="0" xfId="0" applyFont="1" applyAlignment="1">
      <alignment horizontal="center" vertical="center"/>
    </xf>
    <xf numFmtId="0" fontId="14" fillId="0" borderId="0" xfId="0" applyFont="1" applyAlignment="1">
      <alignment horizontal="center" vertical="center"/>
    </xf>
    <xf numFmtId="0" fontId="11" fillId="0" borderId="0" xfId="0" applyFont="1" applyAlignment="1">
      <alignment horizontal="center"/>
    </xf>
    <xf numFmtId="0" fontId="37" fillId="0" borderId="0" xfId="0" applyFont="1" applyAlignment="1">
      <alignment horizontal="center" vertical="center"/>
    </xf>
    <xf numFmtId="0" fontId="12" fillId="5" borderId="0" xfId="0" applyFont="1" applyFill="1" applyAlignment="1">
      <alignment horizontal="center" vertical="center" textRotation="135"/>
    </xf>
    <xf numFmtId="0" fontId="44" fillId="12" borderId="0" xfId="0" applyFont="1" applyFill="1" applyAlignment="1">
      <alignment horizontal="center" vertical="center" wrapText="1"/>
    </xf>
    <xf numFmtId="9" fontId="168" fillId="14" borderId="0" xfId="0" applyNumberFormat="1" applyFont="1" applyFill="1" applyAlignment="1">
      <alignment horizontal="center" vertical="center" wrapText="1"/>
    </xf>
    <xf numFmtId="1" fontId="37" fillId="0" borderId="0" xfId="0" applyNumberFormat="1" applyFont="1" applyAlignment="1">
      <alignment horizontal="center" vertical="top"/>
    </xf>
    <xf numFmtId="0" fontId="140" fillId="0" borderId="0" xfId="0" applyFont="1" applyAlignment="1">
      <alignment horizontal="center" vertical="center" wrapText="1"/>
    </xf>
    <xf numFmtId="0" fontId="25" fillId="5" borderId="0" xfId="0" applyFont="1" applyFill="1" applyAlignment="1">
      <alignment horizontal="center" vertical="center" wrapText="1"/>
    </xf>
    <xf numFmtId="0" fontId="239" fillId="18" borderId="0" xfId="0" applyFont="1" applyFill="1" applyAlignment="1">
      <alignment horizontal="center" vertical="center" wrapText="1"/>
    </xf>
    <xf numFmtId="0" fontId="235" fillId="0" borderId="0" xfId="0" applyFont="1" applyAlignment="1">
      <alignment horizontal="center"/>
    </xf>
    <xf numFmtId="0" fontId="21" fillId="9" borderId="0" xfId="0" applyFont="1" applyFill="1" applyAlignment="1">
      <alignment horizontal="center" vertical="center" wrapText="1"/>
    </xf>
    <xf numFmtId="0" fontId="216" fillId="0" borderId="0" xfId="0" applyFont="1" applyAlignment="1">
      <alignment horizontal="center" vertical="center"/>
    </xf>
    <xf numFmtId="0" fontId="217" fillId="8" borderId="10" xfId="0" applyFont="1" applyFill="1" applyBorder="1" applyAlignment="1">
      <alignment horizontal="center" vertical="center" wrapText="1"/>
    </xf>
    <xf numFmtId="0" fontId="217" fillId="8" borderId="0" xfId="0" applyFont="1" applyFill="1" applyAlignment="1">
      <alignment horizontal="center" vertical="center" wrapText="1"/>
    </xf>
    <xf numFmtId="0" fontId="95" fillId="13" borderId="17" xfId="0" applyFont="1" applyFill="1" applyBorder="1" applyAlignment="1">
      <alignment horizontal="center" vertical="center" textRotation="255" wrapText="1"/>
    </xf>
    <xf numFmtId="0" fontId="95" fillId="13" borderId="0" xfId="0" applyFont="1" applyFill="1" applyAlignment="1">
      <alignment horizontal="center" vertical="center" textRotation="255" wrapText="1"/>
    </xf>
    <xf numFmtId="0" fontId="106" fillId="39" borderId="0" xfId="0" applyFont="1" applyFill="1" applyAlignment="1">
      <alignment vertical="center" textRotation="255" wrapText="1"/>
    </xf>
    <xf numFmtId="0" fontId="106" fillId="39" borderId="22" xfId="0" applyFont="1" applyFill="1" applyBorder="1" applyAlignment="1">
      <alignment vertical="center" textRotation="255" wrapText="1"/>
    </xf>
    <xf numFmtId="0" fontId="101" fillId="0" borderId="0" xfId="0" applyFont="1" applyAlignment="1">
      <alignment horizontal="center" vertical="center" textRotation="255" wrapText="1"/>
    </xf>
    <xf numFmtId="0" fontId="102" fillId="34" borderId="0" xfId="0" applyFont="1" applyFill="1" applyAlignment="1">
      <alignment horizontal="center" vertical="center" textRotation="255" wrapText="1"/>
    </xf>
    <xf numFmtId="0" fontId="95" fillId="36" borderId="0" xfId="0" applyFont="1" applyFill="1" applyAlignment="1">
      <alignment horizontal="center" vertical="center" textRotation="255" wrapText="1"/>
    </xf>
    <xf numFmtId="0" fontId="101" fillId="12" borderId="0" xfId="0" applyFont="1" applyFill="1" applyAlignment="1">
      <alignment horizontal="center" vertical="center" textRotation="255" wrapText="1"/>
    </xf>
    <xf numFmtId="0" fontId="255" fillId="0" borderId="0" xfId="0" applyFont="1" applyAlignment="1">
      <alignment horizontal="center" vertical="center"/>
    </xf>
    <xf numFmtId="0" fontId="200" fillId="0" borderId="8" xfId="0" applyFont="1" applyBorder="1" applyAlignment="1">
      <alignment horizontal="right" vertical="center" textRotation="180" wrapText="1"/>
    </xf>
    <xf numFmtId="0" fontId="200" fillId="0" borderId="0" xfId="0" applyFont="1" applyAlignment="1">
      <alignment horizontal="right" vertical="center" textRotation="180" wrapText="1"/>
    </xf>
    <xf numFmtId="0" fontId="200" fillId="0" borderId="8" xfId="0" applyFont="1" applyBorder="1" applyAlignment="1">
      <alignment horizontal="right" vertical="center" wrapText="1"/>
    </xf>
    <xf numFmtId="0" fontId="200" fillId="0" borderId="0" xfId="0" applyFont="1" applyAlignment="1">
      <alignment horizontal="right" vertical="center" wrapText="1"/>
    </xf>
    <xf numFmtId="0" fontId="181" fillId="0" borderId="0" xfId="0" applyFont="1" applyAlignment="1">
      <alignment horizontal="right" textRotation="180"/>
    </xf>
    <xf numFmtId="0" fontId="181" fillId="0" borderId="0" xfId="0" applyFont="1" applyAlignment="1">
      <alignment horizontal="right"/>
    </xf>
    <xf numFmtId="0" fontId="181" fillId="0" borderId="0" xfId="0" applyFont="1" applyAlignment="1">
      <alignment horizontal="right" vertical="center" textRotation="180" wrapText="1"/>
    </xf>
    <xf numFmtId="0" fontId="181" fillId="0" borderId="0" xfId="0" applyFont="1" applyAlignment="1">
      <alignment horizontal="right" vertical="center" wrapText="1"/>
    </xf>
    <xf numFmtId="0" fontId="195" fillId="0" borderId="0" xfId="0" applyFont="1" applyAlignment="1">
      <alignment horizontal="right" vertical="center" textRotation="180" wrapText="1"/>
    </xf>
    <xf numFmtId="0" fontId="195" fillId="0" borderId="3" xfId="0" applyFont="1" applyBorder="1" applyAlignment="1">
      <alignment horizontal="right" vertical="center" textRotation="180" wrapText="1"/>
    </xf>
    <xf numFmtId="0" fontId="195" fillId="0" borderId="0" xfId="0" applyFont="1" applyAlignment="1">
      <alignment horizontal="right" vertical="center" wrapText="1"/>
    </xf>
    <xf numFmtId="0" fontId="195" fillId="0" borderId="3" xfId="0" applyFont="1" applyBorder="1" applyAlignment="1">
      <alignment horizontal="right" vertical="center" wrapText="1"/>
    </xf>
    <xf numFmtId="0" fontId="181" fillId="0" borderId="3" xfId="0" applyFont="1" applyBorder="1" applyAlignment="1">
      <alignment horizontal="right" vertical="center" textRotation="180" wrapText="1"/>
    </xf>
    <xf numFmtId="0" fontId="181" fillId="0" borderId="3" xfId="0" applyFont="1" applyBorder="1" applyAlignment="1">
      <alignment horizontal="right" vertical="center" wrapText="1"/>
    </xf>
    <xf numFmtId="0" fontId="24" fillId="14" borderId="0" xfId="0" applyFont="1" applyFill="1" applyAlignment="1">
      <alignment horizontal="right" vertical="center" textRotation="180" wrapText="1"/>
    </xf>
    <xf numFmtId="0" fontId="24" fillId="14" borderId="0" xfId="0" applyFont="1" applyFill="1" applyAlignment="1">
      <alignment horizontal="right" vertical="center" wrapText="1"/>
    </xf>
    <xf numFmtId="0" fontId="223" fillId="38" borderId="31" xfId="0" applyFont="1" applyFill="1" applyBorder="1" applyAlignment="1">
      <alignment horizontal="center" vertical="center"/>
    </xf>
    <xf numFmtId="0" fontId="223" fillId="38" borderId="17" xfId="0" applyFont="1" applyFill="1" applyBorder="1" applyAlignment="1">
      <alignment horizontal="center" vertical="center"/>
    </xf>
    <xf numFmtId="0" fontId="223" fillId="38" borderId="30" xfId="0" applyFont="1" applyFill="1" applyBorder="1" applyAlignment="1">
      <alignment horizontal="center" vertical="center"/>
    </xf>
    <xf numFmtId="0" fontId="300" fillId="0" borderId="0" xfId="0" applyFont="1" applyAlignment="1">
      <alignment horizontal="left" wrapText="1"/>
    </xf>
    <xf numFmtId="0" fontId="299" fillId="0" borderId="0" xfId="0" applyFont="1" applyAlignment="1">
      <alignment horizontal="left" vertical="center"/>
    </xf>
    <xf numFmtId="0" fontId="225" fillId="0" borderId="0" xfId="0" applyFont="1" applyAlignment="1">
      <alignment horizontal="center" wrapText="1"/>
    </xf>
    <xf numFmtId="0" fontId="77" fillId="5" borderId="0" xfId="0" applyFont="1" applyFill="1" applyAlignment="1">
      <alignment horizontal="left"/>
    </xf>
    <xf numFmtId="0" fontId="297" fillId="5" borderId="0" xfId="0" applyFont="1" applyFill="1" applyAlignment="1">
      <alignment horizontal="center" vertical="top"/>
    </xf>
    <xf numFmtId="0" fontId="181" fillId="0" borderId="0" xfId="0" applyFont="1" applyAlignment="1">
      <alignment horizontal="center" vertical="center" wrapText="1"/>
    </xf>
    <xf numFmtId="0" fontId="26" fillId="0" borderId="0" xfId="0" applyFont="1" applyAlignment="1">
      <alignment horizontal="left" vertical="top" wrapText="1" indent="10"/>
    </xf>
    <xf numFmtId="0" fontId="26" fillId="0" borderId="0" xfId="0" applyFont="1" applyAlignment="1">
      <alignment horizontal="center" vertical="top" wrapText="1"/>
    </xf>
    <xf numFmtId="0" fontId="41" fillId="2" borderId="0" xfId="0" applyFont="1" applyFill="1" applyAlignment="1">
      <alignment horizontal="left"/>
    </xf>
    <xf numFmtId="0" fontId="77" fillId="0" borderId="0" xfId="0" applyFont="1" applyAlignment="1">
      <alignment horizontal="left" wrapText="1"/>
    </xf>
    <xf numFmtId="0" fontId="12" fillId="0" borderId="0" xfId="0" applyFont="1" applyAlignment="1">
      <alignment horizontal="left"/>
    </xf>
    <xf numFmtId="0" fontId="77" fillId="5" borderId="0" xfId="0" applyFont="1" applyFill="1" applyAlignment="1">
      <alignment horizontal="center"/>
    </xf>
    <xf numFmtId="14" fontId="93" fillId="0" borderId="3" xfId="5" applyNumberFormat="1" applyFont="1" applyBorder="1" applyAlignment="1">
      <alignment horizontal="center"/>
    </xf>
    <xf numFmtId="0" fontId="83" fillId="8" borderId="26" xfId="6" applyFill="1" applyBorder="1" applyAlignment="1">
      <alignment horizontal="center" vertical="center"/>
    </xf>
    <xf numFmtId="0" fontId="83" fillId="8" borderId="7" xfId="6" applyFill="1" applyBorder="1" applyAlignment="1">
      <alignment horizontal="center" vertical="center"/>
    </xf>
    <xf numFmtId="0" fontId="32" fillId="0" borderId="13" xfId="0" applyFont="1" applyBorder="1" applyAlignment="1">
      <alignment horizontal="center" vertical="center" wrapText="1"/>
    </xf>
    <xf numFmtId="0" fontId="32" fillId="0" borderId="9" xfId="0" applyFont="1" applyBorder="1" applyAlignment="1">
      <alignment horizontal="center" vertical="center" wrapText="1"/>
    </xf>
    <xf numFmtId="0" fontId="32" fillId="0" borderId="4" xfId="0" applyFont="1" applyBorder="1" applyAlignment="1">
      <alignment horizontal="center" vertical="center" wrapText="1"/>
    </xf>
    <xf numFmtId="14" fontId="93" fillId="0" borderId="0" xfId="5" applyNumberFormat="1" applyFont="1" applyAlignment="1">
      <alignment horizontal="center"/>
    </xf>
    <xf numFmtId="170" fontId="93" fillId="0" borderId="3" xfId="5" applyNumberFormat="1" applyFont="1" applyBorder="1" applyAlignment="1">
      <alignment horizontal="center"/>
    </xf>
    <xf numFmtId="0" fontId="119" fillId="0" borderId="9" xfId="5" applyFont="1" applyBorder="1" applyAlignment="1">
      <alignment horizontal="center" vertical="center" textRotation="120" wrapText="1"/>
    </xf>
    <xf numFmtId="0" fontId="119" fillId="0" borderId="4" xfId="5" applyFont="1" applyBorder="1" applyAlignment="1">
      <alignment horizontal="center" vertical="center" textRotation="120" wrapText="1"/>
    </xf>
    <xf numFmtId="0" fontId="384" fillId="14" borderId="16" xfId="0" applyFont="1" applyFill="1" applyBorder="1" applyAlignment="1">
      <alignment horizontal="center" vertical="center" wrapText="1"/>
    </xf>
    <xf numFmtId="0" fontId="384" fillId="14" borderId="9" xfId="0" applyFont="1" applyFill="1" applyBorder="1" applyAlignment="1">
      <alignment horizontal="center" vertical="center" wrapText="1"/>
    </xf>
    <xf numFmtId="0" fontId="384" fillId="14" borderId="4" xfId="0" applyFont="1" applyFill="1" applyBorder="1" applyAlignment="1">
      <alignment horizontal="center" vertical="center" wrapText="1"/>
    </xf>
    <xf numFmtId="0" fontId="119" fillId="8" borderId="8" xfId="5" applyFont="1" applyFill="1" applyBorder="1" applyAlignment="1">
      <alignment horizontal="center" vertical="center" wrapText="1"/>
    </xf>
    <xf numFmtId="0" fontId="119" fillId="8" borderId="0" xfId="5" applyFont="1" applyFill="1" applyAlignment="1">
      <alignment horizontal="center" vertical="center" wrapText="1"/>
    </xf>
    <xf numFmtId="0" fontId="190" fillId="0" borderId="0" xfId="5" applyFont="1" applyAlignment="1">
      <alignment horizontal="left" vertical="top"/>
    </xf>
    <xf numFmtId="0" fontId="94" fillId="0" borderId="0" xfId="5" applyFont="1" applyAlignment="1">
      <alignment horizontal="center" vertical="top"/>
    </xf>
    <xf numFmtId="0" fontId="83" fillId="8" borderId="6" xfId="6" applyFill="1" applyBorder="1" applyAlignment="1">
      <alignment horizontal="center" vertical="center"/>
    </xf>
    <xf numFmtId="0" fontId="384" fillId="14" borderId="8" xfId="0" applyFont="1" applyFill="1" applyBorder="1" applyAlignment="1">
      <alignment horizontal="center" vertical="center" wrapText="1"/>
    </xf>
    <xf numFmtId="0" fontId="384" fillId="14" borderId="0" xfId="0" applyFont="1" applyFill="1" applyAlignment="1">
      <alignment horizontal="center" vertical="center" wrapText="1"/>
    </xf>
    <xf numFmtId="0" fontId="384" fillId="14" borderId="3" xfId="0" applyFont="1" applyFill="1" applyBorder="1" applyAlignment="1">
      <alignment horizontal="center" vertical="center" wrapText="1"/>
    </xf>
    <xf numFmtId="0" fontId="7" fillId="0" borderId="0" xfId="0" applyFont="1" applyAlignment="1">
      <alignment horizontal="center" vertical="center" wrapText="1"/>
    </xf>
    <xf numFmtId="0" fontId="119" fillId="8" borderId="16" xfId="5" applyFont="1" applyFill="1" applyBorder="1" applyAlignment="1">
      <alignment horizontal="center" vertical="center" wrapText="1"/>
    </xf>
    <xf numFmtId="0" fontId="119" fillId="8" borderId="9" xfId="5" applyFont="1" applyFill="1" applyBorder="1" applyAlignment="1">
      <alignment horizontal="center" vertical="center" wrapText="1"/>
    </xf>
    <xf numFmtId="0" fontId="83" fillId="24" borderId="6" xfId="6" applyBorder="1" applyAlignment="1">
      <alignment horizontal="center" vertical="center"/>
    </xf>
    <xf numFmtId="0" fontId="83" fillId="24" borderId="26" xfId="6" applyBorder="1" applyAlignment="1">
      <alignment horizontal="center" vertical="center"/>
    </xf>
    <xf numFmtId="0" fontId="83" fillId="24" borderId="7" xfId="6" applyBorder="1" applyAlignment="1">
      <alignment horizontal="center" vertical="center"/>
    </xf>
    <xf numFmtId="0" fontId="45" fillId="0" borderId="6" xfId="0" applyFont="1" applyBorder="1" applyAlignment="1">
      <alignment horizontal="center"/>
    </xf>
    <xf numFmtId="0" fontId="45" fillId="0" borderId="26" xfId="0" applyFont="1" applyBorder="1" applyAlignment="1">
      <alignment horizontal="center"/>
    </xf>
    <xf numFmtId="0" fontId="45" fillId="0" borderId="7" xfId="0" applyFont="1" applyBorder="1" applyAlignment="1">
      <alignment horizontal="center"/>
    </xf>
    <xf numFmtId="0" fontId="32" fillId="4" borderId="6" xfId="0" applyFont="1" applyFill="1" applyBorder="1" applyAlignment="1">
      <alignment horizontal="center"/>
    </xf>
    <xf numFmtId="0" fontId="32" fillId="4" borderId="26" xfId="0" applyFont="1" applyFill="1" applyBorder="1" applyAlignment="1">
      <alignment horizontal="center"/>
    </xf>
    <xf numFmtId="0" fontId="32" fillId="4" borderId="7" xfId="0" applyFont="1" applyFill="1" applyBorder="1" applyAlignment="1">
      <alignment horizontal="center"/>
    </xf>
    <xf numFmtId="0" fontId="45" fillId="5" borderId="6" xfId="0" applyFont="1" applyFill="1" applyBorder="1" applyAlignment="1">
      <alignment horizontal="center"/>
    </xf>
    <xf numFmtId="0" fontId="45" fillId="5" borderId="26" xfId="0" applyFont="1" applyFill="1" applyBorder="1" applyAlignment="1">
      <alignment horizontal="center"/>
    </xf>
    <xf numFmtId="0" fontId="45" fillId="5" borderId="7" xfId="0" applyFont="1" applyFill="1" applyBorder="1" applyAlignment="1">
      <alignment horizontal="center"/>
    </xf>
    <xf numFmtId="0" fontId="305" fillId="0" borderId="6" xfId="22" quotePrefix="1" applyFont="1" applyFill="1" applyBorder="1" applyAlignment="1">
      <alignment horizontal="left" indent="1"/>
    </xf>
    <xf numFmtId="0" fontId="305" fillId="0" borderId="26" xfId="22" quotePrefix="1" applyFont="1" applyFill="1" applyBorder="1" applyAlignment="1">
      <alignment horizontal="left" indent="1"/>
    </xf>
    <xf numFmtId="0" fontId="305" fillId="0" borderId="7" xfId="22" quotePrefix="1" applyFont="1" applyFill="1" applyBorder="1" applyAlignment="1">
      <alignment horizontal="left" indent="1"/>
    </xf>
    <xf numFmtId="0" fontId="305" fillId="5" borderId="6" xfId="22" quotePrefix="1" applyFont="1" applyFill="1" applyBorder="1" applyAlignment="1">
      <alignment horizontal="left" indent="1"/>
    </xf>
    <xf numFmtId="0" fontId="305" fillId="5" borderId="26" xfId="22" quotePrefix="1" applyFont="1" applyFill="1" applyBorder="1" applyAlignment="1">
      <alignment horizontal="left" indent="1"/>
    </xf>
    <xf numFmtId="0" fontId="305" fillId="5" borderId="7" xfId="22" quotePrefix="1" applyFont="1" applyFill="1" applyBorder="1" applyAlignment="1">
      <alignment horizontal="left" indent="1"/>
    </xf>
    <xf numFmtId="0" fontId="45" fillId="22" borderId="25" xfId="0" applyFont="1" applyFill="1" applyBorder="1" applyAlignment="1">
      <alignment horizontal="center"/>
    </xf>
    <xf numFmtId="0" fontId="45" fillId="22" borderId="8" xfId="0" applyFont="1" applyFill="1" applyBorder="1" applyAlignment="1">
      <alignment horizontal="center"/>
    </xf>
    <xf numFmtId="0" fontId="45" fillId="22" borderId="16" xfId="0" applyFont="1" applyFill="1" applyBorder="1" applyAlignment="1">
      <alignment horizontal="center"/>
    </xf>
    <xf numFmtId="0" fontId="45" fillId="24" borderId="6" xfId="22" applyFont="1" applyBorder="1" applyAlignment="1">
      <alignment horizontal="center"/>
    </xf>
    <xf numFmtId="0" fontId="45" fillId="24" borderId="26" xfId="22" applyFont="1" applyBorder="1" applyAlignment="1">
      <alignment horizontal="center"/>
    </xf>
    <xf numFmtId="0" fontId="45" fillId="24" borderId="7" xfId="22" applyFont="1" applyBorder="1" applyAlignment="1">
      <alignment horizontal="center"/>
    </xf>
    <xf numFmtId="0" fontId="32" fillId="5" borderId="6" xfId="22" applyFont="1" applyFill="1" applyBorder="1" applyAlignment="1">
      <alignment horizontal="center"/>
    </xf>
    <xf numFmtId="0" fontId="32" fillId="5" borderId="26" xfId="22" applyFont="1" applyFill="1" applyBorder="1" applyAlignment="1">
      <alignment horizontal="center"/>
    </xf>
    <xf numFmtId="0" fontId="32" fillId="5" borderId="7" xfId="22" applyFont="1" applyFill="1" applyBorder="1" applyAlignment="1">
      <alignment horizontal="center"/>
    </xf>
    <xf numFmtId="0" fontId="305" fillId="0" borderId="6" xfId="22" quotePrefix="1" applyFont="1" applyFill="1" applyBorder="1" applyAlignment="1">
      <alignment horizontal="left"/>
    </xf>
    <xf numFmtId="0" fontId="305" fillId="0" borderId="26" xfId="22" quotePrefix="1" applyFont="1" applyFill="1" applyBorder="1" applyAlignment="1">
      <alignment horizontal="left"/>
    </xf>
    <xf numFmtId="0" fontId="305" fillId="0" borderId="7" xfId="22" quotePrefix="1" applyFont="1" applyFill="1" applyBorder="1" applyAlignment="1">
      <alignment horizontal="left"/>
    </xf>
    <xf numFmtId="0" fontId="49" fillId="5" borderId="25" xfId="0" applyFont="1" applyFill="1" applyBorder="1" applyAlignment="1">
      <alignment horizontal="center" vertical="center"/>
    </xf>
    <xf numFmtId="0" fontId="49" fillId="5" borderId="8" xfId="0" applyFont="1" applyFill="1" applyBorder="1" applyAlignment="1">
      <alignment horizontal="center" vertical="center"/>
    </xf>
    <xf numFmtId="43" fontId="306" fillId="5" borderId="29" xfId="22" applyNumberFormat="1" applyFont="1" applyFill="1" applyBorder="1" applyAlignment="1">
      <alignment horizontal="center" vertical="center" wrapText="1"/>
    </xf>
    <xf numFmtId="43" fontId="306" fillId="5" borderId="0" xfId="22" applyNumberFormat="1" applyFont="1" applyFill="1" applyBorder="1" applyAlignment="1">
      <alignment horizontal="center" vertical="center" wrapText="1"/>
    </xf>
    <xf numFmtId="43" fontId="306" fillId="5" borderId="24" xfId="22" applyNumberFormat="1" applyFont="1" applyFill="1" applyBorder="1" applyAlignment="1">
      <alignment horizontal="center" vertical="center" wrapText="1"/>
    </xf>
    <xf numFmtId="43" fontId="306" fillId="5" borderId="3" xfId="22" applyNumberFormat="1" applyFont="1" applyFill="1" applyBorder="1" applyAlignment="1">
      <alignment horizontal="center" vertical="center" wrapText="1"/>
    </xf>
    <xf numFmtId="43" fontId="306" fillId="0" borderId="0" xfId="22" applyNumberFormat="1" applyFont="1" applyFill="1" applyBorder="1" applyAlignment="1">
      <alignment horizontal="center" vertical="center" wrapText="1"/>
    </xf>
    <xf numFmtId="43" fontId="306" fillId="0" borderId="3" xfId="22" applyNumberFormat="1" applyFont="1" applyFill="1" applyBorder="1" applyAlignment="1">
      <alignment horizontal="center" vertical="center" wrapText="1"/>
    </xf>
    <xf numFmtId="43" fontId="306" fillId="5" borderId="0" xfId="22" applyNumberFormat="1" applyFont="1" applyFill="1" applyBorder="1" applyAlignment="1">
      <alignment horizontal="center" vertical="center"/>
    </xf>
    <xf numFmtId="43" fontId="306" fillId="5" borderId="3" xfId="22" applyNumberFormat="1" applyFont="1" applyFill="1" applyBorder="1" applyAlignment="1">
      <alignment horizontal="center" vertical="center"/>
    </xf>
    <xf numFmtId="0" fontId="25" fillId="0" borderId="9" xfId="0" applyFont="1" applyBorder="1" applyAlignment="1">
      <alignment horizontal="center" vertical="center" textRotation="255"/>
    </xf>
    <xf numFmtId="0" fontId="58" fillId="5" borderId="9" xfId="0" applyFont="1" applyFill="1" applyBorder="1" applyAlignment="1">
      <alignment horizontal="right" vertical="top" textRotation="255"/>
    </xf>
    <xf numFmtId="0" fontId="25" fillId="50" borderId="9" xfId="0" applyFont="1" applyFill="1" applyBorder="1" applyAlignment="1">
      <alignment horizontal="center" vertical="top" textRotation="255"/>
    </xf>
    <xf numFmtId="0" fontId="303" fillId="0" borderId="9" xfId="0" applyFont="1" applyBorder="1" applyAlignment="1">
      <alignment horizontal="center" vertical="top" textRotation="255"/>
    </xf>
    <xf numFmtId="0" fontId="178" fillId="5" borderId="0" xfId="0" applyFont="1" applyFill="1" applyAlignment="1">
      <alignment horizontal="center" vertical="center" textRotation="255"/>
    </xf>
    <xf numFmtId="0" fontId="203" fillId="5" borderId="25" xfId="0" applyFont="1" applyFill="1" applyBorder="1" applyAlignment="1">
      <alignment horizontal="center" vertical="center"/>
    </xf>
    <xf numFmtId="0" fontId="203" fillId="5" borderId="8" xfId="0" applyFont="1" applyFill="1" applyBorder="1" applyAlignment="1">
      <alignment horizontal="center" vertical="center"/>
    </xf>
    <xf numFmtId="0" fontId="307" fillId="24" borderId="6" xfId="22" applyFont="1" applyBorder="1" applyAlignment="1">
      <alignment horizontal="center"/>
    </xf>
    <xf numFmtId="0" fontId="307" fillId="24" borderId="26" xfId="22" applyFont="1" applyBorder="1" applyAlignment="1">
      <alignment horizontal="center"/>
    </xf>
    <xf numFmtId="0" fontId="307" fillId="24" borderId="7" xfId="22" applyFont="1" applyBorder="1" applyAlignment="1">
      <alignment horizontal="center"/>
    </xf>
    <xf numFmtId="0" fontId="307" fillId="0" borderId="6" xfId="0" applyFont="1" applyBorder="1" applyAlignment="1">
      <alignment horizontal="center"/>
    </xf>
    <xf numFmtId="0" fontId="307" fillId="0" borderId="26" xfId="0" applyFont="1" applyBorder="1" applyAlignment="1">
      <alignment horizontal="center"/>
    </xf>
    <xf numFmtId="0" fontId="307" fillId="0" borderId="7" xfId="0" applyFont="1" applyBorder="1" applyAlignment="1">
      <alignment horizontal="center"/>
    </xf>
    <xf numFmtId="43" fontId="306" fillId="5" borderId="9" xfId="22" applyNumberFormat="1" applyFont="1" applyFill="1" applyBorder="1" applyAlignment="1">
      <alignment horizontal="center" vertical="center" wrapText="1"/>
    </xf>
    <xf numFmtId="43" fontId="306" fillId="5" borderId="36" xfId="22" applyNumberFormat="1" applyFont="1" applyFill="1" applyBorder="1" applyAlignment="1">
      <alignment horizontal="center" vertical="center" wrapText="1"/>
    </xf>
    <xf numFmtId="43" fontId="306" fillId="5" borderId="34" xfId="22" applyNumberFormat="1" applyFont="1" applyFill="1" applyBorder="1" applyAlignment="1">
      <alignment horizontal="center" vertical="center" wrapText="1"/>
    </xf>
    <xf numFmtId="43" fontId="306" fillId="5" borderId="37" xfId="22" applyNumberFormat="1" applyFont="1" applyFill="1" applyBorder="1" applyAlignment="1">
      <alignment horizontal="center" vertical="center" wrapText="1"/>
    </xf>
    <xf numFmtId="0" fontId="119" fillId="14" borderId="8" xfId="0" applyFont="1" applyFill="1" applyBorder="1" applyAlignment="1">
      <alignment vertical="center" wrapText="1"/>
    </xf>
    <xf numFmtId="0" fontId="119" fillId="14" borderId="16" xfId="0" applyFont="1" applyFill="1" applyBorder="1" applyAlignment="1">
      <alignment vertical="center" wrapText="1"/>
    </xf>
    <xf numFmtId="0" fontId="119" fillId="14" borderId="0" xfId="0" applyFont="1" applyFill="1" applyAlignment="1">
      <alignment vertical="center" wrapText="1"/>
    </xf>
    <xf numFmtId="0" fontId="119" fillId="14" borderId="9" xfId="0" applyFont="1" applyFill="1" applyBorder="1" applyAlignment="1">
      <alignment vertical="center" wrapText="1"/>
    </xf>
    <xf numFmtId="1" fontId="191" fillId="45" borderId="15" xfId="0" applyNumberFormat="1" applyFont="1" applyFill="1" applyBorder="1" applyAlignment="1">
      <alignment horizontal="center" vertical="center"/>
    </xf>
    <xf numFmtId="1" fontId="192" fillId="0" borderId="14" xfId="0" applyNumberFormat="1" applyFont="1" applyBorder="1"/>
    <xf numFmtId="1" fontId="192" fillId="0" borderId="5" xfId="0" applyNumberFormat="1" applyFont="1" applyBorder="1"/>
    <xf numFmtId="166" fontId="83" fillId="8" borderId="6" xfId="6" applyNumberFormat="1" applyFill="1" applyBorder="1" applyAlignment="1">
      <alignment horizontal="center" vertical="center"/>
    </xf>
    <xf numFmtId="166" fontId="83" fillId="8" borderId="7" xfId="6" applyNumberFormat="1" applyFill="1" applyBorder="1" applyAlignment="1">
      <alignment horizontal="center" vertical="center"/>
    </xf>
    <xf numFmtId="0" fontId="92" fillId="30" borderId="0" xfId="5" applyFont="1" applyFill="1" applyAlignment="1">
      <alignment horizontal="center"/>
    </xf>
    <xf numFmtId="0" fontId="92" fillId="30" borderId="9" xfId="5" applyFont="1" applyFill="1" applyBorder="1" applyAlignment="1">
      <alignment horizontal="center"/>
    </xf>
    <xf numFmtId="0" fontId="32" fillId="8" borderId="16" xfId="5" applyFont="1" applyFill="1" applyBorder="1" applyAlignment="1">
      <alignment horizontal="center" vertical="center" wrapText="1"/>
    </xf>
    <xf numFmtId="0" fontId="32" fillId="8" borderId="9" xfId="5" applyFont="1" applyFill="1" applyBorder="1" applyAlignment="1">
      <alignment horizontal="center" vertical="center" wrapText="1"/>
    </xf>
    <xf numFmtId="0" fontId="32" fillId="8" borderId="4" xfId="5" applyFont="1" applyFill="1" applyBorder="1" applyAlignment="1">
      <alignment horizontal="center" vertical="center" wrapText="1"/>
    </xf>
    <xf numFmtId="0" fontId="141" fillId="8" borderId="16" xfId="5" applyFont="1" applyFill="1" applyBorder="1" applyAlignment="1">
      <alignment horizontal="center" vertical="center" wrapText="1"/>
    </xf>
    <xf numFmtId="0" fontId="141" fillId="8" borderId="9" xfId="5" applyFont="1" applyFill="1" applyBorder="1" applyAlignment="1">
      <alignment horizontal="center" vertical="center" wrapText="1"/>
    </xf>
    <xf numFmtId="0" fontId="141" fillId="8" borderId="4" xfId="5" applyFont="1" applyFill="1" applyBorder="1" applyAlignment="1">
      <alignment horizontal="center" vertical="center" wrapText="1"/>
    </xf>
    <xf numFmtId="170" fontId="93" fillId="0" borderId="3" xfId="5" applyNumberFormat="1" applyFont="1" applyBorder="1" applyAlignment="1">
      <alignment horizontal="left"/>
    </xf>
    <xf numFmtId="0" fontId="81" fillId="0" borderId="0" xfId="5" applyAlignment="1">
      <alignment horizontal="center" vertical="center" wrapText="1"/>
    </xf>
    <xf numFmtId="0" fontId="16" fillId="0" borderId="8" xfId="0" applyFont="1" applyBorder="1" applyAlignment="1">
      <alignment horizontal="center" vertical="center"/>
    </xf>
    <xf numFmtId="0" fontId="16" fillId="0" borderId="16" xfId="0" applyFont="1" applyBorder="1" applyAlignment="1">
      <alignment horizontal="center" vertical="center"/>
    </xf>
    <xf numFmtId="0" fontId="16" fillId="0" borderId="3" xfId="0" applyFont="1" applyBorder="1" applyAlignment="1">
      <alignment horizontal="center" vertical="center"/>
    </xf>
    <xf numFmtId="0" fontId="16" fillId="0" borderId="4" xfId="0" applyFont="1" applyBorder="1" applyAlignment="1">
      <alignment horizontal="center" vertical="center"/>
    </xf>
    <xf numFmtId="0" fontId="173" fillId="0" borderId="0" xfId="5" applyFont="1" applyAlignment="1">
      <alignment horizontal="left" vertical="center" indent="2"/>
    </xf>
    <xf numFmtId="166" fontId="173" fillId="0" borderId="0" xfId="5" applyNumberFormat="1" applyFont="1" applyAlignment="1">
      <alignment horizontal="left" vertical="center" indent="2"/>
    </xf>
    <xf numFmtId="0" fontId="94" fillId="0" borderId="0" xfId="5" applyFont="1" applyAlignment="1">
      <alignment horizontal="left" vertical="center" indent="1"/>
    </xf>
    <xf numFmtId="166" fontId="94" fillId="0" borderId="0" xfId="5" applyNumberFormat="1" applyFont="1" applyAlignment="1">
      <alignment horizontal="left" vertical="center" indent="1"/>
    </xf>
    <xf numFmtId="0" fontId="174" fillId="0" borderId="0" xfId="5" applyFont="1" applyAlignment="1">
      <alignment horizontal="center" vertical="center" wrapText="1"/>
    </xf>
    <xf numFmtId="0" fontId="174" fillId="0" borderId="9" xfId="5" applyFont="1" applyBorder="1" applyAlignment="1">
      <alignment horizontal="center" vertical="center" wrapText="1"/>
    </xf>
    <xf numFmtId="0" fontId="174" fillId="0" borderId="3" xfId="5" applyFont="1" applyBorder="1" applyAlignment="1">
      <alignment horizontal="center" vertical="center" wrapText="1"/>
    </xf>
    <xf numFmtId="0" fontId="174" fillId="0" borderId="4" xfId="5" applyFont="1" applyBorder="1" applyAlignment="1">
      <alignment horizontal="center" vertical="center" wrapText="1"/>
    </xf>
    <xf numFmtId="0" fontId="7" fillId="5" borderId="0" xfId="5" applyFont="1" applyFill="1" applyAlignment="1">
      <alignment horizontal="center" vertical="center" wrapText="1"/>
    </xf>
    <xf numFmtId="0" fontId="94" fillId="0" borderId="0" xfId="5" applyFont="1" applyAlignment="1">
      <alignment horizontal="left" vertical="center"/>
    </xf>
    <xf numFmtId="166" fontId="94" fillId="0" borderId="8" xfId="5" applyNumberFormat="1" applyFont="1" applyBorder="1" applyAlignment="1">
      <alignment horizontal="center" vertical="center"/>
    </xf>
    <xf numFmtId="166" fontId="94" fillId="0" borderId="0" xfId="5" applyNumberFormat="1" applyFont="1" applyAlignment="1">
      <alignment horizontal="center" vertical="center"/>
    </xf>
    <xf numFmtId="0" fontId="94" fillId="0" borderId="0" xfId="5" applyFont="1" applyAlignment="1">
      <alignment horizontal="left" vertical="center" wrapText="1" indent="2"/>
    </xf>
    <xf numFmtId="166" fontId="94" fillId="0" borderId="0" xfId="5" applyNumberFormat="1" applyFont="1" applyAlignment="1">
      <alignment horizontal="left" vertical="center" wrapText="1" indent="2"/>
    </xf>
    <xf numFmtId="14" fontId="93" fillId="0" borderId="3" xfId="5" applyNumberFormat="1" applyFont="1" applyBorder="1" applyAlignment="1">
      <alignment horizontal="left"/>
    </xf>
    <xf numFmtId="0" fontId="116" fillId="0" borderId="13" xfId="0" applyFont="1" applyBorder="1" applyAlignment="1">
      <alignment horizontal="center" vertical="center" wrapText="1"/>
    </xf>
    <xf numFmtId="0" fontId="116" fillId="0" borderId="9" xfId="0" applyFont="1" applyBorder="1" applyAlignment="1">
      <alignment horizontal="center" vertical="center" wrapText="1"/>
    </xf>
    <xf numFmtId="0" fontId="116" fillId="0" borderId="4" xfId="0" applyFont="1" applyBorder="1" applyAlignment="1">
      <alignment horizontal="center" vertical="center" wrapText="1"/>
    </xf>
    <xf numFmtId="0" fontId="193" fillId="0" borderId="15" xfId="6" applyFont="1" applyFill="1" applyBorder="1" applyAlignment="1">
      <alignment horizontal="center" vertical="center"/>
    </xf>
    <xf numFmtId="0" fontId="193" fillId="0" borderId="14" xfId="6" applyFont="1" applyFill="1" applyBorder="1" applyAlignment="1">
      <alignment horizontal="center" vertical="center"/>
    </xf>
    <xf numFmtId="0" fontId="193" fillId="0" borderId="5" xfId="6" applyFont="1" applyFill="1" applyBorder="1" applyAlignment="1">
      <alignment horizontal="center" vertical="center"/>
    </xf>
    <xf numFmtId="0" fontId="116" fillId="0" borderId="12" xfId="0" applyFont="1" applyBorder="1" applyAlignment="1">
      <alignment horizontal="center" vertical="center" wrapText="1"/>
    </xf>
    <xf numFmtId="0" fontId="116" fillId="0" borderId="0" xfId="0" applyFont="1" applyAlignment="1">
      <alignment horizontal="center" vertical="center" wrapText="1"/>
    </xf>
    <xf numFmtId="0" fontId="85" fillId="2" borderId="15" xfId="6" applyFont="1" applyFill="1" applyBorder="1" applyAlignment="1">
      <alignment horizontal="center" vertical="center"/>
    </xf>
    <xf numFmtId="0" fontId="85" fillId="2" borderId="14" xfId="6" applyFont="1" applyFill="1" applyBorder="1" applyAlignment="1">
      <alignment horizontal="center" vertical="center"/>
    </xf>
    <xf numFmtId="0" fontId="85" fillId="2" borderId="5" xfId="6" applyFont="1" applyFill="1" applyBorder="1" applyAlignment="1">
      <alignment horizontal="center" vertical="center"/>
    </xf>
    <xf numFmtId="0" fontId="85" fillId="16" borderId="15" xfId="6" applyFont="1" applyFill="1" applyBorder="1" applyAlignment="1">
      <alignment horizontal="center" vertical="center"/>
    </xf>
    <xf numFmtId="0" fontId="85" fillId="16" borderId="14" xfId="6" applyFont="1" applyFill="1" applyBorder="1" applyAlignment="1">
      <alignment horizontal="center" vertical="center"/>
    </xf>
    <xf numFmtId="0" fontId="85" fillId="16" borderId="5" xfId="6" applyFont="1" applyFill="1" applyBorder="1" applyAlignment="1">
      <alignment horizontal="center" vertical="center"/>
    </xf>
    <xf numFmtId="0" fontId="85" fillId="3" borderId="15" xfId="6" applyFont="1" applyFill="1" applyBorder="1" applyAlignment="1">
      <alignment horizontal="center" vertical="center"/>
    </xf>
    <xf numFmtId="0" fontId="85" fillId="3" borderId="14" xfId="6" applyFont="1" applyFill="1" applyBorder="1" applyAlignment="1">
      <alignment horizontal="center" vertical="center"/>
    </xf>
    <xf numFmtId="0" fontId="85" fillId="3" borderId="5" xfId="6" applyFont="1" applyFill="1" applyBorder="1" applyAlignment="1">
      <alignment horizontal="center" vertical="center"/>
    </xf>
    <xf numFmtId="0" fontId="141" fillId="14" borderId="16" xfId="0" applyFont="1" applyFill="1" applyBorder="1" applyAlignment="1">
      <alignment horizontal="center" vertical="center" wrapText="1"/>
    </xf>
    <xf numFmtId="0" fontId="141" fillId="14" borderId="9" xfId="0" applyFont="1" applyFill="1" applyBorder="1" applyAlignment="1">
      <alignment horizontal="center" vertical="center" wrapText="1"/>
    </xf>
    <xf numFmtId="0" fontId="141" fillId="14" borderId="4" xfId="0" applyFont="1" applyFill="1" applyBorder="1" applyAlignment="1">
      <alignment horizontal="center" vertical="center" wrapText="1"/>
    </xf>
    <xf numFmtId="43" fontId="123" fillId="5" borderId="14" xfId="10" applyNumberFormat="1" applyFont="1" applyFill="1" applyBorder="1" applyAlignment="1">
      <alignment horizontal="center" vertical="center" wrapText="1"/>
    </xf>
    <xf numFmtId="43" fontId="169" fillId="5" borderId="14" xfId="10" applyNumberFormat="1" applyFont="1" applyFill="1" applyBorder="1" applyAlignment="1">
      <alignment horizontal="center" vertical="center" wrapText="1"/>
    </xf>
    <xf numFmtId="43" fontId="169" fillId="5" borderId="5" xfId="10" applyNumberFormat="1" applyFont="1" applyFill="1" applyBorder="1" applyAlignment="1">
      <alignment horizontal="center" vertical="center" wrapText="1"/>
    </xf>
    <xf numFmtId="43" fontId="123" fillId="5" borderId="5" xfId="10" applyNumberFormat="1" applyFont="1" applyFill="1" applyBorder="1" applyAlignment="1">
      <alignment horizontal="center" vertical="center" wrapText="1"/>
    </xf>
    <xf numFmtId="43" fontId="169" fillId="5" borderId="14" xfId="10" applyNumberFormat="1" applyFont="1" applyFill="1" applyBorder="1" applyAlignment="1">
      <alignment horizontal="center" vertical="center"/>
    </xf>
    <xf numFmtId="43" fontId="169" fillId="5" borderId="5" xfId="10" applyNumberFormat="1" applyFont="1" applyFill="1" applyBorder="1" applyAlignment="1">
      <alignment horizontal="center" vertical="center"/>
    </xf>
    <xf numFmtId="0" fontId="46" fillId="8" borderId="0" xfId="0" applyFont="1" applyFill="1" applyAlignment="1">
      <alignment horizontal="center" vertical="center"/>
    </xf>
    <xf numFmtId="0" fontId="46" fillId="0" borderId="0" xfId="0" applyFont="1" applyAlignment="1">
      <alignment horizontal="center" vertical="center" textRotation="255"/>
    </xf>
    <xf numFmtId="0" fontId="53" fillId="0" borderId="0" xfId="0" applyFont="1" applyAlignment="1">
      <alignment horizontal="center" vertical="center" textRotation="33"/>
    </xf>
    <xf numFmtId="0" fontId="143" fillId="0" borderId="29" xfId="0" applyFont="1" applyBorder="1" applyAlignment="1">
      <alignment horizontal="center" vertical="center"/>
    </xf>
    <xf numFmtId="0" fontId="143" fillId="0" borderId="0" xfId="0" applyFont="1" applyAlignment="1">
      <alignment horizontal="center" vertical="center"/>
    </xf>
    <xf numFmtId="0" fontId="46" fillId="0" borderId="0" xfId="0" applyFont="1" applyAlignment="1">
      <alignment horizontal="center" vertical="center" textRotation="45"/>
    </xf>
    <xf numFmtId="43" fontId="170" fillId="5" borderId="14" xfId="10" applyNumberFormat="1" applyFont="1" applyFill="1" applyBorder="1" applyAlignment="1">
      <alignment horizontal="center" vertical="center" wrapText="1"/>
    </xf>
    <xf numFmtId="43" fontId="170" fillId="5" borderId="5" xfId="10" applyNumberFormat="1" applyFont="1" applyFill="1" applyBorder="1" applyAlignment="1">
      <alignment horizontal="center" vertical="center" wrapText="1"/>
    </xf>
    <xf numFmtId="166" fontId="52" fillId="50" borderId="16" xfId="0" applyNumberFormat="1" applyFont="1" applyFill="1" applyBorder="1" applyAlignment="1">
      <alignment horizontal="center" vertical="center" textRotation="255"/>
    </xf>
    <xf numFmtId="166" fontId="52" fillId="50" borderId="9" xfId="0" applyNumberFormat="1" applyFont="1" applyFill="1" applyBorder="1" applyAlignment="1">
      <alignment horizontal="center" vertical="center" textRotation="255"/>
    </xf>
    <xf numFmtId="166" fontId="52" fillId="50" borderId="4" xfId="0" applyNumberFormat="1" applyFont="1" applyFill="1" applyBorder="1" applyAlignment="1">
      <alignment horizontal="center" vertical="center" textRotation="255"/>
    </xf>
    <xf numFmtId="0" fontId="21" fillId="13" borderId="0" xfId="0" applyFont="1" applyFill="1" applyAlignment="1">
      <alignment horizontal="center" wrapText="1"/>
    </xf>
    <xf numFmtId="0" fontId="21" fillId="13" borderId="3" xfId="0" applyFont="1" applyFill="1" applyBorder="1" applyAlignment="1">
      <alignment horizontal="center" wrapText="1"/>
    </xf>
    <xf numFmtId="43" fontId="132" fillId="2" borderId="16" xfId="10" applyNumberFormat="1" applyFont="1" applyFill="1" applyBorder="1" applyAlignment="1">
      <alignment horizontal="center" vertical="center" textRotation="255" wrapText="1"/>
    </xf>
    <xf numFmtId="43" fontId="132" fillId="2" borderId="9" xfId="10" applyNumberFormat="1" applyFont="1" applyFill="1" applyBorder="1" applyAlignment="1">
      <alignment horizontal="center" vertical="center" textRotation="255" wrapText="1"/>
    </xf>
    <xf numFmtId="43" fontId="132" fillId="2" borderId="4" xfId="10" applyNumberFormat="1" applyFont="1" applyFill="1" applyBorder="1" applyAlignment="1">
      <alignment horizontal="center" vertical="center" textRotation="255" wrapText="1"/>
    </xf>
    <xf numFmtId="43" fontId="132" fillId="2" borderId="9" xfId="10" applyNumberFormat="1" applyFont="1" applyFill="1" applyBorder="1" applyAlignment="1">
      <alignment horizontal="center" vertical="center" textRotation="255"/>
    </xf>
    <xf numFmtId="43" fontId="132" fillId="2" borderId="4" xfId="10" applyNumberFormat="1" applyFont="1" applyFill="1" applyBorder="1" applyAlignment="1">
      <alignment horizontal="center" vertical="center" textRotation="255"/>
    </xf>
    <xf numFmtId="166" fontId="52" fillId="50" borderId="16" xfId="0" applyNumberFormat="1" applyFont="1" applyFill="1" applyBorder="1" applyAlignment="1">
      <alignment horizontal="center" vertical="center" textRotation="255" wrapText="1"/>
    </xf>
    <xf numFmtId="166" fontId="52" fillId="50" borderId="9" xfId="0" applyNumberFormat="1" applyFont="1" applyFill="1" applyBorder="1" applyAlignment="1">
      <alignment horizontal="center" vertical="center" textRotation="255" wrapText="1"/>
    </xf>
    <xf numFmtId="166" fontId="52" fillId="50" borderId="4" xfId="0" applyNumberFormat="1" applyFont="1" applyFill="1" applyBorder="1" applyAlignment="1">
      <alignment horizontal="center" vertical="center" textRotation="255" wrapText="1"/>
    </xf>
    <xf numFmtId="43" fontId="141" fillId="50" borderId="16" xfId="10" applyNumberFormat="1" applyFont="1" applyFill="1" applyBorder="1" applyAlignment="1">
      <alignment horizontal="center" vertical="center" textRotation="255" wrapText="1"/>
    </xf>
    <xf numFmtId="43" fontId="141" fillId="50" borderId="9" xfId="10" applyNumberFormat="1" applyFont="1" applyFill="1" applyBorder="1" applyAlignment="1">
      <alignment horizontal="center" vertical="center" textRotation="255" wrapText="1"/>
    </xf>
    <xf numFmtId="43" fontId="141" fillId="50" borderId="4" xfId="10" applyNumberFormat="1" applyFont="1" applyFill="1" applyBorder="1" applyAlignment="1">
      <alignment horizontal="center" vertical="center" textRotation="255" wrapText="1"/>
    </xf>
    <xf numFmtId="0" fontId="16" fillId="0" borderId="0" xfId="21" applyFont="1" applyAlignment="1">
      <alignment horizontal="center" vertical="center"/>
    </xf>
    <xf numFmtId="0" fontId="200" fillId="0" borderId="8" xfId="21" applyFont="1" applyBorder="1" applyAlignment="1">
      <alignment horizontal="right" vertical="center" textRotation="180" wrapText="1"/>
    </xf>
    <xf numFmtId="0" fontId="200" fillId="0" borderId="0" xfId="21" applyFont="1" applyAlignment="1">
      <alignment horizontal="right" vertical="center" textRotation="180" wrapText="1"/>
    </xf>
    <xf numFmtId="0" fontId="200" fillId="0" borderId="8" xfId="21" applyFont="1" applyBorder="1" applyAlignment="1">
      <alignment horizontal="right" vertical="center" wrapText="1"/>
    </xf>
    <xf numFmtId="0" fontId="200" fillId="0" borderId="0" xfId="21" applyFont="1" applyAlignment="1">
      <alignment horizontal="right" vertical="center" wrapText="1"/>
    </xf>
    <xf numFmtId="0" fontId="75" fillId="0" borderId="0" xfId="21" applyFont="1" applyAlignment="1">
      <alignment horizontal="right" textRotation="180"/>
    </xf>
    <xf numFmtId="0" fontId="75" fillId="0" borderId="0" xfId="21" applyFont="1" applyAlignment="1">
      <alignment horizontal="right"/>
    </xf>
    <xf numFmtId="0" fontId="75" fillId="0" borderId="0" xfId="21" applyFont="1" applyAlignment="1">
      <alignment horizontal="right" vertical="center" textRotation="180" wrapText="1"/>
    </xf>
    <xf numFmtId="0" fontId="75" fillId="0" borderId="0" xfId="21" applyFont="1" applyAlignment="1">
      <alignment horizontal="right" vertical="center" wrapText="1"/>
    </xf>
    <xf numFmtId="0" fontId="261" fillId="0" borderId="0" xfId="21" applyFont="1" applyAlignment="1">
      <alignment horizontal="right" vertical="center" textRotation="180" wrapText="1"/>
    </xf>
    <xf numFmtId="0" fontId="261" fillId="0" borderId="3" xfId="21" applyFont="1" applyBorder="1" applyAlignment="1">
      <alignment horizontal="right" vertical="center" textRotation="180" wrapText="1"/>
    </xf>
    <xf numFmtId="0" fontId="261" fillId="0" borderId="0" xfId="21" applyFont="1" applyAlignment="1">
      <alignment horizontal="right" vertical="center" wrapText="1"/>
    </xf>
    <xf numFmtId="0" fontId="261" fillId="0" borderId="3" xfId="21" applyFont="1" applyBorder="1" applyAlignment="1">
      <alignment horizontal="right" vertical="center" wrapText="1"/>
    </xf>
    <xf numFmtId="0" fontId="181" fillId="0" borderId="0" xfId="21" applyFont="1" applyAlignment="1">
      <alignment horizontal="right" vertical="center" textRotation="180" wrapText="1"/>
    </xf>
    <xf numFmtId="0" fontId="181" fillId="0" borderId="3" xfId="21" applyFont="1" applyBorder="1" applyAlignment="1">
      <alignment horizontal="right" vertical="center" textRotation="180" wrapText="1"/>
    </xf>
    <xf numFmtId="0" fontId="181" fillId="0" borderId="0" xfId="21" applyFont="1" applyAlignment="1">
      <alignment horizontal="right" vertical="center" wrapText="1"/>
    </xf>
    <xf numFmtId="0" fontId="181" fillId="0" borderId="3" xfId="21" applyFont="1" applyBorder="1" applyAlignment="1">
      <alignment horizontal="right" vertical="center" wrapText="1"/>
    </xf>
    <xf numFmtId="0" fontId="24" fillId="14" borderId="0" xfId="21" applyFont="1" applyFill="1" applyAlignment="1">
      <alignment horizontal="right" vertical="center" textRotation="180" wrapText="1"/>
    </xf>
    <xf numFmtId="0" fontId="24" fillId="14" borderId="0" xfId="21" applyFont="1" applyFill="1" applyAlignment="1">
      <alignment horizontal="right" vertical="center" wrapText="1"/>
    </xf>
    <xf numFmtId="0" fontId="77" fillId="5" borderId="0" xfId="0" applyFont="1" applyFill="1" applyAlignment="1">
      <alignment horizontal="center" vertical="center"/>
    </xf>
    <xf numFmtId="0" fontId="105" fillId="22" borderId="0" xfId="0" applyFont="1" applyFill="1" applyAlignment="1">
      <alignment horizontal="center" vertical="center"/>
    </xf>
  </cellXfs>
  <cellStyles count="24">
    <cellStyle name="Calculation 2" xfId="6" xr:uid="{328A2656-6C35-47B3-9E67-A354BA97DB5E}"/>
    <cellStyle name="Calculation 2 2" xfId="22" xr:uid="{214E0127-74EC-4C1A-9A68-E8566585641E}"/>
    <cellStyle name="Calculation 3" xfId="10" xr:uid="{743B5FCD-0E3B-43CD-9216-BD7B0B677AD2}"/>
    <cellStyle name="Check Cell 2" xfId="9" xr:uid="{76A35BD4-147A-434F-9416-D46ADE77ACA8}"/>
    <cellStyle name="Comma" xfId="1" builtinId="3"/>
    <cellStyle name="Comma 2" xfId="14" xr:uid="{10722720-2536-4934-BC35-4FA149DB7C06}"/>
    <cellStyle name="Currency" xfId="2" builtinId="4"/>
    <cellStyle name="Currency [0] 2" xfId="15" xr:uid="{42C5AA53-0117-4495-8A92-6026BC6E2A82}"/>
    <cellStyle name="Currency 2" xfId="17" xr:uid="{8CD83498-0A8A-4874-ADA8-E92E7C6C8FE0}"/>
    <cellStyle name="Heading 1 2" xfId="11" xr:uid="{42AC83DC-8356-43D4-8A20-FA7E25B5B5CF}"/>
    <cellStyle name="Hyperlink" xfId="19" builtinId="8"/>
    <cellStyle name="Hyperlink 2" xfId="7" xr:uid="{2FA3EA5C-02C2-4C4B-984C-589C59186799}"/>
    <cellStyle name="Hyperlink 2 2" xfId="23" xr:uid="{F7A113A2-A7D4-418A-AD5E-319A6E8AF853}"/>
    <cellStyle name="Linked Cell 2" xfId="4" xr:uid="{FE1727D4-D56B-4565-A3F6-458A2DA4A158}"/>
    <cellStyle name="Normal" xfId="0" builtinId="0"/>
    <cellStyle name="Normal 2" xfId="5" xr:uid="{8C5BAFA7-0E07-41CF-A8DB-27C5DEDFD076}"/>
    <cellStyle name="Normal 3" xfId="12" xr:uid="{9259B6E4-26EC-42CE-8D6A-C81A192A0E83}"/>
    <cellStyle name="Normal 4" xfId="18" xr:uid="{418DB78B-0C60-4FFD-83EE-1C3E469D4A12}"/>
    <cellStyle name="Normal 5" xfId="21" xr:uid="{566D682F-22B9-42F4-AFC6-18D6ADA5E025}"/>
    <cellStyle name="Normal 7" xfId="8" xr:uid="{D7402489-B071-4980-8D97-457C4A9CB5F1}"/>
    <cellStyle name="Normal 7 2" xfId="20" xr:uid="{F5ED9D38-E740-48DB-AD53-284E01B156FA}"/>
    <cellStyle name="Note 2" xfId="13" xr:uid="{0028DD48-75A8-41EE-BECC-8D2734620F4B}"/>
    <cellStyle name="Percent" xfId="3" builtinId="5"/>
    <cellStyle name="Percent 2" xfId="16" xr:uid="{D42BFB9B-0E85-4C2F-AA59-0FB7208CC955}"/>
  </cellStyles>
  <dxfs count="5">
    <dxf>
      <fill>
        <patternFill>
          <bgColor theme="0" tint="-4.9989318521683403E-2"/>
        </patternFill>
      </fill>
    </dxf>
    <dxf>
      <fill>
        <patternFill>
          <bgColor theme="0"/>
        </patternFill>
      </fill>
    </dxf>
    <dxf>
      <fill>
        <patternFill>
          <bgColor theme="2"/>
        </patternFill>
      </fill>
    </dxf>
    <dxf>
      <font>
        <b/>
        <i val="0"/>
        <color theme="0"/>
      </font>
      <fill>
        <patternFill>
          <bgColor theme="4" tint="-0.499984740745262"/>
        </patternFill>
      </fill>
      <border diagonalUp="0" diagonalDown="0">
        <left/>
        <right/>
        <top/>
        <bottom/>
        <vertical/>
        <horizontal/>
      </border>
    </dxf>
    <dxf>
      <font>
        <b/>
        <i val="0"/>
        <color theme="4" tint="-0.499984740745262"/>
      </font>
      <border>
        <left/>
        <right/>
        <top style="thick">
          <color theme="4" tint="-0.499984740745262"/>
        </top>
        <bottom style="thin">
          <color theme="4" tint="-0.499984740745262"/>
        </bottom>
        <vertical style="thick">
          <color theme="2"/>
        </vertical>
      </border>
    </dxf>
  </dxfs>
  <tableStyles count="1" defaultTableStyle="TableStyleMedium2" defaultPivotStyle="PivotStyleLight16">
    <tableStyle name="Regional Sales" pivot="0" count="5" xr9:uid="{7733284B-C0D2-4B95-AAFD-229B074AD408}">
      <tableStyleElement type="headerRow" dxfId="4"/>
      <tableStyleElement type="totalRow" dxfId="3"/>
      <tableStyleElement type="firstColumn" dxfId="2"/>
      <tableStyleElement type="lastColumn" dxfId="1"/>
      <tableStyleElement type="lastHeaderCell"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'EXT&amp;UN'!$B$14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'EXT&amp;UN'!$C$14:$G$14</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48B7-4124-B68F-2EC4D3239D26}"/>
            </c:ext>
          </c:extLst>
        </c:ser>
        <c:ser>
          <c:idx val="1"/>
          <c:order val="1"/>
          <c:tx>
            <c:strRef>
              <c:f>'EXT&amp;UN'!$B$15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'EXT&amp;UN'!$C$15:$G$15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48B7-4124-B68F-2EC4D3239D26}"/>
            </c:ext>
          </c:extLst>
        </c:ser>
        <c:ser>
          <c:idx val="2"/>
          <c:order val="2"/>
          <c:tx>
            <c:strRef>
              <c:f>'EXT&amp;UN'!$B$16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'EXT&amp;UN'!$C$13:$G$13</c:f>
              <c:strCache>
                <c:ptCount val="5"/>
                <c:pt idx="0">
                  <c:v>DAY1</c:v>
                </c:pt>
                <c:pt idx="1">
                  <c:v>DAY 2</c:v>
                </c:pt>
                <c:pt idx="2">
                  <c:v>DAY 3</c:v>
                </c:pt>
                <c:pt idx="3">
                  <c:v>DAY 4</c:v>
                </c:pt>
                <c:pt idx="4">
                  <c:v>DAY 5</c:v>
                </c:pt>
              </c:strCache>
            </c:strRef>
          </c:cat>
          <c:val>
            <c:numRef>
              <c:f>'EXT&amp;UN'!$C$16:$G$16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48B7-4124-B68F-2EC4D3239D26}"/>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'EXT&amp;UN'!$B$35</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'EXT&amp;UN'!$C$35:$G$35</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0-72F7-465F-BCC1-6BD669BCE6AA}"/>
            </c:ext>
          </c:extLst>
        </c:ser>
        <c:ser>
          <c:idx val="1"/>
          <c:order val="1"/>
          <c:tx>
            <c:strRef>
              <c:f>'EXT&amp;UN'!$B$36</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'EXT&amp;UN'!$C$36:$G$36</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1-72F7-465F-BCC1-6BD669BCE6AA}"/>
            </c:ext>
          </c:extLst>
        </c:ser>
        <c:ser>
          <c:idx val="2"/>
          <c:order val="2"/>
          <c:tx>
            <c:strRef>
              <c:f>'EXT&amp;UN'!$B$37</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'EXT&amp;UN'!$C$37:$G$37</c:f>
              <c:numCache>
                <c:formatCode>_(* #,##0.0_);_(* \(#,##0.0\);_(* "-"??_);_(@_)</c:formatCode>
                <c:ptCount val="5"/>
                <c:pt idx="0">
                  <c:v>0</c:v>
                </c:pt>
                <c:pt idx="1">
                  <c:v>0</c:v>
                </c:pt>
                <c:pt idx="2">
                  <c:v>0</c:v>
                </c:pt>
              </c:numCache>
            </c:numRef>
          </c:val>
          <c:smooth val="0"/>
          <c:extLst>
            <c:ext xmlns:c16="http://schemas.microsoft.com/office/drawing/2014/chart" uri="{C3380CC4-5D6E-409C-BE32-E72D297353CC}">
              <c16:uniqueId val="{00000002-72F7-465F-BCC1-6BD669BCE6AA}"/>
            </c:ext>
          </c:extLst>
        </c:ser>
        <c:ser>
          <c:idx val="3"/>
          <c:order val="3"/>
          <c:tx>
            <c:strRef>
              <c:f>'EXT&amp;UN'!$B$38</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'EXT&amp;UN'!$C$34:$G$34</c:f>
              <c:strCache>
                <c:ptCount val="5"/>
                <c:pt idx="0">
                  <c:v>DAY1</c:v>
                </c:pt>
                <c:pt idx="1">
                  <c:v>DAY 2</c:v>
                </c:pt>
                <c:pt idx="2">
                  <c:v>DAY 3</c:v>
                </c:pt>
                <c:pt idx="3">
                  <c:v>DAY 4</c:v>
                </c:pt>
                <c:pt idx="4">
                  <c:v>DAY 5</c:v>
                </c:pt>
              </c:strCache>
            </c:strRef>
          </c:cat>
          <c:val>
            <c:numRef>
              <c:f>'EXT&amp;UN'!$C$38:$G$38</c:f>
              <c:numCache>
                <c:formatCode>General</c:formatCode>
                <c:ptCount val="5"/>
              </c:numCache>
            </c:numRef>
          </c:val>
          <c:smooth val="0"/>
          <c:extLst>
            <c:ext xmlns:c16="http://schemas.microsoft.com/office/drawing/2014/chart" uri="{C3380CC4-5D6E-409C-BE32-E72D297353CC}">
              <c16:uniqueId val="{00000003-72F7-465F-BCC1-6BD669BCE6AA}"/>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'DC1'!$B$14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F751-4BF8-9FC5-D2FE91DE5A1D}"/>
            </c:ext>
          </c:extLst>
        </c:ser>
        <c:ser>
          <c:idx val="1"/>
          <c:order val="1"/>
          <c:tx>
            <c:strRef>
              <c:f>'DC1'!$B$15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F751-4BF8-9FC5-D2FE91DE5A1D}"/>
            </c:ext>
          </c:extLst>
        </c:ser>
        <c:ser>
          <c:idx val="2"/>
          <c:order val="2"/>
          <c:tx>
            <c:strRef>
              <c:f>'DC1'!$B$16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'DC1'!$C$13:$G$13</c:f>
              <c:strCache>
                <c:ptCount val="5"/>
                <c:pt idx="0">
                  <c:v>DAY1</c:v>
                </c:pt>
                <c:pt idx="1">
                  <c:v>DAY 2</c:v>
                </c:pt>
                <c:pt idx="2">
                  <c:v>DAY 3</c:v>
                </c:pt>
                <c:pt idx="3">
                  <c:v>DAY 4</c:v>
                </c:pt>
                <c:pt idx="4">
                  <c:v>DAY 5</c:v>
                </c:pt>
              </c:strCache>
            </c:strRef>
          </c:cat>
          <c:val>
            <c:numRef>
              <c:f>'DC1'!$C$16:$G$16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F751-4BF8-9FC5-D2FE91DE5A1D}"/>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'DC1'!$B$34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'DC1'!$C$34:$G$34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FE92-4226-B05B-3968876DA415}"/>
            </c:ext>
          </c:extLst>
        </c:ser>
        <c:ser>
          <c:idx val="1"/>
          <c:order val="1"/>
          <c:tx>
            <c:strRef>
              <c:f>'DC1'!$B$35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'DC1'!$C$35:$G$35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FE92-4226-B05B-3968876DA415}"/>
            </c:ext>
          </c:extLst>
        </c:ser>
        <c:ser>
          <c:idx val="2"/>
          <c:order val="2"/>
          <c:tx>
            <c:strRef>
              <c:f>'DC1'!$B$36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'DC1'!$C$36:$G$36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FE92-4226-B05B-3968876DA415}"/>
            </c:ext>
          </c:extLst>
        </c:ser>
        <c:ser>
          <c:idx val="3"/>
          <c:order val="3"/>
          <c:tx>
            <c:strRef>
              <c:f>'DC1'!$B$37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'DC1'!$C$33:$G$33</c:f>
              <c:strCache>
                <c:ptCount val="5"/>
                <c:pt idx="0">
                  <c:v>DAY1</c:v>
                </c:pt>
                <c:pt idx="1">
                  <c:v>DAY 2</c:v>
                </c:pt>
                <c:pt idx="2">
                  <c:v>DAY 3</c:v>
                </c:pt>
                <c:pt idx="3">
                  <c:v>DAY 4</c:v>
                </c:pt>
                <c:pt idx="4">
                  <c:v>DAY 5</c:v>
                </c:pt>
              </c:strCache>
            </c:strRef>
          </c:cat>
          <c:val>
            <c:numRef>
              <c:f>'DC1'!$C$37:$G$37</c:f>
              <c:numCache>
                <c:formatCode>General</c:formatCode>
                <c:ptCount val="5"/>
                <c:pt idx="0" formatCode="0.0">
                  <c:v>0</c:v>
                </c:pt>
                <c:pt idx="1">
                  <c:v>0</c:v>
                </c:pt>
                <c:pt idx="2" formatCode="0.0">
                  <c:v>0</c:v>
                </c:pt>
                <c:pt idx="3" formatCode="0.0">
                  <c:v>0</c:v>
                </c:pt>
                <c:pt idx="4" formatCode="0.0">
                  <c:v>0</c:v>
                </c:pt>
              </c:numCache>
            </c:numRef>
          </c:val>
          <c:smooth val="0"/>
          <c:extLst>
            <c:ext xmlns:c16="http://schemas.microsoft.com/office/drawing/2014/chart" uri="{C3380CC4-5D6E-409C-BE32-E72D297353CC}">
              <c16:uniqueId val="{00000003-FE92-4226-B05B-3968876DA41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'DC2'!$B$14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387C-4FB3-B8EC-8327F2D7675B}"/>
            </c:ext>
          </c:extLst>
        </c:ser>
        <c:ser>
          <c:idx val="1"/>
          <c:order val="1"/>
          <c:tx>
            <c:strRef>
              <c:f>'DC2'!$B$15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387C-4FB3-B8EC-8327F2D7675B}"/>
            </c:ext>
          </c:extLst>
        </c:ser>
        <c:ser>
          <c:idx val="2"/>
          <c:order val="2"/>
          <c:tx>
            <c:strRef>
              <c:f>'DC2'!$B$16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'DC2'!$C$13:$G$13</c:f>
              <c:strCache>
                <c:ptCount val="5"/>
                <c:pt idx="0">
                  <c:v>DAY1</c:v>
                </c:pt>
                <c:pt idx="1">
                  <c:v>DAY 2</c:v>
                </c:pt>
                <c:pt idx="2">
                  <c:v>DAY 3</c:v>
                </c:pt>
                <c:pt idx="3">
                  <c:v>DAY 4</c:v>
                </c:pt>
                <c:pt idx="4">
                  <c:v>DAY 5</c:v>
                </c:pt>
              </c:strCache>
            </c:strRef>
          </c:cat>
          <c:val>
            <c:numRef>
              <c:f>'DC2'!$C$16:$G$16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387C-4FB3-B8EC-8327F2D7675B}"/>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'DC2'!$B$36</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'DC2'!$C$36:$G$36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9721-4BD9-8AF0-8C9927104F15}"/>
            </c:ext>
          </c:extLst>
        </c:ser>
        <c:ser>
          <c:idx val="1"/>
          <c:order val="1"/>
          <c:tx>
            <c:strRef>
              <c:f>'DC2'!$B$37</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'DC2'!$C$37:$G$37</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9721-4BD9-8AF0-8C9927104F15}"/>
            </c:ext>
          </c:extLst>
        </c:ser>
        <c:ser>
          <c:idx val="2"/>
          <c:order val="2"/>
          <c:tx>
            <c:strRef>
              <c:f>'DC2'!$B$38</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'DC2'!$C$38:$G$38</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9721-4BD9-8AF0-8C9927104F15}"/>
            </c:ext>
          </c:extLst>
        </c:ser>
        <c:ser>
          <c:idx val="3"/>
          <c:order val="3"/>
          <c:tx>
            <c:strRef>
              <c:f>'DC2'!$B$39</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'DC2'!$C$35:$G$35</c:f>
              <c:strCache>
                <c:ptCount val="5"/>
                <c:pt idx="0">
                  <c:v>DAY1</c:v>
                </c:pt>
                <c:pt idx="1">
                  <c:v>DAY 2</c:v>
                </c:pt>
                <c:pt idx="2">
                  <c:v>DAY 3</c:v>
                </c:pt>
                <c:pt idx="3">
                  <c:v>DAY 4</c:v>
                </c:pt>
                <c:pt idx="4">
                  <c:v>DAY 5</c:v>
                </c:pt>
              </c:strCache>
            </c:strRef>
          </c:cat>
          <c:val>
            <c:numRef>
              <c:f>'DC2'!$C$39:$G$39</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9721-4BD9-8AF0-8C9927104F1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4303923760318604"/>
          <c:w val="0.80129178253657996"/>
          <c:h val="0.55410502031195141"/>
        </c:manualLayout>
      </c:layout>
      <c:lineChart>
        <c:grouping val="standard"/>
        <c:varyColors val="0"/>
        <c:ser>
          <c:idx val="0"/>
          <c:order val="0"/>
          <c:tx>
            <c:strRef>
              <c:f>'DC3'!$B$14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E34C-4A30-9331-74411C1E4FD6}"/>
            </c:ext>
          </c:extLst>
        </c:ser>
        <c:ser>
          <c:idx val="1"/>
          <c:order val="1"/>
          <c:tx>
            <c:strRef>
              <c:f>'DC3'!$B$15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E34C-4A30-9331-74411C1E4FD6}"/>
            </c:ext>
          </c:extLst>
        </c:ser>
        <c:ser>
          <c:idx val="2"/>
          <c:order val="2"/>
          <c:tx>
            <c:strRef>
              <c:f>'DC3'!$B$16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'DC3'!$C$13:$G$13</c:f>
              <c:strCache>
                <c:ptCount val="5"/>
                <c:pt idx="0">
                  <c:v>DAY1</c:v>
                </c:pt>
                <c:pt idx="1">
                  <c:v>DAY 2</c:v>
                </c:pt>
                <c:pt idx="2">
                  <c:v>DAY 3</c:v>
                </c:pt>
                <c:pt idx="3">
                  <c:v>DAY 4</c:v>
                </c:pt>
                <c:pt idx="4">
                  <c:v>DAY 5</c:v>
                </c:pt>
              </c:strCache>
            </c:strRef>
          </c:cat>
          <c:val>
            <c:numRef>
              <c:f>'DC3'!$C$16:$G$16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E34C-4A30-9331-74411C1E4FD6}"/>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'DC3'!$B$33</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'DC3'!$C$33:$G$33</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C373-4B80-A78F-CE6B7654B901}"/>
            </c:ext>
          </c:extLst>
        </c:ser>
        <c:ser>
          <c:idx val="1"/>
          <c:order val="1"/>
          <c:tx>
            <c:strRef>
              <c:f>'DC3'!$B$34</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'DC3'!$C$34:$G$34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C373-4B80-A78F-CE6B7654B901}"/>
            </c:ext>
          </c:extLst>
        </c:ser>
        <c:ser>
          <c:idx val="2"/>
          <c:order val="2"/>
          <c:tx>
            <c:strRef>
              <c:f>'DC3'!$B$35</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'DC3'!$C$35:$G$35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C373-4B80-A78F-CE6B7654B901}"/>
            </c:ext>
          </c:extLst>
        </c:ser>
        <c:ser>
          <c:idx val="3"/>
          <c:order val="3"/>
          <c:tx>
            <c:strRef>
              <c:f>'DC3'!$B$36</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'DC3'!$C$32:$G$32</c:f>
              <c:strCache>
                <c:ptCount val="5"/>
                <c:pt idx="0">
                  <c:v>DAY1</c:v>
                </c:pt>
                <c:pt idx="1">
                  <c:v>DAY 2</c:v>
                </c:pt>
                <c:pt idx="2">
                  <c:v>DAY 3</c:v>
                </c:pt>
                <c:pt idx="3">
                  <c:v>DAY 4</c:v>
                </c:pt>
                <c:pt idx="4">
                  <c:v>DAY 5</c:v>
                </c:pt>
              </c:strCache>
            </c:strRef>
          </c:cat>
          <c:val>
            <c:numRef>
              <c:f>'DC3'!$C$36:$G$36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C373-4B80-A78F-CE6B7654B901}"/>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'DC4'!$B$14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20E5-4F76-A6FD-0B9598DF9754}"/>
            </c:ext>
          </c:extLst>
        </c:ser>
        <c:ser>
          <c:idx val="1"/>
          <c:order val="1"/>
          <c:tx>
            <c:strRef>
              <c:f>'DC4'!$B$15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20E5-4F76-A6FD-0B9598DF9754}"/>
            </c:ext>
          </c:extLst>
        </c:ser>
        <c:ser>
          <c:idx val="2"/>
          <c:order val="2"/>
          <c:tx>
            <c:strRef>
              <c:f>'DC4'!$B$16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'DC4'!$C$13:$G$13</c:f>
              <c:strCache>
                <c:ptCount val="5"/>
                <c:pt idx="0">
                  <c:v>DAY1</c:v>
                </c:pt>
                <c:pt idx="1">
                  <c:v>DAY 2</c:v>
                </c:pt>
                <c:pt idx="2">
                  <c:v>DAY 3</c:v>
                </c:pt>
                <c:pt idx="3">
                  <c:v>DAY 4</c:v>
                </c:pt>
                <c:pt idx="4">
                  <c:v>DAY 5</c:v>
                </c:pt>
              </c:strCache>
            </c:strRef>
          </c:cat>
          <c:val>
            <c:numRef>
              <c:f>'DC4'!$C$16:$G$16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20E5-4F76-A6FD-0B9598DF9754}"/>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'DC4'!$B$34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'DC4'!$C$34:$G$34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66EB-417E-90B3-E4B9D2CBF065}"/>
            </c:ext>
          </c:extLst>
        </c:ser>
        <c:ser>
          <c:idx val="1"/>
          <c:order val="1"/>
          <c:tx>
            <c:strRef>
              <c:f>'DC4'!$B$35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'DC4'!$C$35:$G$35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66EB-417E-90B3-E4B9D2CBF065}"/>
            </c:ext>
          </c:extLst>
        </c:ser>
        <c:ser>
          <c:idx val="2"/>
          <c:order val="2"/>
          <c:tx>
            <c:strRef>
              <c:f>'DC4'!$B$36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'DC4'!$C$36:$G$36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66EB-417E-90B3-E4B9D2CBF065}"/>
            </c:ext>
          </c:extLst>
        </c:ser>
        <c:ser>
          <c:idx val="3"/>
          <c:order val="3"/>
          <c:tx>
            <c:strRef>
              <c:f>'DC4'!$B$37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'DC4'!$C$33:$G$33</c:f>
              <c:strCache>
                <c:ptCount val="5"/>
                <c:pt idx="0">
                  <c:v>DAY1</c:v>
                </c:pt>
                <c:pt idx="1">
                  <c:v>DAY 2</c:v>
                </c:pt>
                <c:pt idx="2">
                  <c:v>DAY 3</c:v>
                </c:pt>
                <c:pt idx="3">
                  <c:v>DAY 4</c:v>
                </c:pt>
                <c:pt idx="4">
                  <c:v>DAY 5</c:v>
                </c:pt>
              </c:strCache>
            </c:strRef>
          </c:cat>
          <c:val>
            <c:numRef>
              <c:f>'DC4'!$C$37:$G$37</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66EB-417E-90B3-E4B9D2CBF06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'DC5'!$B$14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2A4D-4BDE-A390-F98ADAA20191}"/>
            </c:ext>
          </c:extLst>
        </c:ser>
        <c:ser>
          <c:idx val="1"/>
          <c:order val="1"/>
          <c:tx>
            <c:strRef>
              <c:f>'DC5'!$B$15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2A4D-4BDE-A390-F98ADAA20191}"/>
            </c:ext>
          </c:extLst>
        </c:ser>
        <c:ser>
          <c:idx val="2"/>
          <c:order val="2"/>
          <c:tx>
            <c:strRef>
              <c:f>'DC5'!$B$16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'DC5'!$C$13:$G$13</c:f>
              <c:strCache>
                <c:ptCount val="5"/>
                <c:pt idx="0">
                  <c:v>DAY1</c:v>
                </c:pt>
                <c:pt idx="1">
                  <c:v>DAY 2</c:v>
                </c:pt>
                <c:pt idx="2">
                  <c:v>DAY 3</c:v>
                </c:pt>
                <c:pt idx="3">
                  <c:v>DAY 4</c:v>
                </c:pt>
                <c:pt idx="4">
                  <c:v>DAY 5</c:v>
                </c:pt>
              </c:strCache>
            </c:strRef>
          </c:cat>
          <c:val>
            <c:numRef>
              <c:f>'DC5'!$C$16:$G$16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2A4D-4BDE-A390-F98ADAA20191}"/>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'DC5'!$B$34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'DC5'!$C$34:$G$34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426D-4E46-89A1-A2CDAE588B10}"/>
            </c:ext>
          </c:extLst>
        </c:ser>
        <c:ser>
          <c:idx val="1"/>
          <c:order val="1"/>
          <c:tx>
            <c:strRef>
              <c:f>'DC5'!$B$35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'DC5'!$C$35:$G$35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426D-4E46-89A1-A2CDAE588B10}"/>
            </c:ext>
          </c:extLst>
        </c:ser>
        <c:ser>
          <c:idx val="2"/>
          <c:order val="2"/>
          <c:tx>
            <c:strRef>
              <c:f>'DC5'!$B$36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'DC5'!$C$36:$G$36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426D-4E46-89A1-A2CDAE588B10}"/>
            </c:ext>
          </c:extLst>
        </c:ser>
        <c:ser>
          <c:idx val="3"/>
          <c:order val="3"/>
          <c:tx>
            <c:strRef>
              <c:f>'DC5'!$B$37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'DC5'!$C$33:$G$33</c:f>
              <c:strCache>
                <c:ptCount val="5"/>
                <c:pt idx="0">
                  <c:v>DAY1</c:v>
                </c:pt>
                <c:pt idx="1">
                  <c:v>DAY 2</c:v>
                </c:pt>
                <c:pt idx="2">
                  <c:v>DAY 3</c:v>
                </c:pt>
                <c:pt idx="3">
                  <c:v>DAY 4</c:v>
                </c:pt>
                <c:pt idx="4">
                  <c:v>DAY 5</c:v>
                </c:pt>
              </c:strCache>
            </c:strRef>
          </c:cat>
          <c:val>
            <c:numRef>
              <c:f>'DC5'!$C$37:$G$37</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426D-4E46-89A1-A2CDAE588B10}"/>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'MC1'!$B$20</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'MC1'!$C$19:$G$19</c:f>
              <c:strCache>
                <c:ptCount val="5"/>
                <c:pt idx="0">
                  <c:v>DAY1</c:v>
                </c:pt>
                <c:pt idx="1">
                  <c:v>DAY 2</c:v>
                </c:pt>
                <c:pt idx="2">
                  <c:v>DAY 3</c:v>
                </c:pt>
                <c:pt idx="3">
                  <c:v>DAY 4</c:v>
                </c:pt>
                <c:pt idx="4">
                  <c:v>DAY 5</c:v>
                </c:pt>
              </c:strCache>
            </c:strRef>
          </c:cat>
          <c:val>
            <c:numRef>
              <c:f>'MC1'!$C$20:$G$20</c:f>
              <c:numCache>
                <c:formatCode>_(* #,##0.0_);_(* \(#,##0.0\);_(* "-"??_);_(@_)</c:formatCode>
                <c:ptCount val="5"/>
                <c:pt idx="0">
                  <c:v>23</c:v>
                </c:pt>
                <c:pt idx="1">
                  <c:v>0</c:v>
                </c:pt>
                <c:pt idx="2">
                  <c:v>0</c:v>
                </c:pt>
                <c:pt idx="3">
                  <c:v>0</c:v>
                </c:pt>
                <c:pt idx="4">
                  <c:v>0</c:v>
                </c:pt>
              </c:numCache>
            </c:numRef>
          </c:val>
          <c:smooth val="0"/>
          <c:extLst>
            <c:ext xmlns:c16="http://schemas.microsoft.com/office/drawing/2014/chart" uri="{C3380CC4-5D6E-409C-BE32-E72D297353CC}">
              <c16:uniqueId val="{00000000-BB12-45FF-836A-F873D6F28A0A}"/>
            </c:ext>
          </c:extLst>
        </c:ser>
        <c:ser>
          <c:idx val="1"/>
          <c:order val="1"/>
          <c:tx>
            <c:strRef>
              <c:f>'MC1'!$B$21</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'MC1'!$C$19:$G$19</c:f>
              <c:strCache>
                <c:ptCount val="5"/>
                <c:pt idx="0">
                  <c:v>DAY1</c:v>
                </c:pt>
                <c:pt idx="1">
                  <c:v>DAY 2</c:v>
                </c:pt>
                <c:pt idx="2">
                  <c:v>DAY 3</c:v>
                </c:pt>
                <c:pt idx="3">
                  <c:v>DAY 4</c:v>
                </c:pt>
                <c:pt idx="4">
                  <c:v>DAY 5</c:v>
                </c:pt>
              </c:strCache>
            </c:strRef>
          </c:cat>
          <c:val>
            <c:numRef>
              <c:f>'MC1'!$C$21:$G$21</c:f>
              <c:numCache>
                <c:formatCode>_(* #,##0.0_);_(* \(#,##0.0\);_(* "-"??_);_(@_)</c:formatCode>
                <c:ptCount val="5"/>
                <c:pt idx="0">
                  <c:v>12</c:v>
                </c:pt>
                <c:pt idx="1">
                  <c:v>0</c:v>
                </c:pt>
                <c:pt idx="2">
                  <c:v>0</c:v>
                </c:pt>
                <c:pt idx="3">
                  <c:v>0</c:v>
                </c:pt>
                <c:pt idx="4">
                  <c:v>0</c:v>
                </c:pt>
              </c:numCache>
            </c:numRef>
          </c:val>
          <c:smooth val="0"/>
          <c:extLst>
            <c:ext xmlns:c16="http://schemas.microsoft.com/office/drawing/2014/chart" uri="{C3380CC4-5D6E-409C-BE32-E72D297353CC}">
              <c16:uniqueId val="{00000001-BB12-45FF-836A-F873D6F28A0A}"/>
            </c:ext>
          </c:extLst>
        </c:ser>
        <c:ser>
          <c:idx val="2"/>
          <c:order val="2"/>
          <c:tx>
            <c:strRef>
              <c:f>'MC1'!$B$22</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'MC1'!$C$19:$G$19</c:f>
              <c:strCache>
                <c:ptCount val="5"/>
                <c:pt idx="0">
                  <c:v>DAY1</c:v>
                </c:pt>
                <c:pt idx="1">
                  <c:v>DAY 2</c:v>
                </c:pt>
                <c:pt idx="2">
                  <c:v>DAY 3</c:v>
                </c:pt>
                <c:pt idx="3">
                  <c:v>DAY 4</c:v>
                </c:pt>
                <c:pt idx="4">
                  <c:v>DAY 5</c:v>
                </c:pt>
              </c:strCache>
            </c:strRef>
          </c:cat>
          <c:val>
            <c:numRef>
              <c:f>'MC1'!$C$22:$G$22</c:f>
              <c:numCache>
                <c:formatCode>_(* #,##0.0_);_(* \(#,##0.0\);_(* "-"??_);_(@_)</c:formatCode>
                <c:ptCount val="5"/>
                <c:pt idx="0">
                  <c:v>19</c:v>
                </c:pt>
                <c:pt idx="1">
                  <c:v>0</c:v>
                </c:pt>
                <c:pt idx="2">
                  <c:v>0</c:v>
                </c:pt>
                <c:pt idx="3">
                  <c:v>0</c:v>
                </c:pt>
                <c:pt idx="4">
                  <c:v>0</c:v>
                </c:pt>
              </c:numCache>
            </c:numRef>
          </c:val>
          <c:smooth val="0"/>
          <c:extLst>
            <c:ext xmlns:c16="http://schemas.microsoft.com/office/drawing/2014/chart" uri="{C3380CC4-5D6E-409C-BE32-E72D297353CC}">
              <c16:uniqueId val="{00000002-BB12-45FF-836A-F873D6F28A0A}"/>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'MC2'!$B$25</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'MC2'!$C$24:$G$24</c:f>
              <c:strCache>
                <c:ptCount val="5"/>
                <c:pt idx="0">
                  <c:v>DAY1</c:v>
                </c:pt>
                <c:pt idx="1">
                  <c:v>DAY 2</c:v>
                </c:pt>
                <c:pt idx="2">
                  <c:v>DAY 3</c:v>
                </c:pt>
                <c:pt idx="3">
                  <c:v>DAY 4</c:v>
                </c:pt>
                <c:pt idx="4">
                  <c:v>DAY 5</c:v>
                </c:pt>
              </c:strCache>
            </c:strRef>
          </c:cat>
          <c:val>
            <c:numRef>
              <c:f>'MC2'!$C$25:$G$25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8B10-4F7E-9815-2259D83196AD}"/>
            </c:ext>
          </c:extLst>
        </c:ser>
        <c:ser>
          <c:idx val="1"/>
          <c:order val="1"/>
          <c:tx>
            <c:strRef>
              <c:f>'MC2'!$B$26</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'MC2'!$C$24:$G$24</c:f>
              <c:strCache>
                <c:ptCount val="5"/>
                <c:pt idx="0">
                  <c:v>DAY1</c:v>
                </c:pt>
                <c:pt idx="1">
                  <c:v>DAY 2</c:v>
                </c:pt>
                <c:pt idx="2">
                  <c:v>DAY 3</c:v>
                </c:pt>
                <c:pt idx="3">
                  <c:v>DAY 4</c:v>
                </c:pt>
                <c:pt idx="4">
                  <c:v>DAY 5</c:v>
                </c:pt>
              </c:strCache>
            </c:strRef>
          </c:cat>
          <c:val>
            <c:numRef>
              <c:f>'MC2'!$C$26:$G$26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8B10-4F7E-9815-2259D83196AD}"/>
            </c:ext>
          </c:extLst>
        </c:ser>
        <c:ser>
          <c:idx val="2"/>
          <c:order val="2"/>
          <c:tx>
            <c:strRef>
              <c:f>'MC2'!$B$27</c:f>
              <c:strCache>
                <c:ptCount val="1"/>
                <c:pt idx="0">
                  <c:v> Paneling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'MC2'!$C$24:$G$24</c:f>
              <c:strCache>
                <c:ptCount val="5"/>
                <c:pt idx="0">
                  <c:v>DAY1</c:v>
                </c:pt>
                <c:pt idx="1">
                  <c:v>DAY 2</c:v>
                </c:pt>
                <c:pt idx="2">
                  <c:v>DAY 3</c:v>
                </c:pt>
                <c:pt idx="3">
                  <c:v>DAY 4</c:v>
                </c:pt>
                <c:pt idx="4">
                  <c:v>DAY 5</c:v>
                </c:pt>
              </c:strCache>
            </c:strRef>
          </c:cat>
          <c:val>
            <c:numRef>
              <c:f>'MC2'!$C$27:$G$27</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8B10-4F7E-9815-2259D83196AD}"/>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'MC3'!$B$30</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'MC3'!$C$29:$G$29</c:f>
              <c:strCache>
                <c:ptCount val="5"/>
                <c:pt idx="0">
                  <c:v>DAY1</c:v>
                </c:pt>
                <c:pt idx="1">
                  <c:v>DAY 2</c:v>
                </c:pt>
                <c:pt idx="2">
                  <c:v>DAY 3</c:v>
                </c:pt>
                <c:pt idx="3">
                  <c:v>DAY 4</c:v>
                </c:pt>
                <c:pt idx="4">
                  <c:v>DAY 5</c:v>
                </c:pt>
              </c:strCache>
            </c:strRef>
          </c:cat>
          <c:val>
            <c:numRef>
              <c:f>'MC3'!$C$30:$G$30</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278D-4B33-990E-04A9E0B116B2}"/>
            </c:ext>
          </c:extLst>
        </c:ser>
        <c:ser>
          <c:idx val="1"/>
          <c:order val="1"/>
          <c:tx>
            <c:strRef>
              <c:f>'MC3'!$B$31</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'MC3'!$C$29:$G$29</c:f>
              <c:strCache>
                <c:ptCount val="5"/>
                <c:pt idx="0">
                  <c:v>DAY1</c:v>
                </c:pt>
                <c:pt idx="1">
                  <c:v>DAY 2</c:v>
                </c:pt>
                <c:pt idx="2">
                  <c:v>DAY 3</c:v>
                </c:pt>
                <c:pt idx="3">
                  <c:v>DAY 4</c:v>
                </c:pt>
                <c:pt idx="4">
                  <c:v>DAY 5</c:v>
                </c:pt>
              </c:strCache>
            </c:strRef>
          </c:cat>
          <c:val>
            <c:numRef>
              <c:f>'MC3'!$C$31:$G$31</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278D-4B33-990E-04A9E0B116B2}"/>
            </c:ext>
          </c:extLst>
        </c:ser>
        <c:ser>
          <c:idx val="2"/>
          <c:order val="2"/>
          <c:tx>
            <c:strRef>
              <c:f>'MC3'!$B$32</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'MC3'!$C$29:$G$29</c:f>
              <c:strCache>
                <c:ptCount val="5"/>
                <c:pt idx="0">
                  <c:v>DAY1</c:v>
                </c:pt>
                <c:pt idx="1">
                  <c:v>DAY 2</c:v>
                </c:pt>
                <c:pt idx="2">
                  <c:v>DAY 3</c:v>
                </c:pt>
                <c:pt idx="3">
                  <c:v>DAY 4</c:v>
                </c:pt>
                <c:pt idx="4">
                  <c:v>DAY 5</c:v>
                </c:pt>
              </c:strCache>
            </c:strRef>
          </c:cat>
          <c:val>
            <c:numRef>
              <c:f>'MC3'!$C$32:$G$32</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278D-4B33-990E-04A9E0B116B2}"/>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'MC4'!$B$27</c:f>
              <c:strCache>
                <c:ptCount val="1"/>
                <c:pt idx="0">
                  <c:v> CEILING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'MC4'!$C$26:$G$26</c:f>
              <c:strCache>
                <c:ptCount val="5"/>
                <c:pt idx="0">
                  <c:v>DAY1</c:v>
                </c:pt>
                <c:pt idx="1">
                  <c:v>DAY 2</c:v>
                </c:pt>
                <c:pt idx="2">
                  <c:v>DAY 3</c:v>
                </c:pt>
                <c:pt idx="3">
                  <c:v>DAY 4</c:v>
                </c:pt>
                <c:pt idx="4">
                  <c:v>DAY 5</c:v>
                </c:pt>
              </c:strCache>
            </c:strRef>
          </c:cat>
          <c:val>
            <c:numRef>
              <c:f>'MC4'!$C$27:$G$27</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8B93-42CD-83A9-DF59DCB9CBB8}"/>
            </c:ext>
          </c:extLst>
        </c:ser>
        <c:ser>
          <c:idx val="1"/>
          <c:order val="1"/>
          <c:tx>
            <c:strRef>
              <c:f>'MC4'!$B$28</c:f>
              <c:strCache>
                <c:ptCount val="1"/>
                <c:pt idx="0">
                  <c:v> FLOOR/CARPET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'MC4'!$C$26:$G$26</c:f>
              <c:strCache>
                <c:ptCount val="5"/>
                <c:pt idx="0">
                  <c:v>DAY1</c:v>
                </c:pt>
                <c:pt idx="1">
                  <c:v>DAY 2</c:v>
                </c:pt>
                <c:pt idx="2">
                  <c:v>DAY 3</c:v>
                </c:pt>
                <c:pt idx="3">
                  <c:v>DAY 4</c:v>
                </c:pt>
                <c:pt idx="4">
                  <c:v>DAY 5</c:v>
                </c:pt>
              </c:strCache>
            </c:strRef>
          </c:cat>
          <c:val>
            <c:numRef>
              <c:f>'MC4'!$C$28:$G$28</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8B93-42CD-83A9-DF59DCB9CBB8}"/>
            </c:ext>
          </c:extLst>
        </c:ser>
        <c:ser>
          <c:idx val="2"/>
          <c:order val="2"/>
          <c:tx>
            <c:strRef>
              <c:f>'MC4'!$B$29</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'MC4'!$C$26:$G$26</c:f>
              <c:strCache>
                <c:ptCount val="5"/>
                <c:pt idx="0">
                  <c:v>DAY1</c:v>
                </c:pt>
                <c:pt idx="1">
                  <c:v>DAY 2</c:v>
                </c:pt>
                <c:pt idx="2">
                  <c:v>DAY 3</c:v>
                </c:pt>
                <c:pt idx="3">
                  <c:v>DAY 4</c:v>
                </c:pt>
                <c:pt idx="4">
                  <c:v>DAY 5</c:v>
                </c:pt>
              </c:strCache>
            </c:strRef>
          </c:cat>
          <c:val>
            <c:numRef>
              <c:f>'MC4'!$C$29:$G$29</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8B93-42CD-83A9-DF59DCB9CBB8}"/>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'MC5'!$B$14</c:f>
              <c:strCache>
                <c:ptCount val="1"/>
                <c:pt idx="0">
                  <c:v> FRAMING CEILING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'MC5'!$C$13:$G$13</c:f>
              <c:strCache>
                <c:ptCount val="5"/>
                <c:pt idx="0">
                  <c:v>DAY1</c:v>
                </c:pt>
                <c:pt idx="1">
                  <c:v>DAY 2</c:v>
                </c:pt>
                <c:pt idx="2">
                  <c:v>DAY 3</c:v>
                </c:pt>
                <c:pt idx="3">
                  <c:v>DAY 4</c:v>
                </c:pt>
                <c:pt idx="4">
                  <c:v>DAY 5</c:v>
                </c:pt>
              </c:strCache>
            </c:strRef>
          </c:cat>
          <c:val>
            <c:numRef>
              <c:f>'MC5'!$C$14:$G$14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195F-4A7D-BFEC-226B142127A5}"/>
            </c:ext>
          </c:extLst>
        </c:ser>
        <c:ser>
          <c:idx val="1"/>
          <c:order val="1"/>
          <c:tx>
            <c:strRef>
              <c:f>'MC5'!$B$15</c:f>
              <c:strCache>
                <c:ptCount val="1"/>
                <c:pt idx="0">
                  <c:v> Masonry/Brick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'MC5'!$C$13:$G$13</c:f>
              <c:strCache>
                <c:ptCount val="5"/>
                <c:pt idx="0">
                  <c:v>DAY1</c:v>
                </c:pt>
                <c:pt idx="1">
                  <c:v>DAY 2</c:v>
                </c:pt>
                <c:pt idx="2">
                  <c:v>DAY 3</c:v>
                </c:pt>
                <c:pt idx="3">
                  <c:v>DAY 4</c:v>
                </c:pt>
                <c:pt idx="4">
                  <c:v>DAY 5</c:v>
                </c:pt>
              </c:strCache>
            </c:strRef>
          </c:cat>
          <c:val>
            <c:numRef>
              <c:f>'MC5'!$C$15:$G$15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195F-4A7D-BFEC-226B142127A5}"/>
            </c:ext>
          </c:extLst>
        </c:ser>
        <c:ser>
          <c:idx val="2"/>
          <c:order val="2"/>
          <c:tx>
            <c:strRef>
              <c:f>'MC5'!$B$16</c:f>
              <c:strCache>
                <c:ptCount val="1"/>
                <c:pt idx="0">
                  <c:v> WALL/DRYWALL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'MC5'!$C$13:$G$13</c:f>
              <c:strCache>
                <c:ptCount val="5"/>
                <c:pt idx="0">
                  <c:v>DAY1</c:v>
                </c:pt>
                <c:pt idx="1">
                  <c:v>DAY 2</c:v>
                </c:pt>
                <c:pt idx="2">
                  <c:v>DAY 3</c:v>
                </c:pt>
                <c:pt idx="3">
                  <c:v>DAY 4</c:v>
                </c:pt>
                <c:pt idx="4">
                  <c:v>DAY 5</c:v>
                </c:pt>
              </c:strCache>
            </c:strRef>
          </c:cat>
          <c:val>
            <c:numRef>
              <c:f>'MC5'!$C$16:$G$16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195F-4A7D-BFEC-226B142127A5}"/>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'MC6'!$B$20</c:f>
              <c:strCache>
                <c:ptCount val="1"/>
                <c:pt idx="0">
                  <c:v> FRAMING CEILING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'MC6'!$C$19:$G$19</c:f>
              <c:strCache>
                <c:ptCount val="5"/>
                <c:pt idx="0">
                  <c:v>DAY1</c:v>
                </c:pt>
                <c:pt idx="1">
                  <c:v>DAY 2</c:v>
                </c:pt>
                <c:pt idx="2">
                  <c:v>DAY 3</c:v>
                </c:pt>
                <c:pt idx="3">
                  <c:v>DAY 4</c:v>
                </c:pt>
                <c:pt idx="4">
                  <c:v>DAY 5</c:v>
                </c:pt>
              </c:strCache>
            </c:strRef>
          </c:cat>
          <c:val>
            <c:numRef>
              <c:f>'MC6'!$C$20:$G$20</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45CF-487B-9759-5CBD758D8442}"/>
            </c:ext>
          </c:extLst>
        </c:ser>
        <c:ser>
          <c:idx val="1"/>
          <c:order val="1"/>
          <c:tx>
            <c:strRef>
              <c:f>'MC6'!$B$21</c:f>
              <c:strCache>
                <c:ptCount val="1"/>
                <c:pt idx="0">
                  <c:v> Masonry/Brick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'MC6'!$C$19:$G$19</c:f>
              <c:strCache>
                <c:ptCount val="5"/>
                <c:pt idx="0">
                  <c:v>DAY1</c:v>
                </c:pt>
                <c:pt idx="1">
                  <c:v>DAY 2</c:v>
                </c:pt>
                <c:pt idx="2">
                  <c:v>DAY 3</c:v>
                </c:pt>
                <c:pt idx="3">
                  <c:v>DAY 4</c:v>
                </c:pt>
                <c:pt idx="4">
                  <c:v>DAY 5</c:v>
                </c:pt>
              </c:strCache>
            </c:strRef>
          </c:cat>
          <c:val>
            <c:numRef>
              <c:f>'MC6'!$C$21:$G$21</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45CF-487B-9759-5CBD758D8442}"/>
            </c:ext>
          </c:extLst>
        </c:ser>
        <c:ser>
          <c:idx val="2"/>
          <c:order val="2"/>
          <c:tx>
            <c:strRef>
              <c:f>'MC6'!$B$22</c:f>
              <c:strCache>
                <c:ptCount val="1"/>
                <c:pt idx="0">
                  <c:v> CONCRETE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'MC6'!$C$19:$G$19</c:f>
              <c:strCache>
                <c:ptCount val="5"/>
                <c:pt idx="0">
                  <c:v>DAY1</c:v>
                </c:pt>
                <c:pt idx="1">
                  <c:v>DAY 2</c:v>
                </c:pt>
                <c:pt idx="2">
                  <c:v>DAY 3</c:v>
                </c:pt>
                <c:pt idx="3">
                  <c:v>DAY 4</c:v>
                </c:pt>
                <c:pt idx="4">
                  <c:v>DAY 5</c:v>
                </c:pt>
              </c:strCache>
            </c:strRef>
          </c:cat>
          <c:val>
            <c:numRef>
              <c:f>'MC6'!$C$22:$G$22</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45CF-487B-9759-5CBD758D8442}"/>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'MC7'!$B$21</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'MC7'!$C$20:$G$20</c:f>
              <c:strCache>
                <c:ptCount val="5"/>
                <c:pt idx="0">
                  <c:v>DAY1</c:v>
                </c:pt>
                <c:pt idx="1">
                  <c:v>DAY 2</c:v>
                </c:pt>
                <c:pt idx="2">
                  <c:v>DAY 3</c:v>
                </c:pt>
                <c:pt idx="3">
                  <c:v>DAY 4</c:v>
                </c:pt>
                <c:pt idx="4">
                  <c:v>DAY 5</c:v>
                </c:pt>
              </c:strCache>
            </c:strRef>
          </c:cat>
          <c:val>
            <c:numRef>
              <c:f>'MC7'!$C$21:$G$21</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B6A1-4018-8D91-AE938D99901E}"/>
            </c:ext>
          </c:extLst>
        </c:ser>
        <c:ser>
          <c:idx val="1"/>
          <c:order val="1"/>
          <c:tx>
            <c:strRef>
              <c:f>'MC7'!$B$22</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'MC7'!$C$20:$G$20</c:f>
              <c:strCache>
                <c:ptCount val="5"/>
                <c:pt idx="0">
                  <c:v>DAY1</c:v>
                </c:pt>
                <c:pt idx="1">
                  <c:v>DAY 2</c:v>
                </c:pt>
                <c:pt idx="2">
                  <c:v>DAY 3</c:v>
                </c:pt>
                <c:pt idx="3">
                  <c:v>DAY 4</c:v>
                </c:pt>
                <c:pt idx="4">
                  <c:v>DAY 5</c:v>
                </c:pt>
              </c:strCache>
            </c:strRef>
          </c:cat>
          <c:val>
            <c:numRef>
              <c:f>'MC7'!$C$22:$G$22</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B6A1-4018-8D91-AE938D99901E}"/>
            </c:ext>
          </c:extLst>
        </c:ser>
        <c:ser>
          <c:idx val="2"/>
          <c:order val="2"/>
          <c:tx>
            <c:strRef>
              <c:f>'MC7'!$B$23</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'MC7'!$C$20:$G$20</c:f>
              <c:strCache>
                <c:ptCount val="5"/>
                <c:pt idx="0">
                  <c:v>DAY1</c:v>
                </c:pt>
                <c:pt idx="1">
                  <c:v>DAY 2</c:v>
                </c:pt>
                <c:pt idx="2">
                  <c:v>DAY 3</c:v>
                </c:pt>
                <c:pt idx="3">
                  <c:v>DAY 4</c:v>
                </c:pt>
                <c:pt idx="4">
                  <c:v>DAY 5</c:v>
                </c:pt>
              </c:strCache>
            </c:strRef>
          </c:cat>
          <c:val>
            <c:numRef>
              <c:f>'MC7'!$C$23:$G$23</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B6A1-4018-8D91-AE938D99901E}"/>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'MC8'!$B$14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'MC8'!$C$13:$G$13</c:f>
              <c:strCache>
                <c:ptCount val="5"/>
                <c:pt idx="0">
                  <c:v>DAY1</c:v>
                </c:pt>
                <c:pt idx="1">
                  <c:v>DAY 2</c:v>
                </c:pt>
                <c:pt idx="2">
                  <c:v>DAY 3</c:v>
                </c:pt>
                <c:pt idx="3">
                  <c:v>DAY 4</c:v>
                </c:pt>
                <c:pt idx="4">
                  <c:v>DAY 5</c:v>
                </c:pt>
              </c:strCache>
            </c:strRef>
          </c:cat>
          <c:val>
            <c:numRef>
              <c:f>'MC8'!$C$14:$G$14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DE2C-4659-9FA9-ECBDDED2AB87}"/>
            </c:ext>
          </c:extLst>
        </c:ser>
        <c:ser>
          <c:idx val="1"/>
          <c:order val="1"/>
          <c:tx>
            <c:strRef>
              <c:f>'MC8'!$B$15</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'MC8'!$C$13:$G$13</c:f>
              <c:strCache>
                <c:ptCount val="5"/>
                <c:pt idx="0">
                  <c:v>DAY1</c:v>
                </c:pt>
                <c:pt idx="1">
                  <c:v>DAY 2</c:v>
                </c:pt>
                <c:pt idx="2">
                  <c:v>DAY 3</c:v>
                </c:pt>
                <c:pt idx="3">
                  <c:v>DAY 4</c:v>
                </c:pt>
                <c:pt idx="4">
                  <c:v>DAY 5</c:v>
                </c:pt>
              </c:strCache>
            </c:strRef>
          </c:cat>
          <c:val>
            <c:numRef>
              <c:f>'MC8'!$C$15:$G$15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DE2C-4659-9FA9-ECBDDED2AB87}"/>
            </c:ext>
          </c:extLst>
        </c:ser>
        <c:ser>
          <c:idx val="2"/>
          <c:order val="2"/>
          <c:tx>
            <c:strRef>
              <c:f>'MC8'!$B$16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'MC8'!$C$13:$G$13</c:f>
              <c:strCache>
                <c:ptCount val="5"/>
                <c:pt idx="0">
                  <c:v>DAY1</c:v>
                </c:pt>
                <c:pt idx="1">
                  <c:v>DAY 2</c:v>
                </c:pt>
                <c:pt idx="2">
                  <c:v>DAY 3</c:v>
                </c:pt>
                <c:pt idx="3">
                  <c:v>DAY 4</c:v>
                </c:pt>
                <c:pt idx="4">
                  <c:v>DAY 5</c:v>
                </c:pt>
              </c:strCache>
            </c:strRef>
          </c:cat>
          <c:val>
            <c:numRef>
              <c:f>'MC8'!$C$16:$G$16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DE2C-4659-9FA9-ECBDDED2AB87}"/>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'MC9'!$B$14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'MC9'!$C$13:$G$13</c:f>
              <c:strCache>
                <c:ptCount val="5"/>
                <c:pt idx="0">
                  <c:v>DAY1</c:v>
                </c:pt>
                <c:pt idx="1">
                  <c:v>DAY 2</c:v>
                </c:pt>
                <c:pt idx="2">
                  <c:v>DAY 3</c:v>
                </c:pt>
                <c:pt idx="3">
                  <c:v>DAY 4</c:v>
                </c:pt>
                <c:pt idx="4">
                  <c:v>DAY 5</c:v>
                </c:pt>
              </c:strCache>
            </c:strRef>
          </c:cat>
          <c:val>
            <c:numRef>
              <c:f>'MC9'!$C$14:$G$14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D156-400E-B489-3ABA5F4524E8}"/>
            </c:ext>
          </c:extLst>
        </c:ser>
        <c:ser>
          <c:idx val="1"/>
          <c:order val="1"/>
          <c:tx>
            <c:strRef>
              <c:f>'MC9'!$B$15</c:f>
              <c:strCache>
                <c:ptCount val="1"/>
                <c:pt idx="0">
                  <c:v> #REF!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'MC9'!$C$13:$G$13</c:f>
              <c:strCache>
                <c:ptCount val="5"/>
                <c:pt idx="0">
                  <c:v>DAY1</c:v>
                </c:pt>
                <c:pt idx="1">
                  <c:v>DAY 2</c:v>
                </c:pt>
                <c:pt idx="2">
                  <c:v>DAY 3</c:v>
                </c:pt>
                <c:pt idx="3">
                  <c:v>DAY 4</c:v>
                </c:pt>
                <c:pt idx="4">
                  <c:v>DAY 5</c:v>
                </c:pt>
              </c:strCache>
            </c:strRef>
          </c:cat>
          <c:val>
            <c:numRef>
              <c:f>'MC9'!$C$15:$G$15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D156-400E-B489-3ABA5F4524E8}"/>
            </c:ext>
          </c:extLst>
        </c:ser>
        <c:ser>
          <c:idx val="2"/>
          <c:order val="2"/>
          <c:tx>
            <c:strRef>
              <c:f>'MC9'!$B$16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'MC9'!$C$13:$G$13</c:f>
              <c:strCache>
                <c:ptCount val="5"/>
                <c:pt idx="0">
                  <c:v>DAY1</c:v>
                </c:pt>
                <c:pt idx="1">
                  <c:v>DAY 2</c:v>
                </c:pt>
                <c:pt idx="2">
                  <c:v>DAY 3</c:v>
                </c:pt>
                <c:pt idx="3">
                  <c:v>DAY 4</c:v>
                </c:pt>
                <c:pt idx="4">
                  <c:v>DAY 5</c:v>
                </c:pt>
              </c:strCache>
            </c:strRef>
          </c:cat>
          <c:val>
            <c:numRef>
              <c:f>'MC9'!$C$16:$G$16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D156-400E-B489-3ABA5F4524E8}"/>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'MC10'!$B$14</c:f>
              <c:strCache>
                <c:ptCount val="1"/>
                <c:pt idx="0">
                  <c:v> -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'MC10'!$C$13:$G$13</c:f>
              <c:strCache>
                <c:ptCount val="5"/>
                <c:pt idx="0">
                  <c:v>DAY1</c:v>
                </c:pt>
                <c:pt idx="1">
                  <c:v>DAY 2</c:v>
                </c:pt>
                <c:pt idx="2">
                  <c:v>DAY 3</c:v>
                </c:pt>
                <c:pt idx="3">
                  <c:v>DAY 4</c:v>
                </c:pt>
                <c:pt idx="4">
                  <c:v>DAY 5</c:v>
                </c:pt>
              </c:strCache>
            </c:strRef>
          </c:cat>
          <c:val>
            <c:numRef>
              <c:f>'MC10'!$C$14:$G$14</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DFA9-4CD9-8563-0B7F0503682C}"/>
            </c:ext>
          </c:extLst>
        </c:ser>
        <c:ser>
          <c:idx val="1"/>
          <c:order val="1"/>
          <c:tx>
            <c:strRef>
              <c:f>'MC10'!$B$15</c:f>
              <c:strCache>
                <c:ptCount val="1"/>
                <c:pt idx="0">
                  <c:v> -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'MC10'!$C$13:$G$13</c:f>
              <c:strCache>
                <c:ptCount val="5"/>
                <c:pt idx="0">
                  <c:v>DAY1</c:v>
                </c:pt>
                <c:pt idx="1">
                  <c:v>DAY 2</c:v>
                </c:pt>
                <c:pt idx="2">
                  <c:v>DAY 3</c:v>
                </c:pt>
                <c:pt idx="3">
                  <c:v>DAY 4</c:v>
                </c:pt>
                <c:pt idx="4">
                  <c:v>DAY 5</c:v>
                </c:pt>
              </c:strCache>
            </c:strRef>
          </c:cat>
          <c:val>
            <c:numRef>
              <c:f>'MC10'!$C$15:$G$15</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DFA9-4CD9-8563-0B7F0503682C}"/>
            </c:ext>
          </c:extLst>
        </c:ser>
        <c:ser>
          <c:idx val="2"/>
          <c:order val="2"/>
          <c:tx>
            <c:strRef>
              <c:f>'MC10'!$B$16</c:f>
              <c:strCache>
                <c:ptCount val="1"/>
                <c:pt idx="0">
                  <c:v> -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'MC10'!$C$13:$G$13</c:f>
              <c:strCache>
                <c:ptCount val="5"/>
                <c:pt idx="0">
                  <c:v>DAY1</c:v>
                </c:pt>
                <c:pt idx="1">
                  <c:v>DAY 2</c:v>
                </c:pt>
                <c:pt idx="2">
                  <c:v>DAY 3</c:v>
                </c:pt>
                <c:pt idx="3">
                  <c:v>DAY 4</c:v>
                </c:pt>
                <c:pt idx="4">
                  <c:v>DAY 5</c:v>
                </c:pt>
              </c:strCache>
            </c:strRef>
          </c:cat>
          <c:val>
            <c:numRef>
              <c:f>'MC10'!$C$16:$G$16</c:f>
              <c:numCache>
                <c:formatCode>_(* #,##0.0_);_(* \(#,##0.0\);_(*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DFA9-4CD9-8563-0B7F0503682C}"/>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11.jpeg"/><Relationship Id="rId13" Type="http://schemas.openxmlformats.org/officeDocument/2006/relationships/image" Target="../media/image16.jpeg"/><Relationship Id="rId18" Type="http://schemas.openxmlformats.org/officeDocument/2006/relationships/image" Target="../media/image21.png"/><Relationship Id="rId3" Type="http://schemas.openxmlformats.org/officeDocument/2006/relationships/image" Target="../media/image6.jpeg"/><Relationship Id="rId7" Type="http://schemas.openxmlformats.org/officeDocument/2006/relationships/image" Target="../media/image10.jpeg"/><Relationship Id="rId12" Type="http://schemas.openxmlformats.org/officeDocument/2006/relationships/image" Target="../media/image15.jpeg"/><Relationship Id="rId17" Type="http://schemas.openxmlformats.org/officeDocument/2006/relationships/image" Target="../media/image20.jpeg"/><Relationship Id="rId2" Type="http://schemas.openxmlformats.org/officeDocument/2006/relationships/image" Target="../media/image5.jpeg"/><Relationship Id="rId16" Type="http://schemas.openxmlformats.org/officeDocument/2006/relationships/image" Target="../media/image19.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4.jpeg"/><Relationship Id="rId5" Type="http://schemas.openxmlformats.org/officeDocument/2006/relationships/image" Target="../media/image8.jpeg"/><Relationship Id="rId15" Type="http://schemas.openxmlformats.org/officeDocument/2006/relationships/image" Target="../media/image18.jpeg"/><Relationship Id="rId10" Type="http://schemas.openxmlformats.org/officeDocument/2006/relationships/image" Target="../media/image13.jpeg"/><Relationship Id="rId19" Type="http://schemas.openxmlformats.org/officeDocument/2006/relationships/image" Target="../media/image22.jpeg"/><Relationship Id="rId4" Type="http://schemas.openxmlformats.org/officeDocument/2006/relationships/image" Target="../media/image7.jpeg"/><Relationship Id="rId9" Type="http://schemas.openxmlformats.org/officeDocument/2006/relationships/image" Target="../media/image12.jpeg"/><Relationship Id="rId14" Type="http://schemas.openxmlformats.org/officeDocument/2006/relationships/image" Target="../media/image17.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8.jpeg"/><Relationship Id="rId13" Type="http://schemas.openxmlformats.org/officeDocument/2006/relationships/image" Target="../media/image23.png"/><Relationship Id="rId18" Type="http://schemas.openxmlformats.org/officeDocument/2006/relationships/image" Target="../media/image22.jpeg"/><Relationship Id="rId3" Type="http://schemas.openxmlformats.org/officeDocument/2006/relationships/image" Target="../media/image6.jpeg"/><Relationship Id="rId7" Type="http://schemas.openxmlformats.org/officeDocument/2006/relationships/image" Target="../media/image10.jpeg"/><Relationship Id="rId12" Type="http://schemas.openxmlformats.org/officeDocument/2006/relationships/image" Target="../media/image12.jpeg"/><Relationship Id="rId17" Type="http://schemas.openxmlformats.org/officeDocument/2006/relationships/image" Target="../media/image25.jpeg"/><Relationship Id="rId2" Type="http://schemas.openxmlformats.org/officeDocument/2006/relationships/image" Target="../media/image5.jpeg"/><Relationship Id="rId16" Type="http://schemas.openxmlformats.org/officeDocument/2006/relationships/image" Target="../media/image24.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7.jpeg"/><Relationship Id="rId5" Type="http://schemas.openxmlformats.org/officeDocument/2006/relationships/image" Target="../media/image8.jpeg"/><Relationship Id="rId15" Type="http://schemas.openxmlformats.org/officeDocument/2006/relationships/image" Target="../media/image20.jpeg"/><Relationship Id="rId10" Type="http://schemas.openxmlformats.org/officeDocument/2006/relationships/image" Target="../media/image11.jpeg"/><Relationship Id="rId4" Type="http://schemas.openxmlformats.org/officeDocument/2006/relationships/image" Target="../media/image7.jpeg"/><Relationship Id="rId9" Type="http://schemas.openxmlformats.org/officeDocument/2006/relationships/image" Target="../media/image14.jpeg"/><Relationship Id="rId14" Type="http://schemas.openxmlformats.org/officeDocument/2006/relationships/image" Target="../media/image1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8.jpeg"/><Relationship Id="rId2" Type="http://schemas.openxmlformats.org/officeDocument/2006/relationships/image" Target="../media/image27.jpeg"/><Relationship Id="rId1" Type="http://schemas.openxmlformats.org/officeDocument/2006/relationships/image" Target="../media/image26.png"/><Relationship Id="rId5" Type="http://schemas.openxmlformats.org/officeDocument/2006/relationships/image" Target="../media/image30.jpeg"/><Relationship Id="rId4" Type="http://schemas.openxmlformats.org/officeDocument/2006/relationships/image" Target="../media/image29.jpeg"/></Relationships>
</file>

<file path=xl/drawings/_rels/drawing5.xml.rels><?xml version="1.0" encoding="UTF-8" standalone="yes"?>
<Relationships xmlns="http://schemas.openxmlformats.org/package/2006/relationships"><Relationship Id="rId3" Type="http://schemas.openxmlformats.org/officeDocument/2006/relationships/hyperlink" Target="https://uploads.disquscdn.com/images/6bb5d1ea4247aee58a392e6e382830a4be5f94d4003f785797055553f706c156.jpg" TargetMode="External"/><Relationship Id="rId2" Type="http://schemas.openxmlformats.org/officeDocument/2006/relationships/image" Target="../media/image32.tmp"/><Relationship Id="rId1" Type="http://schemas.openxmlformats.org/officeDocument/2006/relationships/image" Target="../media/image31.png"/><Relationship Id="rId4" Type="http://schemas.openxmlformats.org/officeDocument/2006/relationships/image" Target="../media/image33.jpe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image" Target="../media/image36.jpeg"/><Relationship Id="rId2" Type="http://schemas.openxmlformats.org/officeDocument/2006/relationships/image" Target="../media/image35.jpeg"/><Relationship Id="rId1" Type="http://schemas.openxmlformats.org/officeDocument/2006/relationships/image" Target="../media/image34.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9.jpeg"/><Relationship Id="rId2" Type="http://schemas.openxmlformats.org/officeDocument/2006/relationships/image" Target="../media/image38.jpeg"/><Relationship Id="rId1" Type="http://schemas.openxmlformats.org/officeDocument/2006/relationships/image" Target="../media/image37.jpeg"/></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editAs="oneCell">
    <xdr:from>
      <xdr:col>0</xdr:col>
      <xdr:colOff>45721</xdr:colOff>
      <xdr:row>37</xdr:row>
      <xdr:rowOff>178222</xdr:rowOff>
    </xdr:from>
    <xdr:to>
      <xdr:col>3</xdr:col>
      <xdr:colOff>1546861</xdr:colOff>
      <xdr:row>68</xdr:row>
      <xdr:rowOff>0</xdr:rowOff>
    </xdr:to>
    <xdr:pic>
      <xdr:nvPicPr>
        <xdr:cNvPr id="3" name="Picture 2">
          <a:extLst>
            <a:ext uri="{FF2B5EF4-FFF2-40B4-BE49-F238E27FC236}">
              <a16:creationId xmlns:a16="http://schemas.microsoft.com/office/drawing/2014/main" id="{CE44EEB6-85E0-CE7C-32ED-F0341DDDA94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721" y="9566062"/>
          <a:ext cx="6652260" cy="7982798"/>
        </a:xfrm>
        <a:prstGeom prst="rect">
          <a:avLst/>
        </a:prstGeom>
      </xdr:spPr>
    </xdr:pic>
    <xdr:clientData/>
  </xdr:twoCellAnchor>
  <xdr:twoCellAnchor editAs="oneCell">
    <xdr:from>
      <xdr:col>4</xdr:col>
      <xdr:colOff>0</xdr:colOff>
      <xdr:row>337</xdr:row>
      <xdr:rowOff>0</xdr:rowOff>
    </xdr:from>
    <xdr:to>
      <xdr:col>7</xdr:col>
      <xdr:colOff>1011638</xdr:colOff>
      <xdr:row>340</xdr:row>
      <xdr:rowOff>153264</xdr:rowOff>
    </xdr:to>
    <xdr:pic>
      <xdr:nvPicPr>
        <xdr:cNvPr id="2" name="Picture 1">
          <a:extLst>
            <a:ext uri="{FF2B5EF4-FFF2-40B4-BE49-F238E27FC236}">
              <a16:creationId xmlns:a16="http://schemas.microsoft.com/office/drawing/2014/main" id="{62ED8447-4267-431C-B37C-DEE85CF4BA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43700" y="16070580"/>
          <a:ext cx="2848057" cy="747624"/>
        </a:xfrm>
        <a:prstGeom prst="rect">
          <a:avLst/>
        </a:prstGeom>
      </xdr:spPr>
    </xdr:pic>
    <xdr:clientData/>
  </xdr:twoCellAnchor>
  <xdr:twoCellAnchor editAs="oneCell">
    <xdr:from>
      <xdr:col>0</xdr:col>
      <xdr:colOff>109220</xdr:colOff>
      <xdr:row>358</xdr:row>
      <xdr:rowOff>99060</xdr:rowOff>
    </xdr:from>
    <xdr:to>
      <xdr:col>3</xdr:col>
      <xdr:colOff>1379221</xdr:colOff>
      <xdr:row>400</xdr:row>
      <xdr:rowOff>0</xdr:rowOff>
    </xdr:to>
    <xdr:pic>
      <xdr:nvPicPr>
        <xdr:cNvPr id="4" name="Picture 3">
          <a:extLst>
            <a:ext uri="{FF2B5EF4-FFF2-40B4-BE49-F238E27FC236}">
              <a16:creationId xmlns:a16="http://schemas.microsoft.com/office/drawing/2014/main" id="{A9D25740-8FFE-4A69-B28B-FC35F6A79AA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9220" y="97703640"/>
          <a:ext cx="6421121" cy="9121140"/>
        </a:xfrm>
        <a:prstGeom prst="rect">
          <a:avLst/>
        </a:prstGeom>
      </xdr:spPr>
    </xdr:pic>
    <xdr:clientData/>
  </xdr:twoCellAnchor>
  <xdr:twoCellAnchor>
    <xdr:from>
      <xdr:col>2</xdr:col>
      <xdr:colOff>1165860</xdr:colOff>
      <xdr:row>61</xdr:row>
      <xdr:rowOff>144780</xdr:rowOff>
    </xdr:from>
    <xdr:to>
      <xdr:col>3</xdr:col>
      <xdr:colOff>502920</xdr:colOff>
      <xdr:row>63</xdr:row>
      <xdr:rowOff>45720</xdr:rowOff>
    </xdr:to>
    <xdr:sp macro="" textlink="">
      <xdr:nvSpPr>
        <xdr:cNvPr id="5" name="TextBox 4">
          <a:extLst>
            <a:ext uri="{FF2B5EF4-FFF2-40B4-BE49-F238E27FC236}">
              <a16:creationId xmlns:a16="http://schemas.microsoft.com/office/drawing/2014/main" id="{11B2CC87-C443-F47E-F83F-F77E46A00A29}"/>
            </a:ext>
          </a:extLst>
        </xdr:cNvPr>
        <xdr:cNvSpPr txBox="1"/>
      </xdr:nvSpPr>
      <xdr:spPr>
        <a:xfrm>
          <a:off x="4556760" y="16192500"/>
          <a:ext cx="109728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02/08/2025</a:t>
          </a:r>
        </a:p>
        <a:p>
          <a:endParaRPr lang="en-US" sz="110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15240</xdr:colOff>
      <xdr:row>3</xdr:row>
      <xdr:rowOff>121602</xdr:rowOff>
    </xdr:from>
    <xdr:to>
      <xdr:col>4</xdr:col>
      <xdr:colOff>313195</xdr:colOff>
      <xdr:row>5</xdr:row>
      <xdr:rowOff>234438</xdr:rowOff>
    </xdr:to>
    <xdr:pic>
      <xdr:nvPicPr>
        <xdr:cNvPr id="104" name="Picture 103" descr="B-Air 1/4 HP Air Mover Blower Fan for Water Damage Restoration Carpet Dryer Floor Home and Plumbing Use in Blue">
          <a:extLst>
            <a:ext uri="{FF2B5EF4-FFF2-40B4-BE49-F238E27FC236}">
              <a16:creationId xmlns:a16="http://schemas.microsoft.com/office/drawing/2014/main" id="{00000000-0008-0000-0100-0000D6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753678" y="843915"/>
          <a:ext cx="1020267" cy="6525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721361</xdr:colOff>
      <xdr:row>24</xdr:row>
      <xdr:rowOff>9842</xdr:rowOff>
    </xdr:from>
    <xdr:to>
      <xdr:col>4</xdr:col>
      <xdr:colOff>350017</xdr:colOff>
      <xdr:row>27</xdr:row>
      <xdr:rowOff>85922</xdr:rowOff>
    </xdr:to>
    <xdr:pic>
      <xdr:nvPicPr>
        <xdr:cNvPr id="105" name="Picture 10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737486" y="6359842"/>
          <a:ext cx="1073281" cy="806330"/>
        </a:xfrm>
        <a:prstGeom prst="rect">
          <a:avLst/>
        </a:prstGeom>
      </xdr:spPr>
    </xdr:pic>
    <xdr:clientData/>
  </xdr:twoCellAnchor>
  <xdr:twoCellAnchor editAs="oneCell">
    <xdr:from>
      <xdr:col>3</xdr:col>
      <xdr:colOff>9842</xdr:colOff>
      <xdr:row>6</xdr:row>
      <xdr:rowOff>247015</xdr:rowOff>
    </xdr:from>
    <xdr:to>
      <xdr:col>4</xdr:col>
      <xdr:colOff>216039</xdr:colOff>
      <xdr:row>10</xdr:row>
      <xdr:rowOff>172243</xdr:rowOff>
    </xdr:to>
    <xdr:pic>
      <xdr:nvPicPr>
        <xdr:cNvPr id="108" name="Picture 107">
          <a:extLst>
            <a:ext uri="{FF2B5EF4-FFF2-40B4-BE49-F238E27FC236}">
              <a16:creationId xmlns:a16="http://schemas.microsoft.com/office/drawing/2014/main" id="{00000000-0008-0000-0100-0000D8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748280" y="1778953"/>
          <a:ext cx="928509" cy="1004728"/>
        </a:xfrm>
        <a:prstGeom prst="rect">
          <a:avLst/>
        </a:prstGeom>
      </xdr:spPr>
    </xdr:pic>
    <xdr:clientData/>
  </xdr:twoCellAnchor>
  <xdr:twoCellAnchor editAs="oneCell">
    <xdr:from>
      <xdr:col>2</xdr:col>
      <xdr:colOff>685800</xdr:colOff>
      <xdr:row>14</xdr:row>
      <xdr:rowOff>7620</xdr:rowOff>
    </xdr:from>
    <xdr:to>
      <xdr:col>4</xdr:col>
      <xdr:colOff>149980</xdr:colOff>
      <xdr:row>16</xdr:row>
      <xdr:rowOff>206255</xdr:rowOff>
    </xdr:to>
    <xdr:pic>
      <xdr:nvPicPr>
        <xdr:cNvPr id="111" name="Picture 110">
          <a:extLst>
            <a:ext uri="{FF2B5EF4-FFF2-40B4-BE49-F238E27FC236}">
              <a16:creationId xmlns:a16="http://schemas.microsoft.com/office/drawing/2014/main" id="{00000000-0008-0000-0100-0000D9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2705618" y="3628107"/>
          <a:ext cx="911980" cy="732035"/>
        </a:xfrm>
        <a:prstGeom prst="rect">
          <a:avLst/>
        </a:prstGeom>
      </xdr:spPr>
    </xdr:pic>
    <xdr:clientData/>
  </xdr:twoCellAnchor>
  <xdr:twoCellAnchor editAs="oneCell">
    <xdr:from>
      <xdr:col>4</xdr:col>
      <xdr:colOff>510223</xdr:colOff>
      <xdr:row>7</xdr:row>
      <xdr:rowOff>44768</xdr:rowOff>
    </xdr:from>
    <xdr:to>
      <xdr:col>5</xdr:col>
      <xdr:colOff>606003</xdr:colOff>
      <xdr:row>10</xdr:row>
      <xdr:rowOff>26393</xdr:rowOff>
    </xdr:to>
    <xdr:pic>
      <xdr:nvPicPr>
        <xdr:cNvPr id="112" name="Picture 111">
          <a:extLst>
            <a:ext uri="{FF2B5EF4-FFF2-40B4-BE49-F238E27FC236}">
              <a16:creationId xmlns:a16="http://schemas.microsoft.com/office/drawing/2014/main" id="{00000000-0008-0000-0100-0000DA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948"/>
        <a:stretch/>
      </xdr:blipFill>
      <xdr:spPr>
        <a:xfrm>
          <a:off x="3970973" y="1846581"/>
          <a:ext cx="818093" cy="791250"/>
        </a:xfrm>
        <a:prstGeom prst="rect">
          <a:avLst/>
        </a:prstGeom>
      </xdr:spPr>
    </xdr:pic>
    <xdr:clientData/>
  </xdr:twoCellAnchor>
  <xdr:twoCellAnchor editAs="oneCell">
    <xdr:from>
      <xdr:col>4</xdr:col>
      <xdr:colOff>473075</xdr:colOff>
      <xdr:row>24</xdr:row>
      <xdr:rowOff>39687</xdr:rowOff>
    </xdr:from>
    <xdr:to>
      <xdr:col>5</xdr:col>
      <xdr:colOff>646279</xdr:colOff>
      <xdr:row>27</xdr:row>
      <xdr:rowOff>63577</xdr:rowOff>
    </xdr:to>
    <xdr:pic>
      <xdr:nvPicPr>
        <xdr:cNvPr id="113" name="Picture 112">
          <a:extLst>
            <a:ext uri="{FF2B5EF4-FFF2-40B4-BE49-F238E27FC236}">
              <a16:creationId xmlns:a16="http://schemas.microsoft.com/office/drawing/2014/main" id="{00000000-0008-0000-0100-0000DC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3933825" y="6389687"/>
          <a:ext cx="895517" cy="754140"/>
        </a:xfrm>
        <a:prstGeom prst="rect">
          <a:avLst/>
        </a:prstGeom>
      </xdr:spPr>
    </xdr:pic>
    <xdr:clientData/>
  </xdr:twoCellAnchor>
  <xdr:twoCellAnchor editAs="oneCell">
    <xdr:from>
      <xdr:col>3</xdr:col>
      <xdr:colOff>137160</xdr:colOff>
      <xdr:row>17</xdr:row>
      <xdr:rowOff>236220</xdr:rowOff>
    </xdr:from>
    <xdr:to>
      <xdr:col>4</xdr:col>
      <xdr:colOff>652677</xdr:colOff>
      <xdr:row>20</xdr:row>
      <xdr:rowOff>63729</xdr:rowOff>
    </xdr:to>
    <xdr:pic>
      <xdr:nvPicPr>
        <xdr:cNvPr id="114" name="Picture 113">
          <a:extLst>
            <a:ext uri="{FF2B5EF4-FFF2-40B4-BE49-F238E27FC236}">
              <a16:creationId xmlns:a16="http://schemas.microsoft.com/office/drawing/2014/main" id="{00000000-0008-0000-0100-0000DD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875383" y="4613258"/>
          <a:ext cx="1239417" cy="787629"/>
        </a:xfrm>
        <a:prstGeom prst="rect">
          <a:avLst/>
        </a:prstGeom>
      </xdr:spPr>
    </xdr:pic>
    <xdr:clientData/>
  </xdr:twoCellAnchor>
  <xdr:twoCellAnchor editAs="oneCell">
    <xdr:from>
      <xdr:col>4</xdr:col>
      <xdr:colOff>452438</xdr:colOff>
      <xdr:row>14</xdr:row>
      <xdr:rowOff>15240</xdr:rowOff>
    </xdr:from>
    <xdr:to>
      <xdr:col>5</xdr:col>
      <xdr:colOff>648404</xdr:colOff>
      <xdr:row>17</xdr:row>
      <xdr:rowOff>16609</xdr:rowOff>
    </xdr:to>
    <xdr:pic>
      <xdr:nvPicPr>
        <xdr:cNvPr id="115" name="Picture 11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3913188" y="3706178"/>
          <a:ext cx="918279" cy="771306"/>
        </a:xfrm>
        <a:prstGeom prst="rect">
          <a:avLst/>
        </a:prstGeom>
      </xdr:spPr>
    </xdr:pic>
    <xdr:clientData/>
  </xdr:twoCellAnchor>
  <xdr:twoCellAnchor editAs="oneCell">
    <xdr:from>
      <xdr:col>4</xdr:col>
      <xdr:colOff>320040</xdr:colOff>
      <xdr:row>3</xdr:row>
      <xdr:rowOff>67628</xdr:rowOff>
    </xdr:from>
    <xdr:to>
      <xdr:col>5</xdr:col>
      <xdr:colOff>535806</xdr:colOff>
      <xdr:row>5</xdr:row>
      <xdr:rowOff>212147</xdr:rowOff>
    </xdr:to>
    <xdr:pic>
      <xdr:nvPicPr>
        <xdr:cNvPr id="117" name="Picture 116" descr="RIDGID 1625 CFM Air Mover">
          <a:extLst>
            <a:ext uri="{FF2B5EF4-FFF2-40B4-BE49-F238E27FC236}">
              <a16:creationId xmlns:a16="http://schemas.microsoft.com/office/drawing/2014/main" id="{00000000-0008-0000-0100-0000E3000000}"/>
            </a:ext>
          </a:extLst>
        </xdr:cNvPr>
        <xdr:cNvPicPr>
          <a:picLocks noChangeAspect="1" noChangeArrowheads="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bwMode="auto">
        <a:xfrm>
          <a:off x="3780790" y="789941"/>
          <a:ext cx="938079" cy="6842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590867</xdr:colOff>
      <xdr:row>20</xdr:row>
      <xdr:rowOff>134938</xdr:rowOff>
    </xdr:from>
    <xdr:to>
      <xdr:col>5</xdr:col>
      <xdr:colOff>392479</xdr:colOff>
      <xdr:row>23</xdr:row>
      <xdr:rowOff>223421</xdr:rowOff>
    </xdr:to>
    <xdr:pic>
      <xdr:nvPicPr>
        <xdr:cNvPr id="118" name="Picture 117">
          <a:extLst>
            <a:ext uri="{FF2B5EF4-FFF2-40B4-BE49-F238E27FC236}">
              <a16:creationId xmlns:a16="http://schemas.microsoft.com/office/drawing/2014/main" id="{00000000-0008-0000-0100-00001E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t="19914"/>
        <a:stretch/>
      </xdr:blipFill>
      <xdr:spPr>
        <a:xfrm rot="10800000" flipV="1">
          <a:off x="3329305" y="5564188"/>
          <a:ext cx="1246237" cy="779046"/>
        </a:xfrm>
        <a:prstGeom prst="rect">
          <a:avLst/>
        </a:prstGeom>
      </xdr:spPr>
    </xdr:pic>
    <xdr:clientData/>
  </xdr:twoCellAnchor>
  <xdr:twoCellAnchor editAs="oneCell">
    <xdr:from>
      <xdr:col>7</xdr:col>
      <xdr:colOff>190500</xdr:colOff>
      <xdr:row>5</xdr:row>
      <xdr:rowOff>220980</xdr:rowOff>
    </xdr:from>
    <xdr:to>
      <xdr:col>8</xdr:col>
      <xdr:colOff>632460</xdr:colOff>
      <xdr:row>7</xdr:row>
      <xdr:rowOff>225350</xdr:rowOff>
    </xdr:to>
    <xdr:pic>
      <xdr:nvPicPr>
        <xdr:cNvPr id="119" name="Picture 118">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5669280" y="1470660"/>
          <a:ext cx="1165860" cy="537770"/>
        </a:xfrm>
        <a:prstGeom prst="rect">
          <a:avLst/>
        </a:prstGeom>
      </xdr:spPr>
    </xdr:pic>
    <xdr:clientData/>
  </xdr:twoCellAnchor>
  <xdr:twoCellAnchor editAs="oneCell">
    <xdr:from>
      <xdr:col>9</xdr:col>
      <xdr:colOff>76200</xdr:colOff>
      <xdr:row>5</xdr:row>
      <xdr:rowOff>144780</xdr:rowOff>
    </xdr:from>
    <xdr:to>
      <xdr:col>10</xdr:col>
      <xdr:colOff>548640</xdr:colOff>
      <xdr:row>8</xdr:row>
      <xdr:rowOff>65542</xdr:rowOff>
    </xdr:to>
    <xdr:pic>
      <xdr:nvPicPr>
        <xdr:cNvPr id="120" name="Picture 119">
          <a:extLst>
            <a:ext uri="{FF2B5EF4-FFF2-40B4-BE49-F238E27FC236}">
              <a16:creationId xmlns:a16="http://schemas.microsoft.com/office/drawing/2014/main" id="{00000000-0008-0000-0100-0000E5000000}"/>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t="-2285" r="15789" b="-11085"/>
        <a:stretch/>
      </xdr:blipFill>
      <xdr:spPr>
        <a:xfrm>
          <a:off x="7002780" y="1394460"/>
          <a:ext cx="1196340" cy="720862"/>
        </a:xfrm>
        <a:prstGeom prst="rect">
          <a:avLst/>
        </a:prstGeom>
      </xdr:spPr>
    </xdr:pic>
    <xdr:clientData/>
  </xdr:twoCellAnchor>
  <xdr:twoCellAnchor editAs="oneCell">
    <xdr:from>
      <xdr:col>10</xdr:col>
      <xdr:colOff>198120</xdr:colOff>
      <xdr:row>10</xdr:row>
      <xdr:rowOff>106680</xdr:rowOff>
    </xdr:from>
    <xdr:to>
      <xdr:col>11</xdr:col>
      <xdr:colOff>269568</xdr:colOff>
      <xdr:row>13</xdr:row>
      <xdr:rowOff>210428</xdr:rowOff>
    </xdr:to>
    <xdr:pic>
      <xdr:nvPicPr>
        <xdr:cNvPr id="121" name="Picture 120">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7848600" y="2689860"/>
          <a:ext cx="795348" cy="903848"/>
        </a:xfrm>
        <a:prstGeom prst="rect">
          <a:avLst/>
        </a:prstGeom>
      </xdr:spPr>
    </xdr:pic>
    <xdr:clientData/>
  </xdr:twoCellAnchor>
  <xdr:twoCellAnchor editAs="oneCell">
    <xdr:from>
      <xdr:col>9</xdr:col>
      <xdr:colOff>563880</xdr:colOff>
      <xdr:row>13</xdr:row>
      <xdr:rowOff>243840</xdr:rowOff>
    </xdr:from>
    <xdr:to>
      <xdr:col>11</xdr:col>
      <xdr:colOff>579120</xdr:colOff>
      <xdr:row>16</xdr:row>
      <xdr:rowOff>182880</xdr:rowOff>
    </xdr:to>
    <xdr:pic>
      <xdr:nvPicPr>
        <xdr:cNvPr id="122" name="Picture 121">
          <a:extLst>
            <a:ext uri="{FF2B5EF4-FFF2-40B4-BE49-F238E27FC236}">
              <a16:creationId xmlns:a16="http://schemas.microsoft.com/office/drawing/2014/main" id="{00000000-0008-0000-0100-0000E200000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7490460" y="3627120"/>
          <a:ext cx="1463040" cy="739140"/>
        </a:xfrm>
        <a:prstGeom prst="rect">
          <a:avLst/>
        </a:prstGeom>
      </xdr:spPr>
    </xdr:pic>
    <xdr:clientData/>
  </xdr:twoCellAnchor>
  <xdr:twoCellAnchor editAs="oneCell">
    <xdr:from>
      <xdr:col>10</xdr:col>
      <xdr:colOff>39687</xdr:colOff>
      <xdr:row>19</xdr:row>
      <xdr:rowOff>236220</xdr:rowOff>
    </xdr:from>
    <xdr:to>
      <xdr:col>11</xdr:col>
      <xdr:colOff>579119</xdr:colOff>
      <xdr:row>22</xdr:row>
      <xdr:rowOff>137163</xdr:rowOff>
    </xdr:to>
    <xdr:pic>
      <xdr:nvPicPr>
        <xdr:cNvPr id="123" name="Picture 122">
          <a:extLst>
            <a:ext uri="{FF2B5EF4-FFF2-40B4-BE49-F238E27FC236}">
              <a16:creationId xmlns:a16="http://schemas.microsoft.com/office/drawing/2014/main" id="{00000000-0008-0000-0100-0000DE000000}"/>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rot="5400000">
          <a:off x="7998775" y="5080320"/>
          <a:ext cx="631193" cy="1261744"/>
        </a:xfrm>
        <a:prstGeom prst="rect">
          <a:avLst/>
        </a:prstGeom>
      </xdr:spPr>
    </xdr:pic>
    <xdr:clientData/>
  </xdr:twoCellAnchor>
  <xdr:twoCellAnchor editAs="oneCell">
    <xdr:from>
      <xdr:col>10</xdr:col>
      <xdr:colOff>0</xdr:colOff>
      <xdr:row>17</xdr:row>
      <xdr:rowOff>0</xdr:rowOff>
    </xdr:from>
    <xdr:to>
      <xdr:col>11</xdr:col>
      <xdr:colOff>655320</xdr:colOff>
      <xdr:row>19</xdr:row>
      <xdr:rowOff>179001</xdr:rowOff>
    </xdr:to>
    <xdr:pic>
      <xdr:nvPicPr>
        <xdr:cNvPr id="124" name="Picture 123">
          <a:extLst>
            <a:ext uri="{FF2B5EF4-FFF2-40B4-BE49-F238E27FC236}">
              <a16:creationId xmlns:a16="http://schemas.microsoft.com/office/drawing/2014/main" id="{00000000-0008-0000-0100-000024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28507" t="31397" r="-2357" b="4377"/>
        <a:stretch/>
      </xdr:blipFill>
      <xdr:spPr>
        <a:xfrm>
          <a:off x="7650480" y="4411980"/>
          <a:ext cx="1379220" cy="872421"/>
        </a:xfrm>
        <a:prstGeom prst="rect">
          <a:avLst/>
        </a:prstGeom>
      </xdr:spPr>
    </xdr:pic>
    <xdr:clientData/>
  </xdr:twoCellAnchor>
  <xdr:twoCellAnchor editAs="oneCell">
    <xdr:from>
      <xdr:col>9</xdr:col>
      <xdr:colOff>719137</xdr:colOff>
      <xdr:row>25</xdr:row>
      <xdr:rowOff>150812</xdr:rowOff>
    </xdr:from>
    <xdr:to>
      <xdr:col>11</xdr:col>
      <xdr:colOff>79375</xdr:colOff>
      <xdr:row>27</xdr:row>
      <xdr:rowOff>71438</xdr:rowOff>
    </xdr:to>
    <xdr:pic>
      <xdr:nvPicPr>
        <xdr:cNvPr id="125" name="Picture 124">
          <a:extLst>
            <a:ext uri="{FF2B5EF4-FFF2-40B4-BE49-F238E27FC236}">
              <a16:creationId xmlns:a16="http://schemas.microsoft.com/office/drawing/2014/main" id="{00000000-0008-0000-0100-0000E8000000}"/>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a:stretch/>
      </xdr:blipFill>
      <xdr:spPr>
        <a:xfrm>
          <a:off x="7640637" y="6731000"/>
          <a:ext cx="804863" cy="420688"/>
        </a:xfrm>
        <a:prstGeom prst="rect">
          <a:avLst/>
        </a:prstGeom>
      </xdr:spPr>
    </xdr:pic>
    <xdr:clientData/>
  </xdr:twoCellAnchor>
  <xdr:twoCellAnchor>
    <xdr:from>
      <xdr:col>9</xdr:col>
      <xdr:colOff>699735</xdr:colOff>
      <xdr:row>59</xdr:row>
      <xdr:rowOff>157738</xdr:rowOff>
    </xdr:from>
    <xdr:to>
      <xdr:col>10</xdr:col>
      <xdr:colOff>331646</xdr:colOff>
      <xdr:row>60</xdr:row>
      <xdr:rowOff>43572</xdr:rowOff>
    </xdr:to>
    <xdr:sp macro="" textlink="">
      <xdr:nvSpPr>
        <xdr:cNvPr id="3" name="Arrow: Right 2">
          <a:extLst>
            <a:ext uri="{FF2B5EF4-FFF2-40B4-BE49-F238E27FC236}">
              <a16:creationId xmlns:a16="http://schemas.microsoft.com/office/drawing/2014/main" id="{0894BBDB-A443-4830-BFFA-41512AE168DD}"/>
            </a:ext>
          </a:extLst>
        </xdr:cNvPr>
        <xdr:cNvSpPr/>
      </xdr:nvSpPr>
      <xdr:spPr>
        <a:xfrm rot="11700247">
          <a:off x="7621235" y="14707176"/>
          <a:ext cx="354224" cy="12395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3</xdr:col>
      <xdr:colOff>141791</xdr:colOff>
      <xdr:row>10</xdr:row>
      <xdr:rowOff>182563</xdr:rowOff>
    </xdr:from>
    <xdr:to>
      <xdr:col>5</xdr:col>
      <xdr:colOff>0</xdr:colOff>
      <xdr:row>13</xdr:row>
      <xdr:rowOff>246063</xdr:rowOff>
    </xdr:to>
    <xdr:pic>
      <xdr:nvPicPr>
        <xdr:cNvPr id="6" name="Picture 5">
          <a:extLst>
            <a:ext uri="{FF2B5EF4-FFF2-40B4-BE49-F238E27FC236}">
              <a16:creationId xmlns:a16="http://schemas.microsoft.com/office/drawing/2014/main" id="{08097916-7A64-42F2-7F3C-A22576CE6273}"/>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l="8018" t="21464" r="15431" b="35342"/>
        <a:stretch/>
      </xdr:blipFill>
      <xdr:spPr>
        <a:xfrm>
          <a:off x="2880229" y="2794001"/>
          <a:ext cx="1302834" cy="873125"/>
        </a:xfrm>
        <a:prstGeom prst="rect">
          <a:avLst/>
        </a:prstGeom>
      </xdr:spPr>
    </xdr:pic>
    <xdr:clientData/>
  </xdr:twoCellAnchor>
  <xdr:twoCellAnchor editAs="oneCell">
    <xdr:from>
      <xdr:col>13</xdr:col>
      <xdr:colOff>76200</xdr:colOff>
      <xdr:row>25</xdr:row>
      <xdr:rowOff>220980</xdr:rowOff>
    </xdr:from>
    <xdr:to>
      <xdr:col>14</xdr:col>
      <xdr:colOff>0</xdr:colOff>
      <xdr:row>26</xdr:row>
      <xdr:rowOff>234951</xdr:rowOff>
    </xdr:to>
    <xdr:sp macro="" textlink="">
      <xdr:nvSpPr>
        <xdr:cNvPr id="5" name="Arrow: Right 4">
          <a:extLst>
            <a:ext uri="{FF2B5EF4-FFF2-40B4-BE49-F238E27FC236}">
              <a16:creationId xmlns:a16="http://schemas.microsoft.com/office/drawing/2014/main" id="{B3CAFAB7-CA96-43AC-8E5D-119F98DBD730}"/>
            </a:ext>
          </a:extLst>
        </xdr:cNvPr>
        <xdr:cNvSpPr/>
      </xdr:nvSpPr>
      <xdr:spPr>
        <a:xfrm>
          <a:off x="7739063" y="20073937"/>
          <a:ext cx="523875" cy="24415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10</xdr:col>
      <xdr:colOff>31750</xdr:colOff>
      <xdr:row>22</xdr:row>
      <xdr:rowOff>182562</xdr:rowOff>
    </xdr:from>
    <xdr:to>
      <xdr:col>11</xdr:col>
      <xdr:colOff>686007</xdr:colOff>
      <xdr:row>25</xdr:row>
      <xdr:rowOff>150812</xdr:rowOff>
    </xdr:to>
    <xdr:pic>
      <xdr:nvPicPr>
        <xdr:cNvPr id="7" name="Picture 6">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19" cstate="print">
          <a:extLst>
            <a:ext uri="{28A0092B-C50C-407E-A947-70E740481C1C}">
              <a14:useLocalDpi xmlns:a14="http://schemas.microsoft.com/office/drawing/2010/main" val="0"/>
            </a:ext>
          </a:extLst>
        </a:blip>
        <a:srcRect t="25471" b="43878"/>
        <a:stretch/>
      </xdr:blipFill>
      <xdr:spPr>
        <a:xfrm>
          <a:off x="7675563" y="6072187"/>
          <a:ext cx="1376569" cy="658813"/>
        </a:xfrm>
        <a:prstGeom prst="rect">
          <a:avLst/>
        </a:prstGeom>
      </xdr:spPr>
    </xdr:pic>
    <xdr:clientData/>
  </xdr:twoCellAnchor>
  <xdr:twoCellAnchor>
    <xdr:from>
      <xdr:col>8</xdr:col>
      <xdr:colOff>110966</xdr:colOff>
      <xdr:row>63</xdr:row>
      <xdr:rowOff>229730</xdr:rowOff>
    </xdr:from>
    <xdr:to>
      <xdr:col>8</xdr:col>
      <xdr:colOff>634841</xdr:colOff>
      <xdr:row>64</xdr:row>
      <xdr:rowOff>110663</xdr:rowOff>
    </xdr:to>
    <xdr:sp macro="" textlink="">
      <xdr:nvSpPr>
        <xdr:cNvPr id="8" name="Arrow: Right 7">
          <a:extLst>
            <a:ext uri="{FF2B5EF4-FFF2-40B4-BE49-F238E27FC236}">
              <a16:creationId xmlns:a16="http://schemas.microsoft.com/office/drawing/2014/main" id="{0894BBDB-A443-4830-BFFA-41512AE168DD}"/>
            </a:ext>
          </a:extLst>
        </xdr:cNvPr>
        <xdr:cNvSpPr/>
      </xdr:nvSpPr>
      <xdr:spPr>
        <a:xfrm rot="12906159">
          <a:off x="6310154" y="15731668"/>
          <a:ext cx="523875" cy="11905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10</xdr:col>
      <xdr:colOff>449526</xdr:colOff>
      <xdr:row>59</xdr:row>
      <xdr:rowOff>158898</xdr:rowOff>
    </xdr:from>
    <xdr:to>
      <xdr:col>11</xdr:col>
      <xdr:colOff>30319</xdr:colOff>
      <xdr:row>60</xdr:row>
      <xdr:rowOff>13786</xdr:rowOff>
    </xdr:to>
    <xdr:sp macro="" textlink="">
      <xdr:nvSpPr>
        <xdr:cNvPr id="9" name="Arrow: Right 8">
          <a:extLst>
            <a:ext uri="{FF2B5EF4-FFF2-40B4-BE49-F238E27FC236}">
              <a16:creationId xmlns:a16="http://schemas.microsoft.com/office/drawing/2014/main" id="{0894BBDB-A443-4830-BFFA-41512AE168DD}"/>
            </a:ext>
          </a:extLst>
        </xdr:cNvPr>
        <xdr:cNvSpPr/>
      </xdr:nvSpPr>
      <xdr:spPr>
        <a:xfrm rot="483958">
          <a:off x="8093339" y="14708336"/>
          <a:ext cx="303105" cy="9301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9</xdr:col>
      <xdr:colOff>706080</xdr:colOff>
      <xdr:row>75</xdr:row>
      <xdr:rowOff>106851</xdr:rowOff>
    </xdr:from>
    <xdr:to>
      <xdr:col>10</xdr:col>
      <xdr:colOff>306164</xdr:colOff>
      <xdr:row>76</xdr:row>
      <xdr:rowOff>7853</xdr:rowOff>
    </xdr:to>
    <xdr:sp macro="" textlink="">
      <xdr:nvSpPr>
        <xdr:cNvPr id="2" name="Arrow: Right 1">
          <a:extLst>
            <a:ext uri="{FF2B5EF4-FFF2-40B4-BE49-F238E27FC236}">
              <a16:creationId xmlns:a16="http://schemas.microsoft.com/office/drawing/2014/main" id="{587DD315-64A2-4A3A-BEFD-B9C7C5303898}"/>
            </a:ext>
          </a:extLst>
        </xdr:cNvPr>
        <xdr:cNvSpPr/>
      </xdr:nvSpPr>
      <xdr:spPr>
        <a:xfrm rot="13330197">
          <a:off x="7640280" y="18311031"/>
          <a:ext cx="323984" cy="13722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10</xdr:col>
      <xdr:colOff>404811</xdr:colOff>
      <xdr:row>60</xdr:row>
      <xdr:rowOff>23811</xdr:rowOff>
    </xdr:from>
    <xdr:to>
      <xdr:col>10</xdr:col>
      <xdr:colOff>404811</xdr:colOff>
      <xdr:row>85</xdr:row>
      <xdr:rowOff>14286</xdr:rowOff>
    </xdr:to>
    <xdr:cxnSp macro="">
      <xdr:nvCxnSpPr>
        <xdr:cNvPr id="4" name="Straight Connector 3">
          <a:extLst>
            <a:ext uri="{FF2B5EF4-FFF2-40B4-BE49-F238E27FC236}">
              <a16:creationId xmlns:a16="http://schemas.microsoft.com/office/drawing/2014/main" id="{001FA60B-25B7-4DBE-8FE5-750013C24F56}"/>
            </a:ext>
          </a:extLst>
        </xdr:cNvPr>
        <xdr:cNvCxnSpPr/>
      </xdr:nvCxnSpPr>
      <xdr:spPr>
        <a:xfrm>
          <a:off x="8062911" y="14684691"/>
          <a:ext cx="0" cy="5895975"/>
        </a:xfrm>
        <a:prstGeom prst="line">
          <a:avLst/>
        </a:prstGeom>
        <a:ln w="28575">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449526</xdr:colOff>
      <xdr:row>59</xdr:row>
      <xdr:rowOff>158898</xdr:rowOff>
    </xdr:from>
    <xdr:to>
      <xdr:col>11</xdr:col>
      <xdr:colOff>30319</xdr:colOff>
      <xdr:row>60</xdr:row>
      <xdr:rowOff>13786</xdr:rowOff>
    </xdr:to>
    <xdr:sp macro="" textlink="">
      <xdr:nvSpPr>
        <xdr:cNvPr id="10" name="Arrow: Right 9">
          <a:extLst>
            <a:ext uri="{FF2B5EF4-FFF2-40B4-BE49-F238E27FC236}">
              <a16:creationId xmlns:a16="http://schemas.microsoft.com/office/drawing/2014/main" id="{86D2993A-455D-4177-8D93-6A0DC9CC4AFE}"/>
            </a:ext>
          </a:extLst>
        </xdr:cNvPr>
        <xdr:cNvSpPr/>
      </xdr:nvSpPr>
      <xdr:spPr>
        <a:xfrm rot="483958">
          <a:off x="8093339" y="14708336"/>
          <a:ext cx="303105" cy="9301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3</xdr:col>
      <xdr:colOff>130697</xdr:colOff>
      <xdr:row>3</xdr:row>
      <xdr:rowOff>101600</xdr:rowOff>
    </xdr:from>
    <xdr:ext cx="824539" cy="739669"/>
    <xdr:pic>
      <xdr:nvPicPr>
        <xdr:cNvPr id="128" name="Picture 127" descr="B-Air 1/4 HP Air Mover Blower Fan for Water Damage Restoration Carpet Dryer Floor Home and Plumbing Use in Blue">
          <a:extLst>
            <a:ext uri="{FF2B5EF4-FFF2-40B4-BE49-F238E27FC236}">
              <a16:creationId xmlns:a16="http://schemas.microsoft.com/office/drawing/2014/main" id="{00000000-0008-0000-1900-000080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586030" y="821267"/>
          <a:ext cx="824539" cy="7396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481305</xdr:colOff>
      <xdr:row>25</xdr:row>
      <xdr:rowOff>104987</xdr:rowOff>
    </xdr:from>
    <xdr:ext cx="1618428" cy="571500"/>
    <xdr:pic>
      <xdr:nvPicPr>
        <xdr:cNvPr id="129" name="Picture 128">
          <a:extLst>
            <a:ext uri="{FF2B5EF4-FFF2-40B4-BE49-F238E27FC236}">
              <a16:creationId xmlns:a16="http://schemas.microsoft.com/office/drawing/2014/main" id="{00000000-0008-0000-1900-000081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496372" y="6649720"/>
          <a:ext cx="1618428" cy="571500"/>
        </a:xfrm>
        <a:prstGeom prst="rect">
          <a:avLst/>
        </a:prstGeom>
      </xdr:spPr>
    </xdr:pic>
    <xdr:clientData/>
  </xdr:oneCellAnchor>
  <xdr:oneCellAnchor>
    <xdr:from>
      <xdr:col>3</xdr:col>
      <xdr:colOff>13548</xdr:colOff>
      <xdr:row>8</xdr:row>
      <xdr:rowOff>18401</xdr:rowOff>
    </xdr:from>
    <xdr:ext cx="931684" cy="1339271"/>
    <xdr:pic>
      <xdr:nvPicPr>
        <xdr:cNvPr id="130" name="Picture 129">
          <a:extLst>
            <a:ext uri="{FF2B5EF4-FFF2-40B4-BE49-F238E27FC236}">
              <a16:creationId xmlns:a16="http://schemas.microsoft.com/office/drawing/2014/main" id="{00000000-0008-0000-1900-000082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274148" y="2041934"/>
          <a:ext cx="931684" cy="1339271"/>
        </a:xfrm>
        <a:prstGeom prst="rect">
          <a:avLst/>
        </a:prstGeom>
      </xdr:spPr>
    </xdr:pic>
    <xdr:clientData/>
  </xdr:oneCellAnchor>
  <xdr:oneCellAnchor>
    <xdr:from>
      <xdr:col>2</xdr:col>
      <xdr:colOff>371358</xdr:colOff>
      <xdr:row>12</xdr:row>
      <xdr:rowOff>202510</xdr:rowOff>
    </xdr:from>
    <xdr:ext cx="911980" cy="999566"/>
    <xdr:pic>
      <xdr:nvPicPr>
        <xdr:cNvPr id="131" name="Picture 130">
          <a:extLst>
            <a:ext uri="{FF2B5EF4-FFF2-40B4-BE49-F238E27FC236}">
              <a16:creationId xmlns:a16="http://schemas.microsoft.com/office/drawing/2014/main" id="{00000000-0008-0000-1900-000083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2030825" y="3284377"/>
          <a:ext cx="911980" cy="999566"/>
        </a:xfrm>
        <a:prstGeom prst="rect">
          <a:avLst/>
        </a:prstGeom>
      </xdr:spPr>
    </xdr:pic>
    <xdr:clientData/>
  </xdr:oneCellAnchor>
  <xdr:oneCellAnchor>
    <xdr:from>
      <xdr:col>6</xdr:col>
      <xdr:colOff>81846</xdr:colOff>
      <xdr:row>9</xdr:row>
      <xdr:rowOff>22798</xdr:rowOff>
    </xdr:from>
    <xdr:ext cx="773289" cy="1055485"/>
    <xdr:pic>
      <xdr:nvPicPr>
        <xdr:cNvPr id="132" name="Picture 131">
          <a:extLst>
            <a:ext uri="{FF2B5EF4-FFF2-40B4-BE49-F238E27FC236}">
              <a16:creationId xmlns:a16="http://schemas.microsoft.com/office/drawing/2014/main" id="{00000000-0008-0000-1900-000084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948"/>
        <a:stretch/>
      </xdr:blipFill>
      <xdr:spPr>
        <a:xfrm>
          <a:off x="4120446" y="2291865"/>
          <a:ext cx="773289" cy="1055485"/>
        </a:xfrm>
        <a:prstGeom prst="rect">
          <a:avLst/>
        </a:prstGeom>
      </xdr:spPr>
    </xdr:pic>
    <xdr:clientData/>
  </xdr:oneCellAnchor>
  <xdr:oneCellAnchor>
    <xdr:from>
      <xdr:col>4</xdr:col>
      <xdr:colOff>719667</xdr:colOff>
      <xdr:row>25</xdr:row>
      <xdr:rowOff>133773</xdr:rowOff>
    </xdr:from>
    <xdr:ext cx="1155700" cy="535094"/>
    <xdr:pic>
      <xdr:nvPicPr>
        <xdr:cNvPr id="133" name="Picture 132">
          <a:extLst>
            <a:ext uri="{FF2B5EF4-FFF2-40B4-BE49-F238E27FC236}">
              <a16:creationId xmlns:a16="http://schemas.microsoft.com/office/drawing/2014/main" id="{00000000-0008-0000-1900-000085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4191000" y="6678506"/>
          <a:ext cx="1155700" cy="535094"/>
        </a:xfrm>
        <a:prstGeom prst="rect">
          <a:avLst/>
        </a:prstGeom>
      </xdr:spPr>
    </xdr:pic>
    <xdr:clientData/>
  </xdr:oneCellAnchor>
  <xdr:oneCellAnchor>
    <xdr:from>
      <xdr:col>3</xdr:col>
      <xdr:colOff>37254</xdr:colOff>
      <xdr:row>17</xdr:row>
      <xdr:rowOff>46786</xdr:rowOff>
    </xdr:from>
    <xdr:ext cx="1300479" cy="1170722"/>
    <xdr:pic>
      <xdr:nvPicPr>
        <xdr:cNvPr id="134" name="Picture 133">
          <a:extLst>
            <a:ext uri="{FF2B5EF4-FFF2-40B4-BE49-F238E27FC236}">
              <a16:creationId xmlns:a16="http://schemas.microsoft.com/office/drawing/2014/main" id="{00000000-0008-0000-1900-000086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297854" y="4373253"/>
          <a:ext cx="1300479" cy="1170722"/>
        </a:xfrm>
        <a:prstGeom prst="rect">
          <a:avLst/>
        </a:prstGeom>
      </xdr:spPr>
    </xdr:pic>
    <xdr:clientData/>
  </xdr:oneCellAnchor>
  <xdr:oneCellAnchor>
    <xdr:from>
      <xdr:col>12</xdr:col>
      <xdr:colOff>25401</xdr:colOff>
      <xdr:row>17</xdr:row>
      <xdr:rowOff>44491</xdr:rowOff>
    </xdr:from>
    <xdr:ext cx="1469895" cy="737412"/>
    <xdr:pic>
      <xdr:nvPicPr>
        <xdr:cNvPr id="135" name="Picture 134">
          <a:extLst>
            <a:ext uri="{FF2B5EF4-FFF2-40B4-BE49-F238E27FC236}">
              <a16:creationId xmlns:a16="http://schemas.microsoft.com/office/drawing/2014/main" id="{00000000-0008-0000-1900-000087000000}"/>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xdr:blipFill>
      <xdr:spPr>
        <a:xfrm rot="5400000">
          <a:off x="8003176" y="4224849"/>
          <a:ext cx="737412" cy="1469895"/>
        </a:xfrm>
        <a:prstGeom prst="rect">
          <a:avLst/>
        </a:prstGeom>
      </xdr:spPr>
    </xdr:pic>
    <xdr:clientData/>
  </xdr:oneCellAnchor>
  <xdr:oneCellAnchor>
    <xdr:from>
      <xdr:col>9</xdr:col>
      <xdr:colOff>41485</xdr:colOff>
      <xdr:row>4</xdr:row>
      <xdr:rowOff>254000</xdr:rowOff>
    </xdr:from>
    <xdr:ext cx="1101515" cy="658441"/>
    <xdr:pic>
      <xdr:nvPicPr>
        <xdr:cNvPr id="136" name="Picture 135">
          <a:extLst>
            <a:ext uri="{FF2B5EF4-FFF2-40B4-BE49-F238E27FC236}">
              <a16:creationId xmlns:a16="http://schemas.microsoft.com/office/drawing/2014/main" id="{00000000-0008-0000-1900-000088000000}"/>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5908885" y="1295400"/>
          <a:ext cx="1101515" cy="658441"/>
        </a:xfrm>
        <a:prstGeom prst="rect">
          <a:avLst/>
        </a:prstGeom>
      </xdr:spPr>
    </xdr:pic>
    <xdr:clientData/>
  </xdr:oneCellAnchor>
  <xdr:oneCellAnchor>
    <xdr:from>
      <xdr:col>4</xdr:col>
      <xdr:colOff>79137</xdr:colOff>
      <xdr:row>13</xdr:row>
      <xdr:rowOff>202278</xdr:rowOff>
    </xdr:from>
    <xdr:ext cx="682862" cy="669789"/>
    <xdr:pic>
      <xdr:nvPicPr>
        <xdr:cNvPr id="137" name="Picture 136">
          <a:extLst>
            <a:ext uri="{FF2B5EF4-FFF2-40B4-BE49-F238E27FC236}">
              <a16:creationId xmlns:a16="http://schemas.microsoft.com/office/drawing/2014/main" id="{00000000-0008-0000-1900-00008900000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2983204" y="3487345"/>
          <a:ext cx="682862" cy="669789"/>
        </a:xfrm>
        <a:prstGeom prst="rect">
          <a:avLst/>
        </a:prstGeom>
      </xdr:spPr>
    </xdr:pic>
    <xdr:clientData/>
  </xdr:oneCellAnchor>
  <xdr:oneCellAnchor>
    <xdr:from>
      <xdr:col>12</xdr:col>
      <xdr:colOff>152401</xdr:colOff>
      <xdr:row>12</xdr:row>
      <xdr:rowOff>66017</xdr:rowOff>
    </xdr:from>
    <xdr:ext cx="1447799" cy="721382"/>
    <xdr:pic>
      <xdr:nvPicPr>
        <xdr:cNvPr id="139" name="Picture 138">
          <a:extLst>
            <a:ext uri="{FF2B5EF4-FFF2-40B4-BE49-F238E27FC236}">
              <a16:creationId xmlns:a16="http://schemas.microsoft.com/office/drawing/2014/main" id="{00000000-0008-0000-1900-00008B000000}"/>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6951134" y="3147884"/>
          <a:ext cx="1447799" cy="721382"/>
        </a:xfrm>
        <a:prstGeom prst="rect">
          <a:avLst/>
        </a:prstGeom>
      </xdr:spPr>
    </xdr:pic>
    <xdr:clientData/>
  </xdr:oneCellAnchor>
  <xdr:oneCellAnchor>
    <xdr:from>
      <xdr:col>4</xdr:col>
      <xdr:colOff>359436</xdr:colOff>
      <xdr:row>3</xdr:row>
      <xdr:rowOff>67733</xdr:rowOff>
    </xdr:from>
    <xdr:ext cx="780332" cy="819828"/>
    <xdr:pic>
      <xdr:nvPicPr>
        <xdr:cNvPr id="140" name="Picture 139" descr="RIDGID 1625 CFM Air Mover">
          <a:extLst>
            <a:ext uri="{FF2B5EF4-FFF2-40B4-BE49-F238E27FC236}">
              <a16:creationId xmlns:a16="http://schemas.microsoft.com/office/drawing/2014/main" id="{00000000-0008-0000-1900-00008C000000}"/>
            </a:ext>
          </a:extLst>
        </xdr:cNvPr>
        <xdr:cNvPicPr>
          <a:picLocks noChangeAspect="1" noChangeArrowheads="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bwMode="auto">
        <a:xfrm>
          <a:off x="3542903" y="787400"/>
          <a:ext cx="780332" cy="81982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5</xdr:col>
      <xdr:colOff>152401</xdr:colOff>
      <xdr:row>13</xdr:row>
      <xdr:rowOff>169333</xdr:rowOff>
    </xdr:from>
    <xdr:to>
      <xdr:col>8</xdr:col>
      <xdr:colOff>76200</xdr:colOff>
      <xdr:row>17</xdr:row>
      <xdr:rowOff>144990</xdr:rowOff>
    </xdr:to>
    <xdr:pic>
      <xdr:nvPicPr>
        <xdr:cNvPr id="3" name="Picture 2">
          <a:extLst>
            <a:ext uri="{FF2B5EF4-FFF2-40B4-BE49-F238E27FC236}">
              <a16:creationId xmlns:a16="http://schemas.microsoft.com/office/drawing/2014/main" id="{45CB44A8-892B-41DB-96BF-C8D58C30130C}"/>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8018" t="21464" r="15431" b="35342"/>
        <a:stretch/>
      </xdr:blipFill>
      <xdr:spPr>
        <a:xfrm>
          <a:off x="3708401" y="3454400"/>
          <a:ext cx="1380066" cy="1017057"/>
        </a:xfrm>
        <a:prstGeom prst="rect">
          <a:avLst/>
        </a:prstGeom>
      </xdr:spPr>
    </xdr:pic>
    <xdr:clientData/>
  </xdr:twoCellAnchor>
  <xdr:oneCellAnchor>
    <xdr:from>
      <xdr:col>11</xdr:col>
      <xdr:colOff>136145</xdr:colOff>
      <xdr:row>4</xdr:row>
      <xdr:rowOff>0</xdr:rowOff>
    </xdr:from>
    <xdr:ext cx="896788" cy="1066800"/>
    <xdr:pic>
      <xdr:nvPicPr>
        <xdr:cNvPr id="142" name="Picture 141">
          <a:extLst>
            <a:ext uri="{FF2B5EF4-FFF2-40B4-BE49-F238E27FC236}">
              <a16:creationId xmlns:a16="http://schemas.microsoft.com/office/drawing/2014/main" id="{00000000-0008-0000-1900-00008E00000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t="-2285" r="-10680" b="-11085"/>
        <a:stretch/>
      </xdr:blipFill>
      <xdr:spPr>
        <a:xfrm>
          <a:off x="7163478" y="1176867"/>
          <a:ext cx="896788" cy="1066800"/>
        </a:xfrm>
        <a:prstGeom prst="rect">
          <a:avLst/>
        </a:prstGeom>
      </xdr:spPr>
    </xdr:pic>
    <xdr:clientData/>
  </xdr:oneCellAnchor>
  <xdr:oneCellAnchor>
    <xdr:from>
      <xdr:col>13</xdr:col>
      <xdr:colOff>63499</xdr:colOff>
      <xdr:row>26</xdr:row>
      <xdr:rowOff>50800</xdr:rowOff>
    </xdr:from>
    <xdr:ext cx="884767" cy="480591"/>
    <xdr:pic>
      <xdr:nvPicPr>
        <xdr:cNvPr id="145" name="Picture 144">
          <a:extLst>
            <a:ext uri="{FF2B5EF4-FFF2-40B4-BE49-F238E27FC236}">
              <a16:creationId xmlns:a16="http://schemas.microsoft.com/office/drawing/2014/main" id="{00000000-0008-0000-1900-000091000000}"/>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a:off x="7412566" y="6663267"/>
          <a:ext cx="884767" cy="480591"/>
        </a:xfrm>
        <a:prstGeom prst="rect">
          <a:avLst/>
        </a:prstGeom>
      </xdr:spPr>
    </xdr:pic>
    <xdr:clientData/>
  </xdr:oneCellAnchor>
  <xdr:twoCellAnchor editAs="oneCell">
    <xdr:from>
      <xdr:col>3</xdr:col>
      <xdr:colOff>304799</xdr:colOff>
      <xdr:row>22</xdr:row>
      <xdr:rowOff>18651</xdr:rowOff>
    </xdr:from>
    <xdr:to>
      <xdr:col>6</xdr:col>
      <xdr:colOff>313265</xdr:colOff>
      <xdr:row>25</xdr:row>
      <xdr:rowOff>33867</xdr:rowOff>
    </xdr:to>
    <xdr:pic>
      <xdr:nvPicPr>
        <xdr:cNvPr id="308" name="Picture 307">
          <a:extLst>
            <a:ext uri="{FF2B5EF4-FFF2-40B4-BE49-F238E27FC236}">
              <a16:creationId xmlns:a16="http://schemas.microsoft.com/office/drawing/2014/main" id="{00000000-0008-0000-1900-00003401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11864" t="19914" r="12287" b="6338"/>
        <a:stretch/>
      </xdr:blipFill>
      <xdr:spPr>
        <a:xfrm rot="10800000" flipV="1">
          <a:off x="2404532" y="5767518"/>
          <a:ext cx="1786466" cy="650216"/>
        </a:xfrm>
        <a:prstGeom prst="rect">
          <a:avLst/>
        </a:prstGeom>
      </xdr:spPr>
    </xdr:pic>
    <xdr:clientData/>
  </xdr:twoCellAnchor>
  <xdr:twoCellAnchor editAs="oneCell">
    <xdr:from>
      <xdr:col>12</xdr:col>
      <xdr:colOff>25401</xdr:colOff>
      <xdr:row>19</xdr:row>
      <xdr:rowOff>251459</xdr:rowOff>
    </xdr:from>
    <xdr:to>
      <xdr:col>15</xdr:col>
      <xdr:colOff>53765</xdr:colOff>
      <xdr:row>22</xdr:row>
      <xdr:rowOff>194732</xdr:rowOff>
    </xdr:to>
    <xdr:pic>
      <xdr:nvPicPr>
        <xdr:cNvPr id="309" name="Picture 308">
          <a:extLst>
            <a:ext uri="{FF2B5EF4-FFF2-40B4-BE49-F238E27FC236}">
              <a16:creationId xmlns:a16="http://schemas.microsoft.com/office/drawing/2014/main" id="{00000000-0008-0000-1900-000035010000}"/>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l="28507" t="31397" r="-2357" b="4377"/>
        <a:stretch/>
      </xdr:blipFill>
      <xdr:spPr>
        <a:xfrm>
          <a:off x="6824134" y="5272192"/>
          <a:ext cx="1594697" cy="671407"/>
        </a:xfrm>
        <a:prstGeom prst="rect">
          <a:avLst/>
        </a:prstGeom>
      </xdr:spPr>
    </xdr:pic>
    <xdr:clientData/>
  </xdr:twoCellAnchor>
  <xdr:twoCellAnchor editAs="oneCell">
    <xdr:from>
      <xdr:col>12</xdr:col>
      <xdr:colOff>50800</xdr:colOff>
      <xdr:row>23</xdr:row>
      <xdr:rowOff>93134</xdr:rowOff>
    </xdr:from>
    <xdr:to>
      <xdr:col>15</xdr:col>
      <xdr:colOff>287867</xdr:colOff>
      <xdr:row>26</xdr:row>
      <xdr:rowOff>116947</xdr:rowOff>
    </xdr:to>
    <xdr:pic>
      <xdr:nvPicPr>
        <xdr:cNvPr id="2" name="Picture 1">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t="25471" b="43878"/>
        <a:stretch/>
      </xdr:blipFill>
      <xdr:spPr>
        <a:xfrm>
          <a:off x="6849533" y="6070601"/>
          <a:ext cx="1803400" cy="6588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182880</xdr:colOff>
      <xdr:row>21</xdr:row>
      <xdr:rowOff>53340</xdr:rowOff>
    </xdr:from>
    <xdr:to>
      <xdr:col>7</xdr:col>
      <xdr:colOff>426720</xdr:colOff>
      <xdr:row>31</xdr:row>
      <xdr:rowOff>121920</xdr:rowOff>
    </xdr:to>
    <xdr:sp macro="" textlink="">
      <xdr:nvSpPr>
        <xdr:cNvPr id="2" name="Rectangle 1">
          <a:extLst>
            <a:ext uri="{FF2B5EF4-FFF2-40B4-BE49-F238E27FC236}">
              <a16:creationId xmlns:a16="http://schemas.microsoft.com/office/drawing/2014/main" id="{1210E7B1-2A87-4DCF-ACC9-73F3565F1C07}"/>
            </a:ext>
          </a:extLst>
        </xdr:cNvPr>
        <xdr:cNvSpPr/>
      </xdr:nvSpPr>
      <xdr:spPr>
        <a:xfrm>
          <a:off x="182880" y="6141720"/>
          <a:ext cx="6431280" cy="268986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929640</xdr:colOff>
      <xdr:row>22</xdr:row>
      <xdr:rowOff>0</xdr:rowOff>
    </xdr:from>
    <xdr:to>
      <xdr:col>2</xdr:col>
      <xdr:colOff>320040</xdr:colOff>
      <xdr:row>29</xdr:row>
      <xdr:rowOff>76200</xdr:rowOff>
    </xdr:to>
    <xdr:sp macro="" textlink="">
      <xdr:nvSpPr>
        <xdr:cNvPr id="3" name="Arrow: Curved Right 2">
          <a:extLst>
            <a:ext uri="{FF2B5EF4-FFF2-40B4-BE49-F238E27FC236}">
              <a16:creationId xmlns:a16="http://schemas.microsoft.com/office/drawing/2014/main" id="{2AEEDFB6-1052-4DE6-8465-2ECA5D17D815}"/>
            </a:ext>
          </a:extLst>
        </xdr:cNvPr>
        <xdr:cNvSpPr/>
      </xdr:nvSpPr>
      <xdr:spPr>
        <a:xfrm>
          <a:off x="929640" y="6812280"/>
          <a:ext cx="1356360" cy="1813560"/>
        </a:xfrm>
        <a:prstGeom prst="curvedRightArrow">
          <a:avLst>
            <a:gd name="adj1" fmla="val 13583"/>
            <a:gd name="adj2" fmla="val 50000"/>
            <a:gd name="adj3" fmla="val 25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472440</xdr:colOff>
      <xdr:row>21</xdr:row>
      <xdr:rowOff>213360</xdr:rowOff>
    </xdr:from>
    <xdr:to>
      <xdr:col>6</xdr:col>
      <xdr:colOff>693420</xdr:colOff>
      <xdr:row>28</xdr:row>
      <xdr:rowOff>45720</xdr:rowOff>
    </xdr:to>
    <xdr:sp macro="" textlink="">
      <xdr:nvSpPr>
        <xdr:cNvPr id="4" name="Arrow: Curved Up 3">
          <a:extLst>
            <a:ext uri="{FF2B5EF4-FFF2-40B4-BE49-F238E27FC236}">
              <a16:creationId xmlns:a16="http://schemas.microsoft.com/office/drawing/2014/main" id="{E8A49499-AC53-4E88-BCF3-3D442B422E46}"/>
            </a:ext>
          </a:extLst>
        </xdr:cNvPr>
        <xdr:cNvSpPr/>
      </xdr:nvSpPr>
      <xdr:spPr>
        <a:xfrm rot="16200000">
          <a:off x="4476750" y="6625590"/>
          <a:ext cx="1470660" cy="1630680"/>
        </a:xfrm>
        <a:prstGeom prst="curvedUpArrow">
          <a:avLst>
            <a:gd name="adj1" fmla="val 17135"/>
            <a:gd name="adj2" fmla="val 48958"/>
            <a:gd name="adj3" fmla="val 25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2</xdr:col>
      <xdr:colOff>655320</xdr:colOff>
      <xdr:row>26</xdr:row>
      <xdr:rowOff>129540</xdr:rowOff>
    </xdr:from>
    <xdr:to>
      <xdr:col>2</xdr:col>
      <xdr:colOff>1143000</xdr:colOff>
      <xdr:row>27</xdr:row>
      <xdr:rowOff>312420</xdr:rowOff>
    </xdr:to>
    <xdr:pic>
      <xdr:nvPicPr>
        <xdr:cNvPr id="5" name="Picture 4">
          <a:extLst>
            <a:ext uri="{FF2B5EF4-FFF2-40B4-BE49-F238E27FC236}">
              <a16:creationId xmlns:a16="http://schemas.microsoft.com/office/drawing/2014/main" id="{A2135348-120A-4517-9737-58D0986B98FD}"/>
            </a:ext>
          </a:extLst>
        </xdr:cNvPr>
        <xdr:cNvPicPr>
          <a:picLocks noChangeAspect="1"/>
        </xdr:cNvPicPr>
      </xdr:nvPicPr>
      <xdr:blipFill rotWithShape="1">
        <a:blip xmlns:r="http://schemas.openxmlformats.org/officeDocument/2006/relationships" r:embed="rId1"/>
        <a:srcRect l="21985" t="12218" r="73906" b="77906"/>
        <a:stretch/>
      </xdr:blipFill>
      <xdr:spPr>
        <a:xfrm>
          <a:off x="2636520" y="7269480"/>
          <a:ext cx="487680" cy="502920"/>
        </a:xfrm>
        <a:prstGeom prst="rect">
          <a:avLst/>
        </a:prstGeom>
      </xdr:spPr>
    </xdr:pic>
    <xdr:clientData/>
  </xdr:twoCellAnchor>
  <xdr:twoCellAnchor editAs="oneCell">
    <xdr:from>
      <xdr:col>3</xdr:col>
      <xdr:colOff>601980</xdr:colOff>
      <xdr:row>25</xdr:row>
      <xdr:rowOff>182880</xdr:rowOff>
    </xdr:from>
    <xdr:to>
      <xdr:col>4</xdr:col>
      <xdr:colOff>259080</xdr:colOff>
      <xdr:row>27</xdr:row>
      <xdr:rowOff>274320</xdr:rowOff>
    </xdr:to>
    <xdr:pic>
      <xdr:nvPicPr>
        <xdr:cNvPr id="6" name="Picture 5">
          <a:extLst>
            <a:ext uri="{FF2B5EF4-FFF2-40B4-BE49-F238E27FC236}">
              <a16:creationId xmlns:a16="http://schemas.microsoft.com/office/drawing/2014/main" id="{2982721C-9072-4676-8159-C2F1769D547E}"/>
            </a:ext>
          </a:extLst>
        </xdr:cNvPr>
        <xdr:cNvPicPr>
          <a:picLocks noChangeAspect="1"/>
        </xdr:cNvPicPr>
      </xdr:nvPicPr>
      <xdr:blipFill rotWithShape="1">
        <a:blip xmlns:r="http://schemas.openxmlformats.org/officeDocument/2006/relationships" r:embed="rId1"/>
        <a:srcRect l="22490" t="76541" r="74545" b="11615"/>
        <a:stretch/>
      </xdr:blipFill>
      <xdr:spPr>
        <a:xfrm flipH="1">
          <a:off x="3855720" y="7132320"/>
          <a:ext cx="327660" cy="723900"/>
        </a:xfrm>
        <a:prstGeom prst="rect">
          <a:avLst/>
        </a:prstGeom>
      </xdr:spPr>
    </xdr:pic>
    <xdr:clientData/>
  </xdr:twoCellAnchor>
  <xdr:twoCellAnchor editAs="oneCell">
    <xdr:from>
      <xdr:col>0</xdr:col>
      <xdr:colOff>167640</xdr:colOff>
      <xdr:row>20</xdr:row>
      <xdr:rowOff>137160</xdr:rowOff>
    </xdr:from>
    <xdr:to>
      <xdr:col>0</xdr:col>
      <xdr:colOff>853440</xdr:colOff>
      <xdr:row>22</xdr:row>
      <xdr:rowOff>91440</xdr:rowOff>
    </xdr:to>
    <xdr:pic>
      <xdr:nvPicPr>
        <xdr:cNvPr id="7" name="Picture 6">
          <a:extLst>
            <a:ext uri="{FF2B5EF4-FFF2-40B4-BE49-F238E27FC236}">
              <a16:creationId xmlns:a16="http://schemas.microsoft.com/office/drawing/2014/main" id="{6A9F69EA-A18C-4F04-B4B0-0D73CB79032F}"/>
            </a:ext>
          </a:extLst>
        </xdr:cNvPr>
        <xdr:cNvPicPr>
          <a:picLocks noChangeAspect="1"/>
        </xdr:cNvPicPr>
      </xdr:nvPicPr>
      <xdr:blipFill rotWithShape="1">
        <a:blip xmlns:r="http://schemas.openxmlformats.org/officeDocument/2006/relationships" r:embed="rId1"/>
        <a:srcRect l="21915" t="61159" r="73561" b="29031"/>
        <a:stretch/>
      </xdr:blipFill>
      <xdr:spPr>
        <a:xfrm>
          <a:off x="167640" y="6431280"/>
          <a:ext cx="685800" cy="472440"/>
        </a:xfrm>
        <a:prstGeom prst="rect">
          <a:avLst/>
        </a:prstGeom>
      </xdr:spPr>
    </xdr:pic>
    <xdr:clientData/>
  </xdr:twoCellAnchor>
  <xdr:twoCellAnchor editAs="oneCell">
    <xdr:from>
      <xdr:col>2</xdr:col>
      <xdr:colOff>784860</xdr:colOff>
      <xdr:row>28</xdr:row>
      <xdr:rowOff>76200</xdr:rowOff>
    </xdr:from>
    <xdr:to>
      <xdr:col>3</xdr:col>
      <xdr:colOff>152400</xdr:colOff>
      <xdr:row>29</xdr:row>
      <xdr:rowOff>129540</xdr:rowOff>
    </xdr:to>
    <xdr:pic>
      <xdr:nvPicPr>
        <xdr:cNvPr id="8" name="Picture 7">
          <a:extLst>
            <a:ext uri="{FF2B5EF4-FFF2-40B4-BE49-F238E27FC236}">
              <a16:creationId xmlns:a16="http://schemas.microsoft.com/office/drawing/2014/main" id="{FEE620F3-08F0-444F-8C9D-FD59AEA8DC92}"/>
            </a:ext>
          </a:extLst>
        </xdr:cNvPr>
        <xdr:cNvPicPr>
          <a:picLocks noChangeAspect="1"/>
        </xdr:cNvPicPr>
      </xdr:nvPicPr>
      <xdr:blipFill rotWithShape="1">
        <a:blip xmlns:r="http://schemas.openxmlformats.org/officeDocument/2006/relationships" r:embed="rId1"/>
        <a:srcRect l="21915" t="61159" r="73561" b="29031"/>
        <a:stretch/>
      </xdr:blipFill>
      <xdr:spPr>
        <a:xfrm>
          <a:off x="2750820" y="8206740"/>
          <a:ext cx="655320" cy="472440"/>
        </a:xfrm>
        <a:prstGeom prst="rect">
          <a:avLst/>
        </a:prstGeom>
      </xdr:spPr>
    </xdr:pic>
    <xdr:clientData/>
  </xdr:twoCellAnchor>
  <xdr:twoCellAnchor editAs="oneCell">
    <xdr:from>
      <xdr:col>6</xdr:col>
      <xdr:colOff>603700</xdr:colOff>
      <xdr:row>21</xdr:row>
      <xdr:rowOff>313606</xdr:rowOff>
    </xdr:from>
    <xdr:to>
      <xdr:col>7</xdr:col>
      <xdr:colOff>418659</xdr:colOff>
      <xdr:row>25</xdr:row>
      <xdr:rowOff>69766</xdr:rowOff>
    </xdr:to>
    <xdr:pic>
      <xdr:nvPicPr>
        <xdr:cNvPr id="9" name="Picture 8" descr="https://images.homedepot-static.com/productImages/48be04b3-70c1-4791-9428-ad5b0b378ae5/svn/blue-b-air-blower-fans-ba-vl-25-bl-64_145.jpg">
          <a:extLst>
            <a:ext uri="{FF2B5EF4-FFF2-40B4-BE49-F238E27FC236}">
              <a16:creationId xmlns:a16="http://schemas.microsoft.com/office/drawing/2014/main" id="{96BA5AD5-5EA3-485C-9FE7-DF183DE7C8B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66" b="22936"/>
        <a:stretch/>
      </xdr:blipFill>
      <xdr:spPr bwMode="auto">
        <a:xfrm rot="837855">
          <a:off x="5937700" y="6805846"/>
          <a:ext cx="691259"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403860</xdr:colOff>
      <xdr:row>27</xdr:row>
      <xdr:rowOff>472440</xdr:rowOff>
    </xdr:from>
    <xdr:to>
      <xdr:col>7</xdr:col>
      <xdr:colOff>335280</xdr:colOff>
      <xdr:row>28</xdr:row>
      <xdr:rowOff>396240</xdr:rowOff>
    </xdr:to>
    <xdr:pic>
      <xdr:nvPicPr>
        <xdr:cNvPr id="10" name="Picture 9" descr="[ as needed ]&#10;">
          <a:extLst>
            <a:ext uri="{FF2B5EF4-FFF2-40B4-BE49-F238E27FC236}">
              <a16:creationId xmlns:a16="http://schemas.microsoft.com/office/drawing/2014/main" id="{FAA3AE7C-5C72-4C88-9536-EA3867F87FF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66" b="22936"/>
        <a:stretch/>
      </xdr:blipFill>
      <xdr:spPr bwMode="auto">
        <a:xfrm>
          <a:off x="5722620" y="7932420"/>
          <a:ext cx="800100"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922020</xdr:colOff>
      <xdr:row>21</xdr:row>
      <xdr:rowOff>53340</xdr:rowOff>
    </xdr:from>
    <xdr:to>
      <xdr:col>3</xdr:col>
      <xdr:colOff>320040</xdr:colOff>
      <xdr:row>23</xdr:row>
      <xdr:rowOff>68580</xdr:rowOff>
    </xdr:to>
    <xdr:pic>
      <xdr:nvPicPr>
        <xdr:cNvPr id="11" name="Picture 10">
          <a:extLst>
            <a:ext uri="{FF2B5EF4-FFF2-40B4-BE49-F238E27FC236}">
              <a16:creationId xmlns:a16="http://schemas.microsoft.com/office/drawing/2014/main" id="{F63639E3-4E74-4625-915F-B8CBB582889D}"/>
            </a:ext>
          </a:extLst>
        </xdr:cNvPr>
        <xdr:cNvPicPr>
          <a:picLocks noChangeAspect="1"/>
        </xdr:cNvPicPr>
      </xdr:nvPicPr>
      <xdr:blipFill rotWithShape="1">
        <a:blip xmlns:r="http://schemas.openxmlformats.org/officeDocument/2006/relationships" r:embed="rId1"/>
        <a:srcRect l="21915" t="61159" r="73561" b="29031"/>
        <a:stretch/>
      </xdr:blipFill>
      <xdr:spPr>
        <a:xfrm>
          <a:off x="2887980" y="6545580"/>
          <a:ext cx="685800" cy="472440"/>
        </a:xfrm>
        <a:prstGeom prst="rect">
          <a:avLst/>
        </a:prstGeom>
      </xdr:spPr>
    </xdr:pic>
    <xdr:clientData/>
  </xdr:twoCellAnchor>
  <xdr:twoCellAnchor editAs="oneCell">
    <xdr:from>
      <xdr:col>0</xdr:col>
      <xdr:colOff>129540</xdr:colOff>
      <xdr:row>28</xdr:row>
      <xdr:rowOff>68580</xdr:rowOff>
    </xdr:from>
    <xdr:to>
      <xdr:col>0</xdr:col>
      <xdr:colOff>815340</xdr:colOff>
      <xdr:row>29</xdr:row>
      <xdr:rowOff>121920</xdr:rowOff>
    </xdr:to>
    <xdr:pic>
      <xdr:nvPicPr>
        <xdr:cNvPr id="12" name="Picture 11">
          <a:extLst>
            <a:ext uri="{FF2B5EF4-FFF2-40B4-BE49-F238E27FC236}">
              <a16:creationId xmlns:a16="http://schemas.microsoft.com/office/drawing/2014/main" id="{CD6E00F9-226D-416C-B2FF-6375D2FB5A4B}"/>
            </a:ext>
          </a:extLst>
        </xdr:cNvPr>
        <xdr:cNvPicPr>
          <a:picLocks noChangeAspect="1"/>
        </xdr:cNvPicPr>
      </xdr:nvPicPr>
      <xdr:blipFill rotWithShape="1">
        <a:blip xmlns:r="http://schemas.openxmlformats.org/officeDocument/2006/relationships" r:embed="rId1"/>
        <a:srcRect l="21915" t="61159" r="73561" b="29031"/>
        <a:stretch/>
      </xdr:blipFill>
      <xdr:spPr>
        <a:xfrm>
          <a:off x="129540" y="8199120"/>
          <a:ext cx="685800" cy="472440"/>
        </a:xfrm>
        <a:prstGeom prst="rect">
          <a:avLst/>
        </a:prstGeom>
      </xdr:spPr>
    </xdr:pic>
    <xdr:clientData/>
  </xdr:twoCellAnchor>
  <xdr:twoCellAnchor editAs="oneCell">
    <xdr:from>
      <xdr:col>0</xdr:col>
      <xdr:colOff>693424</xdr:colOff>
      <xdr:row>67</xdr:row>
      <xdr:rowOff>60961</xdr:rowOff>
    </xdr:from>
    <xdr:to>
      <xdr:col>4</xdr:col>
      <xdr:colOff>665221</xdr:colOff>
      <xdr:row>77</xdr:row>
      <xdr:rowOff>152401</xdr:rowOff>
    </xdr:to>
    <xdr:pic>
      <xdr:nvPicPr>
        <xdr:cNvPr id="16" name="Picture 15">
          <a:extLst>
            <a:ext uri="{FF2B5EF4-FFF2-40B4-BE49-F238E27FC236}">
              <a16:creationId xmlns:a16="http://schemas.microsoft.com/office/drawing/2014/main" id="{8EEBB874-8424-4F2D-37E7-AB57DD2824C5}"/>
            </a:ext>
          </a:extLst>
        </xdr:cNvPr>
        <xdr:cNvPicPr>
          <a:picLocks noChangeAspect="1"/>
        </xdr:cNvPicPr>
      </xdr:nvPicPr>
      <xdr:blipFill>
        <a:blip xmlns:r="http://schemas.openxmlformats.org/officeDocument/2006/relationships" r:embed="rId3"/>
        <a:stretch>
          <a:fillRect/>
        </a:stretch>
      </xdr:blipFill>
      <xdr:spPr>
        <a:xfrm>
          <a:off x="693424" y="16398241"/>
          <a:ext cx="3896097" cy="2072640"/>
        </a:xfrm>
        <a:prstGeom prst="rect">
          <a:avLst/>
        </a:prstGeom>
      </xdr:spPr>
    </xdr:pic>
    <xdr:clientData/>
  </xdr:twoCellAnchor>
  <xdr:twoCellAnchor editAs="oneCell">
    <xdr:from>
      <xdr:col>0</xdr:col>
      <xdr:colOff>213360</xdr:colOff>
      <xdr:row>45</xdr:row>
      <xdr:rowOff>49530</xdr:rowOff>
    </xdr:from>
    <xdr:to>
      <xdr:col>5</xdr:col>
      <xdr:colOff>95250</xdr:colOff>
      <xdr:row>66</xdr:row>
      <xdr:rowOff>110490</xdr:rowOff>
    </xdr:to>
    <xdr:pic>
      <xdr:nvPicPr>
        <xdr:cNvPr id="17" name="Picture 16">
          <a:extLst>
            <a:ext uri="{FF2B5EF4-FFF2-40B4-BE49-F238E27FC236}">
              <a16:creationId xmlns:a16="http://schemas.microsoft.com/office/drawing/2014/main" id="{DDA7FA25-D3D3-67A7-0513-6572AC78D409}"/>
            </a:ext>
          </a:extLst>
        </xdr:cNvPr>
        <xdr:cNvPicPr>
          <a:picLocks noChangeAspect="1"/>
        </xdr:cNvPicPr>
      </xdr:nvPicPr>
      <xdr:blipFill rotWithShape="1">
        <a:blip xmlns:r="http://schemas.openxmlformats.org/officeDocument/2006/relationships" r:embed="rId4"/>
        <a:srcRect t="1536" r="12202" b="9497"/>
        <a:stretch/>
      </xdr:blipFill>
      <xdr:spPr>
        <a:xfrm rot="5400000">
          <a:off x="371475" y="11870055"/>
          <a:ext cx="4221480" cy="4537710"/>
        </a:xfrm>
        <a:prstGeom prst="rect">
          <a:avLst/>
        </a:prstGeom>
      </xdr:spPr>
    </xdr:pic>
    <xdr:clientData/>
  </xdr:twoCellAnchor>
  <xdr:twoCellAnchor>
    <xdr:from>
      <xdr:col>0</xdr:col>
      <xdr:colOff>1021080</xdr:colOff>
      <xdr:row>83</xdr:row>
      <xdr:rowOff>167640</xdr:rowOff>
    </xdr:from>
    <xdr:to>
      <xdr:col>5</xdr:col>
      <xdr:colOff>335280</xdr:colOff>
      <xdr:row>96</xdr:row>
      <xdr:rowOff>45720</xdr:rowOff>
    </xdr:to>
    <xdr:sp macro="" textlink="">
      <xdr:nvSpPr>
        <xdr:cNvPr id="18" name="Rectangle 17">
          <a:extLst>
            <a:ext uri="{FF2B5EF4-FFF2-40B4-BE49-F238E27FC236}">
              <a16:creationId xmlns:a16="http://schemas.microsoft.com/office/drawing/2014/main" id="{CB813BA7-7555-10C9-6EEA-CDFAC3D3D6A0}"/>
            </a:ext>
          </a:extLst>
        </xdr:cNvPr>
        <xdr:cNvSpPr/>
      </xdr:nvSpPr>
      <xdr:spPr>
        <a:xfrm rot="5400000">
          <a:off x="1767840" y="18928080"/>
          <a:ext cx="2453640" cy="394716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clientData/>
  </xdr:twoCellAnchor>
  <xdr:twoCellAnchor editAs="oneCell">
    <xdr:from>
      <xdr:col>9</xdr:col>
      <xdr:colOff>152401</xdr:colOff>
      <xdr:row>90</xdr:row>
      <xdr:rowOff>174759</xdr:rowOff>
    </xdr:from>
    <xdr:to>
      <xdr:col>10</xdr:col>
      <xdr:colOff>601981</xdr:colOff>
      <xdr:row>93</xdr:row>
      <xdr:rowOff>87313</xdr:rowOff>
    </xdr:to>
    <xdr:pic>
      <xdr:nvPicPr>
        <xdr:cNvPr id="19" name="Picture 18">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5471" b="43878"/>
        <a:stretch/>
      </xdr:blipFill>
      <xdr:spPr>
        <a:xfrm rot="10645233">
          <a:off x="7414261" y="21068799"/>
          <a:ext cx="1059180" cy="5069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72</xdr:row>
      <xdr:rowOff>22550</xdr:rowOff>
    </xdr:from>
    <xdr:to>
      <xdr:col>0</xdr:col>
      <xdr:colOff>6742926</xdr:colOff>
      <xdr:row>76</xdr:row>
      <xdr:rowOff>30789</xdr:rowOff>
    </xdr:to>
    <xdr:pic>
      <xdr:nvPicPr>
        <xdr:cNvPr id="2" name="Picture 1">
          <a:extLst>
            <a:ext uri="{FF2B5EF4-FFF2-40B4-BE49-F238E27FC236}">
              <a16:creationId xmlns:a16="http://schemas.microsoft.com/office/drawing/2014/main" id="{DC615D24-F719-4ABE-B94E-5E7B25B3C911}"/>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727" t="2425" r="10833" b="15968"/>
        <a:stretch/>
      </xdr:blipFill>
      <xdr:spPr>
        <a:xfrm>
          <a:off x="0" y="18302853"/>
          <a:ext cx="6742926" cy="9159936"/>
        </a:xfrm>
        <a:prstGeom prst="rect">
          <a:avLst/>
        </a:prstGeom>
      </xdr:spPr>
    </xdr:pic>
    <xdr:clientData/>
  </xdr:twoCellAnchor>
  <xdr:twoCellAnchor editAs="oneCell">
    <xdr:from>
      <xdr:col>0</xdr:col>
      <xdr:colOff>0</xdr:colOff>
      <xdr:row>78</xdr:row>
      <xdr:rowOff>153939</xdr:rowOff>
    </xdr:from>
    <xdr:to>
      <xdr:col>1</xdr:col>
      <xdr:colOff>10002</xdr:colOff>
      <xdr:row>123</xdr:row>
      <xdr:rowOff>100059</xdr:rowOff>
    </xdr:to>
    <xdr:pic>
      <xdr:nvPicPr>
        <xdr:cNvPr id="3" name="Picture 2">
          <a:extLst>
            <a:ext uri="{FF2B5EF4-FFF2-40B4-BE49-F238E27FC236}">
              <a16:creationId xmlns:a16="http://schemas.microsoft.com/office/drawing/2014/main" id="{A6FE80F2-AAA7-4E12-B6E9-51D3CC587DB7}"/>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9562" t="14950" r="18899" b="-9166"/>
        <a:stretch/>
      </xdr:blipFill>
      <xdr:spPr>
        <a:xfrm>
          <a:off x="0" y="27955394"/>
          <a:ext cx="6998850" cy="9090120"/>
        </a:xfrm>
        <a:prstGeom prst="rect">
          <a:avLst/>
        </a:prstGeom>
      </xdr:spPr>
    </xdr:pic>
    <xdr:clientData/>
  </xdr:twoCellAnchor>
  <xdr:twoCellAnchor editAs="oneCell">
    <xdr:from>
      <xdr:col>0</xdr:col>
      <xdr:colOff>0</xdr:colOff>
      <xdr:row>139</xdr:row>
      <xdr:rowOff>0</xdr:rowOff>
    </xdr:from>
    <xdr:to>
      <xdr:col>0</xdr:col>
      <xdr:colOff>5676900</xdr:colOff>
      <xdr:row>162</xdr:row>
      <xdr:rowOff>175259</xdr:rowOff>
    </xdr:to>
    <xdr:pic>
      <xdr:nvPicPr>
        <xdr:cNvPr id="4" name="Picture 3" descr="Thumbnail">
          <a:hlinkClick xmlns:r="http://schemas.openxmlformats.org/officeDocument/2006/relationships" r:id="rId3" tgtFrame="_blank"/>
          <a:extLst>
            <a:ext uri="{FF2B5EF4-FFF2-40B4-BE49-F238E27FC236}">
              <a16:creationId xmlns:a16="http://schemas.microsoft.com/office/drawing/2014/main" id="{05352E59-002A-48AC-F43C-34D503261FF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8961060"/>
          <a:ext cx="5676900" cy="438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170</xdr:row>
      <xdr:rowOff>0</xdr:rowOff>
    </xdr:from>
    <xdr:to>
      <xdr:col>0</xdr:col>
      <xdr:colOff>175260</xdr:colOff>
      <xdr:row>170</xdr:row>
      <xdr:rowOff>175260</xdr:rowOff>
    </xdr:to>
    <xdr:sp macro="" textlink="">
      <xdr:nvSpPr>
        <xdr:cNvPr id="5" name="AutoShape 1">
          <a:extLst>
            <a:ext uri="{FF2B5EF4-FFF2-40B4-BE49-F238E27FC236}">
              <a16:creationId xmlns:a16="http://schemas.microsoft.com/office/drawing/2014/main" id="{69E45DA7-C811-4E4D-AACF-28D5E897CE6E}"/>
            </a:ext>
          </a:extLst>
        </xdr:cNvPr>
        <xdr:cNvSpPr>
          <a:spLocks noChangeAspect="1" noChangeArrowheads="1"/>
        </xdr:cNvSpPr>
      </xdr:nvSpPr>
      <xdr:spPr bwMode="auto">
        <a:xfrm>
          <a:off x="0" y="480060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170</xdr:row>
      <xdr:rowOff>0</xdr:rowOff>
    </xdr:from>
    <xdr:to>
      <xdr:col>0</xdr:col>
      <xdr:colOff>358140</xdr:colOff>
      <xdr:row>170</xdr:row>
      <xdr:rowOff>175260</xdr:rowOff>
    </xdr:to>
    <xdr:sp macro="" textlink="">
      <xdr:nvSpPr>
        <xdr:cNvPr id="6" name="AutoShape 2">
          <a:extLst>
            <a:ext uri="{FF2B5EF4-FFF2-40B4-BE49-F238E27FC236}">
              <a16:creationId xmlns:a16="http://schemas.microsoft.com/office/drawing/2014/main" id="{BF286664-3C54-4577-A72C-3E81633CE425}"/>
            </a:ext>
          </a:extLst>
        </xdr:cNvPr>
        <xdr:cNvSpPr>
          <a:spLocks noChangeAspect="1" noChangeArrowheads="1"/>
        </xdr:cNvSpPr>
      </xdr:nvSpPr>
      <xdr:spPr bwMode="auto">
        <a:xfrm>
          <a:off x="182880" y="480060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22</xdr:row>
      <xdr:rowOff>57150</xdr:rowOff>
    </xdr:from>
    <xdr:to>
      <xdr:col>7</xdr:col>
      <xdr:colOff>320040</xdr:colOff>
      <xdr:row>32</xdr:row>
      <xdr:rowOff>205740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137306</xdr:colOff>
      <xdr:row>2</xdr:row>
      <xdr:rowOff>227720</xdr:rowOff>
    </xdr:from>
    <xdr:to>
      <xdr:col>23</xdr:col>
      <xdr:colOff>458958</xdr:colOff>
      <xdr:row>6</xdr:row>
      <xdr:rowOff>186103</xdr:rowOff>
    </xdr:to>
    <xdr:pic>
      <xdr:nvPicPr>
        <xdr:cNvPr id="3" name="Picture 2">
          <a:extLst>
            <a:ext uri="{FF2B5EF4-FFF2-40B4-BE49-F238E27FC236}">
              <a16:creationId xmlns:a16="http://schemas.microsoft.com/office/drawing/2014/main" id="{1EC628D6-B3EB-32D1-F36A-576BFF81B5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71906" y="684920"/>
          <a:ext cx="931252" cy="1589063"/>
        </a:xfrm>
        <a:prstGeom prst="rect">
          <a:avLst/>
        </a:prstGeom>
      </xdr:spPr>
    </xdr:pic>
    <xdr:clientData/>
  </xdr:twoCellAnchor>
  <xdr:twoCellAnchor editAs="oneCell">
    <xdr:from>
      <xdr:col>22</xdr:col>
      <xdr:colOff>454416</xdr:colOff>
      <xdr:row>6</xdr:row>
      <xdr:rowOff>408402</xdr:rowOff>
    </xdr:from>
    <xdr:to>
      <xdr:col>24</xdr:col>
      <xdr:colOff>175260</xdr:colOff>
      <xdr:row>9</xdr:row>
      <xdr:rowOff>437710</xdr:rowOff>
    </xdr:to>
    <xdr:pic>
      <xdr:nvPicPr>
        <xdr:cNvPr id="5" name="Picture 4">
          <a:extLst>
            <a:ext uri="{FF2B5EF4-FFF2-40B4-BE49-F238E27FC236}">
              <a16:creationId xmlns:a16="http://schemas.microsoft.com/office/drawing/2014/main" id="{CC4A8A80-CEDB-C8EC-049E-4B5498887366}"/>
            </a:ext>
            <a:ext uri="{147F2762-F138-4A5C-976F-8EAC2B608ADB}">
              <a16:predDERef xmlns:a16="http://schemas.microsoft.com/office/drawing/2014/main" pred="{1EC628D6-B3EB-32D1-F36A-576BFF81B56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12527" b="9236"/>
        <a:stretch/>
      </xdr:blipFill>
      <xdr:spPr>
        <a:xfrm>
          <a:off x="10589016" y="2496282"/>
          <a:ext cx="940044" cy="1469488"/>
        </a:xfrm>
        <a:prstGeom prst="rect">
          <a:avLst/>
        </a:prstGeom>
      </xdr:spPr>
    </xdr:pic>
    <xdr:clientData/>
  </xdr:twoCellAnchor>
  <xdr:twoCellAnchor editAs="oneCell">
    <xdr:from>
      <xdr:col>22</xdr:col>
      <xdr:colOff>411480</xdr:colOff>
      <xdr:row>10</xdr:row>
      <xdr:rowOff>7620</xdr:rowOff>
    </xdr:from>
    <xdr:to>
      <xdr:col>24</xdr:col>
      <xdr:colOff>287655</xdr:colOff>
      <xdr:row>13</xdr:row>
      <xdr:rowOff>287655</xdr:rowOff>
    </xdr:to>
    <xdr:pic>
      <xdr:nvPicPr>
        <xdr:cNvPr id="7" name="Picture 6">
          <a:extLst>
            <a:ext uri="{FF2B5EF4-FFF2-40B4-BE49-F238E27FC236}">
              <a16:creationId xmlns:a16="http://schemas.microsoft.com/office/drawing/2014/main" id="{F748C2DC-A670-7C1D-26A1-A7FC8DEAE2A3}"/>
            </a:ext>
            <a:ext uri="{147F2762-F138-4A5C-976F-8EAC2B608ADB}">
              <a16:predDERef xmlns:a16="http://schemas.microsoft.com/office/drawing/2014/main" pred="{CC4A8A80-CEDB-C8EC-049E-4B549888736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34" t="-2003" r="11859" b="2003"/>
        <a:stretch/>
      </xdr:blipFill>
      <xdr:spPr>
        <a:xfrm>
          <a:off x="10546080" y="4236720"/>
          <a:ext cx="1095375" cy="17202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22</xdr:row>
      <xdr:rowOff>28575</xdr:rowOff>
    </xdr:from>
    <xdr:to>
      <xdr:col>7</xdr:col>
      <xdr:colOff>339090</xdr:colOff>
      <xdr:row>31</xdr:row>
      <xdr:rowOff>234315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57150</xdr:rowOff>
    </xdr:from>
    <xdr:to>
      <xdr:col>7</xdr:col>
      <xdr:colOff>320040</xdr:colOff>
      <xdr:row>33</xdr:row>
      <xdr:rowOff>205740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350520</xdr:colOff>
      <xdr:row>1</xdr:row>
      <xdr:rowOff>7620</xdr:rowOff>
    </xdr:from>
    <xdr:to>
      <xdr:col>7</xdr:col>
      <xdr:colOff>327660</xdr:colOff>
      <xdr:row>11</xdr:row>
      <xdr:rowOff>137160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121920</xdr:rowOff>
    </xdr:from>
    <xdr:to>
      <xdr:col>7</xdr:col>
      <xdr:colOff>320040</xdr:colOff>
      <xdr:row>30</xdr:row>
      <xdr:rowOff>205740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38100</xdr:colOff>
      <xdr:row>1</xdr:row>
      <xdr:rowOff>0</xdr:rowOff>
    </xdr:from>
    <xdr:to>
      <xdr:col>8</xdr:col>
      <xdr:colOff>15240</xdr:colOff>
      <xdr:row>11</xdr:row>
      <xdr:rowOff>129540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57150</xdr:rowOff>
    </xdr:from>
    <xdr:to>
      <xdr:col>7</xdr:col>
      <xdr:colOff>320040</xdr:colOff>
      <xdr:row>31</xdr:row>
      <xdr:rowOff>205740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xdr:row>
      <xdr:rowOff>76200</xdr:rowOff>
    </xdr:from>
    <xdr:to>
      <xdr:col>7</xdr:col>
      <xdr:colOff>548640</xdr:colOff>
      <xdr:row>11</xdr:row>
      <xdr:rowOff>205740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57150</xdr:rowOff>
    </xdr:from>
    <xdr:to>
      <xdr:col>7</xdr:col>
      <xdr:colOff>320040</xdr:colOff>
      <xdr:row>31</xdr:row>
      <xdr:rowOff>205740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53340</xdr:colOff>
      <xdr:row>3</xdr:row>
      <xdr:rowOff>502920</xdr:rowOff>
    </xdr:from>
    <xdr:to>
      <xdr:col>11</xdr:col>
      <xdr:colOff>1196340</xdr:colOff>
      <xdr:row>3</xdr:row>
      <xdr:rowOff>2331720</xdr:rowOff>
    </xdr:to>
    <xdr:pic>
      <xdr:nvPicPr>
        <xdr:cNvPr id="3" name="Picture 2">
          <a:extLst>
            <a:ext uri="{FF2B5EF4-FFF2-40B4-BE49-F238E27FC236}">
              <a16:creationId xmlns:a16="http://schemas.microsoft.com/office/drawing/2014/main" id="{B532D313-2FEB-90C1-88FE-C0B45EE47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58100" y="1493520"/>
          <a:ext cx="1371600" cy="1828800"/>
        </a:xfrm>
        <a:prstGeom prst="rect">
          <a:avLst/>
        </a:prstGeom>
      </xdr:spPr>
    </xdr:pic>
    <xdr:clientData/>
  </xdr:twoCellAnchor>
  <xdr:twoCellAnchor editAs="oneCell">
    <xdr:from>
      <xdr:col>12</xdr:col>
      <xdr:colOff>137160</xdr:colOff>
      <xdr:row>3</xdr:row>
      <xdr:rowOff>281940</xdr:rowOff>
    </xdr:from>
    <xdr:to>
      <xdr:col>14</xdr:col>
      <xdr:colOff>510540</xdr:colOff>
      <xdr:row>3</xdr:row>
      <xdr:rowOff>2567940</xdr:rowOff>
    </xdr:to>
    <xdr:pic>
      <xdr:nvPicPr>
        <xdr:cNvPr id="5" name="Picture 4">
          <a:extLst>
            <a:ext uri="{FF2B5EF4-FFF2-40B4-BE49-F238E27FC236}">
              <a16:creationId xmlns:a16="http://schemas.microsoft.com/office/drawing/2014/main" id="{B689414B-ECCD-F849-D8DA-8E153D594DF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81160" y="1272540"/>
          <a:ext cx="1714500" cy="2286000"/>
        </a:xfrm>
        <a:prstGeom prst="rect">
          <a:avLst/>
        </a:prstGeom>
      </xdr:spPr>
    </xdr:pic>
    <xdr:clientData/>
  </xdr:twoCellAnchor>
  <xdr:twoCellAnchor editAs="oneCell">
    <xdr:from>
      <xdr:col>11</xdr:col>
      <xdr:colOff>754380</xdr:colOff>
      <xdr:row>15</xdr:row>
      <xdr:rowOff>2651760</xdr:rowOff>
    </xdr:from>
    <xdr:to>
      <xdr:col>13</xdr:col>
      <xdr:colOff>182880</xdr:colOff>
      <xdr:row>16</xdr:row>
      <xdr:rowOff>2095500</xdr:rowOff>
    </xdr:to>
    <xdr:pic>
      <xdr:nvPicPr>
        <xdr:cNvPr id="8" name="Picture 7">
          <a:extLst>
            <a:ext uri="{FF2B5EF4-FFF2-40B4-BE49-F238E27FC236}">
              <a16:creationId xmlns:a16="http://schemas.microsoft.com/office/drawing/2014/main" id="{6DFBE2E3-E165-A4AE-747D-73395235F54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95360" y="23225760"/>
          <a:ext cx="1821180" cy="22631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17</xdr:row>
      <xdr:rowOff>198120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60960</xdr:colOff>
      <xdr:row>0</xdr:row>
      <xdr:rowOff>213360</xdr:rowOff>
    </xdr:from>
    <xdr:to>
      <xdr:col>8</xdr:col>
      <xdr:colOff>38100</xdr:colOff>
      <xdr:row>22</xdr:row>
      <xdr:rowOff>53340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45720</xdr:colOff>
      <xdr:row>1</xdr:row>
      <xdr:rowOff>45720</xdr:rowOff>
    </xdr:from>
    <xdr:to>
      <xdr:col>8</xdr:col>
      <xdr:colOff>22860</xdr:colOff>
      <xdr:row>27</xdr:row>
      <xdr:rowOff>99060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24</xdr:row>
      <xdr:rowOff>38100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579120</xdr:colOff>
      <xdr:row>1</xdr:row>
      <xdr:rowOff>68580</xdr:rowOff>
    </xdr:from>
    <xdr:to>
      <xdr:col>7</xdr:col>
      <xdr:colOff>556260</xdr:colOff>
      <xdr:row>14</xdr:row>
      <xdr:rowOff>190500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18</xdr:row>
      <xdr:rowOff>106680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45720</xdr:colOff>
      <xdr:row>1</xdr:row>
      <xdr:rowOff>30480</xdr:rowOff>
    </xdr:from>
    <xdr:to>
      <xdr:col>8</xdr:col>
      <xdr:colOff>22860</xdr:colOff>
      <xdr:row>11</xdr:row>
      <xdr:rowOff>160020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wner/Downloads/ClientFiles/OH24A%20Smith@LUDLOW%20V2.2/OH24A%20Smith%20DOCS%20@LUDLOW%20V2.2/01-INFO-OH24A%20Smit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KFLOW (2)"/>
      <sheetName val="jobinfo(2)"/>
      <sheetName val="docs"/>
      <sheetName val="quick chklst"/>
      <sheetName val="New Files"/>
      <sheetName val="XACTIMATE"/>
      <sheetName val="ENC"/>
      <sheetName val="how2"/>
    </sheetNames>
    <sheetDataSet>
      <sheetData sheetId="0"/>
      <sheetData sheetId="1">
        <row r="1">
          <cell r="C1" t="str">
            <v>SMITH, JANET</v>
          </cell>
        </row>
        <row r="100">
          <cell r="C100" t="str">
            <v>All Phase Consulting, LLC</v>
          </cell>
        </row>
        <row r="101">
          <cell r="C101" t="str">
            <v>WWW.MYAPCLLC.COM</v>
          </cell>
        </row>
        <row r="102">
          <cell r="C102" t="str">
            <v>Insured  &amp; GA Registered #09073201</v>
          </cell>
        </row>
        <row r="103">
          <cell r="C103" t="str">
            <v>375 Rockbridge Road, Suite 172-343</v>
          </cell>
        </row>
        <row r="104">
          <cell r="C104" t="str">
            <v>Lilburn, GA, 30047</v>
          </cell>
        </row>
        <row r="105">
          <cell r="C105" t="str">
            <v>ECI 531 FIFTH AVE,</v>
          </cell>
        </row>
        <row r="106">
          <cell r="C106" t="str">
            <v>PELHAM, NY 10803</v>
          </cell>
        </row>
        <row r="107">
          <cell r="C107" t="str">
            <v>34194 Aurora Rd #218</v>
          </cell>
        </row>
        <row r="108">
          <cell r="C108" t="str">
            <v>Solon, Oh 44139</v>
          </cell>
        </row>
        <row r="109">
          <cell r="C109" t="str">
            <v>Providing Cost Estimating &amp; Project Management Services</v>
          </cell>
        </row>
        <row r="110">
          <cell r="C110" t="str">
            <v>Five Generations of Great Work</v>
          </cell>
        </row>
        <row r="111">
          <cell r="C111" t="str">
            <v>Five Generations of Pride &amp; Skills</v>
          </cell>
        </row>
        <row r="112">
          <cell r="C112" t="str">
            <v>Joe Jones, PM  216.450.7228</v>
          </cell>
        </row>
        <row r="113">
          <cell r="C113" t="str">
            <v>wsbjoe9@gmail.com</v>
          </cell>
        </row>
        <row r="114">
          <cell r="C114" t="str">
            <v>404-446-9060</v>
          </cell>
        </row>
        <row r="115">
          <cell r="C115" t="str">
            <v>info@myapcllc.com</v>
          </cell>
        </row>
        <row r="116">
          <cell r="C116" t="str">
            <v>TIN 83-226 0563</v>
          </cell>
        </row>
        <row r="117">
          <cell r="C117" t="str">
            <v xml:space="preserve">  FEDEX    # 9836-2151-1</v>
          </cell>
        </row>
        <row r="118">
          <cell r="C118"/>
        </row>
        <row r="119">
          <cell r="C119"/>
        </row>
        <row r="120">
          <cell r="C120"/>
        </row>
        <row r="121">
          <cell r="C121"/>
        </row>
        <row r="122">
          <cell r="C122"/>
        </row>
        <row r="123">
          <cell r="C123" t="e">
            <v>#N/A</v>
          </cell>
        </row>
        <row r="124">
          <cell r="C124" t="str">
            <v>TBD</v>
          </cell>
        </row>
        <row r="125">
          <cell r="C125" t="str">
            <v>TBD</v>
          </cell>
        </row>
        <row r="126">
          <cell r="C126" t="str">
            <v>TBD</v>
          </cell>
        </row>
        <row r="127">
          <cell r="C127" t="str">
            <v>TBD</v>
          </cell>
        </row>
        <row r="128">
          <cell r="C128" t="str">
            <v>TBD</v>
          </cell>
        </row>
        <row r="129">
          <cell r="C129" t="str">
            <v>TBD</v>
          </cell>
        </row>
        <row r="130">
          <cell r="C130" t="str">
            <v>TBD</v>
          </cell>
        </row>
        <row r="131">
          <cell r="C131" t="str">
            <v>TBD</v>
          </cell>
        </row>
        <row r="132">
          <cell r="C132" t="str">
            <v>TBD</v>
          </cell>
        </row>
        <row r="133">
          <cell r="C133" t="str">
            <v>TBD</v>
          </cell>
        </row>
        <row r="134">
          <cell r="C134" t="str">
            <v>TBD</v>
          </cell>
        </row>
        <row r="135">
          <cell r="C135" t="str">
            <v>TBD</v>
          </cell>
        </row>
        <row r="136">
          <cell r="C136" t="str">
            <v>TBD</v>
          </cell>
        </row>
        <row r="137">
          <cell r="C137" t="str">
            <v>TBD</v>
          </cell>
        </row>
        <row r="138">
          <cell r="C138" t="str">
            <v>TBD</v>
          </cell>
        </row>
        <row r="139">
          <cell r="C139" t="str">
            <v>TBD</v>
          </cell>
        </row>
        <row r="140">
          <cell r="C140" t="str">
            <v>TBD</v>
          </cell>
        </row>
        <row r="141">
          <cell r="C141" t="str">
            <v>TBD</v>
          </cell>
        </row>
        <row r="142">
          <cell r="C142" t="str">
            <v>TBD</v>
          </cell>
        </row>
        <row r="143">
          <cell r="C143" t="str">
            <v>TBD</v>
          </cell>
        </row>
        <row r="144">
          <cell r="C144" t="str">
            <v>TBD</v>
          </cell>
        </row>
        <row r="145">
          <cell r="C145" t="str">
            <v>TBD</v>
          </cell>
        </row>
        <row r="146">
          <cell r="C146" t="str">
            <v>TBD</v>
          </cell>
        </row>
        <row r="147">
          <cell r="C147" t="str">
            <v>TBD</v>
          </cell>
        </row>
        <row r="148">
          <cell r="C148" t="str">
            <v>TBD</v>
          </cell>
        </row>
        <row r="149">
          <cell r="C149" t="str">
            <v>TBD</v>
          </cell>
        </row>
        <row r="150">
          <cell r="C150" t="str">
            <v>TBD</v>
          </cell>
        </row>
        <row r="151">
          <cell r="C151" t="str">
            <v>TBD</v>
          </cell>
        </row>
        <row r="152">
          <cell r="C152" t="str">
            <v>TBD</v>
          </cell>
        </row>
        <row r="153">
          <cell r="C153" t="str">
            <v>TBD</v>
          </cell>
        </row>
        <row r="154">
          <cell r="C154" t="str">
            <v>TBD</v>
          </cell>
        </row>
        <row r="155">
          <cell r="C155" t="str">
            <v>TBD</v>
          </cell>
        </row>
        <row r="156">
          <cell r="C156" t="str">
            <v>TBD</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cuyahogacounty.canto.com/s/L05BE?viewIndex=2" TargetMode="External"/><Relationship Id="rId2" Type="http://schemas.openxmlformats.org/officeDocument/2006/relationships/hyperlink" Target="mailto:klwoodard@cuyahogacounty.us" TargetMode="External"/><Relationship Id="rId1" Type="http://schemas.openxmlformats.org/officeDocument/2006/relationships/hyperlink" Target="https://cuyahogacounty.us/county-news" TargetMode="External"/><Relationship Id="rId5" Type="http://schemas.openxmlformats.org/officeDocument/2006/relationships/printerSettings" Target="../printerSettings/printerSettings5.bin"/><Relationship Id="rId4" Type="http://schemas.openxmlformats.org/officeDocument/2006/relationships/hyperlink" Target="mailto:MEKOLLC@gmail.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www.reetsdryingacademy.com/"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0F7B5-45C5-4EB3-80D6-2B0BE983F3A2}">
  <sheetPr codeName="Sheet3"/>
  <dimension ref="A1:AH406"/>
  <sheetViews>
    <sheetView view="pageBreakPreview" topLeftCell="A131" zoomScaleNormal="100" zoomScaleSheetLayoutView="100" workbookViewId="0">
      <selection activeCell="A153" sqref="A153:C153"/>
    </sheetView>
  </sheetViews>
  <sheetFormatPr defaultRowHeight="15.6"/>
  <cols>
    <col min="1" max="1" width="24.109375" customWidth="1"/>
    <col min="2" max="2" width="25.33203125" customWidth="1"/>
    <col min="3" max="3" width="25.6640625" customWidth="1"/>
    <col min="4" max="4" width="26.33203125" customWidth="1"/>
    <col min="5" max="5" width="0.33203125" customWidth="1"/>
    <col min="6" max="6" width="3.6640625" style="1041" customWidth="1"/>
    <col min="7" max="8" width="22.6640625" style="26" customWidth="1"/>
    <col min="9" max="9" width="2.44140625" style="26" customWidth="1"/>
    <col min="10" max="10" width="22.6640625" style="26" customWidth="1"/>
    <col min="11" max="11" width="0.5546875" style="26" customWidth="1"/>
    <col min="12" max="14" width="24.6640625" customWidth="1"/>
    <col min="15" max="15" width="0.44140625" style="305" customWidth="1"/>
    <col min="16" max="16" width="3" bestFit="1" customWidth="1"/>
    <col min="17" max="17" width="1.6640625" customWidth="1"/>
    <col min="18" max="20" width="22.6640625" customWidth="1"/>
    <col min="21" max="21" width="0.88671875" style="305" customWidth="1"/>
    <col min="22" max="22" width="3.44140625" bestFit="1" customWidth="1"/>
    <col min="23" max="25" width="22.6640625" customWidth="1"/>
    <col min="26" max="26" width="29.33203125" customWidth="1"/>
    <col min="27" max="27" width="0.88671875" customWidth="1"/>
    <col min="28" max="28" width="13.33203125" customWidth="1"/>
    <col min="29" max="29" width="22.6640625" customWidth="1"/>
    <col min="30" max="30" width="31.5546875" customWidth="1"/>
    <col min="31" max="31" width="27" customWidth="1"/>
    <col min="32" max="32" width="7.33203125" customWidth="1"/>
    <col min="33" max="33" width="0.33203125" customWidth="1"/>
    <col min="34" max="34" width="24.6640625" customWidth="1"/>
  </cols>
  <sheetData>
    <row r="1" spans="1:34" ht="22.2" customHeight="1">
      <c r="A1" s="1961" t="str">
        <f>'jobinfo(2)'!C100</f>
        <v>All Phase Consulting, LLC</v>
      </c>
      <c r="B1" s="1961"/>
      <c r="C1" s="1961"/>
      <c r="D1" s="1961"/>
      <c r="E1" s="305"/>
      <c r="G1" s="1433" t="s">
        <v>0</v>
      </c>
      <c r="H1" s="1433"/>
      <c r="I1" s="1433"/>
      <c r="J1" s="1427" t="s">
        <v>1</v>
      </c>
      <c r="K1" s="1196" t="s">
        <v>2</v>
      </c>
      <c r="L1" s="860"/>
      <c r="M1" s="860"/>
      <c r="N1" s="860"/>
      <c r="P1" s="860"/>
      <c r="Q1" s="860"/>
      <c r="R1" s="860"/>
      <c r="S1" s="860"/>
      <c r="T1" s="860"/>
      <c r="V1" s="860"/>
      <c r="W1" s="860"/>
      <c r="X1" s="860"/>
      <c r="Y1" s="860"/>
      <c r="Z1" s="860"/>
      <c r="AA1" s="305"/>
      <c r="AB1" s="860"/>
      <c r="AC1" s="860"/>
      <c r="AD1" s="860"/>
      <c r="AE1" s="860"/>
      <c r="AF1" s="860"/>
      <c r="AG1" s="860"/>
      <c r="AH1" s="860"/>
    </row>
    <row r="2" spans="1:34" ht="22.2" customHeight="1">
      <c r="A2" t="str">
        <f>'jobinfo(2)'!B116</f>
        <v>TIN W9</v>
      </c>
      <c r="B2" s="445" t="str">
        <f>'jobinfo(2)'!C116</f>
        <v>TIN 83-226 0563</v>
      </c>
      <c r="D2" s="1963" t="str">
        <f>'jobinfo(2)'!C101</f>
        <v>WWW.MYAPCLLC.COM</v>
      </c>
      <c r="E2" s="1963"/>
      <c r="J2" s="1434"/>
      <c r="K2" s="1196" t="s">
        <v>2</v>
      </c>
      <c r="L2" s="860"/>
      <c r="M2" s="860"/>
      <c r="N2" s="860"/>
      <c r="O2" s="1178"/>
      <c r="P2" s="1179"/>
      <c r="Q2" s="1179"/>
      <c r="R2" s="1179"/>
      <c r="S2" s="1179"/>
      <c r="T2" s="1179"/>
      <c r="U2" s="1178"/>
      <c r="V2" s="1179"/>
      <c r="W2" s="1179"/>
      <c r="X2" s="1179"/>
      <c r="Y2" s="860"/>
      <c r="Z2" s="860"/>
      <c r="AA2" s="305"/>
      <c r="AB2" s="860"/>
      <c r="AC2" s="860"/>
      <c r="AD2" s="860"/>
      <c r="AE2" s="860"/>
      <c r="AF2" s="860"/>
      <c r="AG2" s="860"/>
      <c r="AH2" s="860"/>
    </row>
    <row r="3" spans="1:34" ht="22.2" customHeight="1">
      <c r="A3" s="593" t="str">
        <f>'jobinfo(2)'!C105</f>
        <v>ECI 531 FIFTH AVE,</v>
      </c>
      <c r="B3" s="1987" t="str">
        <f>'jobinfo(2)'!C103</f>
        <v>375 Rockbridge Road, Suite 172-343</v>
      </c>
      <c r="C3" s="1987"/>
      <c r="D3" s="593" t="str">
        <f>'jobinfo(2)'!C107</f>
        <v>34194 Aurora Rd #218</v>
      </c>
      <c r="E3" s="305"/>
      <c r="F3" s="1041" t="s">
        <v>3</v>
      </c>
      <c r="G3" s="1425" t="s">
        <v>4</v>
      </c>
      <c r="H3" s="1426" t="s">
        <v>5</v>
      </c>
      <c r="J3" s="1427" t="s">
        <v>6</v>
      </c>
      <c r="K3" s="1196" t="s">
        <v>2</v>
      </c>
      <c r="L3" s="860"/>
      <c r="M3" s="860"/>
      <c r="N3" s="860"/>
      <c r="P3" s="1180"/>
      <c r="Q3" s="860"/>
      <c r="R3" s="860"/>
      <c r="S3" s="860"/>
      <c r="T3" s="860"/>
      <c r="V3" s="860"/>
      <c r="W3" s="860"/>
      <c r="X3" s="860"/>
      <c r="Y3" s="860"/>
      <c r="Z3" s="860"/>
      <c r="AA3" s="305"/>
      <c r="AB3" s="860"/>
      <c r="AC3" s="860"/>
      <c r="AD3" s="860"/>
      <c r="AE3" s="860"/>
      <c r="AF3" s="860"/>
      <c r="AG3" s="860"/>
      <c r="AH3" s="860"/>
    </row>
    <row r="4" spans="1:34" ht="22.2" customHeight="1">
      <c r="A4" s="593" t="str">
        <f>'jobinfo(2)'!C106</f>
        <v>PELHAM, NY 10803</v>
      </c>
      <c r="B4" s="1987" t="str">
        <f>'jobinfo(2)'!C104</f>
        <v>Lilburn, GA, 30047</v>
      </c>
      <c r="C4" s="1987"/>
      <c r="D4" s="593" t="str">
        <f>'jobinfo(2)'!C108</f>
        <v>Solon, Oh 44139</v>
      </c>
      <c r="E4" s="305"/>
      <c r="G4" s="1041"/>
      <c r="H4" s="1041" t="s">
        <v>7</v>
      </c>
      <c r="I4" s="1041"/>
      <c r="J4" s="1427"/>
      <c r="K4" s="1196" t="s">
        <v>2</v>
      </c>
      <c r="L4" s="860"/>
      <c r="M4" s="860"/>
      <c r="N4" s="860"/>
      <c r="P4" s="1181"/>
      <c r="Q4" s="860"/>
      <c r="R4" s="860"/>
      <c r="S4" s="860"/>
      <c r="T4" s="860"/>
      <c r="V4" s="860"/>
      <c r="W4" s="860"/>
      <c r="X4" s="860"/>
      <c r="Y4" s="860"/>
      <c r="Z4" s="860"/>
      <c r="AA4" s="305"/>
      <c r="AB4" s="860"/>
      <c r="AC4" s="860"/>
      <c r="AD4" s="860"/>
      <c r="AE4" s="860"/>
      <c r="AF4" s="860"/>
      <c r="AG4" s="860"/>
      <c r="AH4" s="860"/>
    </row>
    <row r="5" spans="1:34" ht="22.2" customHeight="1">
      <c r="A5" s="1492" t="str">
        <f>'jobinfo(2)'!C109</f>
        <v>Providing Cost Estimating &amp; Project Management Services</v>
      </c>
      <c r="C5" s="1963" t="str">
        <f>'jobinfo(2)'!C102</f>
        <v>Insured  &amp; GA Registered #09073201</v>
      </c>
      <c r="D5" s="1963"/>
      <c r="E5" s="305"/>
      <c r="G5" s="1041"/>
      <c r="H5" s="1041"/>
      <c r="I5" s="1041"/>
      <c r="J5" s="1427"/>
      <c r="K5" s="1196" t="s">
        <v>2</v>
      </c>
      <c r="L5" s="860"/>
      <c r="M5" s="860"/>
      <c r="N5" s="860"/>
      <c r="P5" s="860"/>
      <c r="Q5" s="860"/>
      <c r="R5" s="860"/>
      <c r="S5" s="860"/>
      <c r="T5" s="860"/>
      <c r="V5" s="860"/>
      <c r="W5" s="860"/>
      <c r="X5" s="860"/>
      <c r="Y5" s="860"/>
      <c r="Z5" s="860"/>
      <c r="AA5" s="305"/>
      <c r="AB5" s="860"/>
      <c r="AC5" s="860"/>
      <c r="AD5" s="860"/>
      <c r="AE5" s="860"/>
      <c r="AF5" s="860"/>
      <c r="AG5" s="860"/>
      <c r="AH5" s="860"/>
    </row>
    <row r="6" spans="1:34" ht="22.2" customHeight="1">
      <c r="A6" s="1492" t="str">
        <f>'jobinfo(2)'!C110</f>
        <v>Five Generations of Great Work</v>
      </c>
      <c r="C6" s="1963" t="str">
        <f>'jobinfo(2)'!C111</f>
        <v>Five Generations of Pride &amp; Skills</v>
      </c>
      <c r="D6" s="1963"/>
      <c r="E6" s="305"/>
      <c r="F6" s="1041" t="s">
        <v>8</v>
      </c>
      <c r="G6" s="1435" t="s">
        <v>9</v>
      </c>
      <c r="H6" s="1041"/>
      <c r="I6" s="1041"/>
      <c r="J6" s="1427"/>
      <c r="K6" s="1196" t="s">
        <v>2</v>
      </c>
      <c r="L6" s="860"/>
      <c r="M6" s="860"/>
      <c r="N6" s="860"/>
      <c r="P6" s="860"/>
      <c r="Q6" s="860"/>
      <c r="R6" s="860"/>
      <c r="S6" s="860"/>
      <c r="T6" s="860"/>
      <c r="V6" s="860"/>
      <c r="W6" s="860"/>
      <c r="X6" s="860"/>
      <c r="Y6" s="860"/>
      <c r="Z6" s="860"/>
      <c r="AA6" s="305"/>
      <c r="AB6" s="860"/>
      <c r="AC6" s="860"/>
      <c r="AD6" s="860"/>
      <c r="AE6" s="860"/>
      <c r="AF6" s="860"/>
      <c r="AG6" s="860"/>
      <c r="AH6" s="860"/>
    </row>
    <row r="7" spans="1:34" ht="22.2" customHeight="1">
      <c r="A7" s="1963" t="str">
        <f>'jobinfo(2)'!C112</f>
        <v>Joe Jones, PM  216.450.7228</v>
      </c>
      <c r="B7" s="1963"/>
      <c r="C7" s="1963" t="str">
        <f>'jobinfo(2)'!C113</f>
        <v>wsbjoe9@gmail.com</v>
      </c>
      <c r="D7" s="1963"/>
      <c r="E7" s="305"/>
      <c r="G7" s="1428" t="s">
        <v>10</v>
      </c>
      <c r="H7" s="1041"/>
      <c r="I7" s="1041"/>
      <c r="J7" s="1427"/>
      <c r="K7" s="1196" t="s">
        <v>2</v>
      </c>
      <c r="L7" s="860"/>
      <c r="M7" s="860"/>
      <c r="N7" s="860"/>
      <c r="P7" s="860"/>
      <c r="Q7" s="860"/>
      <c r="R7" s="860"/>
      <c r="S7" s="860"/>
      <c r="T7" s="860"/>
      <c r="V7" s="860"/>
      <c r="W7" s="860"/>
      <c r="X7" s="860"/>
      <c r="Y7" s="860"/>
      <c r="Z7" s="860"/>
      <c r="AA7" s="305"/>
      <c r="AB7" s="860"/>
      <c r="AC7" s="860"/>
      <c r="AD7" s="860"/>
      <c r="AE7" s="860"/>
      <c r="AF7" s="860"/>
      <c r="AG7" s="860"/>
      <c r="AH7" s="860"/>
    </row>
    <row r="8" spans="1:34" ht="1.95" customHeight="1">
      <c r="A8" s="305"/>
      <c r="B8" s="305"/>
      <c r="C8" s="305"/>
      <c r="D8" s="305"/>
      <c r="E8" s="305"/>
      <c r="G8" s="1041" t="s">
        <v>11</v>
      </c>
      <c r="H8" s="1041"/>
      <c r="I8" s="1041"/>
      <c r="J8" s="1427"/>
      <c r="K8" s="1196" t="s">
        <v>2</v>
      </c>
      <c r="L8" s="860"/>
      <c r="M8" s="860"/>
      <c r="N8" s="860"/>
      <c r="P8" s="860"/>
      <c r="Q8" s="860"/>
      <c r="R8" s="860"/>
      <c r="S8" s="860"/>
      <c r="T8" s="860"/>
      <c r="V8" s="860"/>
      <c r="W8" s="860"/>
      <c r="X8" s="860"/>
      <c r="Y8" s="860"/>
      <c r="Z8" s="860"/>
      <c r="AA8" s="305"/>
      <c r="AB8" s="860"/>
      <c r="AC8" s="860"/>
      <c r="AD8" s="860"/>
      <c r="AE8" s="860"/>
      <c r="AF8" s="860"/>
      <c r="AG8" s="860"/>
      <c r="AH8" s="860"/>
    </row>
    <row r="9" spans="1:34" ht="19.2" customHeight="1">
      <c r="A9" s="1988" t="s">
        <v>4</v>
      </c>
      <c r="B9" s="1988"/>
      <c r="C9" s="1988"/>
      <c r="D9" s="1988"/>
      <c r="E9" s="305"/>
      <c r="G9" s="1041"/>
      <c r="H9" s="1429"/>
      <c r="I9" s="1429"/>
      <c r="J9" s="1427"/>
      <c r="K9" s="1196" t="s">
        <v>2</v>
      </c>
      <c r="L9" s="860"/>
      <c r="M9" s="860"/>
      <c r="N9" s="860"/>
      <c r="P9" s="860"/>
      <c r="Q9" s="860"/>
      <c r="R9" s="860"/>
      <c r="S9" s="860"/>
      <c r="T9" s="860"/>
      <c r="V9" s="860"/>
      <c r="W9" s="860"/>
      <c r="X9" s="860"/>
      <c r="Y9" s="860"/>
      <c r="Z9" s="860"/>
      <c r="AA9" s="305"/>
      <c r="AB9" s="860"/>
      <c r="AC9" s="860"/>
      <c r="AD9" s="860"/>
      <c r="AE9" s="860"/>
      <c r="AF9" s="860"/>
      <c r="AG9" s="860"/>
      <c r="AH9" s="860"/>
    </row>
    <row r="10" spans="1:34" ht="22.2" customHeight="1">
      <c r="A10" t="str">
        <f>'jobinfo(2)'!B27</f>
        <v xml:space="preserve">Claim # </v>
      </c>
      <c r="B10" s="703">
        <f>'jobinfo(2)'!C27</f>
        <v>0</v>
      </c>
      <c r="C10" s="688" t="str">
        <f>'jobinfo(2)'!B11</f>
        <v>Cause of Loss</v>
      </c>
      <c r="D10" s="3">
        <f>'jobinfo(2)'!C11</f>
        <v>0</v>
      </c>
      <c r="E10" s="305"/>
      <c r="G10" s="1041"/>
      <c r="H10" s="1041"/>
      <c r="I10" s="1041"/>
      <c r="J10" s="1427"/>
      <c r="K10" s="1196" t="s">
        <v>2</v>
      </c>
      <c r="L10" s="860"/>
      <c r="M10" s="860"/>
      <c r="N10" s="860"/>
      <c r="P10" s="1182"/>
      <c r="Q10" s="1183"/>
      <c r="R10" s="1183"/>
      <c r="S10" s="1183"/>
      <c r="T10" s="1183"/>
      <c r="U10" s="1190"/>
      <c r="V10" s="1183"/>
      <c r="W10" s="860"/>
      <c r="X10" s="860"/>
      <c r="Y10" s="860"/>
      <c r="Z10" s="860"/>
      <c r="AA10" s="305"/>
      <c r="AB10" s="860"/>
      <c r="AC10" s="860"/>
      <c r="AD10" s="860"/>
      <c r="AE10" s="860"/>
      <c r="AF10" s="860"/>
      <c r="AG10" s="860"/>
      <c r="AH10" s="860"/>
    </row>
    <row r="11" spans="1:34" ht="22.2" customHeight="1">
      <c r="A11" t="str">
        <f>'jobinfo(2)'!B28</f>
        <v>policy #</v>
      </c>
      <c r="B11">
        <f>'jobinfo(2)'!C28</f>
        <v>0</v>
      </c>
      <c r="C11" s="688" t="str">
        <f>'jobinfo(2)'!B12</f>
        <v>date of loss</v>
      </c>
      <c r="D11" s="1494">
        <f>'jobinfo(2)'!C12</f>
        <v>0</v>
      </c>
      <c r="E11" s="305"/>
      <c r="F11" s="1041" t="s">
        <v>12</v>
      </c>
      <c r="G11" s="1436" t="s">
        <v>13</v>
      </c>
      <c r="H11" s="1041"/>
      <c r="I11" s="1041"/>
      <c r="J11" s="1427"/>
      <c r="K11" s="1196" t="s">
        <v>2</v>
      </c>
      <c r="L11" s="860"/>
      <c r="M11" s="860"/>
      <c r="N11" s="860"/>
      <c r="P11" s="860"/>
      <c r="Q11" s="860"/>
      <c r="R11" s="860"/>
      <c r="S11" s="860"/>
      <c r="T11" s="860"/>
      <c r="V11" s="860"/>
      <c r="W11" s="860"/>
      <c r="X11" s="860"/>
      <c r="Y11" s="860"/>
      <c r="Z11" s="860"/>
      <c r="AA11" s="305"/>
      <c r="AB11" s="860"/>
      <c r="AC11" s="860"/>
      <c r="AD11" s="860"/>
      <c r="AE11" s="860"/>
      <c r="AF11" s="860"/>
      <c r="AG11" s="860"/>
      <c r="AH11" s="860"/>
    </row>
    <row r="12" spans="1:34" ht="22.2" customHeight="1">
      <c r="A12" s="701" t="str">
        <f>'jobinfo(2)'!B1</f>
        <v>Property-Owner Name</v>
      </c>
      <c r="B12" s="397">
        <f>'jobinfo(2)'!C1</f>
        <v>0</v>
      </c>
      <c r="C12" s="706" t="str">
        <f>'jobinfo(2)'!B5</f>
        <v>Cst-owner Phone#</v>
      </c>
      <c r="D12" s="827">
        <f>'jobinfo(2)'!C5</f>
        <v>0</v>
      </c>
      <c r="E12" s="305"/>
      <c r="G12" s="1041"/>
      <c r="H12" s="1041"/>
      <c r="I12" s="1041"/>
      <c r="J12" s="1427"/>
      <c r="K12" s="1196" t="s">
        <v>2</v>
      </c>
      <c r="L12" s="860"/>
      <c r="M12" s="860"/>
      <c r="N12" s="860"/>
      <c r="P12" s="860"/>
      <c r="Q12" s="860"/>
      <c r="R12" s="860"/>
      <c r="S12" s="860"/>
      <c r="T12" s="860"/>
      <c r="V12" s="860"/>
      <c r="W12" s="860"/>
      <c r="X12" s="860"/>
      <c r="Y12" s="860"/>
      <c r="Z12" s="860"/>
      <c r="AA12" s="305"/>
      <c r="AB12" s="860"/>
      <c r="AC12" s="860"/>
      <c r="AD12" s="860"/>
      <c r="AE12" s="860"/>
      <c r="AF12" s="860"/>
      <c r="AG12" s="860"/>
      <c r="AH12" s="860"/>
    </row>
    <row r="13" spans="1:34" ht="22.2" customHeight="1">
      <c r="A13" s="702" t="str">
        <f>'jobinfo(2)'!B2</f>
        <v>Property address: street</v>
      </c>
      <c r="B13" s="397">
        <f>'jobinfo(2)'!C2</f>
        <v>0</v>
      </c>
      <c r="C13" s="1516" t="str">
        <f>'jobinfo(2)'!B4</f>
        <v>Customer Email</v>
      </c>
      <c r="D13" s="4">
        <f>'jobinfo(2)'!C4</f>
        <v>0</v>
      </c>
      <c r="F13" s="1041" t="s">
        <v>14</v>
      </c>
      <c r="G13" s="1437" t="s">
        <v>15</v>
      </c>
      <c r="H13" s="1041"/>
      <c r="I13" s="1041"/>
      <c r="J13" s="1427"/>
      <c r="K13" s="1196" t="s">
        <v>2</v>
      </c>
      <c r="L13" s="860"/>
      <c r="M13" s="860"/>
      <c r="N13" s="860"/>
      <c r="P13" s="860"/>
      <c r="Q13" s="860"/>
      <c r="R13" s="860"/>
      <c r="S13" s="860"/>
      <c r="T13" s="860"/>
      <c r="V13" s="860"/>
      <c r="W13" s="860"/>
      <c r="X13" s="860"/>
      <c r="Y13" s="860"/>
      <c r="Z13" s="860"/>
      <c r="AA13" s="305"/>
      <c r="AB13" s="860"/>
      <c r="AC13" s="860"/>
      <c r="AD13" s="860"/>
      <c r="AE13" s="860"/>
      <c r="AF13" s="860"/>
      <c r="AG13" s="860"/>
      <c r="AH13" s="860"/>
    </row>
    <row r="14" spans="1:34" ht="22.2" customHeight="1">
      <c r="A14" s="701" t="str">
        <f>'jobinfo(2)'!B3</f>
        <v>Property city, state, zip</v>
      </c>
      <c r="B14" s="397">
        <f>'jobinfo(2)'!C3</f>
        <v>0</v>
      </c>
      <c r="E14" s="305"/>
      <c r="G14" s="1041"/>
      <c r="H14" s="1041"/>
      <c r="I14" s="1041"/>
      <c r="J14" s="1427"/>
      <c r="K14" s="1196" t="s">
        <v>2</v>
      </c>
      <c r="L14" s="860"/>
      <c r="M14" s="860"/>
      <c r="N14" s="860"/>
      <c r="P14" s="860"/>
      <c r="Q14" s="860"/>
      <c r="R14" s="860"/>
      <c r="S14" s="860"/>
      <c r="T14" s="860"/>
      <c r="V14" s="860"/>
      <c r="W14" s="860"/>
      <c r="X14" s="860"/>
      <c r="Y14" s="860"/>
      <c r="Z14" s="860"/>
      <c r="AA14" s="305"/>
      <c r="AB14" s="860"/>
      <c r="AC14" s="860"/>
      <c r="AD14" s="860"/>
      <c r="AE14" s="860"/>
      <c r="AF14" s="860"/>
      <c r="AG14" s="860"/>
      <c r="AH14" s="860"/>
    </row>
    <row r="15" spans="1:34" ht="3" customHeight="1">
      <c r="A15" s="305"/>
      <c r="B15" s="305"/>
      <c r="C15" s="305"/>
      <c r="D15" s="305"/>
      <c r="E15" s="305"/>
      <c r="G15" s="1041"/>
      <c r="H15" s="1041"/>
      <c r="I15" s="1041"/>
      <c r="J15" s="1427"/>
      <c r="K15" s="1196" t="s">
        <v>2</v>
      </c>
      <c r="L15" s="860"/>
      <c r="M15" s="860"/>
      <c r="N15" s="860"/>
      <c r="P15" s="860"/>
      <c r="Q15" s="860"/>
      <c r="R15" s="860"/>
      <c r="S15" s="860"/>
      <c r="T15" s="860"/>
      <c r="V15" s="860"/>
      <c r="W15" s="860"/>
      <c r="X15" s="860"/>
      <c r="Y15" s="860"/>
      <c r="Z15" s="860"/>
      <c r="AA15" s="305"/>
      <c r="AB15" s="860"/>
      <c r="AC15" s="860"/>
      <c r="AD15" s="860"/>
      <c r="AE15" s="860"/>
      <c r="AF15" s="860"/>
      <c r="AG15" s="860"/>
      <c r="AH15" s="860"/>
    </row>
    <row r="16" spans="1:34" ht="22.2" customHeight="1">
      <c r="A16" t="str">
        <f>'jobinfo(2)'!B26</f>
        <v xml:space="preserve">Insurance Co. Name </v>
      </c>
      <c r="B16" s="593">
        <f>'jobinfo(2)'!C26</f>
        <v>0</v>
      </c>
      <c r="C16" s="706" t="str">
        <f>'jobinfo(2)'!B29</f>
        <v>Email INS. co.</v>
      </c>
      <c r="D16" s="593">
        <f>'jobinfo(2)'!C29</f>
        <v>0</v>
      </c>
      <c r="E16" s="305"/>
      <c r="F16" s="1041" t="s">
        <v>16</v>
      </c>
      <c r="G16" s="1986" t="s">
        <v>17</v>
      </c>
      <c r="H16" s="1986"/>
      <c r="I16" s="1986"/>
      <c r="J16" s="1986"/>
      <c r="K16" s="1196" t="s">
        <v>2</v>
      </c>
      <c r="L16" s="860"/>
      <c r="M16" s="860"/>
      <c r="N16" s="860"/>
      <c r="P16" s="860"/>
      <c r="Q16" s="860"/>
      <c r="R16" s="860"/>
      <c r="S16" s="860"/>
      <c r="T16" s="860"/>
      <c r="V16" s="860"/>
      <c r="W16" s="860"/>
      <c r="X16" s="860"/>
      <c r="Y16" s="860"/>
      <c r="Z16" s="860"/>
      <c r="AA16" s="305"/>
      <c r="AB16" s="860"/>
      <c r="AC16" s="860"/>
      <c r="AD16" s="860"/>
      <c r="AE16" s="860"/>
      <c r="AF16" s="860"/>
      <c r="AG16" s="860"/>
      <c r="AH16" s="860"/>
    </row>
    <row r="17" spans="1:34" ht="22.2" customHeight="1">
      <c r="A17" s="702" t="str">
        <f>'jobinfo(2)'!B30</f>
        <v>DESK Adjuster DA</v>
      </c>
      <c r="B17" s="593">
        <f>'jobinfo(2)'!C30</f>
        <v>0</v>
      </c>
      <c r="C17" s="706" t="str">
        <f>'jobinfo(2)'!B34</f>
        <v>Field Adjuster Name</v>
      </c>
      <c r="D17" s="593">
        <f>'jobinfo(2)'!C34</f>
        <v>0</v>
      </c>
      <c r="E17" s="305"/>
      <c r="G17" s="1041"/>
      <c r="H17" s="1041"/>
      <c r="I17" s="1041"/>
      <c r="J17" s="1427"/>
      <c r="K17" s="1196" t="s">
        <v>2</v>
      </c>
      <c r="L17" s="860"/>
      <c r="M17" s="860"/>
      <c r="N17" s="860"/>
      <c r="P17" s="860"/>
      <c r="Q17" s="860"/>
      <c r="R17" s="860"/>
      <c r="S17" s="860"/>
      <c r="T17" s="860"/>
      <c r="V17" s="860"/>
      <c r="W17" s="860"/>
      <c r="X17" s="860"/>
      <c r="Y17" s="860"/>
      <c r="Z17" s="860"/>
      <c r="AA17" s="305"/>
      <c r="AB17" s="860"/>
      <c r="AC17" s="860"/>
      <c r="AD17" s="860"/>
      <c r="AE17" s="860"/>
      <c r="AF17" s="860"/>
      <c r="AG17" s="860"/>
      <c r="AH17" s="860"/>
    </row>
    <row r="18" spans="1:34" ht="22.2" customHeight="1">
      <c r="A18" s="702" t="str">
        <f>'jobinfo(2)'!B31</f>
        <v>DA Phone</v>
      </c>
      <c r="B18" s="593">
        <f>'jobinfo(2)'!C31</f>
        <v>0</v>
      </c>
      <c r="C18" s="706" t="str">
        <f>'jobinfo(2)'!B35</f>
        <v>Phone # field adj</v>
      </c>
      <c r="D18" s="593">
        <f>'jobinfo(2)'!C35</f>
        <v>0</v>
      </c>
      <c r="E18" s="305"/>
      <c r="F18" s="1041" t="s">
        <v>18</v>
      </c>
      <c r="G18" s="1041"/>
      <c r="H18" s="1041"/>
      <c r="I18" s="1041"/>
      <c r="J18" s="1427"/>
      <c r="K18" s="1196" t="s">
        <v>2</v>
      </c>
      <c r="L18" s="860"/>
      <c r="M18" s="860"/>
      <c r="N18" s="860"/>
      <c r="P18" s="860"/>
      <c r="Q18" s="860"/>
      <c r="R18" s="860"/>
      <c r="S18" s="860"/>
      <c r="T18" s="860"/>
      <c r="V18" s="860"/>
      <c r="W18" s="860"/>
      <c r="X18" s="860"/>
      <c r="Y18" s="860"/>
      <c r="Z18" s="860"/>
      <c r="AA18" s="305"/>
      <c r="AB18" s="860"/>
      <c r="AC18" s="860"/>
      <c r="AD18" s="860"/>
      <c r="AE18" s="860"/>
      <c r="AF18" s="860"/>
      <c r="AG18" s="860"/>
      <c r="AH18" s="860"/>
    </row>
    <row r="19" spans="1:34" ht="22.2" customHeight="1">
      <c r="A19" s="702" t="str">
        <f>'jobinfo(2)'!B32</f>
        <v>DA Ph. Ext. #</v>
      </c>
      <c r="B19" s="593">
        <f>'jobinfo(2)'!C32</f>
        <v>0</v>
      </c>
      <c r="C19" s="706" t="str">
        <f>'jobinfo(2)'!B36</f>
        <v>Field adj email</v>
      </c>
      <c r="D19" s="593">
        <f>'jobinfo(2)'!C36</f>
        <v>0</v>
      </c>
      <c r="E19" s="305"/>
      <c r="G19" s="1041"/>
      <c r="H19" s="1041"/>
      <c r="I19" s="1041"/>
      <c r="J19" s="1427"/>
      <c r="K19" s="1196" t="s">
        <v>2</v>
      </c>
      <c r="L19" s="860"/>
      <c r="M19" s="860"/>
      <c r="N19" s="860"/>
      <c r="P19" s="860"/>
      <c r="Q19" s="860"/>
      <c r="R19" s="860"/>
      <c r="S19" s="860"/>
      <c r="T19" s="860"/>
      <c r="V19" s="860"/>
      <c r="W19" s="860"/>
      <c r="X19" s="860"/>
      <c r="Y19" s="860"/>
      <c r="Z19" s="860"/>
      <c r="AA19" s="305"/>
      <c r="AB19" s="860"/>
      <c r="AC19" s="860"/>
      <c r="AD19" s="860"/>
      <c r="AE19" s="860"/>
      <c r="AF19" s="860"/>
      <c r="AG19" s="860"/>
      <c r="AH19" s="860"/>
    </row>
    <row r="20" spans="1:34" ht="22.2" customHeight="1">
      <c r="A20" s="702" t="str">
        <f>'jobinfo(2)'!B33</f>
        <v xml:space="preserve">DA Email </v>
      </c>
      <c r="B20" s="273">
        <f>'jobinfo(2)'!C33</f>
        <v>0</v>
      </c>
      <c r="C20" s="706"/>
      <c r="E20" s="305"/>
      <c r="G20" s="1041"/>
      <c r="H20" s="1041"/>
      <c r="I20" s="1041"/>
      <c r="J20" s="1427"/>
      <c r="K20" s="1196" t="s">
        <v>2</v>
      </c>
      <c r="L20" s="860"/>
      <c r="M20" s="860"/>
      <c r="N20" s="860"/>
      <c r="P20" s="860"/>
      <c r="Q20" s="860"/>
      <c r="R20" s="860"/>
      <c r="S20" s="860"/>
      <c r="T20" s="860"/>
      <c r="V20" s="860"/>
      <c r="W20" s="860"/>
      <c r="X20" s="860"/>
      <c r="Y20" s="860"/>
      <c r="Z20" s="860"/>
      <c r="AA20" s="305"/>
      <c r="AB20" s="860"/>
      <c r="AC20" s="860"/>
      <c r="AD20" s="860"/>
      <c r="AE20" s="860"/>
      <c r="AF20" s="860"/>
      <c r="AG20" s="860"/>
      <c r="AH20" s="860"/>
    </row>
    <row r="21" spans="1:34" ht="22.2" customHeight="1">
      <c r="A21" s="702" t="str">
        <f>'jobinfo(2)'!B40</f>
        <v>TMP adj</v>
      </c>
      <c r="B21" s="593">
        <f>'jobinfo(2)'!C40</f>
        <v>0</v>
      </c>
      <c r="C21" s="706" t="str">
        <f>'jobinfo(2)'!B43</f>
        <v>ATT: Loss Draft Dept.</v>
      </c>
      <c r="D21">
        <f>'jobinfo(2)'!C43</f>
        <v>0</v>
      </c>
      <c r="E21" s="305"/>
      <c r="G21" s="1041"/>
      <c r="H21" s="1041"/>
      <c r="I21" s="1041"/>
      <c r="J21" s="1427"/>
      <c r="K21" s="1196" t="s">
        <v>2</v>
      </c>
      <c r="L21" s="860"/>
      <c r="M21" s="860"/>
      <c r="N21" s="860"/>
      <c r="P21" s="860"/>
      <c r="Q21" s="860"/>
      <c r="R21" s="860"/>
      <c r="S21" s="860"/>
      <c r="T21" s="860"/>
      <c r="V21" s="860"/>
      <c r="W21" s="860"/>
      <c r="X21" s="860"/>
      <c r="Y21" s="860"/>
      <c r="Z21" s="860"/>
      <c r="AA21" s="305"/>
      <c r="AB21" s="860"/>
      <c r="AC21" s="860"/>
      <c r="AD21" s="860"/>
      <c r="AE21" s="860"/>
      <c r="AF21" s="860"/>
      <c r="AG21" s="860"/>
      <c r="AH21" s="860"/>
    </row>
    <row r="22" spans="1:34" ht="22.2" customHeight="1">
      <c r="A22" s="702" t="str">
        <f>'jobinfo(2)'!B41</f>
        <v>TMP adj phone #</v>
      </c>
      <c r="B22" s="593">
        <f>'jobinfo(2)'!C41</f>
        <v>0</v>
      </c>
      <c r="C22" s="706" t="str">
        <f>'jobinfo(2)'!B44</f>
        <v>address ins overnight mail</v>
      </c>
      <c r="D22">
        <f>'jobinfo(2)'!C44</f>
        <v>0</v>
      </c>
      <c r="E22" s="305"/>
      <c r="G22" s="1041"/>
      <c r="H22" s="1041"/>
      <c r="I22" s="1041"/>
      <c r="J22" s="1427"/>
      <c r="K22" s="1196" t="s">
        <v>2</v>
      </c>
      <c r="L22" s="860"/>
      <c r="M22" s="860"/>
      <c r="N22" s="860"/>
      <c r="P22" s="860"/>
      <c r="Q22" s="860"/>
      <c r="R22" s="860"/>
      <c r="S22" s="860"/>
      <c r="T22" s="860"/>
      <c r="V22" s="860"/>
      <c r="W22" s="860"/>
      <c r="X22" s="860"/>
      <c r="Y22" s="860"/>
      <c r="Z22" s="860"/>
      <c r="AA22" s="305"/>
      <c r="AB22" s="860"/>
      <c r="AC22" s="860"/>
      <c r="AD22" s="860"/>
      <c r="AE22" s="860"/>
      <c r="AF22" s="860"/>
      <c r="AG22" s="860"/>
      <c r="AH22" s="860"/>
    </row>
    <row r="23" spans="1:34" ht="22.2" customHeight="1">
      <c r="A23" s="702" t="str">
        <f>'jobinfo(2)'!B42</f>
        <v>adj TMP email</v>
      </c>
      <c r="B23" s="593">
        <f>'jobinfo(2)'!C42</f>
        <v>0</v>
      </c>
      <c r="C23" s="706" t="str">
        <f>'jobinfo(2)'!B45</f>
        <v>city, state-zip ins</v>
      </c>
      <c r="D23">
        <f>'jobinfo(2)'!C45</f>
        <v>0</v>
      </c>
      <c r="E23" s="305"/>
      <c r="G23" s="1041"/>
      <c r="H23" s="1041"/>
      <c r="I23" s="1041"/>
      <c r="J23" s="1427"/>
      <c r="K23" s="1196" t="s">
        <v>2</v>
      </c>
      <c r="L23" s="860"/>
      <c r="M23" s="860"/>
      <c r="N23" s="860"/>
      <c r="P23" s="860"/>
      <c r="Q23" s="860"/>
      <c r="R23" s="860"/>
      <c r="S23" s="860"/>
      <c r="T23" s="860"/>
      <c r="V23" s="860"/>
      <c r="W23" s="860"/>
      <c r="X23" s="860"/>
      <c r="Y23" s="860"/>
      <c r="Z23" s="860"/>
      <c r="AA23" s="305"/>
      <c r="AB23" s="860"/>
      <c r="AC23" s="860"/>
      <c r="AD23" s="860"/>
      <c r="AE23" s="860"/>
      <c r="AF23" s="860"/>
      <c r="AG23" s="860"/>
      <c r="AH23" s="860"/>
    </row>
    <row r="24" spans="1:34" ht="3" customHeight="1">
      <c r="A24" s="932"/>
      <c r="B24" s="932"/>
      <c r="C24" s="932"/>
      <c r="D24" s="932"/>
      <c r="E24" s="305"/>
      <c r="G24" s="1041"/>
      <c r="H24" s="1041"/>
      <c r="I24" s="1041"/>
      <c r="J24" s="1430"/>
      <c r="K24" s="1196" t="s">
        <v>2</v>
      </c>
      <c r="L24" s="860"/>
      <c r="M24" s="860"/>
      <c r="N24" s="860"/>
      <c r="P24" s="860"/>
      <c r="Q24" s="860"/>
      <c r="R24" s="860"/>
      <c r="S24" s="860"/>
      <c r="T24" s="860"/>
      <c r="V24" s="860"/>
      <c r="W24" s="860"/>
      <c r="X24" s="860"/>
      <c r="Y24" s="860"/>
      <c r="Z24" s="860"/>
      <c r="AA24" s="305"/>
      <c r="AB24" s="860"/>
      <c r="AC24" s="860"/>
      <c r="AD24" s="860"/>
      <c r="AE24" s="860"/>
      <c r="AF24" s="860"/>
      <c r="AG24" s="860"/>
      <c r="AH24" s="860"/>
    </row>
    <row r="25" spans="1:34" ht="22.2" customHeight="1">
      <c r="A25" t="s">
        <v>19</v>
      </c>
      <c r="B25" s="592">
        <f>'RH.T.GPP'!C2+1</f>
        <v>1</v>
      </c>
      <c r="C25" s="933" t="s">
        <v>20</v>
      </c>
      <c r="E25" s="305"/>
      <c r="G25" s="1041"/>
      <c r="H25" s="1041"/>
      <c r="I25" s="1041"/>
      <c r="J25" s="1430"/>
      <c r="K25" s="1196" t="s">
        <v>2</v>
      </c>
      <c r="L25" s="860"/>
      <c r="M25" s="860"/>
      <c r="N25" s="860"/>
      <c r="P25" s="860"/>
      <c r="Q25" s="860"/>
      <c r="R25" s="860"/>
      <c r="S25" s="860"/>
      <c r="T25" s="860"/>
      <c r="V25" s="860"/>
      <c r="W25" s="860"/>
      <c r="X25" s="860"/>
      <c r="Y25" s="860"/>
      <c r="Z25" s="860"/>
      <c r="AA25" s="305"/>
      <c r="AB25" s="860"/>
      <c r="AC25" s="860"/>
      <c r="AD25" s="860"/>
      <c r="AE25" s="860"/>
      <c r="AF25" s="860"/>
      <c r="AG25" s="860"/>
      <c r="AH25" s="860"/>
    </row>
    <row r="26" spans="1:34" ht="22.2" customHeight="1">
      <c r="A26" s="273" t="s">
        <v>21</v>
      </c>
      <c r="B26" s="1964">
        <f>3+B25</f>
        <v>4</v>
      </c>
      <c r="C26" s="1964"/>
      <c r="D26" s="43" t="s">
        <v>22</v>
      </c>
      <c r="E26" s="305"/>
      <c r="G26" s="1041"/>
      <c r="H26" s="1041"/>
      <c r="I26" s="1041"/>
      <c r="J26" s="1430"/>
      <c r="K26" s="1196" t="s">
        <v>2</v>
      </c>
      <c r="L26" s="860"/>
      <c r="M26" s="860"/>
      <c r="N26" s="860"/>
      <c r="P26" s="860"/>
      <c r="Q26" s="860"/>
      <c r="R26" s="860"/>
      <c r="S26" s="860"/>
      <c r="T26" s="860"/>
      <c r="V26" s="860"/>
      <c r="W26" s="860"/>
      <c r="X26" s="860"/>
      <c r="Y26" s="860"/>
      <c r="Z26" s="860"/>
      <c r="AA26" s="305"/>
      <c r="AB26" s="860"/>
      <c r="AC26" s="860"/>
      <c r="AD26" s="860"/>
      <c r="AE26" s="860"/>
      <c r="AF26" s="860"/>
      <c r="AG26" s="860"/>
      <c r="AH26" s="860"/>
    </row>
    <row r="27" spans="1:34" ht="22.2" customHeight="1">
      <c r="A27" s="1965" t="s">
        <v>23</v>
      </c>
      <c r="B27" s="1965"/>
      <c r="C27" s="1965"/>
      <c r="D27" s="1965"/>
      <c r="E27" s="305"/>
      <c r="G27" s="1041"/>
      <c r="H27" s="1041"/>
      <c r="I27" s="1041"/>
      <c r="J27" s="1430"/>
      <c r="K27" s="1196" t="s">
        <v>2</v>
      </c>
      <c r="L27" s="860"/>
      <c r="M27" s="860"/>
      <c r="N27" s="860"/>
      <c r="P27" s="860"/>
      <c r="Q27" s="860"/>
      <c r="R27" s="860"/>
      <c r="S27" s="860"/>
      <c r="T27" s="860"/>
      <c r="V27" s="860"/>
      <c r="W27" s="860"/>
      <c r="X27" s="860"/>
      <c r="Y27" s="860"/>
      <c r="Z27" s="860"/>
      <c r="AA27" s="305"/>
      <c r="AB27" s="860"/>
      <c r="AC27" s="860"/>
      <c r="AD27" s="860"/>
      <c r="AE27" s="860"/>
      <c r="AF27" s="860"/>
      <c r="AG27" s="860"/>
      <c r="AH27" s="860"/>
    </row>
    <row r="28" spans="1:34" ht="22.2" customHeight="1">
      <c r="A28" s="224" t="s">
        <v>24</v>
      </c>
      <c r="B28" s="1493"/>
      <c r="F28" s="1493">
        <v>3</v>
      </c>
      <c r="G28" s="1978" t="s">
        <v>25</v>
      </c>
      <c r="H28" s="1978"/>
      <c r="I28" s="1041"/>
      <c r="J28" s="1041"/>
      <c r="K28" s="1196" t="s">
        <v>2</v>
      </c>
      <c r="L28" s="860"/>
      <c r="M28" s="860"/>
      <c r="N28" s="860"/>
      <c r="P28" s="1184"/>
      <c r="Q28" s="860"/>
      <c r="R28" s="860"/>
      <c r="S28" s="860"/>
      <c r="T28" s="860"/>
      <c r="V28" s="860"/>
      <c r="W28" s="860"/>
      <c r="X28" s="860"/>
      <c r="Y28" s="860"/>
      <c r="Z28" s="860"/>
      <c r="AA28" s="305"/>
      <c r="AB28" s="860"/>
      <c r="AC28" s="860"/>
      <c r="AD28" s="860"/>
      <c r="AE28" s="860"/>
      <c r="AF28" s="860"/>
      <c r="AG28" s="860"/>
      <c r="AH28" s="860"/>
    </row>
    <row r="29" spans="1:34" ht="22.2" customHeight="1">
      <c r="A29" s="224" t="s">
        <v>26</v>
      </c>
      <c r="B29" s="1493"/>
      <c r="C29" s="1169" t="s">
        <v>27</v>
      </c>
      <c r="D29" s="931" t="s">
        <v>28</v>
      </c>
      <c r="E29" s="305"/>
      <c r="F29" s="1493">
        <v>2</v>
      </c>
      <c r="G29" s="1041"/>
      <c r="H29" s="1041"/>
      <c r="I29" s="1041"/>
      <c r="J29" s="1041"/>
      <c r="K29" s="1196" t="s">
        <v>2</v>
      </c>
      <c r="L29" s="860"/>
      <c r="M29" s="860"/>
      <c r="N29" s="860"/>
      <c r="P29" s="860"/>
      <c r="Q29" s="1184"/>
      <c r="R29" s="1184"/>
      <c r="S29" s="1184"/>
      <c r="T29" s="1184"/>
      <c r="U29" s="1191"/>
      <c r="V29" s="1184"/>
      <c r="W29" s="860"/>
      <c r="X29" s="860"/>
      <c r="Y29" s="860"/>
      <c r="Z29" s="860"/>
      <c r="AA29" s="305"/>
      <c r="AB29" s="860"/>
      <c r="AC29" s="860"/>
      <c r="AD29" s="860"/>
      <c r="AE29" s="860"/>
      <c r="AF29" s="860"/>
      <c r="AG29" s="860"/>
      <c r="AH29" s="860"/>
    </row>
    <row r="30" spans="1:34" ht="22.2" customHeight="1">
      <c r="A30" s="224" t="s">
        <v>29</v>
      </c>
      <c r="B30" s="1493">
        <f>'MIT-EQPT'!D116-1</f>
        <v>-1</v>
      </c>
      <c r="E30" s="305"/>
      <c r="F30" s="1493">
        <f>'MIT-EQPT'!H116-1</f>
        <v>-1</v>
      </c>
      <c r="G30" s="1041"/>
      <c r="H30" s="1041"/>
      <c r="I30" s="1041"/>
      <c r="J30" s="1041"/>
      <c r="K30" s="1196" t="s">
        <v>2</v>
      </c>
      <c r="L30" s="860"/>
      <c r="M30" s="860"/>
      <c r="N30" s="860"/>
      <c r="P30" s="860"/>
      <c r="Q30" s="860"/>
      <c r="R30" s="860"/>
      <c r="S30" s="860"/>
      <c r="T30" s="860"/>
      <c r="V30" s="860"/>
      <c r="W30" s="860"/>
      <c r="X30" s="860"/>
      <c r="Y30" s="860"/>
      <c r="Z30" s="860"/>
      <c r="AA30" s="305"/>
      <c r="AB30" s="860"/>
      <c r="AC30" s="860"/>
      <c r="AD30" s="860"/>
      <c r="AE30" s="860"/>
      <c r="AF30" s="860"/>
      <c r="AG30" s="860"/>
      <c r="AH30" s="860"/>
    </row>
    <row r="31" spans="1:34" ht="22.2" customHeight="1">
      <c r="A31" s="224" t="s">
        <v>30</v>
      </c>
      <c r="B31" s="931" t="s">
        <v>31</v>
      </c>
      <c r="C31" t="s">
        <v>32</v>
      </c>
      <c r="E31" s="305"/>
      <c r="G31" s="801" t="s">
        <v>33</v>
      </c>
      <c r="H31" s="1041"/>
      <c r="I31" s="1041"/>
      <c r="J31" s="1041"/>
      <c r="K31" s="1196" t="s">
        <v>2</v>
      </c>
      <c r="L31" s="860"/>
      <c r="M31" s="860"/>
      <c r="N31" s="860"/>
      <c r="P31" s="860"/>
      <c r="Q31" s="860"/>
      <c r="R31" s="860"/>
      <c r="S31" s="860"/>
      <c r="T31" s="860"/>
      <c r="V31" s="860"/>
      <c r="W31" s="860"/>
      <c r="X31" s="860"/>
      <c r="Y31" s="860"/>
      <c r="Z31" s="860"/>
      <c r="AA31" s="305"/>
      <c r="AB31" s="860"/>
      <c r="AC31" s="860"/>
      <c r="AD31" s="860"/>
      <c r="AE31" s="860"/>
      <c r="AF31" s="860"/>
      <c r="AG31" s="860"/>
      <c r="AH31" s="860"/>
    </row>
    <row r="32" spans="1:34" ht="22.2" customHeight="1">
      <c r="A32" s="224" t="s">
        <v>34</v>
      </c>
      <c r="B32" s="931" t="s">
        <v>35</v>
      </c>
      <c r="E32" s="305"/>
      <c r="H32" s="1041"/>
      <c r="I32" s="1041"/>
      <c r="J32" s="1041"/>
      <c r="K32" s="1196" t="s">
        <v>2</v>
      </c>
      <c r="L32" s="860"/>
      <c r="M32" s="860"/>
      <c r="N32" s="860"/>
      <c r="P32" s="1184"/>
      <c r="Q32" s="860"/>
      <c r="R32" s="860"/>
      <c r="S32" s="860"/>
      <c r="T32" s="860"/>
      <c r="V32" s="860"/>
      <c r="W32" s="860"/>
      <c r="X32" s="860"/>
      <c r="Y32" s="860"/>
      <c r="Z32" s="860"/>
      <c r="AA32" s="305"/>
      <c r="AB32" s="860"/>
      <c r="AC32" s="860"/>
      <c r="AD32" s="860"/>
      <c r="AE32" s="860"/>
      <c r="AF32" s="860"/>
      <c r="AG32" s="860"/>
      <c r="AH32" s="860"/>
    </row>
    <row r="33" spans="1:34" ht="22.2" customHeight="1">
      <c r="A33" s="224" t="s">
        <v>36</v>
      </c>
      <c r="B33" s="931" t="s">
        <v>37</v>
      </c>
      <c r="C33" s="224" t="s">
        <v>38</v>
      </c>
      <c r="D33" s="931" t="s">
        <v>39</v>
      </c>
      <c r="E33" s="305"/>
      <c r="G33" s="26" t="s">
        <v>11</v>
      </c>
      <c r="I33" s="1041"/>
      <c r="J33" s="1041"/>
      <c r="K33" s="1196" t="s">
        <v>2</v>
      </c>
      <c r="L33" s="860"/>
      <c r="M33" s="860"/>
      <c r="N33" s="860"/>
      <c r="P33" s="860"/>
      <c r="Q33" s="860"/>
      <c r="R33" s="860"/>
      <c r="S33" s="860"/>
      <c r="T33" s="860"/>
      <c r="V33" s="860"/>
      <c r="W33" s="860"/>
      <c r="X33" s="860"/>
      <c r="Y33" s="860"/>
      <c r="Z33" s="860"/>
      <c r="AA33" s="305"/>
      <c r="AB33" s="860"/>
      <c r="AC33" s="860"/>
      <c r="AD33" s="860"/>
      <c r="AE33" s="860"/>
      <c r="AF33" s="860"/>
      <c r="AG33" s="860"/>
      <c r="AH33" s="860"/>
    </row>
    <row r="34" spans="1:34" ht="22.2" customHeight="1">
      <c r="A34" s="224" t="s">
        <v>40</v>
      </c>
      <c r="B34" s="931" t="s">
        <v>41</v>
      </c>
      <c r="C34" s="224" t="s">
        <v>42</v>
      </c>
      <c r="D34" s="931" t="s">
        <v>43</v>
      </c>
      <c r="E34" s="305"/>
      <c r="G34" s="1431" t="str">
        <f>C10</f>
        <v>Cause of Loss</v>
      </c>
      <c r="H34" s="6">
        <f>D10</f>
        <v>0</v>
      </c>
      <c r="I34" s="1041"/>
      <c r="J34" s="1041"/>
      <c r="K34" s="1196" t="s">
        <v>2</v>
      </c>
      <c r="L34" s="860"/>
      <c r="M34" s="860"/>
      <c r="N34" s="860"/>
      <c r="P34" s="860"/>
      <c r="Q34" s="860"/>
      <c r="R34" s="860"/>
      <c r="S34" s="860"/>
      <c r="T34" s="860"/>
      <c r="V34" s="860"/>
      <c r="W34" s="860"/>
      <c r="X34" s="860"/>
      <c r="Y34" s="860"/>
      <c r="Z34" s="860"/>
      <c r="AA34" s="305"/>
      <c r="AB34" s="860"/>
      <c r="AC34" s="860"/>
      <c r="AD34" s="860"/>
      <c r="AE34" s="860"/>
      <c r="AF34" s="860"/>
      <c r="AG34" s="860"/>
      <c r="AH34" s="860"/>
    </row>
    <row r="35" spans="1:34" ht="22.2" customHeight="1">
      <c r="B35" s="102"/>
      <c r="E35" s="305"/>
      <c r="G35" s="1041"/>
      <c r="H35" s="1041"/>
      <c r="I35" s="1041"/>
      <c r="J35" s="1041"/>
      <c r="K35" s="1196" t="s">
        <v>2</v>
      </c>
      <c r="L35" s="860"/>
      <c r="M35" s="860"/>
      <c r="N35" s="860"/>
      <c r="P35" s="1185"/>
      <c r="Q35" s="860"/>
      <c r="R35" s="860"/>
      <c r="S35" s="860"/>
      <c r="T35" s="860"/>
      <c r="V35" s="860"/>
      <c r="W35" s="860"/>
      <c r="X35" s="860"/>
      <c r="Y35" s="860"/>
      <c r="Z35" s="860"/>
      <c r="AA35" s="305"/>
      <c r="AB35" s="860"/>
      <c r="AC35" s="860"/>
      <c r="AD35" s="860"/>
      <c r="AE35" s="860"/>
      <c r="AF35" s="860"/>
      <c r="AG35" s="860"/>
      <c r="AH35" s="860"/>
    </row>
    <row r="36" spans="1:34" ht="22.2" customHeight="1">
      <c r="A36" s="1298"/>
      <c r="B36" s="1299"/>
      <c r="C36" s="860"/>
      <c r="D36" s="860"/>
      <c r="E36" s="305"/>
      <c r="G36" s="1041"/>
      <c r="H36" s="1041"/>
      <c r="I36" s="1041"/>
      <c r="J36" s="1041"/>
      <c r="K36" s="1196" t="s">
        <v>2</v>
      </c>
      <c r="L36" s="860"/>
      <c r="M36" s="860"/>
      <c r="N36" s="860"/>
      <c r="P36" s="860"/>
      <c r="Q36" s="860"/>
      <c r="R36" s="860"/>
      <c r="S36" s="860"/>
      <c r="T36" s="860"/>
      <c r="V36" s="860"/>
      <c r="W36" s="860"/>
      <c r="X36" s="860"/>
      <c r="Y36" s="860"/>
      <c r="Z36" s="860"/>
      <c r="AA36" s="305"/>
      <c r="AB36" s="860"/>
      <c r="AC36" s="860"/>
      <c r="AD36" s="860"/>
      <c r="AE36" s="860"/>
      <c r="AF36" s="860"/>
      <c r="AG36" s="860"/>
      <c r="AH36" s="860"/>
    </row>
    <row r="37" spans="1:34" ht="1.95" customHeight="1">
      <c r="A37" s="1176"/>
      <c r="B37" s="1177"/>
      <c r="C37" s="305"/>
      <c r="D37" s="305"/>
      <c r="E37" s="305"/>
      <c r="G37" s="1196"/>
      <c r="H37" s="1196"/>
      <c r="I37" s="1196"/>
      <c r="J37" s="1196"/>
      <c r="K37" s="1196"/>
      <c r="L37" s="305"/>
      <c r="M37" s="305"/>
      <c r="N37" s="305"/>
      <c r="P37" s="305"/>
      <c r="Q37" s="305"/>
      <c r="R37" s="305"/>
      <c r="S37" s="305"/>
      <c r="T37" s="305"/>
      <c r="V37" s="305"/>
      <c r="W37" s="305"/>
      <c r="X37" s="305"/>
      <c r="AA37" s="305"/>
      <c r="AB37" s="860"/>
      <c r="AC37" s="860"/>
      <c r="AD37" s="860"/>
      <c r="AE37" s="860"/>
      <c r="AF37" s="860"/>
      <c r="AG37" s="860"/>
      <c r="AH37" s="860"/>
    </row>
    <row r="38" spans="1:34" ht="19.2" customHeight="1">
      <c r="A38" s="860"/>
      <c r="B38" s="860"/>
      <c r="C38" s="860"/>
      <c r="D38" s="860"/>
      <c r="E38" s="305"/>
      <c r="I38" s="1041"/>
      <c r="J38" s="1041"/>
      <c r="K38" s="1196" t="s">
        <v>2</v>
      </c>
      <c r="P38" s="860"/>
      <c r="Q38" s="860"/>
      <c r="R38" s="860"/>
      <c r="S38" s="860"/>
      <c r="T38" s="860"/>
      <c r="V38" s="860"/>
      <c r="W38" s="860"/>
      <c r="X38" s="860"/>
      <c r="Y38" s="860"/>
      <c r="Z38" s="860"/>
      <c r="AA38" s="305"/>
      <c r="AB38" s="860"/>
      <c r="AC38" s="860"/>
      <c r="AD38" s="860"/>
      <c r="AE38" s="860"/>
      <c r="AF38" s="860"/>
      <c r="AG38" s="860"/>
      <c r="AH38" s="860"/>
    </row>
    <row r="39" spans="1:34">
      <c r="A39" s="860"/>
      <c r="B39" s="860"/>
      <c r="C39" s="860"/>
      <c r="D39" s="860"/>
      <c r="E39" s="305"/>
      <c r="I39" s="1041"/>
      <c r="J39" s="1041"/>
      <c r="K39" s="1196" t="s">
        <v>2</v>
      </c>
      <c r="P39" s="860"/>
      <c r="Q39" s="860"/>
      <c r="R39" s="860"/>
      <c r="S39" s="860"/>
      <c r="T39" s="860"/>
      <c r="V39" s="860"/>
      <c r="W39" s="860"/>
      <c r="X39" s="860"/>
      <c r="Y39" s="860"/>
      <c r="Z39" s="860"/>
      <c r="AA39" s="305"/>
      <c r="AB39" s="860"/>
      <c r="AC39" s="860"/>
      <c r="AD39" s="860"/>
      <c r="AE39" s="860"/>
      <c r="AF39" s="860"/>
      <c r="AG39" s="860"/>
      <c r="AH39" s="860"/>
    </row>
    <row r="40" spans="1:34">
      <c r="A40" s="860"/>
      <c r="B40" s="860"/>
      <c r="C40" s="860"/>
      <c r="D40" s="860"/>
      <c r="E40" s="305"/>
      <c r="I40" s="1041"/>
      <c r="J40" s="1041"/>
      <c r="K40" s="1196" t="s">
        <v>2</v>
      </c>
      <c r="P40" s="860"/>
      <c r="Q40" s="860"/>
      <c r="R40" s="860"/>
      <c r="S40" s="860"/>
      <c r="T40" s="860"/>
      <c r="V40" s="860"/>
      <c r="W40" s="860"/>
      <c r="X40" s="860"/>
      <c r="Y40" s="860"/>
      <c r="Z40" s="860"/>
      <c r="AA40" s="305"/>
      <c r="AB40" s="860"/>
      <c r="AC40" s="860"/>
      <c r="AD40" s="860"/>
      <c r="AE40" s="860"/>
      <c r="AF40" s="860"/>
      <c r="AG40" s="860"/>
      <c r="AH40" s="860"/>
    </row>
    <row r="41" spans="1:34">
      <c r="A41" s="860"/>
      <c r="B41" s="860"/>
      <c r="C41" s="860"/>
      <c r="D41" s="860"/>
      <c r="E41" s="305"/>
      <c r="I41" s="1041"/>
      <c r="J41" s="1041"/>
      <c r="K41" s="1196" t="s">
        <v>2</v>
      </c>
      <c r="P41" s="860"/>
      <c r="Q41" s="860"/>
      <c r="R41" s="860"/>
      <c r="S41" s="860"/>
      <c r="T41" s="860"/>
      <c r="V41" s="860"/>
      <c r="W41" s="860"/>
      <c r="X41" s="860"/>
      <c r="Y41" s="860"/>
      <c r="Z41" s="860"/>
      <c r="AA41" s="305"/>
      <c r="AB41" s="860"/>
      <c r="AC41" s="860"/>
      <c r="AD41" s="860"/>
      <c r="AE41" s="860"/>
      <c r="AF41" s="860"/>
      <c r="AG41" s="860"/>
      <c r="AH41" s="860"/>
    </row>
    <row r="42" spans="1:34" ht="10.95" customHeight="1">
      <c r="A42" s="860"/>
      <c r="B42" s="860"/>
      <c r="C42" s="860"/>
      <c r="D42" s="860"/>
      <c r="E42" s="305"/>
      <c r="I42" s="1041"/>
      <c r="J42" s="1041"/>
      <c r="K42" s="1196" t="s">
        <v>2</v>
      </c>
      <c r="P42" s="860"/>
      <c r="Q42" s="860"/>
      <c r="R42" s="860"/>
      <c r="S42" s="860"/>
      <c r="T42" s="860"/>
      <c r="V42" s="860"/>
      <c r="W42" s="860"/>
      <c r="X42" s="860"/>
      <c r="Y42" s="860"/>
      <c r="Z42" s="860"/>
      <c r="AA42" s="305"/>
      <c r="AB42" s="860"/>
      <c r="AC42" s="860"/>
      <c r="AD42" s="860"/>
      <c r="AE42" s="860"/>
      <c r="AF42" s="860"/>
      <c r="AG42" s="860"/>
      <c r="AH42" s="860"/>
    </row>
    <row r="43" spans="1:34" ht="18" customHeight="1">
      <c r="A43" s="860"/>
      <c r="B43" s="860"/>
      <c r="C43" s="860"/>
      <c r="D43" s="860"/>
      <c r="E43" s="305"/>
      <c r="I43" s="1041"/>
      <c r="J43" s="1041"/>
      <c r="K43" s="1196" t="s">
        <v>2</v>
      </c>
      <c r="P43" s="860"/>
      <c r="Q43" s="860"/>
      <c r="R43" s="860"/>
      <c r="S43" s="860"/>
      <c r="T43" s="860"/>
      <c r="V43" s="860"/>
      <c r="W43" s="860"/>
      <c r="X43" s="860"/>
      <c r="Y43" s="860"/>
      <c r="Z43" s="860"/>
      <c r="AA43" s="305"/>
      <c r="AB43" s="860"/>
      <c r="AC43" s="860"/>
      <c r="AD43" s="860"/>
      <c r="AE43" s="860"/>
      <c r="AF43" s="860"/>
      <c r="AG43" s="860"/>
      <c r="AH43" s="860"/>
    </row>
    <row r="44" spans="1:34" ht="18">
      <c r="A44" s="860"/>
      <c r="B44" s="49"/>
      <c r="C44" s="860"/>
      <c r="D44" s="860"/>
      <c r="E44" s="305"/>
      <c r="I44" s="1041"/>
      <c r="J44" s="1041"/>
      <c r="K44" s="1196" t="s">
        <v>2</v>
      </c>
      <c r="P44" s="860"/>
      <c r="Q44" s="860"/>
      <c r="R44" s="860"/>
      <c r="S44" s="860"/>
      <c r="T44" s="860"/>
      <c r="V44" s="860"/>
      <c r="W44" s="860"/>
      <c r="X44" s="860"/>
      <c r="Y44" s="860"/>
      <c r="Z44" s="860"/>
      <c r="AA44" s="305"/>
      <c r="AB44" s="860"/>
      <c r="AC44" s="860"/>
      <c r="AD44" s="860"/>
      <c r="AE44" s="860"/>
      <c r="AF44" s="860"/>
      <c r="AG44" s="860"/>
      <c r="AH44" s="860"/>
    </row>
    <row r="45" spans="1:34">
      <c r="A45" s="860"/>
      <c r="B45" s="860"/>
      <c r="C45" s="860"/>
      <c r="D45" s="860"/>
      <c r="E45" s="305"/>
      <c r="I45" s="1041"/>
      <c r="J45" s="1041"/>
      <c r="K45" s="1196" t="s">
        <v>2</v>
      </c>
      <c r="P45" s="860"/>
      <c r="Q45" s="860"/>
      <c r="R45" s="860"/>
      <c r="S45" s="860"/>
      <c r="T45" s="860"/>
      <c r="V45" s="860"/>
      <c r="W45" s="860"/>
      <c r="X45" s="860"/>
      <c r="Y45" s="860"/>
      <c r="Z45" s="860"/>
      <c r="AA45" s="305"/>
      <c r="AB45" s="860"/>
      <c r="AC45" s="860"/>
      <c r="AD45" s="860"/>
      <c r="AE45" s="860"/>
      <c r="AF45" s="860"/>
      <c r="AG45" s="860"/>
      <c r="AH45" s="860"/>
    </row>
    <row r="46" spans="1:34" ht="33" customHeight="1">
      <c r="A46" s="860"/>
      <c r="B46" s="860"/>
      <c r="C46" s="860"/>
      <c r="D46" s="860"/>
      <c r="E46" s="305"/>
      <c r="I46" s="1041"/>
      <c r="J46" s="1041"/>
      <c r="K46" s="1196" t="s">
        <v>2</v>
      </c>
      <c r="P46" s="860"/>
      <c r="Q46" s="860"/>
      <c r="R46" s="860"/>
      <c r="S46" s="860"/>
      <c r="T46" s="860"/>
      <c r="V46" s="860"/>
      <c r="W46" s="860"/>
      <c r="X46" s="860"/>
      <c r="Y46" s="860"/>
      <c r="Z46" s="860"/>
      <c r="AA46" s="305"/>
      <c r="AB46" s="860"/>
      <c r="AC46" s="860"/>
      <c r="AD46" s="860"/>
      <c r="AE46" s="860"/>
      <c r="AF46" s="860"/>
      <c r="AG46" s="860"/>
      <c r="AH46" s="860"/>
    </row>
    <row r="47" spans="1:34" ht="24" customHeight="1">
      <c r="A47" s="860"/>
      <c r="B47" s="860"/>
      <c r="C47" s="860"/>
      <c r="D47" s="860"/>
      <c r="E47" s="305"/>
      <c r="I47" s="1041"/>
      <c r="J47" s="1041"/>
      <c r="K47" s="1196" t="s">
        <v>2</v>
      </c>
      <c r="P47" s="860"/>
      <c r="Q47" s="860"/>
      <c r="R47" s="860"/>
      <c r="S47" s="860"/>
      <c r="T47" s="860"/>
      <c r="V47" s="860"/>
      <c r="W47" s="860"/>
      <c r="X47" s="860"/>
      <c r="Y47" s="860"/>
      <c r="Z47" s="860"/>
      <c r="AA47" s="305"/>
      <c r="AB47" s="860"/>
      <c r="AC47" s="860"/>
      <c r="AD47" s="860"/>
      <c r="AE47" s="860"/>
      <c r="AF47" s="860"/>
      <c r="AG47" s="860"/>
      <c r="AH47" s="860"/>
    </row>
    <row r="48" spans="1:34" ht="24" customHeight="1">
      <c r="A48" s="860"/>
      <c r="B48" s="860"/>
      <c r="C48" s="860"/>
      <c r="D48" s="860"/>
      <c r="E48" s="305"/>
      <c r="I48" s="1041"/>
      <c r="J48" s="1041"/>
      <c r="K48" s="1196" t="s">
        <v>2</v>
      </c>
      <c r="P48" s="860"/>
      <c r="Q48" s="860"/>
      <c r="R48" s="860"/>
      <c r="S48" s="860"/>
      <c r="T48" s="860"/>
      <c r="V48" s="860"/>
      <c r="W48" s="860"/>
      <c r="X48" s="860"/>
      <c r="Y48" s="860"/>
      <c r="Z48" s="860"/>
      <c r="AA48" s="305"/>
      <c r="AB48" s="860"/>
      <c r="AC48" s="860"/>
      <c r="AD48" s="860"/>
      <c r="AE48" s="860"/>
      <c r="AF48" s="860"/>
      <c r="AG48" s="860"/>
      <c r="AH48" s="860"/>
    </row>
    <row r="49" spans="1:34" ht="24" customHeight="1">
      <c r="A49" s="860"/>
      <c r="B49" s="860"/>
      <c r="C49" s="860"/>
      <c r="D49" s="860"/>
      <c r="E49" s="305"/>
      <c r="I49" s="1041"/>
      <c r="J49" s="1041"/>
      <c r="K49" s="1196" t="s">
        <v>2</v>
      </c>
      <c r="P49" s="860"/>
      <c r="Q49" s="860"/>
      <c r="R49" s="860"/>
      <c r="S49" s="860"/>
      <c r="T49" s="860"/>
      <c r="V49" s="860"/>
      <c r="W49" s="860"/>
      <c r="X49" s="860"/>
      <c r="Y49" s="860"/>
      <c r="Z49" s="860"/>
      <c r="AA49" s="305"/>
      <c r="AB49" s="860"/>
      <c r="AC49" s="860"/>
      <c r="AD49" s="860"/>
      <c r="AE49" s="860"/>
      <c r="AF49" s="860"/>
      <c r="AG49" s="860"/>
      <c r="AH49" s="860"/>
    </row>
    <row r="50" spans="1:34" ht="24" customHeight="1">
      <c r="A50" s="860"/>
      <c r="B50" s="860"/>
      <c r="C50" s="860"/>
      <c r="D50" s="860"/>
      <c r="E50" s="305"/>
      <c r="I50" s="1041"/>
      <c r="J50" s="1041"/>
      <c r="K50" s="1196" t="s">
        <v>2</v>
      </c>
      <c r="P50" s="860"/>
      <c r="Q50" s="860"/>
      <c r="R50" s="860"/>
      <c r="S50" s="860"/>
      <c r="T50" s="860"/>
      <c r="V50" s="860"/>
      <c r="W50" s="860"/>
      <c r="X50" s="860"/>
      <c r="Y50" s="860"/>
      <c r="Z50" s="860"/>
      <c r="AA50" s="305"/>
      <c r="AB50" s="860"/>
      <c r="AC50" s="860"/>
      <c r="AD50" s="860"/>
      <c r="AE50" s="860"/>
      <c r="AF50" s="860"/>
      <c r="AG50" s="860"/>
      <c r="AH50" s="860"/>
    </row>
    <row r="51" spans="1:34" ht="24" customHeight="1">
      <c r="A51" s="860"/>
      <c r="B51" s="860"/>
      <c r="C51" s="860"/>
      <c r="D51" s="860"/>
      <c r="E51" s="305"/>
      <c r="I51" s="1041"/>
      <c r="J51" s="1041"/>
      <c r="K51" s="1196" t="s">
        <v>2</v>
      </c>
      <c r="P51" s="860"/>
      <c r="Q51" s="860"/>
      <c r="R51" s="860"/>
      <c r="S51" s="860"/>
      <c r="T51" s="860"/>
      <c r="V51" s="860"/>
      <c r="W51" s="860"/>
      <c r="X51" s="860"/>
      <c r="Y51" s="860"/>
      <c r="Z51" s="860"/>
      <c r="AA51" s="305"/>
      <c r="AB51" s="860"/>
      <c r="AC51" s="860"/>
      <c r="AD51" s="860"/>
      <c r="AE51" s="860"/>
      <c r="AF51" s="860"/>
      <c r="AG51" s="860"/>
      <c r="AH51" s="860"/>
    </row>
    <row r="52" spans="1:34" ht="18" customHeight="1">
      <c r="A52" s="860"/>
      <c r="B52" s="860"/>
      <c r="C52" s="860"/>
      <c r="D52" s="860"/>
      <c r="E52" s="305"/>
      <c r="I52" s="1041"/>
      <c r="J52" s="1041"/>
      <c r="K52" s="1196" t="s">
        <v>2</v>
      </c>
      <c r="P52" s="860"/>
      <c r="Q52" s="860"/>
      <c r="R52" s="860"/>
      <c r="S52" s="860"/>
      <c r="T52" s="860"/>
      <c r="V52" s="860"/>
      <c r="W52" s="860"/>
      <c r="X52" s="860"/>
      <c r="Y52" s="860"/>
      <c r="Z52" s="860"/>
      <c r="AA52" s="305"/>
      <c r="AB52" s="860"/>
      <c r="AC52" s="860"/>
      <c r="AD52" s="860"/>
      <c r="AE52" s="860"/>
      <c r="AF52" s="860"/>
      <c r="AG52" s="860"/>
      <c r="AH52" s="860"/>
    </row>
    <row r="53" spans="1:34" ht="18" customHeight="1">
      <c r="A53" s="860"/>
      <c r="B53" s="860"/>
      <c r="C53" s="860"/>
      <c r="D53" s="860"/>
      <c r="E53" s="305"/>
      <c r="I53" s="1041"/>
      <c r="J53" s="1041"/>
      <c r="K53" s="1196" t="s">
        <v>2</v>
      </c>
      <c r="P53" s="860"/>
      <c r="Q53" s="860"/>
      <c r="R53" s="860"/>
      <c r="S53" s="860"/>
      <c r="T53" s="860"/>
      <c r="V53" s="860"/>
      <c r="W53" s="860"/>
      <c r="X53" s="860"/>
      <c r="Y53" s="860"/>
      <c r="Z53" s="860"/>
      <c r="AA53" s="305"/>
      <c r="AB53" s="860"/>
      <c r="AC53" s="860"/>
      <c r="AD53" s="860"/>
      <c r="AE53" s="860"/>
      <c r="AF53" s="860"/>
      <c r="AG53" s="860"/>
      <c r="AH53" s="860"/>
    </row>
    <row r="54" spans="1:34" ht="24" customHeight="1">
      <c r="A54" s="860"/>
      <c r="B54" s="860"/>
      <c r="C54" s="860"/>
      <c r="D54" s="860"/>
      <c r="E54" s="305"/>
      <c r="I54" s="1041"/>
      <c r="J54" s="1041"/>
      <c r="K54" s="1196" t="s">
        <v>2</v>
      </c>
      <c r="P54" s="860"/>
      <c r="Q54" s="860"/>
      <c r="R54" s="860"/>
      <c r="S54" s="860"/>
      <c r="T54" s="860"/>
      <c r="V54" s="860"/>
      <c r="W54" s="860"/>
      <c r="X54" s="860"/>
      <c r="Y54" s="860"/>
      <c r="Z54" s="860"/>
      <c r="AA54" s="305"/>
      <c r="AB54" s="860"/>
      <c r="AC54" s="860"/>
      <c r="AD54" s="860"/>
      <c r="AE54" s="860"/>
      <c r="AF54" s="860"/>
      <c r="AG54" s="860"/>
      <c r="AH54" s="860"/>
    </row>
    <row r="55" spans="1:34" ht="24" customHeight="1">
      <c r="A55" s="860"/>
      <c r="B55" s="860"/>
      <c r="C55" s="860"/>
      <c r="D55" s="860"/>
      <c r="E55" s="305"/>
      <c r="I55" s="1041"/>
      <c r="J55" s="1041"/>
      <c r="K55" s="1196" t="s">
        <v>2</v>
      </c>
      <c r="P55" s="860"/>
      <c r="Q55" s="860"/>
      <c r="R55" s="860"/>
      <c r="S55" s="860"/>
      <c r="T55" s="860"/>
      <c r="V55" s="860"/>
      <c r="W55" s="860"/>
      <c r="X55" s="860"/>
      <c r="Y55" s="860"/>
      <c r="Z55" s="860"/>
      <c r="AA55" s="305"/>
      <c r="AB55" s="860"/>
      <c r="AC55" s="860"/>
      <c r="AD55" s="860"/>
      <c r="AE55" s="860"/>
      <c r="AF55" s="860"/>
      <c r="AG55" s="860"/>
      <c r="AH55" s="860"/>
    </row>
    <row r="56" spans="1:34" ht="24" customHeight="1">
      <c r="A56" s="860"/>
      <c r="B56" s="860"/>
      <c r="C56" s="860"/>
      <c r="D56" s="860"/>
      <c r="E56" s="305"/>
      <c r="I56" s="1041"/>
      <c r="J56" s="1041"/>
      <c r="K56" s="1196" t="s">
        <v>2</v>
      </c>
      <c r="P56" s="860"/>
      <c r="Q56" s="860"/>
      <c r="R56" s="860"/>
      <c r="S56" s="860"/>
      <c r="T56" s="860"/>
      <c r="V56" s="860"/>
      <c r="W56" s="860"/>
      <c r="X56" s="860"/>
      <c r="Y56" s="860"/>
      <c r="Z56" s="860"/>
      <c r="AA56" s="305"/>
      <c r="AB56" s="860"/>
      <c r="AC56" s="860"/>
      <c r="AD56" s="860"/>
      <c r="AE56" s="860"/>
      <c r="AF56" s="860"/>
      <c r="AG56" s="860"/>
      <c r="AH56" s="860"/>
    </row>
    <row r="57" spans="1:34" ht="24" customHeight="1">
      <c r="A57" s="860"/>
      <c r="B57" s="860"/>
      <c r="C57" s="860"/>
      <c r="D57" s="860"/>
      <c r="E57" s="305"/>
      <c r="G57" s="931" t="s">
        <v>44</v>
      </c>
      <c r="I57" s="1041"/>
      <c r="J57" s="1041"/>
      <c r="K57" s="1196" t="s">
        <v>2</v>
      </c>
      <c r="P57" s="860"/>
      <c r="Q57" s="860"/>
      <c r="R57" s="860"/>
      <c r="S57" s="860"/>
      <c r="T57" s="860"/>
      <c r="V57" s="860"/>
      <c r="W57" s="860"/>
      <c r="X57" s="860"/>
      <c r="Y57" s="860"/>
      <c r="Z57" s="860"/>
      <c r="AA57" s="305"/>
      <c r="AB57" s="860"/>
      <c r="AC57" s="860"/>
      <c r="AD57" s="860"/>
      <c r="AE57" s="860"/>
      <c r="AF57" s="860"/>
      <c r="AG57" s="860"/>
      <c r="AH57" s="860"/>
    </row>
    <row r="58" spans="1:34" ht="24" customHeight="1">
      <c r="A58" s="860"/>
      <c r="B58" s="860"/>
      <c r="C58" s="860"/>
      <c r="D58" s="860"/>
      <c r="E58" s="305"/>
      <c r="H58" s="931"/>
      <c r="I58" s="1041"/>
      <c r="J58" s="1041"/>
      <c r="K58" s="1196" t="s">
        <v>2</v>
      </c>
      <c r="P58" s="860"/>
      <c r="Q58" s="860"/>
      <c r="R58" s="860"/>
      <c r="S58" s="860"/>
      <c r="T58" s="860"/>
      <c r="V58" s="860"/>
      <c r="W58" s="860"/>
      <c r="X58" s="860"/>
      <c r="Y58" s="860"/>
      <c r="Z58" s="860"/>
      <c r="AA58" s="305"/>
      <c r="AB58" s="860"/>
      <c r="AC58" s="860"/>
      <c r="AD58" s="860"/>
      <c r="AE58" s="860"/>
      <c r="AF58" s="860"/>
      <c r="AG58" s="860"/>
      <c r="AH58" s="860"/>
    </row>
    <row r="59" spans="1:34" ht="33" customHeight="1">
      <c r="A59" s="860"/>
      <c r="B59" s="860"/>
      <c r="C59" s="860"/>
      <c r="D59" s="860"/>
      <c r="E59" s="305"/>
      <c r="I59" s="1041"/>
      <c r="J59" s="1041"/>
      <c r="K59" s="1196" t="s">
        <v>2</v>
      </c>
      <c r="P59" s="860"/>
      <c r="Q59" s="860"/>
      <c r="R59" s="860"/>
      <c r="S59" s="860"/>
      <c r="T59" s="860"/>
      <c r="V59" s="860"/>
      <c r="W59" s="860"/>
      <c r="X59" s="860"/>
      <c r="Y59" s="860"/>
      <c r="Z59" s="860"/>
      <c r="AA59" s="305"/>
      <c r="AB59" s="860"/>
      <c r="AC59" s="860"/>
      <c r="AD59" s="860"/>
      <c r="AE59" s="860"/>
      <c r="AF59" s="860"/>
      <c r="AG59" s="860"/>
      <c r="AH59" s="860"/>
    </row>
    <row r="60" spans="1:34" ht="24" customHeight="1">
      <c r="A60" s="860"/>
      <c r="B60" s="860"/>
      <c r="C60" s="860"/>
      <c r="D60" s="860"/>
      <c r="E60" s="305"/>
      <c r="I60" s="1041"/>
      <c r="J60" s="1041"/>
      <c r="K60" s="1196" t="s">
        <v>2</v>
      </c>
      <c r="P60" s="860"/>
      <c r="Q60" s="860"/>
      <c r="R60" s="860"/>
      <c r="S60" s="860"/>
      <c r="T60" s="860"/>
      <c r="V60" s="860"/>
      <c r="W60" s="860"/>
      <c r="X60" s="860"/>
      <c r="Y60" s="860"/>
      <c r="Z60" s="860"/>
      <c r="AA60" s="305"/>
      <c r="AB60" s="860"/>
      <c r="AC60" s="860"/>
      <c r="AD60" s="860"/>
      <c r="AE60" s="860"/>
      <c r="AF60" s="860"/>
      <c r="AG60" s="860"/>
      <c r="AH60" s="860"/>
    </row>
    <row r="61" spans="1:34" ht="30" customHeight="1">
      <c r="A61" s="860"/>
      <c r="B61" s="860"/>
      <c r="C61" s="860"/>
      <c r="D61" s="860"/>
      <c r="E61" s="305"/>
      <c r="G61" s="931" t="s">
        <v>45</v>
      </c>
      <c r="I61" s="1041"/>
      <c r="J61" s="1041"/>
      <c r="K61" s="1196" t="s">
        <v>2</v>
      </c>
      <c r="P61" s="860"/>
      <c r="Q61" s="860"/>
      <c r="R61" s="860"/>
      <c r="S61" s="860"/>
      <c r="T61" s="860"/>
      <c r="V61" s="860"/>
      <c r="W61" s="860"/>
      <c r="X61" s="860"/>
      <c r="Y61" s="860"/>
      <c r="Z61" s="860"/>
      <c r="AA61" s="305"/>
      <c r="AB61" s="860"/>
      <c r="AC61" s="860"/>
      <c r="AD61" s="860"/>
      <c r="AE61" s="860"/>
      <c r="AF61" s="860"/>
      <c r="AG61" s="860"/>
      <c r="AH61" s="860"/>
    </row>
    <row r="62" spans="1:34">
      <c r="B62" s="860"/>
      <c r="C62" s="860"/>
      <c r="D62" s="860"/>
      <c r="E62" s="305"/>
      <c r="I62" s="1041"/>
      <c r="J62" s="1041"/>
      <c r="K62" s="1196" t="s">
        <v>2</v>
      </c>
      <c r="P62" s="860"/>
      <c r="Q62" s="860"/>
      <c r="R62" s="860"/>
      <c r="S62" s="860"/>
      <c r="T62" s="860"/>
      <c r="V62" s="860"/>
      <c r="W62" s="860"/>
      <c r="X62" s="860"/>
      <c r="Y62" s="860"/>
      <c r="Z62" s="860"/>
      <c r="AA62" s="305"/>
      <c r="AB62" s="860"/>
      <c r="AC62" s="860"/>
      <c r="AD62" s="860"/>
      <c r="AE62" s="860"/>
      <c r="AF62" s="860"/>
      <c r="AG62" s="860"/>
      <c r="AH62" s="860"/>
    </row>
    <row r="63" spans="1:34">
      <c r="A63" s="860"/>
      <c r="B63" s="860"/>
      <c r="C63" s="860"/>
      <c r="D63" s="860"/>
      <c r="E63" s="305"/>
      <c r="I63" s="1041"/>
      <c r="J63" s="1041"/>
      <c r="K63" s="1196" t="s">
        <v>2</v>
      </c>
      <c r="P63" s="860"/>
      <c r="Q63" s="860"/>
      <c r="R63" s="860"/>
      <c r="S63" s="860"/>
      <c r="T63" s="860"/>
      <c r="V63" s="860"/>
      <c r="W63" s="860"/>
      <c r="X63" s="860"/>
      <c r="Y63" s="860"/>
      <c r="Z63" s="860"/>
      <c r="AA63" s="305"/>
      <c r="AB63" s="860"/>
      <c r="AC63" s="860"/>
      <c r="AD63" s="860"/>
      <c r="AE63" s="860"/>
      <c r="AF63" s="860"/>
      <c r="AG63" s="860"/>
      <c r="AH63" s="860"/>
    </row>
    <row r="64" spans="1:34" ht="18" customHeight="1">
      <c r="A64" s="860"/>
      <c r="B64" s="860"/>
      <c r="C64" s="860"/>
      <c r="E64" s="305"/>
      <c r="G64" s="224" t="s">
        <v>46</v>
      </c>
      <c r="I64" s="1041"/>
      <c r="J64" s="1041"/>
      <c r="K64" s="1196" t="s">
        <v>2</v>
      </c>
      <c r="P64" s="860"/>
      <c r="Q64" s="860"/>
      <c r="R64" s="860"/>
      <c r="S64" s="860"/>
      <c r="T64" s="860"/>
      <c r="V64" s="860"/>
      <c r="W64" s="860"/>
      <c r="X64" s="860"/>
      <c r="Y64" s="860"/>
      <c r="Z64" s="860"/>
      <c r="AA64" s="305"/>
      <c r="AB64" s="860"/>
      <c r="AC64" s="860"/>
      <c r="AD64" s="860"/>
      <c r="AE64" s="860"/>
      <c r="AF64" s="860"/>
      <c r="AG64" s="860"/>
      <c r="AH64" s="860"/>
    </row>
    <row r="65" spans="1:34" ht="22.2" customHeight="1">
      <c r="A65" s="860"/>
      <c r="B65" s="860"/>
      <c r="C65" s="860"/>
      <c r="D65" s="860"/>
      <c r="E65" s="305"/>
      <c r="G65" s="1882">
        <v>45716</v>
      </c>
      <c r="H65" s="1041"/>
      <c r="I65" s="1041"/>
      <c r="J65" s="1041"/>
      <c r="K65" s="1196" t="s">
        <v>2</v>
      </c>
      <c r="P65" s="860"/>
      <c r="Q65" s="860"/>
      <c r="R65" s="860"/>
      <c r="S65" s="860"/>
      <c r="T65" s="860"/>
      <c r="V65" s="860"/>
      <c r="W65" s="860"/>
      <c r="X65" s="860"/>
      <c r="Y65" s="860"/>
      <c r="Z65" s="860"/>
      <c r="AA65" s="305"/>
      <c r="AB65" s="860"/>
      <c r="AC65" s="860"/>
      <c r="AD65" s="860"/>
      <c r="AE65" s="860"/>
      <c r="AF65" s="860"/>
      <c r="AG65" s="860"/>
      <c r="AH65" s="860"/>
    </row>
    <row r="66" spans="1:34">
      <c r="A66" s="860"/>
      <c r="B66" s="860"/>
      <c r="C66" s="860"/>
      <c r="D66" s="860"/>
      <c r="E66" s="305"/>
      <c r="H66" s="1041"/>
      <c r="I66" s="1041"/>
      <c r="J66" s="1041"/>
      <c r="K66" s="1196" t="s">
        <v>2</v>
      </c>
      <c r="P66" s="860"/>
      <c r="Q66" s="860"/>
      <c r="R66" s="860"/>
      <c r="S66" s="860"/>
      <c r="T66" s="860"/>
      <c r="V66" s="860"/>
      <c r="W66" s="860"/>
      <c r="X66" s="860"/>
      <c r="Y66" s="860"/>
      <c r="Z66" s="860"/>
      <c r="AA66" s="305"/>
      <c r="AB66" s="860"/>
      <c r="AC66" s="860"/>
      <c r="AD66" s="860"/>
      <c r="AE66" s="860"/>
      <c r="AF66" s="860"/>
      <c r="AG66" s="860"/>
      <c r="AH66" s="860"/>
    </row>
    <row r="67" spans="1:34" ht="15.6" customHeight="1">
      <c r="A67" s="860"/>
      <c r="B67" s="860"/>
      <c r="C67" s="860"/>
      <c r="D67" s="860"/>
      <c r="E67" s="305"/>
      <c r="H67" s="1041"/>
      <c r="I67" s="1041"/>
      <c r="J67" s="1041"/>
      <c r="K67" s="1196" t="s">
        <v>2</v>
      </c>
      <c r="P67" s="860"/>
      <c r="Q67" s="860"/>
      <c r="R67" s="860"/>
      <c r="S67" s="860"/>
      <c r="T67" s="860"/>
      <c r="V67" s="860"/>
      <c r="W67" s="860"/>
      <c r="X67" s="860"/>
      <c r="Y67" s="860"/>
      <c r="Z67" s="860"/>
      <c r="AA67" s="305"/>
      <c r="AB67" s="860"/>
      <c r="AC67" s="860"/>
      <c r="AD67" s="860"/>
      <c r="AE67" s="860"/>
      <c r="AF67" s="860"/>
      <c r="AG67" s="860"/>
      <c r="AH67" s="860"/>
    </row>
    <row r="68" spans="1:34" ht="15.6" customHeight="1">
      <c r="A68" s="860"/>
      <c r="B68" s="860"/>
      <c r="C68" s="860"/>
      <c r="D68" s="860"/>
      <c r="E68" s="305"/>
      <c r="H68" s="1041"/>
      <c r="I68" s="1041"/>
      <c r="J68" s="1041"/>
      <c r="K68" s="1196" t="s">
        <v>2</v>
      </c>
      <c r="P68" s="860"/>
      <c r="Q68" s="860"/>
      <c r="R68" s="860"/>
      <c r="S68" s="860"/>
      <c r="T68" s="860"/>
      <c r="V68" s="860"/>
      <c r="W68" s="860"/>
      <c r="X68" s="860"/>
      <c r="Y68" s="860"/>
      <c r="Z68" s="860"/>
      <c r="AA68" s="305"/>
      <c r="AB68" s="860"/>
      <c r="AC68" s="860"/>
      <c r="AD68" s="860"/>
      <c r="AE68" s="860"/>
      <c r="AF68" s="860"/>
      <c r="AG68" s="860"/>
      <c r="AH68" s="860"/>
    </row>
    <row r="69" spans="1:34" ht="15.6" customHeight="1">
      <c r="A69" s="860"/>
      <c r="B69" s="860"/>
      <c r="C69" s="860"/>
      <c r="D69" s="860"/>
      <c r="E69" s="305"/>
      <c r="G69" s="1041"/>
      <c r="H69" s="1041"/>
      <c r="I69" s="1041"/>
      <c r="J69" s="1041"/>
      <c r="K69" s="1196"/>
      <c r="P69" s="860"/>
      <c r="Q69" s="860"/>
      <c r="R69" s="860"/>
      <c r="S69" s="860"/>
      <c r="T69" s="860"/>
      <c r="V69" s="860"/>
      <c r="W69" s="860"/>
      <c r="X69" s="860"/>
      <c r="Y69" s="860"/>
      <c r="Z69" s="860"/>
      <c r="AA69" s="305"/>
      <c r="AB69" s="860"/>
      <c r="AC69" s="860"/>
      <c r="AD69" s="860"/>
      <c r="AE69" s="860"/>
      <c r="AF69" s="860"/>
      <c r="AG69" s="860"/>
      <c r="AH69" s="860"/>
    </row>
    <row r="70" spans="1:34" ht="6" customHeight="1">
      <c r="A70" s="1586"/>
      <c r="B70" s="1586"/>
      <c r="C70" s="1586"/>
      <c r="D70" s="1586"/>
      <c r="E70" s="305"/>
      <c r="G70" s="1041"/>
      <c r="H70" s="1041"/>
      <c r="I70" s="1041"/>
      <c r="J70" s="1041"/>
      <c r="K70" s="1196" t="s">
        <v>2</v>
      </c>
      <c r="P70" s="860"/>
      <c r="Q70" s="860"/>
      <c r="R70" s="860"/>
      <c r="S70" s="860"/>
      <c r="T70" s="860"/>
      <c r="V70" s="860"/>
      <c r="W70" s="860"/>
      <c r="X70" s="860"/>
      <c r="Y70" s="860"/>
      <c r="Z70" s="860"/>
      <c r="AA70" s="305"/>
      <c r="AB70" s="860"/>
      <c r="AC70" s="860"/>
      <c r="AD70" s="860"/>
      <c r="AE70" s="860"/>
      <c r="AF70" s="860"/>
      <c r="AG70" s="860"/>
      <c r="AH70" s="860"/>
    </row>
    <row r="71" spans="1:34" ht="27" customHeight="1">
      <c r="A71" s="1801" t="s">
        <v>47</v>
      </c>
      <c r="B71" s="1802"/>
      <c r="C71" s="1803"/>
      <c r="D71" s="1802"/>
      <c r="E71" s="305"/>
      <c r="G71" s="1041"/>
      <c r="H71" s="1041"/>
      <c r="I71" s="1041"/>
      <c r="J71" s="1041"/>
      <c r="K71" s="1196" t="s">
        <v>2</v>
      </c>
      <c r="P71" s="860"/>
      <c r="Q71" s="860"/>
      <c r="R71" s="860"/>
      <c r="S71" s="860"/>
      <c r="T71" s="860"/>
      <c r="V71" s="860"/>
      <c r="W71" s="860"/>
      <c r="X71" s="860"/>
      <c r="Y71" s="860"/>
      <c r="Z71" s="860"/>
      <c r="AA71" s="305"/>
      <c r="AB71" s="860"/>
      <c r="AC71" s="860"/>
      <c r="AD71" s="860"/>
      <c r="AE71" s="860"/>
      <c r="AF71" s="860"/>
      <c r="AG71" s="860"/>
      <c r="AH71" s="860"/>
    </row>
    <row r="72" spans="1:34" ht="18">
      <c r="A72" s="95" t="s">
        <v>48</v>
      </c>
      <c r="C72" s="95"/>
      <c r="D72" s="4"/>
      <c r="E72" s="305"/>
      <c r="G72" s="1041"/>
      <c r="H72" s="1041"/>
      <c r="I72" s="1041"/>
      <c r="J72" s="1041"/>
      <c r="K72" s="1196" t="s">
        <v>2</v>
      </c>
      <c r="P72" s="860"/>
      <c r="Q72" s="860"/>
      <c r="R72" s="860"/>
      <c r="S72" s="860"/>
      <c r="T72" s="860"/>
      <c r="V72" s="860"/>
      <c r="W72" s="860"/>
      <c r="X72" s="860"/>
      <c r="Y72" s="860"/>
      <c r="Z72" s="860"/>
      <c r="AA72" s="305"/>
      <c r="AB72" s="860"/>
      <c r="AC72" s="860"/>
      <c r="AD72" s="860"/>
      <c r="AE72" s="860"/>
      <c r="AF72" s="860"/>
      <c r="AG72" s="860"/>
      <c r="AH72" s="860"/>
    </row>
    <row r="73" spans="1:34" ht="18">
      <c r="A73" s="564" t="s">
        <v>49</v>
      </c>
      <c r="C73" s="564"/>
      <c r="D73" s="58">
        <f>A245</f>
        <v>0</v>
      </c>
      <c r="E73" s="305"/>
      <c r="G73" s="1196"/>
      <c r="H73" s="1196"/>
      <c r="I73" s="1196"/>
      <c r="J73" s="1196"/>
      <c r="K73" s="1196" t="s">
        <v>2</v>
      </c>
      <c r="P73" s="1175"/>
      <c r="Q73" s="1175"/>
      <c r="R73" s="1175"/>
      <c r="S73" s="1175"/>
      <c r="T73" s="1175"/>
      <c r="U73" s="1175"/>
      <c r="V73" s="1175"/>
      <c r="W73" s="98"/>
      <c r="X73" s="99"/>
      <c r="AA73" s="305"/>
      <c r="AB73" s="860"/>
      <c r="AC73" s="860"/>
      <c r="AD73" s="860"/>
      <c r="AE73" s="860"/>
      <c r="AF73" s="860"/>
      <c r="AG73" s="860"/>
      <c r="AH73" s="860"/>
    </row>
    <row r="74" spans="1:34" ht="22.2" customHeight="1">
      <c r="B74" s="564">
        <f>'jobinfo(2)'!C1</f>
        <v>0</v>
      </c>
      <c r="D74" s="58">
        <f>A248</f>
        <v>0</v>
      </c>
      <c r="E74" s="305"/>
      <c r="K74" s="1196" t="s">
        <v>2</v>
      </c>
      <c r="P74" s="1527"/>
      <c r="Q74" s="1527"/>
      <c r="R74" s="1527"/>
      <c r="S74" s="1527"/>
      <c r="T74" s="1527"/>
      <c r="U74" s="1527"/>
      <c r="V74" s="1527"/>
      <c r="W74" s="95"/>
      <c r="X74" s="4"/>
      <c r="AE74" s="860"/>
      <c r="AF74" s="860"/>
      <c r="AG74" s="860"/>
      <c r="AH74" s="860"/>
    </row>
    <row r="75" spans="1:34" ht="27" customHeight="1">
      <c r="B75" s="564">
        <f>'jobinfo(2)'!C26</f>
        <v>0</v>
      </c>
      <c r="C75" s="1974">
        <f>'RH.T.GPP'!C2</f>
        <v>0</v>
      </c>
      <c r="D75" s="1974"/>
      <c r="E75" s="305"/>
      <c r="K75" s="1196" t="s">
        <v>2</v>
      </c>
      <c r="P75" s="1527"/>
      <c r="Q75" s="1527"/>
      <c r="R75" s="1527"/>
      <c r="S75" s="1527"/>
      <c r="T75" s="1527"/>
      <c r="U75" s="1527"/>
      <c r="V75" s="1527"/>
      <c r="W75" s="95"/>
      <c r="X75" s="4"/>
      <c r="AE75" s="860"/>
      <c r="AF75" s="860"/>
      <c r="AG75" s="860"/>
      <c r="AH75" s="860"/>
    </row>
    <row r="76" spans="1:34" ht="3" customHeight="1">
      <c r="A76" s="305"/>
      <c r="B76" s="305"/>
      <c r="C76" s="1579"/>
      <c r="D76" s="99"/>
      <c r="E76" s="305"/>
      <c r="K76" s="1196"/>
      <c r="P76" s="1527"/>
      <c r="Q76" s="1527"/>
      <c r="R76" s="1527"/>
      <c r="S76" s="1527"/>
      <c r="T76" s="1527"/>
      <c r="U76" s="1527"/>
      <c r="V76" s="1527"/>
      <c r="W76" s="95"/>
      <c r="X76" s="4"/>
      <c r="AE76" s="860"/>
      <c r="AF76" s="860"/>
      <c r="AG76" s="860"/>
      <c r="AH76" s="860"/>
    </row>
    <row r="77" spans="1:34" ht="16.95" customHeight="1">
      <c r="A77" s="1979" t="s">
        <v>50</v>
      </c>
      <c r="B77" s="705" t="s">
        <v>51</v>
      </c>
      <c r="C77" s="681" t="s">
        <v>52</v>
      </c>
      <c r="D77" s="1982" t="s">
        <v>53</v>
      </c>
      <c r="E77" s="305"/>
      <c r="K77" s="1196" t="s">
        <v>2</v>
      </c>
      <c r="P77" s="1527"/>
      <c r="Q77" s="1527"/>
      <c r="R77" s="1527"/>
      <c r="S77" s="1527"/>
      <c r="T77" s="1527"/>
      <c r="U77" s="1527"/>
      <c r="V77" s="1527"/>
      <c r="W77" s="95"/>
      <c r="X77" s="4"/>
      <c r="AE77" s="860"/>
      <c r="AF77" s="860"/>
      <c r="AG77" s="860"/>
      <c r="AH77" s="860"/>
    </row>
    <row r="78" spans="1:34" ht="16.95" customHeight="1">
      <c r="A78" s="1979"/>
      <c r="B78" s="705" t="s">
        <v>54</v>
      </c>
      <c r="C78" s="4" t="s">
        <v>55</v>
      </c>
      <c r="D78" s="1982"/>
      <c r="E78" s="305"/>
      <c r="K78" s="1196" t="s">
        <v>2</v>
      </c>
      <c r="P78" s="1527"/>
      <c r="Q78" s="1527"/>
      <c r="R78" s="1527"/>
      <c r="S78" s="1527"/>
      <c r="T78" s="1527"/>
      <c r="U78" s="1527"/>
      <c r="V78" s="1527"/>
      <c r="W78" s="95"/>
      <c r="X78" s="4"/>
      <c r="AE78" s="860"/>
      <c r="AF78" s="860"/>
      <c r="AG78" s="860"/>
      <c r="AH78" s="860"/>
    </row>
    <row r="79" spans="1:34" ht="16.95" customHeight="1">
      <c r="A79" s="1979"/>
      <c r="B79" s="705" t="s">
        <v>56</v>
      </c>
      <c r="C79" s="320" t="s">
        <v>57</v>
      </c>
      <c r="D79" s="1982"/>
      <c r="E79" s="305"/>
      <c r="K79" s="1196" t="s">
        <v>2</v>
      </c>
      <c r="P79" s="1527"/>
      <c r="Q79" s="1527"/>
      <c r="R79" s="1527"/>
      <c r="S79" s="1527"/>
      <c r="T79" s="1527"/>
      <c r="U79" s="1527"/>
      <c r="V79" s="1527"/>
      <c r="W79" s="95"/>
      <c r="X79" s="4"/>
      <c r="AE79" s="860"/>
      <c r="AF79" s="860"/>
      <c r="AG79" s="860"/>
      <c r="AH79" s="860"/>
    </row>
    <row r="80" spans="1:34" ht="3" customHeight="1">
      <c r="A80" s="1566"/>
      <c r="B80" s="1580"/>
      <c r="C80" s="99"/>
      <c r="D80" s="99"/>
      <c r="E80" s="305"/>
      <c r="K80" s="1196"/>
      <c r="P80" s="1527"/>
      <c r="Q80" s="1527"/>
      <c r="R80" s="1527"/>
      <c r="S80" s="1527"/>
      <c r="T80" s="1527"/>
      <c r="U80" s="1527"/>
      <c r="V80" s="1527"/>
      <c r="W80" s="95"/>
      <c r="X80" s="4"/>
      <c r="AE80" s="860"/>
      <c r="AF80" s="860"/>
      <c r="AG80" s="860"/>
      <c r="AH80" s="860"/>
    </row>
    <row r="81" spans="1:34" ht="27" customHeight="1">
      <c r="A81" s="451" t="s">
        <v>58</v>
      </c>
      <c r="C81" s="4"/>
      <c r="D81" s="1562"/>
      <c r="E81" s="305"/>
      <c r="K81" s="1196" t="s">
        <v>2</v>
      </c>
      <c r="P81" s="1527"/>
      <c r="Q81" s="1527"/>
      <c r="R81" s="1527"/>
      <c r="S81" s="1527"/>
      <c r="T81" s="1527"/>
      <c r="U81" s="1527"/>
      <c r="V81" s="1527"/>
      <c r="W81" s="95"/>
      <c r="X81" s="4"/>
      <c r="AE81" s="860"/>
      <c r="AF81" s="860"/>
      <c r="AG81" s="860"/>
      <c r="AH81" s="860"/>
    </row>
    <row r="82" spans="1:34" ht="3" customHeight="1">
      <c r="A82" s="1573"/>
      <c r="B82" s="305"/>
      <c r="E82" s="305"/>
      <c r="K82" s="1196"/>
      <c r="P82" s="1527"/>
      <c r="Q82" s="1527"/>
      <c r="R82" s="1527"/>
      <c r="S82" s="1527"/>
      <c r="T82" s="1527"/>
      <c r="U82" s="1527"/>
      <c r="V82" s="1527"/>
      <c r="W82" s="95"/>
      <c r="X82" s="4"/>
      <c r="AE82" s="860"/>
      <c r="AF82" s="860"/>
      <c r="AG82" s="860"/>
      <c r="AH82" s="860"/>
    </row>
    <row r="83" spans="1:34" ht="19.2" customHeight="1">
      <c r="A83" s="564" t="s">
        <v>59</v>
      </c>
      <c r="D83" s="1581" t="s">
        <v>60</v>
      </c>
      <c r="E83" s="305"/>
      <c r="K83" s="1196"/>
      <c r="P83" s="1527"/>
      <c r="Q83" s="1527"/>
      <c r="R83" s="1527"/>
      <c r="S83" s="1527"/>
      <c r="T83" s="1527"/>
      <c r="U83" s="1527"/>
      <c r="V83" s="1527"/>
      <c r="W83" s="95"/>
      <c r="X83" s="4"/>
      <c r="AE83" s="860"/>
      <c r="AF83" s="860"/>
      <c r="AG83" s="860"/>
      <c r="AH83" s="860"/>
    </row>
    <row r="84" spans="1:34" ht="19.2" customHeight="1">
      <c r="A84" s="564" t="s">
        <v>61</v>
      </c>
      <c r="B84" s="1582" t="s">
        <v>62</v>
      </c>
      <c r="C84" s="95" t="s">
        <v>63</v>
      </c>
      <c r="D84" s="95"/>
      <c r="E84" s="305"/>
      <c r="K84" s="1196"/>
      <c r="P84" s="1527"/>
      <c r="Q84" s="1527"/>
      <c r="R84" s="1527"/>
      <c r="S84" s="1527"/>
      <c r="T84" s="1527"/>
      <c r="U84" s="1527"/>
      <c r="V84" s="1527"/>
      <c r="W84" s="95"/>
      <c r="X84" s="4"/>
      <c r="AE84" s="860"/>
      <c r="AF84" s="860"/>
      <c r="AG84" s="860"/>
      <c r="AH84" s="860"/>
    </row>
    <row r="85" spans="1:34" ht="15" customHeight="1">
      <c r="A85" s="1981" t="s">
        <v>64</v>
      </c>
      <c r="B85" s="95" t="s">
        <v>65</v>
      </c>
      <c r="E85" s="305"/>
      <c r="K85" s="1196" t="s">
        <v>2</v>
      </c>
      <c r="P85" s="1527"/>
      <c r="Q85" s="1527"/>
      <c r="R85" s="1527"/>
      <c r="S85" s="1527"/>
      <c r="T85" s="1527"/>
      <c r="U85" s="1527"/>
      <c r="V85" s="1527"/>
      <c r="W85" s="95"/>
      <c r="X85" s="4"/>
      <c r="AE85" s="860"/>
      <c r="AF85" s="860"/>
      <c r="AG85" s="860"/>
      <c r="AH85" s="860"/>
    </row>
    <row r="86" spans="1:34" ht="15" customHeight="1">
      <c r="A86" s="1981"/>
      <c r="B86" s="95" t="s">
        <v>66</v>
      </c>
      <c r="D86" s="693" t="s">
        <v>67</v>
      </c>
      <c r="E86" s="305"/>
      <c r="K86" s="1196" t="s">
        <v>2</v>
      </c>
      <c r="P86" s="1527"/>
      <c r="Q86" s="1527"/>
      <c r="R86" s="1527"/>
      <c r="S86" s="1527"/>
      <c r="T86" s="1527"/>
      <c r="U86" s="1527"/>
      <c r="V86" s="1527"/>
      <c r="W86" s="95"/>
      <c r="X86" s="4"/>
      <c r="AE86" s="860"/>
      <c r="AF86" s="860"/>
      <c r="AG86" s="860"/>
      <c r="AH86" s="860"/>
    </row>
    <row r="87" spans="1:34" ht="3" customHeight="1">
      <c r="A87" s="1572"/>
      <c r="B87" s="1572"/>
      <c r="C87" s="98" t="s">
        <v>68</v>
      </c>
      <c r="D87" s="1567"/>
      <c r="E87" s="305"/>
      <c r="K87" s="1196"/>
      <c r="P87" s="1527"/>
      <c r="Q87" s="1527"/>
      <c r="R87" s="1527"/>
      <c r="S87" s="1527"/>
      <c r="T87" s="1527"/>
      <c r="U87" s="1527"/>
      <c r="V87" s="1527"/>
      <c r="W87" s="95"/>
      <c r="X87" s="4"/>
      <c r="AE87" s="860"/>
      <c r="AF87" s="860"/>
      <c r="AG87" s="860"/>
      <c r="AH87" s="860"/>
    </row>
    <row r="88" spans="1:34" ht="18" customHeight="1">
      <c r="A88" s="1816" t="s">
        <v>69</v>
      </c>
      <c r="B88" s="694" t="s">
        <v>70</v>
      </c>
      <c r="C88" s="451" t="s">
        <v>71</v>
      </c>
      <c r="D88" s="693" t="s">
        <v>72</v>
      </c>
      <c r="E88" s="305"/>
      <c r="K88" s="1196" t="s">
        <v>2</v>
      </c>
      <c r="P88" s="1527"/>
      <c r="Q88" s="1527"/>
      <c r="R88" s="1527"/>
      <c r="S88" s="1527"/>
      <c r="T88" s="1527"/>
      <c r="U88" s="1527"/>
      <c r="V88" s="1527"/>
      <c r="W88" s="95"/>
      <c r="X88" s="4"/>
      <c r="AE88" s="860"/>
      <c r="AF88" s="860"/>
      <c r="AG88" s="860"/>
      <c r="AH88" s="860"/>
    </row>
    <row r="89" spans="1:34" ht="18" customHeight="1">
      <c r="A89" s="1984" t="s">
        <v>73</v>
      </c>
      <c r="B89" s="1985" t="s">
        <v>74</v>
      </c>
      <c r="C89" s="693" t="s">
        <v>75</v>
      </c>
      <c r="E89" s="305"/>
      <c r="K89" s="1196" t="s">
        <v>2</v>
      </c>
      <c r="P89" s="1527"/>
      <c r="Q89" s="1527"/>
      <c r="R89" s="1527"/>
      <c r="S89" s="1527"/>
      <c r="T89" s="1527"/>
      <c r="U89" s="1527"/>
      <c r="V89" s="1527"/>
      <c r="W89" s="95"/>
      <c r="X89" s="4"/>
      <c r="AE89" s="860"/>
      <c r="AF89" s="860"/>
      <c r="AG89" s="860"/>
      <c r="AH89" s="860"/>
    </row>
    <row r="90" spans="1:34" ht="4.95" customHeight="1">
      <c r="A90" s="1984"/>
      <c r="B90" s="1985"/>
      <c r="E90" s="305"/>
      <c r="K90" s="1196" t="s">
        <v>2</v>
      </c>
      <c r="P90" s="1527"/>
      <c r="Q90" s="1527"/>
      <c r="R90" s="1527"/>
      <c r="S90" s="1527"/>
      <c r="T90" s="1527"/>
      <c r="U90" s="1527"/>
      <c r="V90" s="1527"/>
      <c r="W90" s="95"/>
      <c r="X90" s="4"/>
      <c r="AE90" s="860"/>
      <c r="AF90" s="860"/>
      <c r="AG90" s="860"/>
      <c r="AH90" s="860"/>
    </row>
    <row r="91" spans="1:34" ht="18" customHeight="1">
      <c r="A91" s="1984"/>
      <c r="B91" s="1985"/>
      <c r="C91" s="694" t="s">
        <v>76</v>
      </c>
      <c r="E91" s="305"/>
      <c r="K91" s="1196"/>
      <c r="P91" s="1527"/>
      <c r="Q91" s="1527"/>
      <c r="R91" s="1527"/>
      <c r="S91" s="1527"/>
      <c r="T91" s="1527"/>
      <c r="U91" s="1527"/>
      <c r="V91" s="1527"/>
      <c r="W91" s="95"/>
      <c r="X91" s="4"/>
      <c r="AE91" s="860"/>
      <c r="AF91" s="860"/>
      <c r="AG91" s="860"/>
      <c r="AH91" s="860"/>
    </row>
    <row r="92" spans="1:34" ht="18" customHeight="1">
      <c r="A92" s="1984"/>
      <c r="B92" s="1985"/>
      <c r="C92" s="696" t="s">
        <v>77</v>
      </c>
      <c r="D92" s="694" t="s">
        <v>76</v>
      </c>
      <c r="E92" s="305"/>
      <c r="K92" s="1196"/>
      <c r="P92" s="1527"/>
      <c r="Q92" s="1527"/>
      <c r="R92" s="1527"/>
      <c r="S92" s="1527"/>
      <c r="T92" s="1527"/>
      <c r="U92" s="1527"/>
      <c r="V92" s="1527"/>
      <c r="W92" s="95"/>
      <c r="X92" s="4"/>
      <c r="AE92" s="860"/>
      <c r="AF92" s="860"/>
      <c r="AG92" s="860"/>
      <c r="AH92" s="860"/>
    </row>
    <row r="93" spans="1:34" ht="3" customHeight="1">
      <c r="A93" s="1568"/>
      <c r="B93" s="1568"/>
      <c r="C93" s="1571"/>
      <c r="D93" s="305"/>
      <c r="E93" s="305"/>
      <c r="K93" s="1196"/>
      <c r="P93" s="1527"/>
      <c r="Q93" s="1527"/>
      <c r="R93" s="1527"/>
      <c r="S93" s="1527"/>
      <c r="T93" s="1527"/>
      <c r="U93" s="1527"/>
      <c r="V93" s="1527"/>
      <c r="W93" s="95"/>
      <c r="X93" s="4"/>
      <c r="AE93" s="860"/>
      <c r="AF93" s="860"/>
      <c r="AG93" s="860"/>
      <c r="AH93" s="860"/>
    </row>
    <row r="94" spans="1:34" ht="19.2" customHeight="1">
      <c r="A94" s="1980" t="s">
        <v>55</v>
      </c>
      <c r="B94" s="105" t="s">
        <v>78</v>
      </c>
      <c r="C94" s="697" t="s">
        <v>79</v>
      </c>
      <c r="D94" s="1975" t="s">
        <v>80</v>
      </c>
      <c r="E94" s="305"/>
      <c r="K94" s="1196"/>
      <c r="P94" s="1527"/>
      <c r="Q94" s="1527"/>
      <c r="R94" s="1527"/>
      <c r="S94" s="1527"/>
      <c r="T94" s="1527"/>
      <c r="U94" s="1527"/>
      <c r="V94" s="1527"/>
      <c r="W94" s="95"/>
      <c r="X94" s="4"/>
      <c r="AE94" s="860"/>
      <c r="AF94" s="860"/>
      <c r="AG94" s="860"/>
      <c r="AH94" s="860"/>
    </row>
    <row r="95" spans="1:34" ht="19.2" customHeight="1">
      <c r="A95" s="1980"/>
      <c r="B95" s="1552" t="s">
        <v>81</v>
      </c>
      <c r="C95" s="2" t="s">
        <v>82</v>
      </c>
      <c r="D95" s="1976"/>
      <c r="E95" s="305"/>
      <c r="K95" s="1196"/>
      <c r="P95" s="1527"/>
      <c r="Q95" s="1527"/>
      <c r="R95" s="1527"/>
      <c r="S95" s="1527"/>
      <c r="T95" s="1527"/>
      <c r="U95" s="1527"/>
      <c r="V95" s="1527"/>
      <c r="W95" s="95"/>
      <c r="X95" s="4"/>
      <c r="AE95" s="860"/>
      <c r="AF95" s="860"/>
      <c r="AG95" s="860"/>
      <c r="AH95" s="860"/>
    </row>
    <row r="96" spans="1:34" ht="19.2" customHeight="1">
      <c r="A96" s="1980"/>
      <c r="B96" s="1983" t="s">
        <v>83</v>
      </c>
      <c r="C96" s="698" t="s">
        <v>84</v>
      </c>
      <c r="D96" s="1976"/>
      <c r="E96" s="305"/>
      <c r="K96" s="1196"/>
      <c r="P96" s="1527"/>
      <c r="Q96" s="1527"/>
      <c r="R96" s="1527"/>
      <c r="S96" s="1527"/>
      <c r="T96" s="1527"/>
      <c r="U96" s="1527"/>
      <c r="V96" s="1527"/>
      <c r="W96" s="95"/>
      <c r="X96" s="4"/>
      <c r="AE96" s="860"/>
      <c r="AF96" s="860"/>
      <c r="AG96" s="860"/>
      <c r="AH96" s="860"/>
    </row>
    <row r="97" spans="1:34" ht="19.2" customHeight="1">
      <c r="A97" s="1980"/>
      <c r="B97" s="1983"/>
      <c r="C97" s="699" t="s">
        <v>85</v>
      </c>
      <c r="D97" s="1976"/>
      <c r="E97" s="305"/>
      <c r="K97" s="1196"/>
      <c r="P97" s="1527"/>
      <c r="Q97" s="1527"/>
      <c r="R97" s="1527"/>
      <c r="S97" s="1527"/>
      <c r="T97" s="1527"/>
      <c r="U97" s="1527"/>
      <c r="V97" s="1527"/>
      <c r="W97" s="95"/>
      <c r="X97" s="4"/>
      <c r="AE97" s="860"/>
      <c r="AF97" s="860"/>
      <c r="AG97" s="860"/>
      <c r="AH97" s="860"/>
    </row>
    <row r="98" spans="1:34" ht="3" customHeight="1">
      <c r="A98" s="1568"/>
      <c r="B98" s="1568"/>
      <c r="C98" s="1569"/>
      <c r="D98" s="1570"/>
      <c r="E98" s="305"/>
      <c r="K98" s="1196"/>
      <c r="P98" s="1527"/>
      <c r="Q98" s="1527"/>
      <c r="R98" s="1527"/>
      <c r="S98" s="1527"/>
      <c r="T98" s="1527"/>
      <c r="U98" s="1527"/>
      <c r="V98" s="1527"/>
      <c r="W98" s="95"/>
      <c r="X98" s="4"/>
      <c r="AE98" s="860"/>
      <c r="AF98" s="860"/>
      <c r="AG98" s="860"/>
      <c r="AH98" s="860"/>
    </row>
    <row r="99" spans="1:34" ht="24" customHeight="1">
      <c r="A99" s="697" t="s">
        <v>57</v>
      </c>
      <c r="B99" s="572"/>
      <c r="C99" s="4" t="s">
        <v>86</v>
      </c>
      <c r="D99" s="693"/>
      <c r="E99" s="305"/>
      <c r="K99" s="1196" t="s">
        <v>2</v>
      </c>
      <c r="P99" s="1527"/>
      <c r="Q99" s="1527"/>
      <c r="R99" s="1527"/>
      <c r="S99" s="1527"/>
      <c r="T99" s="1527"/>
      <c r="U99" s="1527"/>
      <c r="V99" s="1527"/>
      <c r="W99" s="95"/>
      <c r="X99" s="4"/>
      <c r="AE99" s="860"/>
      <c r="AF99" s="860"/>
      <c r="AG99" s="860"/>
      <c r="AH99" s="860"/>
    </row>
    <row r="100" spans="1:34" ht="22.2" customHeight="1">
      <c r="A100" s="1778" t="s">
        <v>87</v>
      </c>
      <c r="B100" s="1781"/>
      <c r="C100" s="1780" t="s">
        <v>88</v>
      </c>
      <c r="D100" s="1782"/>
      <c r="E100" s="305"/>
      <c r="K100" s="1196"/>
      <c r="P100" s="1527"/>
      <c r="Q100" s="1527"/>
      <c r="R100" s="1527"/>
      <c r="S100" s="1527"/>
      <c r="T100" s="1527"/>
      <c r="U100" s="1527"/>
      <c r="V100" s="1527"/>
      <c r="W100" s="95"/>
      <c r="X100" s="4"/>
      <c r="AE100" s="860"/>
      <c r="AF100" s="860"/>
      <c r="AG100" s="860"/>
      <c r="AH100" s="860"/>
    </row>
    <row r="101" spans="1:34" s="1781" customFormat="1" ht="22.2" customHeight="1">
      <c r="A101" s="1779" t="s">
        <v>89</v>
      </c>
      <c r="B101" s="1788"/>
      <c r="C101" s="1788" t="s">
        <v>90</v>
      </c>
      <c r="D101" s="1788"/>
      <c r="E101" s="1783"/>
      <c r="F101" s="1784"/>
      <c r="G101" s="1785"/>
      <c r="H101" s="1785"/>
      <c r="I101" s="1785"/>
      <c r="J101" s="1785"/>
      <c r="K101" s="1786" t="s">
        <v>2</v>
      </c>
      <c r="O101" s="1783"/>
      <c r="P101" s="1787"/>
      <c r="Q101" s="1787"/>
      <c r="R101" s="1787"/>
      <c r="S101" s="1787"/>
      <c r="T101" s="1787"/>
      <c r="U101" s="1787"/>
      <c r="V101" s="1787"/>
      <c r="W101" s="1780"/>
      <c r="X101" s="1788"/>
      <c r="AE101" s="1789"/>
      <c r="AF101" s="1789"/>
      <c r="AG101" s="1789"/>
      <c r="AH101" s="1789"/>
    </row>
    <row r="102" spans="1:34" ht="3" customHeight="1">
      <c r="A102" s="1566"/>
      <c r="B102" s="1566"/>
      <c r="C102" s="1231"/>
      <c r="D102" s="1567"/>
      <c r="E102" s="305"/>
      <c r="K102" s="1196"/>
      <c r="P102" s="1527"/>
      <c r="Q102" s="1527"/>
      <c r="R102" s="1527"/>
      <c r="S102" s="1527"/>
      <c r="T102" s="1527"/>
      <c r="U102" s="1527"/>
      <c r="V102" s="1527"/>
      <c r="W102" s="95"/>
      <c r="X102" s="4"/>
      <c r="AE102" s="860"/>
      <c r="AF102" s="860"/>
      <c r="AG102" s="860"/>
      <c r="AH102" s="860"/>
    </row>
    <row r="103" spans="1:34" ht="16.95" customHeight="1">
      <c r="A103" s="1972" t="s">
        <v>91</v>
      </c>
      <c r="B103" s="1970" t="s">
        <v>92</v>
      </c>
      <c r="C103" s="95" t="s">
        <v>93</v>
      </c>
      <c r="D103" s="318"/>
      <c r="E103" s="305"/>
      <c r="K103" s="1196" t="s">
        <v>2</v>
      </c>
      <c r="P103" s="1527"/>
      <c r="Q103" s="1527"/>
      <c r="R103" s="1527"/>
      <c r="S103" s="1527"/>
      <c r="T103" s="1527"/>
      <c r="U103" s="1527"/>
      <c r="V103" s="1527"/>
      <c r="W103" s="95"/>
      <c r="X103" s="4"/>
      <c r="AE103" s="860"/>
      <c r="AF103" s="860"/>
      <c r="AG103" s="860"/>
      <c r="AH103" s="860"/>
    </row>
    <row r="104" spans="1:34" ht="16.95" customHeight="1">
      <c r="A104" s="1972"/>
      <c r="B104" s="1971"/>
      <c r="C104" s="95" t="s">
        <v>94</v>
      </c>
      <c r="D104" s="1576" t="s">
        <v>95</v>
      </c>
      <c r="E104" s="305"/>
      <c r="K104" s="1196" t="s">
        <v>2</v>
      </c>
      <c r="P104" s="1527"/>
      <c r="Q104" s="1527"/>
      <c r="R104" s="1527"/>
      <c r="S104" s="1527"/>
      <c r="T104" s="1527"/>
      <c r="U104" s="1527"/>
      <c r="V104" s="1527"/>
      <c r="W104" s="95"/>
      <c r="X104" s="4"/>
      <c r="AE104" s="860"/>
      <c r="AF104" s="860"/>
      <c r="AG104" s="860"/>
      <c r="AH104" s="860"/>
    </row>
    <row r="105" spans="1:34" ht="16.95" customHeight="1">
      <c r="A105" s="1972"/>
      <c r="B105" s="1971"/>
      <c r="C105" s="704" t="s">
        <v>96</v>
      </c>
      <c r="E105" s="305"/>
      <c r="K105" s="1196" t="s">
        <v>2</v>
      </c>
      <c r="P105" s="1527"/>
      <c r="Q105" s="1527"/>
      <c r="R105" s="1527"/>
      <c r="S105" s="1527"/>
      <c r="T105" s="1527"/>
      <c r="U105" s="1527"/>
      <c r="V105" s="1527"/>
      <c r="W105" s="95"/>
      <c r="X105" s="4"/>
      <c r="AE105" s="860"/>
      <c r="AF105" s="860"/>
      <c r="AG105" s="860"/>
      <c r="AH105" s="860"/>
    </row>
    <row r="106" spans="1:34" ht="1.95" customHeight="1">
      <c r="A106" s="1572"/>
      <c r="B106" s="1572"/>
      <c r="C106" s="1574"/>
      <c r="D106" s="1575"/>
      <c r="E106" s="305"/>
      <c r="K106" s="1196"/>
      <c r="P106" s="1527"/>
      <c r="Q106" s="1527"/>
      <c r="R106" s="1527"/>
      <c r="S106" s="1527"/>
      <c r="T106" s="1527"/>
      <c r="U106" s="1527"/>
      <c r="V106" s="1527"/>
      <c r="W106" s="95"/>
      <c r="X106" s="4"/>
      <c r="AE106" s="860"/>
      <c r="AF106" s="860"/>
      <c r="AG106" s="860"/>
      <c r="AH106" s="860"/>
    </row>
    <row r="107" spans="1:34" ht="27" customHeight="1">
      <c r="A107" s="1973" t="s">
        <v>97</v>
      </c>
      <c r="B107" s="1970" t="s">
        <v>92</v>
      </c>
      <c r="C107" s="565" t="s">
        <v>98</v>
      </c>
      <c r="D107" s="318"/>
      <c r="E107" s="305"/>
      <c r="K107" s="1196" t="s">
        <v>2</v>
      </c>
      <c r="P107" s="1527"/>
      <c r="Q107" s="1527"/>
      <c r="R107" s="1527"/>
      <c r="S107" s="1527"/>
      <c r="T107" s="1527"/>
      <c r="U107" s="1527"/>
      <c r="V107" s="1527"/>
      <c r="W107" s="95"/>
      <c r="X107" s="4"/>
      <c r="AE107" s="860"/>
      <c r="AF107" s="860"/>
      <c r="AG107" s="860"/>
      <c r="AH107" s="860"/>
    </row>
    <row r="108" spans="1:34" ht="27" customHeight="1">
      <c r="A108" s="1973"/>
      <c r="B108" s="1971"/>
      <c r="C108" s="758" t="s">
        <v>99</v>
      </c>
      <c r="D108" s="705" t="s">
        <v>100</v>
      </c>
      <c r="E108" s="305"/>
      <c r="K108" s="1196" t="s">
        <v>2</v>
      </c>
      <c r="P108" s="1527"/>
      <c r="Q108" s="1527"/>
      <c r="R108" s="1527"/>
      <c r="S108" s="1527"/>
      <c r="T108" s="1527"/>
      <c r="U108" s="1527"/>
      <c r="V108" s="1527"/>
      <c r="W108" s="95"/>
      <c r="X108" s="4"/>
      <c r="AE108" s="860"/>
      <c r="AF108" s="860"/>
      <c r="AG108" s="860"/>
      <c r="AH108" s="860"/>
    </row>
    <row r="109" spans="1:34" ht="22.2" customHeight="1">
      <c r="A109" s="1973"/>
      <c r="B109" s="1971"/>
      <c r="C109" s="704" t="s">
        <v>96</v>
      </c>
      <c r="D109" s="693"/>
      <c r="E109" s="305"/>
      <c r="K109" s="1196" t="s">
        <v>2</v>
      </c>
      <c r="P109" s="1527"/>
      <c r="Q109" s="1527"/>
      <c r="R109" s="1527"/>
      <c r="S109" s="1527"/>
      <c r="T109" s="1527"/>
      <c r="U109" s="1527"/>
      <c r="V109" s="1527"/>
      <c r="W109" s="95"/>
      <c r="X109" s="4"/>
      <c r="AE109" s="860"/>
      <c r="AF109" s="860"/>
      <c r="AG109" s="860"/>
      <c r="AH109" s="860"/>
    </row>
    <row r="110" spans="1:34" ht="3" customHeight="1">
      <c r="A110" s="1566"/>
      <c r="B110" s="1566"/>
      <c r="C110" s="305"/>
      <c r="D110" s="1567"/>
      <c r="E110" s="305"/>
      <c r="K110" s="1196"/>
      <c r="P110" s="1527"/>
      <c r="Q110" s="1527"/>
      <c r="R110" s="1527"/>
      <c r="S110" s="1527"/>
      <c r="T110" s="1527"/>
      <c r="U110" s="1527"/>
      <c r="V110" s="1527"/>
      <c r="W110" s="95"/>
      <c r="X110" s="4"/>
      <c r="AE110" s="860"/>
      <c r="AF110" s="860"/>
      <c r="AG110" s="860"/>
      <c r="AH110" s="860"/>
    </row>
    <row r="111" spans="1:34" ht="27" customHeight="1">
      <c r="A111" s="1551" t="s">
        <v>101</v>
      </c>
      <c r="B111" s="1577" t="s">
        <v>102</v>
      </c>
      <c r="D111" s="1578" t="s">
        <v>103</v>
      </c>
      <c r="E111" s="305"/>
      <c r="K111" s="1196" t="s">
        <v>2</v>
      </c>
      <c r="P111" s="1527"/>
      <c r="Q111" s="1527"/>
      <c r="R111" s="1527"/>
      <c r="S111" s="1527"/>
      <c r="T111" s="1527"/>
      <c r="U111" s="1527"/>
      <c r="V111" s="1527"/>
      <c r="W111" s="95"/>
      <c r="X111" s="4"/>
      <c r="AE111" s="860"/>
      <c r="AF111" s="860"/>
      <c r="AG111" s="860"/>
      <c r="AH111" s="860"/>
    </row>
    <row r="112" spans="1:34" ht="3" customHeight="1">
      <c r="A112" s="1566"/>
      <c r="B112" s="1583"/>
      <c r="C112" s="305"/>
      <c r="D112" s="1584"/>
      <c r="E112" s="305"/>
      <c r="K112" s="1196"/>
      <c r="P112" s="1527"/>
      <c r="Q112" s="1527"/>
      <c r="R112" s="1527"/>
      <c r="S112" s="1527"/>
      <c r="T112" s="1527"/>
      <c r="U112" s="1527"/>
      <c r="V112" s="1527"/>
      <c r="W112" s="95"/>
      <c r="X112" s="4"/>
      <c r="AE112" s="860"/>
      <c r="AF112" s="860"/>
      <c r="AG112" s="860"/>
      <c r="AH112" s="860"/>
    </row>
    <row r="113" spans="1:34" ht="33" customHeight="1">
      <c r="A113" s="1807" t="s">
        <v>104</v>
      </c>
      <c r="C113" s="95" t="s">
        <v>105</v>
      </c>
      <c r="D113" s="318"/>
      <c r="E113" s="305"/>
      <c r="K113" s="1196" t="s">
        <v>2</v>
      </c>
      <c r="P113" s="1527"/>
      <c r="Q113" s="1527"/>
      <c r="R113" s="1527"/>
      <c r="S113" s="1527"/>
      <c r="T113" s="1527"/>
      <c r="U113" s="1527"/>
      <c r="V113" s="1527"/>
      <c r="W113" s="95"/>
      <c r="X113" s="4"/>
      <c r="AE113" s="860"/>
      <c r="AF113" s="860"/>
      <c r="AG113" s="860"/>
      <c r="AH113" s="860"/>
    </row>
    <row r="114" spans="1:34" ht="3" customHeight="1">
      <c r="A114" s="99"/>
      <c r="B114" s="1193"/>
      <c r="C114" s="98"/>
      <c r="D114" s="1585"/>
      <c r="E114" s="305"/>
      <c r="K114" s="1196"/>
      <c r="P114" s="1527"/>
      <c r="Q114" s="1527"/>
      <c r="R114" s="1527"/>
      <c r="S114" s="1527"/>
      <c r="T114" s="1527"/>
      <c r="U114" s="1527"/>
      <c r="V114" s="1527"/>
      <c r="W114" s="95"/>
      <c r="X114" s="4"/>
      <c r="AE114" s="860"/>
      <c r="AF114" s="860"/>
      <c r="AG114" s="860"/>
      <c r="AH114" s="860"/>
    </row>
    <row r="115" spans="1:34" ht="27" customHeight="1">
      <c r="A115" s="921" t="s">
        <v>106</v>
      </c>
      <c r="B115" s="95" t="s">
        <v>1264</v>
      </c>
      <c r="D115" s="4"/>
      <c r="E115" s="305"/>
      <c r="K115" s="1196" t="s">
        <v>2</v>
      </c>
      <c r="L115" s="1527"/>
      <c r="M115" s="95"/>
      <c r="N115" s="4"/>
      <c r="P115" s="1527"/>
      <c r="Q115" s="1527"/>
      <c r="R115" s="1527"/>
      <c r="S115" s="1527"/>
      <c r="T115" s="1527"/>
      <c r="U115" s="1527"/>
      <c r="V115" s="1527"/>
      <c r="W115" s="95"/>
      <c r="X115" s="4"/>
      <c r="AE115" s="860"/>
      <c r="AF115" s="860"/>
      <c r="AG115" s="860"/>
      <c r="AH115" s="860"/>
    </row>
    <row r="116" spans="1:34" ht="1.2" customHeight="1">
      <c r="A116" s="921"/>
      <c r="C116" s="95"/>
      <c r="D116" s="4"/>
      <c r="E116" s="305"/>
      <c r="K116" s="1196"/>
      <c r="L116" s="1527"/>
      <c r="M116" s="95"/>
      <c r="N116" s="4"/>
      <c r="P116" s="1527"/>
      <c r="Q116" s="1527"/>
      <c r="R116" s="1527"/>
      <c r="S116" s="1527"/>
      <c r="T116" s="1527"/>
      <c r="U116" s="1527"/>
      <c r="V116" s="1527"/>
      <c r="W116" s="95"/>
      <c r="X116" s="4"/>
      <c r="AE116" s="860"/>
      <c r="AF116" s="860"/>
      <c r="AG116" s="860"/>
      <c r="AH116" s="860"/>
    </row>
    <row r="117" spans="1:34" ht="18" customHeight="1">
      <c r="A117" s="1804" t="s">
        <v>107</v>
      </c>
      <c r="B117" s="1805"/>
      <c r="D117" s="1806">
        <f>'jobinfo(2)'!C51</f>
        <v>0</v>
      </c>
      <c r="E117" s="305"/>
      <c r="L117" s="1527"/>
      <c r="M117" s="95"/>
      <c r="N117" s="4"/>
      <c r="P117" s="1527"/>
      <c r="Q117" s="1527"/>
      <c r="R117" s="1527"/>
      <c r="S117" s="1527"/>
      <c r="T117" s="1527"/>
      <c r="U117" s="1527"/>
      <c r="V117" s="1527"/>
      <c r="W117" s="95"/>
      <c r="X117" s="4"/>
      <c r="AE117" s="860"/>
      <c r="AF117" s="860"/>
      <c r="AG117" s="860"/>
      <c r="AH117" s="860"/>
    </row>
    <row r="118" spans="1:34" ht="25.95" customHeight="1">
      <c r="A118" s="1528" t="s">
        <v>108</v>
      </c>
      <c r="C118" s="860"/>
      <c r="D118" s="860"/>
      <c r="G118" s="1432"/>
      <c r="H118" s="1432"/>
      <c r="I118" s="1432"/>
      <c r="J118" s="1432"/>
    </row>
    <row r="119" spans="1:34" ht="25.95" customHeight="1">
      <c r="A119" s="1529" t="s">
        <v>109</v>
      </c>
      <c r="C119" s="860"/>
      <c r="D119" s="1538">
        <f>'jobinfo(2)'!C2</f>
        <v>0</v>
      </c>
      <c r="G119" s="1041"/>
      <c r="H119" s="1041"/>
      <c r="I119" s="1041"/>
      <c r="J119" s="1041"/>
    </row>
    <row r="120" spans="1:34" ht="25.95" customHeight="1">
      <c r="A120" s="1530" t="s">
        <v>110</v>
      </c>
      <c r="C120" s="860"/>
      <c r="D120" s="860"/>
      <c r="G120" s="966"/>
      <c r="H120" s="966"/>
      <c r="I120" s="966"/>
      <c r="J120" s="966"/>
    </row>
    <row r="121" spans="1:34" ht="25.95" customHeight="1">
      <c r="A121" s="1593" t="s">
        <v>111</v>
      </c>
      <c r="C121" s="860"/>
      <c r="D121" s="860"/>
      <c r="G121" s="966"/>
      <c r="H121" s="966"/>
      <c r="I121" s="966"/>
      <c r="J121" s="966"/>
    </row>
    <row r="122" spans="1:34" ht="25.95" customHeight="1">
      <c r="A122" s="1530" t="s">
        <v>112</v>
      </c>
      <c r="C122" s="860"/>
      <c r="D122" s="860"/>
      <c r="G122" s="966"/>
      <c r="H122" s="966"/>
      <c r="I122" s="966"/>
      <c r="J122" s="966"/>
    </row>
    <row r="123" spans="1:34" ht="10.95" customHeight="1">
      <c r="A123" s="1530"/>
      <c r="C123" s="1613" t="s">
        <v>113</v>
      </c>
      <c r="G123" s="966"/>
      <c r="H123" s="966"/>
      <c r="I123" s="966"/>
      <c r="J123" s="966"/>
    </row>
    <row r="124" spans="1:34" ht="25.95" customHeight="1">
      <c r="A124" s="1530" t="s">
        <v>114</v>
      </c>
      <c r="C124" s="1612"/>
      <c r="D124" s="860"/>
      <c r="G124" s="966"/>
      <c r="H124" s="966"/>
      <c r="I124" s="966"/>
      <c r="J124" s="966"/>
    </row>
    <row r="125" spans="1:34" ht="25.95" customHeight="1">
      <c r="A125" s="1530" t="s">
        <v>115</v>
      </c>
      <c r="C125" s="860"/>
      <c r="D125" s="860"/>
      <c r="G125" s="966"/>
      <c r="H125" s="966"/>
      <c r="I125" s="966"/>
      <c r="J125" s="966"/>
    </row>
    <row r="126" spans="1:34" ht="3" customHeight="1">
      <c r="A126" s="1537"/>
      <c r="B126" s="1537"/>
      <c r="C126" s="305"/>
      <c r="D126" s="305"/>
      <c r="G126" s="966"/>
      <c r="H126" s="966"/>
      <c r="I126" s="966"/>
      <c r="J126" s="966"/>
    </row>
    <row r="127" spans="1:34" ht="25.95" customHeight="1">
      <c r="A127" s="1536" t="s">
        <v>116</v>
      </c>
      <c r="D127" s="860"/>
      <c r="G127" s="966"/>
      <c r="H127" s="966"/>
      <c r="I127" s="966"/>
      <c r="J127" s="966"/>
    </row>
    <row r="128" spans="1:34" ht="25.95" customHeight="1">
      <c r="A128" s="1610" t="s">
        <v>117</v>
      </c>
      <c r="C128" s="1610"/>
      <c r="D128" s="860"/>
      <c r="G128" s="966"/>
      <c r="H128" s="966"/>
      <c r="I128" s="966"/>
      <c r="J128" s="966"/>
    </row>
    <row r="129" spans="1:14" ht="25.95" customHeight="1">
      <c r="A129" s="1530" t="s">
        <v>118</v>
      </c>
      <c r="C129" s="860"/>
      <c r="D129" s="860"/>
      <c r="G129" s="966"/>
      <c r="H129" s="966"/>
      <c r="I129" s="966"/>
      <c r="J129" s="966"/>
    </row>
    <row r="130" spans="1:14" ht="25.95" customHeight="1">
      <c r="A130" s="1531" t="s">
        <v>119</v>
      </c>
      <c r="C130" s="860"/>
      <c r="D130" s="860"/>
      <c r="G130" s="966"/>
      <c r="H130" s="966"/>
      <c r="I130" s="966"/>
      <c r="J130" s="966"/>
    </row>
    <row r="131" spans="1:14" ht="25.95" customHeight="1">
      <c r="A131" s="451" t="s">
        <v>120</v>
      </c>
      <c r="C131" s="451"/>
      <c r="D131" s="860"/>
      <c r="G131" s="966"/>
      <c r="H131" s="966"/>
      <c r="I131" s="966"/>
      <c r="J131" s="966"/>
    </row>
    <row r="132" spans="1:14" ht="25.95" customHeight="1">
      <c r="A132" s="1594" t="s">
        <v>121</v>
      </c>
      <c r="D132" s="1592"/>
      <c r="G132" s="966"/>
      <c r="H132" s="966"/>
      <c r="I132" s="966"/>
      <c r="J132" s="966"/>
    </row>
    <row r="133" spans="1:14" ht="22.2" customHeight="1">
      <c r="A133" s="1532" t="s">
        <v>122</v>
      </c>
      <c r="C133" s="694" t="s">
        <v>123</v>
      </c>
      <c r="D133" s="1977" t="s">
        <v>124</v>
      </c>
      <c r="G133" s="966"/>
      <c r="H133" s="966"/>
      <c r="I133" s="966"/>
      <c r="J133" s="966"/>
    </row>
    <row r="134" spans="1:14" ht="22.2" customHeight="1">
      <c r="A134" s="1533" t="s">
        <v>125</v>
      </c>
      <c r="C134" s="693" t="s">
        <v>126</v>
      </c>
      <c r="D134" s="1977"/>
      <c r="G134" s="966"/>
      <c r="H134" s="966"/>
      <c r="I134" s="966"/>
      <c r="J134" s="966"/>
    </row>
    <row r="135" spans="1:14" ht="22.2" customHeight="1">
      <c r="A135" s="1611" t="s">
        <v>127</v>
      </c>
      <c r="C135" s="690" t="s">
        <v>85</v>
      </c>
      <c r="D135" s="1977"/>
      <c r="G135" s="966"/>
      <c r="H135" s="966"/>
      <c r="I135" s="966"/>
      <c r="J135" s="966"/>
    </row>
    <row r="136" spans="1:14" ht="3" customHeight="1">
      <c r="C136" s="860"/>
      <c r="D136" s="860"/>
      <c r="G136" s="966"/>
      <c r="H136" s="966"/>
      <c r="I136" s="966"/>
      <c r="J136" s="966"/>
      <c r="K136" s="966"/>
      <c r="L136" s="860"/>
      <c r="M136" s="860"/>
      <c r="N136" s="860"/>
    </row>
    <row r="137" spans="1:14" ht="25.95" customHeight="1">
      <c r="A137" s="1534" t="s">
        <v>128</v>
      </c>
      <c r="C137" s="860"/>
      <c r="D137" s="860"/>
      <c r="G137" s="966"/>
      <c r="H137" s="966"/>
      <c r="I137" s="966"/>
      <c r="J137" s="966"/>
      <c r="K137" s="966"/>
      <c r="L137" s="860"/>
      <c r="M137" s="860"/>
      <c r="N137" s="860"/>
    </row>
    <row r="138" spans="1:14" ht="25.95" customHeight="1">
      <c r="A138" s="1790" t="s">
        <v>129</v>
      </c>
      <c r="C138" s="10" t="s">
        <v>130</v>
      </c>
      <c r="D138" s="1966" t="s">
        <v>131</v>
      </c>
      <c r="G138" s="966"/>
      <c r="H138" s="966"/>
      <c r="I138" s="966"/>
      <c r="J138" s="966"/>
      <c r="K138" s="966"/>
      <c r="L138" s="860"/>
      <c r="M138" s="860"/>
      <c r="N138" s="860"/>
    </row>
    <row r="139" spans="1:14" ht="22.2" customHeight="1">
      <c r="A139" s="1790" t="s">
        <v>132</v>
      </c>
      <c r="C139" s="2" t="s">
        <v>84</v>
      </c>
      <c r="D139" s="1966"/>
      <c r="G139" s="966"/>
      <c r="H139" s="966"/>
      <c r="I139" s="966"/>
      <c r="J139" s="966"/>
      <c r="K139" s="966"/>
      <c r="L139" s="860"/>
      <c r="M139" s="860"/>
      <c r="N139" s="860"/>
    </row>
    <row r="140" spans="1:14" ht="3" customHeight="1">
      <c r="A140" s="1175"/>
      <c r="B140" s="1175"/>
      <c r="C140" s="98"/>
      <c r="D140" s="1175"/>
      <c r="G140" s="966"/>
      <c r="H140" s="966"/>
      <c r="I140" s="966"/>
      <c r="J140" s="966"/>
      <c r="K140" s="966"/>
      <c r="L140" s="860"/>
      <c r="M140" s="860"/>
      <c r="N140" s="860"/>
    </row>
    <row r="141" spans="1:14" ht="25.95" customHeight="1">
      <c r="A141" s="1534" t="s">
        <v>133</v>
      </c>
      <c r="C141" s="860"/>
      <c r="D141" s="860"/>
      <c r="G141" s="966"/>
      <c r="H141" s="966"/>
      <c r="I141" s="966"/>
      <c r="J141" s="966"/>
      <c r="K141" s="966"/>
      <c r="L141" s="860"/>
      <c r="M141" s="860"/>
      <c r="N141" s="860"/>
    </row>
    <row r="142" spans="1:14" ht="25.95" customHeight="1">
      <c r="A142" s="1527" t="s">
        <v>134</v>
      </c>
      <c r="C142" s="95"/>
      <c r="D142" s="1535" t="s">
        <v>135</v>
      </c>
      <c r="G142" s="966"/>
      <c r="H142" s="966"/>
      <c r="I142" s="966"/>
      <c r="J142" s="966"/>
      <c r="K142" s="966"/>
      <c r="L142" s="860"/>
      <c r="M142" s="860"/>
      <c r="N142" s="860"/>
    </row>
    <row r="143" spans="1:14" ht="25.95" customHeight="1">
      <c r="A143" s="1527" t="s">
        <v>136</v>
      </c>
      <c r="C143" s="95"/>
      <c r="D143" s="1535" t="s">
        <v>137</v>
      </c>
      <c r="G143" s="966"/>
      <c r="H143" s="966"/>
      <c r="I143" s="966"/>
      <c r="J143" s="966"/>
      <c r="K143" s="966"/>
      <c r="L143" s="860"/>
      <c r="M143" s="860"/>
      <c r="N143" s="860"/>
    </row>
    <row r="144" spans="1:14" ht="25.95" customHeight="1">
      <c r="A144" s="1527" t="s">
        <v>138</v>
      </c>
      <c r="C144" s="95"/>
      <c r="D144" s="1535" t="s">
        <v>139</v>
      </c>
      <c r="G144" s="966"/>
      <c r="H144" s="966"/>
      <c r="I144" s="966"/>
      <c r="J144" s="966"/>
      <c r="K144" s="966"/>
      <c r="L144" s="860"/>
      <c r="M144" s="860"/>
      <c r="N144" s="860"/>
    </row>
    <row r="145" spans="1:21" ht="25.95" customHeight="1">
      <c r="A145" s="1527" t="s">
        <v>140</v>
      </c>
      <c r="C145" s="95"/>
      <c r="D145" s="451" t="s">
        <v>141</v>
      </c>
      <c r="G145" s="966"/>
      <c r="H145" s="966"/>
      <c r="I145" s="966"/>
      <c r="J145" s="966"/>
      <c r="K145" s="966"/>
      <c r="L145" s="860"/>
      <c r="M145" s="860"/>
      <c r="N145" s="860"/>
    </row>
    <row r="146" spans="1:21" ht="3" customHeight="1">
      <c r="A146" s="1175"/>
      <c r="B146" s="1175"/>
      <c r="C146" s="98"/>
      <c r="D146" s="1175"/>
      <c r="G146" s="966"/>
      <c r="H146" s="966"/>
      <c r="I146" s="966"/>
      <c r="J146" s="966"/>
      <c r="K146" s="966"/>
      <c r="L146" s="860"/>
      <c r="M146" s="860"/>
      <c r="N146" s="860"/>
    </row>
    <row r="147" spans="1:21" ht="25.95" customHeight="1">
      <c r="A147" s="1527" t="s">
        <v>142</v>
      </c>
      <c r="C147" s="95" t="s">
        <v>143</v>
      </c>
      <c r="D147" s="4"/>
      <c r="G147" s="966"/>
      <c r="H147" s="966"/>
      <c r="I147" s="966"/>
      <c r="J147" s="966"/>
      <c r="K147" s="966"/>
      <c r="L147" s="860"/>
      <c r="M147" s="860"/>
      <c r="N147" s="860"/>
    </row>
    <row r="148" spans="1:21" ht="25.95" customHeight="1">
      <c r="A148" s="95" t="s">
        <v>144</v>
      </c>
      <c r="C148" s="95" t="s">
        <v>145</v>
      </c>
      <c r="D148" s="4"/>
      <c r="G148" s="966"/>
      <c r="H148" s="966"/>
      <c r="I148" s="966"/>
      <c r="J148" s="966"/>
      <c r="K148" s="966"/>
      <c r="L148" s="860"/>
      <c r="M148" s="860"/>
      <c r="N148" s="860"/>
    </row>
    <row r="149" spans="1:21" ht="3" customHeight="1">
      <c r="A149" s="1608"/>
      <c r="B149" s="1586"/>
      <c r="C149" s="1586"/>
      <c r="D149" s="1586"/>
      <c r="G149" s="966"/>
      <c r="H149" s="966"/>
      <c r="I149" s="966"/>
      <c r="J149" s="966"/>
      <c r="K149" s="966"/>
      <c r="L149" s="860"/>
      <c r="M149" s="860"/>
      <c r="N149" s="860"/>
    </row>
    <row r="150" spans="1:21" ht="9" customHeight="1">
      <c r="A150" s="860"/>
      <c r="B150" s="860"/>
      <c r="C150" s="860"/>
      <c r="D150" s="860"/>
      <c r="G150" s="966"/>
      <c r="H150" s="966"/>
      <c r="I150" s="966"/>
      <c r="J150" s="966"/>
      <c r="K150" s="966"/>
      <c r="L150" s="860"/>
      <c r="M150" s="860"/>
      <c r="N150" s="860"/>
    </row>
    <row r="151" spans="1:21" ht="1.95" customHeight="1" thickBot="1">
      <c r="A151" s="1186"/>
      <c r="B151" s="1186"/>
      <c r="C151" s="1186"/>
      <c r="D151" s="860"/>
      <c r="E151" s="1033"/>
      <c r="F151" s="966"/>
      <c r="G151" s="966"/>
      <c r="H151" s="966"/>
      <c r="I151" s="966"/>
      <c r="J151" s="966"/>
      <c r="K151" s="966"/>
      <c r="L151" s="1188"/>
      <c r="M151" s="1189"/>
      <c r="N151" s="1189"/>
    </row>
    <row r="152" spans="1:21" ht="22.2" customHeight="1" thickTop="1">
      <c r="A152" s="1609" t="s">
        <v>13</v>
      </c>
      <c r="B152" s="1608"/>
      <c r="D152" s="1967" t="s">
        <v>146</v>
      </c>
      <c r="E152" s="1967"/>
      <c r="F152" s="1207"/>
      <c r="G152" s="1198"/>
      <c r="H152" s="860"/>
      <c r="I152" s="860"/>
      <c r="J152" s="1208"/>
      <c r="K152" s="860"/>
      <c r="L152" s="860"/>
      <c r="M152" s="860"/>
      <c r="N152" s="860"/>
      <c r="O152" s="860"/>
      <c r="P152" s="860"/>
      <c r="Q152" s="860"/>
      <c r="R152" s="860"/>
      <c r="S152" s="860"/>
      <c r="T152" s="860"/>
      <c r="U152" s="860"/>
    </row>
    <row r="153" spans="1:21" ht="22.2" customHeight="1">
      <c r="A153" s="1969" t="s">
        <v>147</v>
      </c>
      <c r="B153" s="1969"/>
      <c r="C153" s="1969"/>
      <c r="D153" s="1968"/>
      <c r="E153" s="1968"/>
      <c r="F153" s="860"/>
      <c r="G153" s="1035"/>
      <c r="H153" s="860"/>
      <c r="I153" s="860"/>
      <c r="J153" s="860"/>
      <c r="K153" s="860"/>
      <c r="L153" s="860"/>
      <c r="M153" s="860"/>
      <c r="N153" s="860"/>
      <c r="O153" s="860"/>
      <c r="P153" s="860"/>
      <c r="Q153" s="860"/>
      <c r="R153" s="860"/>
      <c r="S153" s="860"/>
      <c r="T153" s="860"/>
      <c r="U153" s="860"/>
    </row>
    <row r="154" spans="1:21" ht="22.2" customHeight="1">
      <c r="A154" s="1038" t="s">
        <v>148</v>
      </c>
      <c r="C154" s="1038"/>
      <c r="E154" s="1034"/>
      <c r="F154" s="860"/>
      <c r="G154" s="1199"/>
      <c r="H154" s="860"/>
      <c r="I154" s="860"/>
      <c r="J154" s="860"/>
      <c r="K154" s="860"/>
      <c r="L154" s="860"/>
      <c r="M154" s="860"/>
      <c r="N154" s="860"/>
      <c r="O154" s="860"/>
      <c r="P154" s="860"/>
      <c r="Q154" s="860"/>
      <c r="R154" s="860"/>
      <c r="S154" s="860"/>
      <c r="T154" s="860"/>
      <c r="U154" s="860"/>
    </row>
    <row r="155" spans="1:21" ht="3" customHeight="1">
      <c r="A155" s="1596"/>
      <c r="B155" s="305"/>
      <c r="C155" s="1596"/>
      <c r="D155" s="305"/>
      <c r="E155" s="1034"/>
      <c r="F155" s="860"/>
      <c r="G155" s="1199"/>
      <c r="H155" s="860"/>
      <c r="I155" s="860"/>
      <c r="J155" s="860"/>
      <c r="K155" s="860"/>
      <c r="L155" s="860"/>
      <c r="M155" s="860"/>
      <c r="N155" s="860"/>
      <c r="O155" s="860"/>
      <c r="P155" s="860"/>
      <c r="Q155" s="860"/>
      <c r="R155" s="860"/>
      <c r="S155" s="860"/>
      <c r="T155" s="860"/>
      <c r="U155" s="860"/>
    </row>
    <row r="156" spans="1:21" ht="22.2" customHeight="1">
      <c r="A156" s="1037" t="s">
        <v>149</v>
      </c>
      <c r="C156" s="1037"/>
      <c r="D156" s="1587" t="s">
        <v>150</v>
      </c>
      <c r="F156" s="1140"/>
      <c r="G156" s="975"/>
      <c r="H156" s="860"/>
      <c r="I156" s="860"/>
      <c r="J156" s="860"/>
      <c r="K156" s="860"/>
      <c r="L156" s="860"/>
      <c r="M156" s="860"/>
      <c r="N156" s="860"/>
      <c r="O156" s="860"/>
      <c r="P156" s="860"/>
      <c r="Q156" s="860"/>
      <c r="R156" s="860"/>
      <c r="S156" s="860"/>
      <c r="T156" s="860"/>
      <c r="U156" s="860"/>
    </row>
    <row r="157" spans="1:21" ht="22.2" customHeight="1">
      <c r="A157" s="1141" t="s">
        <v>151</v>
      </c>
      <c r="B157" s="1141" t="s">
        <v>152</v>
      </c>
      <c r="E157" s="1142"/>
      <c r="F157" s="1618"/>
      <c r="G157" s="1141"/>
      <c r="H157" s="860"/>
      <c r="I157" s="860"/>
      <c r="J157" s="860"/>
      <c r="K157" s="860"/>
      <c r="L157" s="860"/>
      <c r="M157" s="860"/>
      <c r="N157" s="860"/>
      <c r="O157" s="860"/>
      <c r="P157" s="860"/>
      <c r="Q157" s="860"/>
      <c r="R157" s="860"/>
      <c r="S157" s="860"/>
      <c r="T157" s="860"/>
      <c r="U157" s="860"/>
    </row>
    <row r="158" spans="1:21" ht="3" customHeight="1">
      <c r="A158" s="1602"/>
      <c r="B158" s="1602"/>
      <c r="C158" s="305"/>
      <c r="D158" s="305"/>
      <c r="E158" s="1142"/>
      <c r="F158" s="1618"/>
      <c r="G158" s="1141"/>
      <c r="H158" s="860"/>
      <c r="I158" s="860"/>
      <c r="J158" s="860"/>
      <c r="K158" s="860"/>
      <c r="L158" s="860"/>
      <c r="M158" s="860"/>
      <c r="N158" s="860"/>
      <c r="O158" s="860"/>
      <c r="P158" s="860"/>
      <c r="Q158" s="860"/>
      <c r="R158" s="860"/>
      <c r="S158" s="860"/>
      <c r="T158" s="860"/>
      <c r="U158" s="860"/>
    </row>
    <row r="159" spans="1:21" ht="22.2" customHeight="1">
      <c r="A159" s="4" t="s">
        <v>153</v>
      </c>
      <c r="C159" s="1270" t="s">
        <v>154</v>
      </c>
      <c r="F159" s="49"/>
      <c r="G159" s="49"/>
      <c r="H159" s="860"/>
      <c r="I159" s="860"/>
      <c r="J159" s="860"/>
      <c r="K159" s="860"/>
      <c r="L159" s="860"/>
      <c r="M159" s="860"/>
      <c r="N159" s="860"/>
      <c r="O159" s="860"/>
      <c r="P159" s="860"/>
      <c r="Q159" s="860"/>
      <c r="R159" s="860"/>
      <c r="S159" s="860"/>
      <c r="T159" s="860"/>
      <c r="U159" s="860"/>
    </row>
    <row r="160" spans="1:21" ht="3" customHeight="1">
      <c r="A160" s="99"/>
      <c r="B160" s="99"/>
      <c r="C160" s="99"/>
      <c r="D160" s="99"/>
      <c r="F160" s="49"/>
      <c r="G160" s="49"/>
      <c r="H160" s="860"/>
      <c r="I160" s="860"/>
      <c r="J160" s="860"/>
      <c r="K160" s="860"/>
      <c r="L160" s="860"/>
      <c r="M160" s="860"/>
      <c r="N160" s="860"/>
      <c r="O160" s="860"/>
      <c r="P160" s="860"/>
      <c r="Q160" s="860"/>
      <c r="R160" s="860"/>
      <c r="S160" s="860"/>
      <c r="T160" s="860"/>
      <c r="U160" s="860"/>
    </row>
    <row r="161" spans="1:21" ht="33" customHeight="1">
      <c r="A161" s="1143" t="s">
        <v>155</v>
      </c>
      <c r="C161" s="1143"/>
      <c r="F161" s="860"/>
      <c r="G161" s="1143"/>
      <c r="H161" s="860"/>
      <c r="I161" s="860"/>
      <c r="J161" s="860"/>
      <c r="K161" s="860"/>
      <c r="L161" s="860"/>
      <c r="M161" s="860"/>
      <c r="N161" s="860"/>
      <c r="O161" s="860"/>
      <c r="P161" s="860"/>
      <c r="Q161" s="860"/>
      <c r="R161" s="860"/>
      <c r="S161" s="860"/>
      <c r="T161" s="860"/>
      <c r="U161" s="860"/>
    </row>
    <row r="162" spans="1:21" ht="3" customHeight="1">
      <c r="A162" s="1603"/>
      <c r="B162" s="305"/>
      <c r="C162" s="1603"/>
      <c r="D162" s="305"/>
      <c r="F162" s="860"/>
      <c r="G162" s="1143"/>
      <c r="H162" s="860"/>
      <c r="I162" s="860"/>
      <c r="J162" s="860"/>
      <c r="K162" s="860"/>
      <c r="L162" s="860"/>
      <c r="M162" s="860"/>
      <c r="N162" s="860"/>
      <c r="O162" s="860"/>
      <c r="P162" s="860"/>
      <c r="Q162" s="860"/>
      <c r="R162" s="860"/>
      <c r="S162" s="860"/>
      <c r="T162" s="860"/>
      <c r="U162" s="860"/>
    </row>
    <row r="163" spans="1:21" ht="22.2" customHeight="1">
      <c r="A163" s="1588" t="s">
        <v>156</v>
      </c>
      <c r="C163" s="934" t="s">
        <v>157</v>
      </c>
      <c r="D163" s="1589" t="s">
        <v>158</v>
      </c>
      <c r="F163" s="1039"/>
      <c r="G163" s="1200"/>
      <c r="H163" s="860"/>
      <c r="I163" s="860"/>
      <c r="J163" s="860"/>
      <c r="K163" s="860"/>
      <c r="L163" s="860"/>
      <c r="M163" s="860"/>
      <c r="N163" s="860"/>
      <c r="O163" s="860"/>
      <c r="P163" s="860"/>
      <c r="Q163" s="860"/>
      <c r="R163" s="860"/>
      <c r="S163" s="860"/>
      <c r="T163" s="860"/>
      <c r="U163" s="860"/>
    </row>
    <row r="164" spans="1:21" ht="22.2" customHeight="1">
      <c r="A164" s="1032" t="s">
        <v>159</v>
      </c>
      <c r="C164" s="1591" t="s">
        <v>160</v>
      </c>
      <c r="F164" s="1619"/>
      <c r="H164" s="860"/>
      <c r="I164" s="860"/>
      <c r="J164" s="860"/>
      <c r="K164" s="860"/>
      <c r="L164" s="860"/>
      <c r="M164" s="860"/>
      <c r="N164" s="860"/>
      <c r="O164" s="860"/>
      <c r="P164" s="860"/>
      <c r="Q164" s="860"/>
      <c r="R164" s="860"/>
      <c r="S164" s="860"/>
      <c r="T164" s="860"/>
      <c r="U164" s="860"/>
    </row>
    <row r="165" spans="1:21" ht="22.2" customHeight="1">
      <c r="A165" s="1042" t="s">
        <v>161</v>
      </c>
      <c r="C165" s="1590" t="s">
        <v>162</v>
      </c>
      <c r="F165" s="1619"/>
      <c r="G165" s="1628"/>
      <c r="H165" s="860"/>
      <c r="I165" s="860"/>
      <c r="J165" s="860"/>
      <c r="K165" s="860"/>
      <c r="L165" s="860"/>
      <c r="M165" s="860"/>
      <c r="N165" s="860"/>
      <c r="O165" s="860"/>
      <c r="P165" s="860"/>
      <c r="Q165" s="860"/>
      <c r="R165" s="860"/>
      <c r="S165" s="860"/>
      <c r="T165" s="860"/>
      <c r="U165" s="860"/>
    </row>
    <row r="166" spans="1:21" ht="22.2" customHeight="1">
      <c r="A166" s="935" t="s">
        <v>163</v>
      </c>
      <c r="B166" s="1628" t="s">
        <v>164</v>
      </c>
      <c r="D166" s="1669" t="s">
        <v>165</v>
      </c>
      <c r="E166" s="540"/>
      <c r="F166" s="1620"/>
      <c r="H166" s="860"/>
      <c r="I166" s="860"/>
      <c r="J166" s="860"/>
      <c r="K166" s="860"/>
      <c r="L166" s="860"/>
      <c r="M166" s="860"/>
      <c r="N166" s="860"/>
      <c r="O166" s="860"/>
      <c r="P166" s="860"/>
      <c r="Q166" s="860"/>
      <c r="R166" s="860"/>
      <c r="S166" s="860"/>
      <c r="T166" s="860"/>
      <c r="U166" s="860"/>
    </row>
    <row r="167" spans="1:21" ht="3" customHeight="1">
      <c r="A167" s="1595"/>
      <c r="B167" s="1595"/>
      <c r="C167" s="1595"/>
      <c r="D167" s="1595"/>
      <c r="E167" s="540"/>
      <c r="F167" s="1620"/>
      <c r="G167" s="1042"/>
      <c r="H167" s="860"/>
      <c r="I167" s="860"/>
      <c r="J167" s="860"/>
      <c r="K167" s="860"/>
      <c r="L167" s="860"/>
      <c r="M167" s="860"/>
      <c r="N167" s="860"/>
      <c r="O167" s="860"/>
      <c r="P167" s="860"/>
      <c r="Q167" s="860"/>
      <c r="R167" s="860"/>
      <c r="S167" s="860"/>
      <c r="T167" s="860"/>
      <c r="U167" s="860"/>
    </row>
    <row r="168" spans="1:21" ht="22.2" customHeight="1">
      <c r="A168" s="1043" t="s">
        <v>166</v>
      </c>
      <c r="C168" s="1044" t="s">
        <v>167</v>
      </c>
      <c r="D168" s="1045"/>
      <c r="E168" s="305"/>
      <c r="F168" s="1199"/>
      <c r="H168" s="860"/>
      <c r="I168" s="860"/>
      <c r="J168" s="860"/>
      <c r="K168" s="860"/>
      <c r="L168" s="860"/>
      <c r="M168" s="860"/>
      <c r="N168" s="860"/>
      <c r="O168" s="860"/>
      <c r="P168" s="860"/>
      <c r="Q168" s="860"/>
      <c r="R168" s="860"/>
      <c r="S168" s="860"/>
      <c r="T168" s="860"/>
      <c r="U168" s="860"/>
    </row>
    <row r="169" spans="1:21" ht="3" customHeight="1">
      <c r="A169" s="1596"/>
      <c r="B169" s="305"/>
      <c r="C169" s="1597"/>
      <c r="D169" s="305"/>
      <c r="E169" s="305"/>
      <c r="F169" s="1199"/>
      <c r="H169" s="860"/>
      <c r="I169" s="860"/>
      <c r="J169" s="860"/>
      <c r="K169" s="860"/>
      <c r="L169" s="860"/>
      <c r="M169" s="860"/>
      <c r="N169" s="860"/>
      <c r="O169" s="860"/>
      <c r="P169" s="860"/>
      <c r="Q169" s="860"/>
      <c r="R169" s="860"/>
      <c r="S169" s="860"/>
      <c r="T169" s="860"/>
      <c r="U169" s="860"/>
    </row>
    <row r="170" spans="1:21" ht="22.2" customHeight="1">
      <c r="A170" s="1617" t="s">
        <v>168</v>
      </c>
      <c r="B170" s="700" t="s">
        <v>169</v>
      </c>
      <c r="C170" s="399" t="s">
        <v>170</v>
      </c>
      <c r="D170" s="1600" t="s">
        <v>171</v>
      </c>
      <c r="E170" s="1035"/>
      <c r="F170" s="860"/>
      <c r="I170" s="860"/>
      <c r="J170" s="860"/>
      <c r="K170" s="860"/>
      <c r="L170" s="860"/>
      <c r="M170" s="860"/>
      <c r="N170" s="860"/>
      <c r="O170" s="860"/>
      <c r="P170" s="860"/>
      <c r="Q170" s="860"/>
      <c r="R170" s="860"/>
      <c r="S170" s="860"/>
      <c r="T170" s="860"/>
      <c r="U170" s="860"/>
    </row>
    <row r="171" spans="1:21" ht="22.2" customHeight="1">
      <c r="B171" s="700" t="s">
        <v>172</v>
      </c>
      <c r="C171" s="399" t="s">
        <v>173</v>
      </c>
      <c r="D171" s="399"/>
      <c r="E171" s="1201"/>
      <c r="F171" s="860"/>
      <c r="I171" s="860"/>
      <c r="J171" s="860"/>
      <c r="K171" s="860"/>
      <c r="L171" s="860"/>
      <c r="M171" s="860"/>
      <c r="N171" s="860"/>
      <c r="O171" s="860"/>
      <c r="P171" s="860"/>
      <c r="Q171" s="860"/>
      <c r="R171" s="860"/>
      <c r="S171" s="860"/>
      <c r="T171" s="860"/>
      <c r="U171" s="860"/>
    </row>
    <row r="172" spans="1:21" ht="22.2" customHeight="1">
      <c r="B172" s="700" t="s">
        <v>174</v>
      </c>
      <c r="C172" t="s">
        <v>175</v>
      </c>
      <c r="E172" s="1201"/>
      <c r="F172" s="860"/>
      <c r="I172" s="860"/>
      <c r="J172" s="860"/>
      <c r="K172" s="860"/>
      <c r="L172" s="860"/>
      <c r="M172" s="860"/>
      <c r="N172" s="860"/>
      <c r="O172" s="860"/>
      <c r="P172" s="860"/>
      <c r="Q172" s="860"/>
      <c r="R172" s="860"/>
      <c r="S172" s="860"/>
      <c r="T172" s="860"/>
      <c r="U172" s="860"/>
    </row>
    <row r="173" spans="1:21" ht="22.2" customHeight="1">
      <c r="A173" s="700" t="s">
        <v>176</v>
      </c>
      <c r="C173" s="1036"/>
      <c r="E173" s="1201"/>
      <c r="F173" s="860"/>
      <c r="I173" s="860"/>
      <c r="J173" s="860"/>
      <c r="K173" s="860"/>
      <c r="L173" s="860"/>
      <c r="M173" s="860"/>
      <c r="N173" s="860"/>
      <c r="O173" s="860"/>
      <c r="P173" s="860"/>
      <c r="Q173" s="860"/>
      <c r="R173" s="860"/>
      <c r="S173" s="860"/>
      <c r="T173" s="860"/>
      <c r="U173" s="860"/>
    </row>
    <row r="174" spans="1:21" ht="3" customHeight="1">
      <c r="A174" s="1598"/>
      <c r="B174" s="1598" t="s">
        <v>177</v>
      </c>
      <c r="C174" s="1598"/>
      <c r="D174" s="1598"/>
      <c r="E174" s="1201"/>
      <c r="F174" s="860"/>
      <c r="I174" s="860"/>
      <c r="J174" s="860"/>
      <c r="K174" s="860"/>
      <c r="L174" s="860"/>
      <c r="M174" s="860"/>
      <c r="N174" s="860"/>
      <c r="O174" s="860"/>
      <c r="P174" s="860"/>
      <c r="Q174" s="860"/>
      <c r="R174" s="860"/>
      <c r="S174" s="860"/>
      <c r="T174" s="860"/>
      <c r="U174" s="860"/>
    </row>
    <row r="175" spans="1:21" ht="22.2" customHeight="1">
      <c r="A175" s="1616" t="s">
        <v>178</v>
      </c>
      <c r="B175" s="801" t="s">
        <v>179</v>
      </c>
      <c r="D175" s="1036" t="s">
        <v>180</v>
      </c>
      <c r="F175" s="1621"/>
      <c r="G175" s="807"/>
      <c r="H175" s="860"/>
      <c r="I175" s="860"/>
      <c r="J175" s="860"/>
      <c r="K175" s="860"/>
      <c r="L175" s="860"/>
      <c r="M175" s="860"/>
      <c r="N175" s="860"/>
      <c r="O175" s="860"/>
      <c r="P175" s="860"/>
      <c r="Q175" s="860"/>
      <c r="R175" s="860"/>
      <c r="S175" s="860"/>
      <c r="T175" s="860"/>
      <c r="U175" s="860"/>
    </row>
    <row r="176" spans="1:21" ht="3" customHeight="1">
      <c r="A176" s="1598"/>
      <c r="B176" s="1598"/>
      <c r="C176" s="1598"/>
      <c r="D176" s="1598"/>
      <c r="F176" s="1621"/>
      <c r="G176" s="807"/>
      <c r="H176" s="860"/>
      <c r="I176" s="860"/>
      <c r="J176" s="860"/>
      <c r="K176" s="860"/>
      <c r="L176" s="860"/>
      <c r="M176" s="860"/>
      <c r="N176" s="860"/>
      <c r="O176" s="860"/>
      <c r="P176" s="860"/>
      <c r="Q176" s="860"/>
      <c r="R176" s="860"/>
      <c r="S176" s="860"/>
      <c r="T176" s="860"/>
      <c r="U176" s="860"/>
    </row>
    <row r="177" spans="1:21" ht="22.2" customHeight="1">
      <c r="A177" s="451" t="s">
        <v>181</v>
      </c>
      <c r="C177" s="921" t="s">
        <v>182</v>
      </c>
      <c r="E177" s="921"/>
      <c r="F177" s="1622"/>
      <c r="G177" s="1187"/>
      <c r="H177" s="860"/>
      <c r="I177" s="860"/>
      <c r="J177" s="860"/>
      <c r="K177" s="860"/>
      <c r="L177" s="860"/>
      <c r="M177" s="860"/>
      <c r="N177" s="860"/>
      <c r="O177" s="860"/>
      <c r="P177" s="860"/>
      <c r="Q177" s="860"/>
      <c r="R177" s="860"/>
      <c r="S177" s="860"/>
      <c r="T177" s="860"/>
      <c r="U177" s="860"/>
    </row>
    <row r="178" spans="1:21" ht="3" customHeight="1">
      <c r="A178" s="1573"/>
      <c r="B178" s="305"/>
      <c r="C178" s="1193"/>
      <c r="D178" s="305"/>
      <c r="E178" s="921"/>
      <c r="F178" s="1622"/>
      <c r="G178" s="1187"/>
      <c r="H178" s="860"/>
      <c r="I178" s="860"/>
      <c r="J178" s="860"/>
      <c r="K178" s="860"/>
      <c r="L178" s="860"/>
      <c r="M178" s="860"/>
      <c r="N178" s="860"/>
      <c r="O178" s="860"/>
      <c r="P178" s="860"/>
      <c r="Q178" s="860"/>
      <c r="R178" s="860"/>
      <c r="S178" s="860"/>
      <c r="T178" s="860"/>
      <c r="U178" s="860"/>
    </row>
    <row r="179" spans="1:21" ht="33" customHeight="1">
      <c r="A179" s="1145" t="s">
        <v>183</v>
      </c>
      <c r="B179" s="1034"/>
      <c r="C179" s="1145"/>
      <c r="D179" s="1146"/>
      <c r="E179" s="109"/>
      <c r="F179" s="859"/>
      <c r="G179" s="1201"/>
      <c r="H179" s="860"/>
      <c r="I179" s="860"/>
      <c r="J179" s="860"/>
      <c r="K179" s="860"/>
      <c r="L179" s="860"/>
      <c r="M179" s="860"/>
      <c r="N179" s="860"/>
      <c r="O179" s="860"/>
      <c r="P179" s="860"/>
      <c r="Q179" s="860"/>
      <c r="R179" s="860"/>
      <c r="S179" s="860"/>
      <c r="T179" s="860"/>
      <c r="U179" s="860"/>
    </row>
    <row r="180" spans="1:21" ht="1.95" customHeight="1">
      <c r="A180" s="1599"/>
      <c r="B180" s="305"/>
      <c r="C180" s="1598"/>
      <c r="D180" s="1192"/>
      <c r="E180" s="109"/>
      <c r="F180" s="859"/>
      <c r="G180" s="1201"/>
      <c r="H180" s="860"/>
      <c r="I180" s="860"/>
      <c r="J180" s="860"/>
      <c r="K180" s="860"/>
      <c r="L180" s="860"/>
      <c r="M180" s="860"/>
      <c r="N180" s="860"/>
      <c r="O180" s="860"/>
      <c r="P180" s="860"/>
      <c r="Q180" s="860"/>
      <c r="R180" s="860"/>
      <c r="S180" s="860"/>
      <c r="T180" s="860"/>
      <c r="U180" s="860"/>
    </row>
    <row r="181" spans="1:21" ht="22.2" customHeight="1">
      <c r="A181" s="700" t="s">
        <v>184</v>
      </c>
      <c r="C181" s="1601" t="s">
        <v>185</v>
      </c>
      <c r="E181" s="399"/>
      <c r="F181" s="1623"/>
      <c r="G181" s="1202"/>
      <c r="H181" s="860"/>
      <c r="I181" s="860"/>
      <c r="J181" s="860"/>
      <c r="K181" s="860"/>
      <c r="L181" s="860"/>
      <c r="M181" s="860"/>
      <c r="N181" s="860"/>
      <c r="O181" s="860"/>
      <c r="P181" s="860"/>
      <c r="Q181" s="860"/>
      <c r="R181" s="860"/>
      <c r="S181" s="860"/>
      <c r="T181" s="860"/>
      <c r="U181" s="860"/>
    </row>
    <row r="182" spans="1:21" ht="3" customHeight="1">
      <c r="A182" s="1598"/>
      <c r="B182" s="305"/>
      <c r="C182" s="1604"/>
      <c r="D182" s="305"/>
      <c r="E182" s="399"/>
      <c r="F182" s="1623"/>
      <c r="G182" s="1202"/>
      <c r="H182" s="860"/>
      <c r="I182" s="860"/>
      <c r="J182" s="860"/>
      <c r="K182" s="860"/>
      <c r="L182" s="860"/>
      <c r="M182" s="860"/>
      <c r="N182" s="860"/>
      <c r="O182" s="860"/>
      <c r="P182" s="860"/>
      <c r="Q182" s="860"/>
      <c r="R182" s="860"/>
      <c r="S182" s="860"/>
      <c r="T182" s="860"/>
      <c r="U182" s="860"/>
    </row>
    <row r="183" spans="1:21" ht="33" customHeight="1">
      <c r="A183" s="1615" t="s">
        <v>186</v>
      </c>
      <c r="C183" s="1563"/>
      <c r="D183" s="1047" t="s">
        <v>85</v>
      </c>
      <c r="F183" s="860"/>
      <c r="G183" s="1203"/>
      <c r="H183" s="860"/>
      <c r="I183" s="860"/>
      <c r="J183" s="860"/>
      <c r="K183" s="860"/>
      <c r="L183" s="860"/>
      <c r="M183" s="860"/>
      <c r="N183" s="860"/>
      <c r="O183" s="860"/>
      <c r="P183" s="860"/>
      <c r="Q183" s="860"/>
      <c r="R183" s="860"/>
      <c r="S183" s="860"/>
      <c r="T183" s="860"/>
      <c r="U183" s="860"/>
    </row>
    <row r="184" spans="1:21" ht="22.2" customHeight="1">
      <c r="A184" s="1046" t="s">
        <v>187</v>
      </c>
      <c r="B184" s="26" t="s">
        <v>188</v>
      </c>
      <c r="C184" s="1144" t="s">
        <v>189</v>
      </c>
      <c r="E184" s="399"/>
      <c r="F184" s="1623"/>
      <c r="G184" s="1204"/>
      <c r="H184" s="860"/>
      <c r="I184" s="860"/>
      <c r="J184" s="860"/>
      <c r="K184" s="860"/>
      <c r="L184" s="860"/>
      <c r="M184" s="860"/>
      <c r="N184" s="860"/>
      <c r="O184" s="860"/>
      <c r="P184" s="860"/>
      <c r="Q184" s="860"/>
      <c r="R184" s="860"/>
      <c r="S184" s="860"/>
      <c r="T184" s="860"/>
      <c r="U184" s="860"/>
    </row>
    <row r="185" spans="1:21" ht="22.2" customHeight="1">
      <c r="A185" s="1606" t="s">
        <v>55</v>
      </c>
      <c r="B185" s="919" t="s">
        <v>190</v>
      </c>
      <c r="D185" s="1668" t="s">
        <v>191</v>
      </c>
      <c r="E185" s="1962" t="s">
        <v>192</v>
      </c>
      <c r="F185" s="1624"/>
      <c r="G185" s="1204"/>
      <c r="H185" s="860"/>
      <c r="I185" s="860"/>
      <c r="J185" s="860"/>
      <c r="K185" s="860"/>
      <c r="L185" s="860"/>
      <c r="M185" s="860"/>
      <c r="N185" s="860"/>
      <c r="O185" s="860"/>
      <c r="P185" s="860"/>
      <c r="Q185" s="860"/>
      <c r="R185" s="860"/>
      <c r="S185" s="860"/>
      <c r="T185" s="860"/>
      <c r="U185" s="860"/>
    </row>
    <row r="186" spans="1:21" ht="22.2" customHeight="1">
      <c r="A186" s="1991" t="s">
        <v>192</v>
      </c>
      <c r="B186" s="1991"/>
      <c r="C186" s="1991"/>
      <c r="D186" s="1991"/>
      <c r="E186" s="1962"/>
      <c r="F186" s="1624"/>
      <c r="H186" s="860"/>
      <c r="I186" s="860"/>
      <c r="J186" s="860"/>
      <c r="K186" s="860"/>
      <c r="L186" s="860"/>
      <c r="M186" s="860"/>
      <c r="N186" s="860"/>
      <c r="O186" s="860"/>
      <c r="P186" s="860"/>
      <c r="Q186" s="860"/>
      <c r="R186" s="860"/>
      <c r="S186" s="860"/>
      <c r="T186" s="860"/>
      <c r="U186" s="860"/>
    </row>
    <row r="187" spans="1:21" ht="22.2" customHeight="1">
      <c r="A187" s="1040" t="s">
        <v>193</v>
      </c>
      <c r="C187" s="1605" t="s">
        <v>194</v>
      </c>
      <c r="E187" s="1962"/>
      <c r="F187" s="1624"/>
      <c r="G187" s="1627"/>
      <c r="H187" s="860"/>
      <c r="I187" s="860"/>
      <c r="J187" s="860"/>
      <c r="K187" s="860"/>
      <c r="L187" s="860"/>
      <c r="M187" s="860"/>
      <c r="N187" s="860"/>
      <c r="O187" s="860"/>
      <c r="P187" s="860"/>
      <c r="Q187" s="860"/>
      <c r="R187" s="860"/>
      <c r="S187" s="860"/>
      <c r="T187" s="860"/>
      <c r="U187" s="860"/>
    </row>
    <row r="188" spans="1:21" ht="3" customHeight="1">
      <c r="A188" s="1607"/>
      <c r="B188" s="305"/>
      <c r="C188" s="1194"/>
      <c r="D188" s="305"/>
      <c r="E188" s="1962"/>
      <c r="F188" s="1624"/>
      <c r="G188" s="1627"/>
      <c r="H188" s="860"/>
      <c r="I188" s="860"/>
      <c r="J188" s="860"/>
      <c r="K188" s="860"/>
      <c r="L188" s="860"/>
      <c r="M188" s="860"/>
      <c r="N188" s="860"/>
      <c r="O188" s="860"/>
      <c r="P188" s="860"/>
      <c r="Q188" s="860"/>
      <c r="R188" s="860"/>
      <c r="S188" s="860"/>
      <c r="T188" s="860"/>
      <c r="U188" s="860"/>
    </row>
    <row r="189" spans="1:21" ht="22.2" customHeight="1">
      <c r="A189" s="1672" t="s">
        <v>195</v>
      </c>
      <c r="B189" s="1673"/>
      <c r="D189" s="399" t="s">
        <v>196</v>
      </c>
      <c r="E189" s="1962"/>
      <c r="F189" s="1624"/>
      <c r="G189" s="1627"/>
      <c r="H189" s="860"/>
      <c r="I189" s="860"/>
      <c r="J189" s="860"/>
      <c r="K189" s="860"/>
      <c r="L189" s="860"/>
      <c r="M189" s="860"/>
      <c r="N189" s="860"/>
      <c r="O189" s="860"/>
      <c r="P189" s="860"/>
      <c r="Q189" s="860"/>
      <c r="R189" s="860"/>
      <c r="S189" s="860"/>
      <c r="T189" s="860"/>
      <c r="U189" s="860"/>
    </row>
    <row r="190" spans="1:21" ht="16.95" customHeight="1">
      <c r="B190" s="3" t="s">
        <v>197</v>
      </c>
      <c r="D190" s="26" t="s">
        <v>198</v>
      </c>
      <c r="E190" s="1962"/>
      <c r="F190" s="1624"/>
      <c r="G190" s="1627"/>
      <c r="H190" s="860"/>
      <c r="I190" s="860"/>
      <c r="J190" s="860"/>
      <c r="K190" s="860"/>
      <c r="L190" s="860"/>
      <c r="M190" s="860"/>
      <c r="N190" s="860"/>
      <c r="O190" s="860"/>
      <c r="P190" s="860"/>
      <c r="Q190" s="860"/>
      <c r="R190" s="860"/>
      <c r="S190" s="860"/>
      <c r="T190" s="860"/>
      <c r="U190" s="860"/>
    </row>
    <row r="191" spans="1:21" ht="3" customHeight="1">
      <c r="A191" s="305"/>
      <c r="B191" s="305"/>
      <c r="C191" s="1195" t="s">
        <v>199</v>
      </c>
      <c r="D191" s="1192" t="s">
        <v>200</v>
      </c>
      <c r="F191" s="1625"/>
      <c r="G191" s="1627"/>
      <c r="H191" s="860"/>
      <c r="I191" s="860"/>
      <c r="J191" s="860"/>
      <c r="K191" s="860"/>
      <c r="L191" s="860"/>
      <c r="M191" s="860"/>
      <c r="N191" s="860"/>
      <c r="O191" s="860"/>
      <c r="P191" s="860"/>
      <c r="Q191" s="860"/>
      <c r="R191" s="860"/>
      <c r="S191" s="860"/>
      <c r="T191" s="860"/>
      <c r="U191" s="860"/>
    </row>
    <row r="192" spans="1:21" ht="22.2" customHeight="1" thickBot="1">
      <c r="A192" s="1614" t="s">
        <v>201</v>
      </c>
      <c r="B192" s="1591" t="s">
        <v>202</v>
      </c>
      <c r="C192" s="697"/>
      <c r="D192" s="26" t="s">
        <v>203</v>
      </c>
      <c r="F192" s="860"/>
      <c r="G192" s="1205"/>
      <c r="H192" s="860"/>
      <c r="I192" s="860"/>
      <c r="J192" s="860"/>
      <c r="K192" s="860"/>
      <c r="L192" s="860"/>
      <c r="M192" s="860"/>
      <c r="N192" s="860"/>
      <c r="O192" s="860"/>
      <c r="P192" s="860"/>
      <c r="Q192" s="860"/>
      <c r="R192" s="860"/>
      <c r="S192" s="860"/>
      <c r="T192" s="860"/>
      <c r="U192" s="860"/>
    </row>
    <row r="193" spans="1:21" ht="16.95" customHeight="1" thickTop="1">
      <c r="A193" s="1591" t="s">
        <v>204</v>
      </c>
      <c r="C193" s="1670" t="s">
        <v>205</v>
      </c>
      <c r="D193" s="1671"/>
      <c r="G193" s="954"/>
      <c r="H193" s="860"/>
      <c r="I193" s="860"/>
      <c r="J193" s="860"/>
      <c r="K193" s="860"/>
      <c r="L193" s="860"/>
      <c r="M193" s="860"/>
      <c r="N193" s="860"/>
      <c r="O193" s="860"/>
      <c r="P193" s="860"/>
      <c r="Q193" s="860"/>
      <c r="R193" s="860"/>
      <c r="S193" s="860"/>
      <c r="T193" s="860"/>
      <c r="U193" s="860"/>
    </row>
    <row r="194" spans="1:21" ht="3" customHeight="1">
      <c r="A194" s="1661"/>
      <c r="B194" s="305"/>
      <c r="C194" s="1662"/>
      <c r="D194" s="1197"/>
      <c r="G194" s="954"/>
      <c r="H194" s="860"/>
      <c r="I194" s="860"/>
      <c r="J194" s="860"/>
      <c r="K194" s="860"/>
      <c r="L194" s="860"/>
      <c r="M194" s="860"/>
      <c r="N194" s="860"/>
      <c r="O194" s="860"/>
      <c r="P194" s="860"/>
      <c r="Q194" s="860"/>
      <c r="R194" s="860"/>
      <c r="S194" s="860"/>
      <c r="T194" s="860"/>
      <c r="U194" s="860"/>
    </row>
    <row r="195" spans="1:21" ht="22.2" customHeight="1">
      <c r="A195" s="1660" t="s">
        <v>206</v>
      </c>
      <c r="C195" s="359" t="s">
        <v>207</v>
      </c>
      <c r="D195" s="399" t="s">
        <v>208</v>
      </c>
      <c r="F195" s="1626"/>
      <c r="G195" s="1206"/>
      <c r="H195" s="860"/>
      <c r="I195" s="860"/>
      <c r="J195" s="860"/>
      <c r="K195" s="860"/>
      <c r="L195" s="860"/>
      <c r="M195" s="860"/>
      <c r="N195" s="860"/>
      <c r="O195" s="860"/>
      <c r="P195" s="860"/>
      <c r="Q195" s="860"/>
      <c r="R195" s="860"/>
      <c r="S195" s="860"/>
      <c r="T195" s="860"/>
      <c r="U195" s="860"/>
    </row>
    <row r="196" spans="1:21" ht="3" customHeight="1">
      <c r="A196" s="1586"/>
      <c r="B196" s="1586"/>
      <c r="C196" s="1586"/>
      <c r="D196" s="1586"/>
      <c r="E196" s="1586"/>
      <c r="F196" s="860"/>
      <c r="G196" s="305"/>
      <c r="H196" s="305"/>
      <c r="I196" s="305"/>
      <c r="J196" s="305"/>
      <c r="K196" s="305"/>
      <c r="L196" s="860"/>
      <c r="M196" s="860"/>
      <c r="N196" s="860"/>
      <c r="O196" s="860"/>
      <c r="P196" s="860"/>
      <c r="Q196" s="860"/>
      <c r="R196" s="860"/>
      <c r="S196" s="860"/>
      <c r="T196" s="860"/>
      <c r="U196" s="860"/>
    </row>
    <row r="197" spans="1:21" ht="33" customHeight="1">
      <c r="A197" s="1651" t="s">
        <v>209</v>
      </c>
      <c r="B197" s="918"/>
      <c r="C197" s="860"/>
      <c r="D197" s="950" t="s">
        <v>210</v>
      </c>
      <c r="E197" s="1586"/>
      <c r="F197" s="860"/>
      <c r="G197" s="305"/>
      <c r="H197" s="305"/>
      <c r="I197" s="305"/>
      <c r="J197" s="305"/>
      <c r="K197" s="305"/>
      <c r="L197" s="860"/>
      <c r="M197" s="860"/>
      <c r="N197" s="860"/>
      <c r="O197" s="860"/>
      <c r="P197" s="860"/>
      <c r="Q197" s="860"/>
      <c r="R197" s="860"/>
      <c r="S197" s="860"/>
      <c r="T197" s="860"/>
      <c r="U197" s="860"/>
    </row>
    <row r="198" spans="1:21" ht="33" customHeight="1">
      <c r="A198" s="1157" t="s">
        <v>211</v>
      </c>
      <c r="B198" s="1655" t="s">
        <v>212</v>
      </c>
      <c r="D198" s="1539"/>
      <c r="E198" s="305"/>
      <c r="F198" s="1209"/>
      <c r="G198" s="1156">
        <v>1</v>
      </c>
      <c r="L198" s="860"/>
      <c r="M198" s="860"/>
      <c r="N198" s="860"/>
      <c r="O198" s="860"/>
      <c r="P198" s="860"/>
      <c r="Q198" s="860"/>
      <c r="R198" s="860"/>
      <c r="S198" s="860"/>
      <c r="T198" s="860"/>
      <c r="U198" s="860"/>
    </row>
    <row r="199" spans="1:21" ht="33" customHeight="1">
      <c r="A199" s="1158" t="s">
        <v>213</v>
      </c>
      <c r="B199" s="1158"/>
      <c r="C199" s="1158"/>
      <c r="D199" s="1158"/>
      <c r="E199" s="305"/>
      <c r="F199" s="1210"/>
      <c r="G199" s="299"/>
      <c r="L199" s="860"/>
      <c r="M199" s="860"/>
      <c r="N199" s="860"/>
      <c r="O199" s="860"/>
      <c r="P199" s="860"/>
      <c r="Q199" s="860"/>
      <c r="R199" s="860"/>
      <c r="S199" s="860"/>
      <c r="T199" s="860"/>
      <c r="U199" s="860"/>
    </row>
    <row r="200" spans="1:21" ht="33" customHeight="1">
      <c r="A200" s="1999" t="s">
        <v>214</v>
      </c>
      <c r="B200" s="1653" t="s">
        <v>215</v>
      </c>
      <c r="C200" s="299"/>
      <c r="D200" s="299"/>
      <c r="E200" s="305"/>
      <c r="F200" s="1210"/>
      <c r="G200" s="299"/>
      <c r="L200" s="860"/>
      <c r="M200" s="860"/>
      <c r="N200" s="860"/>
      <c r="O200" s="860"/>
      <c r="P200" s="860"/>
      <c r="Q200" s="860"/>
      <c r="R200" s="860"/>
      <c r="S200" s="860"/>
      <c r="T200" s="860"/>
      <c r="U200" s="860"/>
    </row>
    <row r="201" spans="1:21" ht="33" customHeight="1">
      <c r="A201" s="1999"/>
      <c r="B201" s="1653" t="s">
        <v>216</v>
      </c>
      <c r="C201" s="299"/>
      <c r="D201" s="299"/>
      <c r="E201" s="305"/>
      <c r="F201" s="1210"/>
      <c r="G201" s="299"/>
      <c r="L201" s="860"/>
      <c r="M201" s="860"/>
      <c r="N201" s="860"/>
      <c r="O201" s="860"/>
      <c r="P201" s="860"/>
      <c r="Q201" s="860"/>
      <c r="R201" s="860"/>
      <c r="S201" s="860"/>
      <c r="T201" s="860"/>
      <c r="U201" s="860"/>
    </row>
    <row r="202" spans="1:21" ht="10.95" customHeight="1">
      <c r="A202" s="1654"/>
      <c r="B202" s="1653"/>
      <c r="C202" s="299"/>
      <c r="D202" s="299"/>
      <c r="E202" s="305"/>
      <c r="F202" s="1210"/>
      <c r="G202" s="299"/>
      <c r="L202" s="860"/>
      <c r="M202" s="860"/>
      <c r="N202" s="860"/>
      <c r="O202" s="860"/>
      <c r="P202" s="860"/>
      <c r="Q202" s="860"/>
      <c r="R202" s="860"/>
      <c r="S202" s="860"/>
      <c r="T202" s="860"/>
      <c r="U202" s="860"/>
    </row>
    <row r="203" spans="1:21" ht="33" customHeight="1">
      <c r="A203" s="1664" t="s">
        <v>217</v>
      </c>
      <c r="B203" s="1159"/>
      <c r="C203" s="758" t="s">
        <v>218</v>
      </c>
      <c r="E203" s="305"/>
      <c r="F203" s="1209"/>
      <c r="G203" s="1156">
        <v>2</v>
      </c>
      <c r="L203" s="860"/>
      <c r="M203" s="860"/>
      <c r="N203" s="860"/>
      <c r="O203" s="860"/>
      <c r="P203" s="860"/>
      <c r="Q203" s="860"/>
      <c r="R203" s="860"/>
      <c r="S203" s="860"/>
      <c r="T203" s="860"/>
      <c r="U203" s="860"/>
    </row>
    <row r="204" spans="1:21" ht="10.95" customHeight="1">
      <c r="A204" s="1647"/>
      <c r="B204" s="1159"/>
      <c r="C204" s="758"/>
      <c r="E204" s="305"/>
      <c r="F204" s="1209"/>
      <c r="G204" s="1156"/>
      <c r="L204" s="860"/>
      <c r="M204" s="860"/>
      <c r="N204" s="860"/>
      <c r="O204" s="860"/>
      <c r="P204" s="860"/>
      <c r="Q204" s="860"/>
      <c r="R204" s="860"/>
      <c r="S204" s="860"/>
      <c r="T204" s="860"/>
      <c r="U204" s="860"/>
    </row>
    <row r="205" spans="1:21" ht="33" customHeight="1">
      <c r="A205" s="1160" t="s">
        <v>219</v>
      </c>
      <c r="B205" s="1646" t="s">
        <v>220</v>
      </c>
      <c r="C205" s="1644"/>
      <c r="D205" s="1645"/>
      <c r="E205" s="305"/>
      <c r="F205" s="1209"/>
      <c r="G205" s="1156">
        <v>3</v>
      </c>
      <c r="L205" s="860"/>
      <c r="M205" s="860"/>
      <c r="N205" s="860"/>
      <c r="O205" s="860"/>
      <c r="P205" s="860"/>
      <c r="Q205" s="860"/>
      <c r="R205" s="860"/>
      <c r="S205" s="860"/>
      <c r="T205" s="860"/>
      <c r="U205" s="860"/>
    </row>
    <row r="206" spans="1:21" ht="33" customHeight="1">
      <c r="A206" s="1791" t="s">
        <v>221</v>
      </c>
      <c r="B206" s="1663" t="s">
        <v>222</v>
      </c>
      <c r="C206" s="1663"/>
      <c r="E206" s="305"/>
      <c r="F206" s="1209"/>
      <c r="G206" s="1156"/>
      <c r="L206" s="860"/>
      <c r="M206" s="860"/>
      <c r="N206" s="860"/>
      <c r="O206" s="860"/>
      <c r="P206" s="860"/>
      <c r="Q206" s="860"/>
      <c r="R206" s="860"/>
      <c r="S206" s="860"/>
      <c r="T206" s="860"/>
      <c r="U206" s="860"/>
    </row>
    <row r="207" spans="1:21" ht="33" customHeight="1">
      <c r="A207" s="1630" t="s">
        <v>223</v>
      </c>
      <c r="B207" s="1630" t="s">
        <v>224</v>
      </c>
      <c r="C207" s="1630" t="s">
        <v>225</v>
      </c>
      <c r="E207" s="305"/>
      <c r="F207" s="1209"/>
      <c r="G207" s="1156">
        <v>4</v>
      </c>
      <c r="L207" s="860"/>
      <c r="M207" s="860"/>
      <c r="N207" s="860"/>
      <c r="O207" s="860"/>
      <c r="P207" s="860"/>
      <c r="Q207" s="860"/>
      <c r="R207" s="860"/>
      <c r="S207" s="860"/>
      <c r="T207" s="860"/>
      <c r="U207" s="860"/>
    </row>
    <row r="208" spans="1:21" ht="33" customHeight="1">
      <c r="A208" s="1161" t="s">
        <v>226</v>
      </c>
      <c r="B208" s="1161"/>
      <c r="C208" s="1632" t="s">
        <v>227</v>
      </c>
      <c r="D208" s="1162"/>
      <c r="E208" s="305"/>
      <c r="F208" s="1209"/>
      <c r="G208" s="1156"/>
      <c r="L208" s="860"/>
      <c r="M208" s="860"/>
      <c r="N208" s="860"/>
      <c r="O208" s="860"/>
      <c r="P208" s="860"/>
      <c r="Q208" s="860"/>
      <c r="R208" s="860"/>
      <c r="S208" s="860"/>
      <c r="T208" s="860"/>
      <c r="U208" s="860"/>
    </row>
    <row r="209" spans="1:21" ht="33" customHeight="1">
      <c r="A209" s="1630" t="s">
        <v>228</v>
      </c>
      <c r="B209" s="1630" t="s">
        <v>229</v>
      </c>
      <c r="C209" s="1989" t="s">
        <v>230</v>
      </c>
      <c r="D209" s="1989"/>
      <c r="E209" s="305"/>
      <c r="F209" s="1209"/>
      <c r="G209" s="1156">
        <v>7</v>
      </c>
      <c r="L209" s="860"/>
      <c r="M209" s="860"/>
      <c r="N209" s="860"/>
      <c r="O209" s="860"/>
      <c r="P209" s="860"/>
      <c r="Q209" s="860"/>
      <c r="R209" s="860"/>
      <c r="S209" s="860"/>
      <c r="T209" s="860"/>
      <c r="U209" s="860"/>
    </row>
    <row r="210" spans="1:21" ht="33" customHeight="1">
      <c r="A210" s="1992" t="s">
        <v>231</v>
      </c>
      <c r="B210" s="1992"/>
      <c r="C210" s="1992"/>
      <c r="D210" s="1992"/>
      <c r="E210" s="305"/>
      <c r="F210" s="1211"/>
      <c r="G210"/>
      <c r="L210" s="860"/>
      <c r="M210" s="860"/>
      <c r="N210" s="860"/>
      <c r="O210" s="860"/>
      <c r="P210" s="860"/>
      <c r="Q210" s="860"/>
      <c r="R210" s="860"/>
      <c r="S210" s="860"/>
      <c r="T210" s="860"/>
      <c r="U210" s="860"/>
    </row>
    <row r="211" spans="1:21" ht="33" customHeight="1">
      <c r="A211" s="65" t="s">
        <v>232</v>
      </c>
      <c r="B211" s="1642"/>
      <c r="E211" s="305"/>
      <c r="F211" s="1209"/>
      <c r="G211" s="1156"/>
      <c r="L211" s="860"/>
      <c r="M211" s="860"/>
      <c r="N211" s="860"/>
      <c r="O211" s="860"/>
      <c r="P211" s="860"/>
      <c r="Q211" s="860"/>
      <c r="R211" s="860"/>
      <c r="S211" s="860"/>
      <c r="T211" s="860"/>
      <c r="U211" s="860"/>
    </row>
    <row r="212" spans="1:21" ht="33" customHeight="1">
      <c r="A212" s="1792" t="s">
        <v>233</v>
      </c>
      <c r="C212" s="1283" t="s">
        <v>234</v>
      </c>
      <c r="D212" s="399" t="s">
        <v>235</v>
      </c>
      <c r="E212" s="305"/>
      <c r="F212" s="1209"/>
      <c r="G212" s="1156"/>
      <c r="L212" s="860"/>
      <c r="M212" s="860"/>
      <c r="N212" s="860"/>
      <c r="O212" s="860"/>
      <c r="P212" s="860"/>
      <c r="Q212" s="860"/>
      <c r="R212" s="860"/>
      <c r="S212" s="860"/>
      <c r="T212" s="860"/>
      <c r="U212" s="860"/>
    </row>
    <row r="213" spans="1:21" ht="33" customHeight="1">
      <c r="A213" s="1163" t="s">
        <v>236</v>
      </c>
      <c r="D213" s="299"/>
      <c r="E213" s="305"/>
      <c r="F213" s="1209"/>
      <c r="G213" s="1156"/>
      <c r="L213" s="860"/>
      <c r="M213" s="860"/>
      <c r="N213" s="860"/>
      <c r="O213" s="860"/>
      <c r="P213" s="860"/>
      <c r="Q213" s="860"/>
      <c r="R213" s="860"/>
      <c r="S213" s="860"/>
      <c r="T213" s="860"/>
      <c r="U213" s="860"/>
    </row>
    <row r="214" spans="1:21" ht="33" customHeight="1">
      <c r="A214" s="1166" t="s">
        <v>237</v>
      </c>
      <c r="B214" s="1629"/>
      <c r="E214" s="305"/>
      <c r="F214" s="1210"/>
      <c r="G214" s="299"/>
      <c r="L214" s="860"/>
      <c r="M214" s="860"/>
      <c r="N214" s="860"/>
      <c r="O214" s="860"/>
      <c r="P214" s="860"/>
      <c r="Q214" s="860"/>
      <c r="R214" s="860"/>
      <c r="S214" s="860"/>
      <c r="T214" s="860"/>
      <c r="U214" s="860"/>
    </row>
    <row r="215" spans="1:21" ht="33" customHeight="1">
      <c r="A215" s="1633" t="s">
        <v>238</v>
      </c>
      <c r="B215" s="1633" t="s">
        <v>239</v>
      </c>
      <c r="C215" s="1633" t="s">
        <v>240</v>
      </c>
      <c r="D215" s="1652" t="s">
        <v>241</v>
      </c>
      <c r="E215" s="305"/>
      <c r="F215" s="1209"/>
      <c r="G215" s="1156"/>
      <c r="L215" s="860"/>
      <c r="M215" s="860"/>
      <c r="N215" s="860"/>
      <c r="O215" s="860"/>
      <c r="P215" s="860"/>
      <c r="Q215" s="860"/>
      <c r="R215" s="860"/>
      <c r="S215" s="860"/>
      <c r="T215" s="860"/>
      <c r="U215" s="860"/>
    </row>
    <row r="216" spans="1:21" ht="33" customHeight="1">
      <c r="A216" s="1164" t="s">
        <v>242</v>
      </c>
      <c r="C216" s="1658" t="s">
        <v>243</v>
      </c>
      <c r="D216" s="1185"/>
      <c r="E216" s="305"/>
      <c r="F216" s="1209"/>
      <c r="G216" s="1156"/>
      <c r="L216" s="860"/>
      <c r="M216" s="860"/>
      <c r="N216" s="860"/>
      <c r="O216" s="860"/>
      <c r="P216" s="860"/>
      <c r="Q216" s="860"/>
      <c r="R216" s="860"/>
      <c r="S216" s="860"/>
      <c r="T216" s="860"/>
      <c r="U216" s="860"/>
    </row>
    <row r="217" spans="1:21" ht="33" customHeight="1">
      <c r="A217" s="697" t="s">
        <v>57</v>
      </c>
      <c r="B217" s="697"/>
      <c r="C217" s="95" t="s">
        <v>86</v>
      </c>
      <c r="D217" s="693"/>
      <c r="E217" s="305"/>
      <c r="F217" s="1209"/>
      <c r="G217" s="1156"/>
      <c r="L217" s="860"/>
      <c r="M217" s="860"/>
      <c r="N217" s="860"/>
      <c r="O217" s="860"/>
      <c r="P217" s="860"/>
      <c r="Q217" s="860"/>
      <c r="R217" s="860"/>
      <c r="S217" s="860"/>
      <c r="T217" s="860"/>
      <c r="U217" s="860"/>
    </row>
    <row r="218" spans="1:21" ht="33" customHeight="1">
      <c r="A218" s="1778" t="s">
        <v>87</v>
      </c>
      <c r="B218" s="1778"/>
      <c r="C218" s="1780" t="s">
        <v>88</v>
      </c>
      <c r="D218" s="1782"/>
      <c r="E218" s="305"/>
      <c r="F218" s="1209"/>
      <c r="G218" s="1156"/>
      <c r="L218" s="860"/>
      <c r="M218" s="860"/>
      <c r="N218" s="860"/>
      <c r="O218" s="860"/>
      <c r="P218" s="860"/>
      <c r="Q218" s="860"/>
      <c r="R218" s="860"/>
      <c r="S218" s="860"/>
      <c r="T218" s="860"/>
      <c r="U218" s="860"/>
    </row>
    <row r="219" spans="1:21" ht="33" customHeight="1">
      <c r="A219" s="1778" t="s">
        <v>89</v>
      </c>
      <c r="B219" s="1778"/>
      <c r="C219" s="1780" t="s">
        <v>90</v>
      </c>
      <c r="D219" s="1780"/>
      <c r="E219" s="305"/>
      <c r="F219" s="1209"/>
      <c r="G219" s="1156"/>
      <c r="L219" s="860"/>
      <c r="M219" s="860"/>
      <c r="N219" s="860"/>
      <c r="O219" s="860"/>
      <c r="P219" s="860"/>
      <c r="Q219" s="860"/>
      <c r="R219" s="860"/>
      <c r="S219" s="860"/>
      <c r="T219" s="860"/>
      <c r="U219" s="860"/>
    </row>
    <row r="220" spans="1:21" ht="33" customHeight="1">
      <c r="A220" s="1651" t="s">
        <v>209</v>
      </c>
      <c r="B220" s="918"/>
      <c r="C220" s="299"/>
      <c r="D220" s="950" t="s">
        <v>244</v>
      </c>
      <c r="E220" s="305"/>
      <c r="F220" s="1209"/>
      <c r="G220" s="1156"/>
      <c r="L220" s="860"/>
      <c r="M220" s="860"/>
      <c r="N220" s="860"/>
      <c r="O220" s="860"/>
      <c r="P220" s="860"/>
      <c r="Q220" s="860"/>
      <c r="R220" s="860"/>
      <c r="S220" s="860"/>
      <c r="T220" s="860"/>
      <c r="U220" s="860"/>
    </row>
    <row r="221" spans="1:21" ht="33" customHeight="1">
      <c r="A221" s="1631" t="s">
        <v>245</v>
      </c>
      <c r="B221" s="1634"/>
      <c r="C221" s="1210"/>
      <c r="D221" s="1210"/>
      <c r="E221" s="305"/>
      <c r="F221" s="1209"/>
      <c r="G221" s="1156"/>
      <c r="L221" s="860"/>
      <c r="M221" s="860"/>
      <c r="N221" s="860"/>
      <c r="O221" s="860"/>
      <c r="P221" s="860"/>
      <c r="Q221" s="860"/>
      <c r="R221" s="860"/>
      <c r="S221" s="860"/>
      <c r="T221" s="860"/>
      <c r="U221" s="860"/>
    </row>
    <row r="222" spans="1:21" ht="33" customHeight="1">
      <c r="A222" s="1793" t="s">
        <v>246</v>
      </c>
      <c r="B222" s="1159"/>
      <c r="C222" s="1635" t="s">
        <v>247</v>
      </c>
      <c r="D222" s="299"/>
      <c r="E222" s="305"/>
      <c r="F222" s="1209"/>
      <c r="G222" s="1156"/>
      <c r="L222" s="860"/>
      <c r="M222" s="860"/>
      <c r="N222" s="860"/>
      <c r="O222" s="860"/>
      <c r="P222" s="860"/>
      <c r="Q222" s="860"/>
      <c r="R222" s="860"/>
      <c r="S222" s="860"/>
      <c r="T222" s="860"/>
      <c r="U222" s="860"/>
    </row>
    <row r="223" spans="1:21" ht="33" customHeight="1">
      <c r="A223" s="1636"/>
      <c r="B223" s="1794" t="s">
        <v>248</v>
      </c>
      <c r="C223" s="299"/>
      <c r="D223" s="299"/>
      <c r="E223" s="305"/>
      <c r="F223" s="1209"/>
      <c r="G223" s="1156"/>
      <c r="L223" s="860"/>
      <c r="M223" s="860"/>
      <c r="N223" s="860"/>
      <c r="O223" s="860"/>
      <c r="P223" s="860"/>
      <c r="Q223" s="860"/>
      <c r="R223" s="860"/>
      <c r="S223" s="860"/>
      <c r="T223" s="860"/>
      <c r="U223" s="860"/>
    </row>
    <row r="224" spans="1:21" ht="33" customHeight="1">
      <c r="A224" s="1648" t="s">
        <v>249</v>
      </c>
      <c r="B224" s="1649"/>
      <c r="C224" s="1650"/>
      <c r="D224" s="299"/>
      <c r="E224" s="305"/>
      <c r="F224" s="1209"/>
      <c r="G224" s="1156">
        <v>13</v>
      </c>
      <c r="L224" s="860"/>
      <c r="M224" s="860"/>
      <c r="N224" s="860"/>
      <c r="O224" s="860"/>
      <c r="P224" s="860"/>
      <c r="Q224" s="860"/>
      <c r="R224" s="860"/>
      <c r="S224" s="860"/>
      <c r="T224" s="860"/>
      <c r="U224" s="860"/>
    </row>
    <row r="225" spans="1:21" ht="33" customHeight="1">
      <c r="A225" s="1659" t="s">
        <v>178</v>
      </c>
      <c r="B225" s="1639" t="s">
        <v>250</v>
      </c>
      <c r="E225" s="305"/>
      <c r="F225" s="1209"/>
      <c r="G225" s="1156">
        <v>14</v>
      </c>
      <c r="L225" s="860"/>
      <c r="M225" s="860"/>
      <c r="N225" s="860"/>
      <c r="O225" s="860"/>
      <c r="P225" s="860"/>
      <c r="Q225" s="860"/>
      <c r="R225" s="860"/>
      <c r="S225" s="860"/>
      <c r="T225" s="860"/>
      <c r="U225" s="860"/>
    </row>
    <row r="226" spans="1:21" ht="33" customHeight="1">
      <c r="A226" s="1637" t="s">
        <v>251</v>
      </c>
      <c r="C226" s="1990" t="s">
        <v>252</v>
      </c>
      <c r="D226" s="2000" t="s">
        <v>253</v>
      </c>
      <c r="E226" s="305"/>
      <c r="F226" s="1209"/>
      <c r="G226" s="1156"/>
      <c r="L226" s="860"/>
      <c r="M226" s="860"/>
      <c r="N226" s="860"/>
      <c r="O226" s="860"/>
      <c r="P226" s="860"/>
      <c r="Q226" s="860"/>
      <c r="R226" s="860"/>
      <c r="S226" s="860"/>
      <c r="T226" s="860"/>
      <c r="U226" s="860"/>
    </row>
    <row r="227" spans="1:21" ht="33" customHeight="1">
      <c r="A227" s="1637" t="s">
        <v>254</v>
      </c>
      <c r="C227" s="1990"/>
      <c r="D227" s="2000"/>
      <c r="E227" s="305"/>
      <c r="F227" s="1209"/>
      <c r="G227" s="1156"/>
      <c r="L227" s="860"/>
      <c r="M227" s="860"/>
      <c r="N227" s="860"/>
      <c r="O227" s="860"/>
      <c r="P227" s="860"/>
      <c r="Q227" s="860"/>
      <c r="R227" s="860"/>
      <c r="S227" s="860"/>
      <c r="T227" s="860"/>
      <c r="U227" s="860"/>
    </row>
    <row r="228" spans="1:21" ht="33" customHeight="1">
      <c r="A228" s="1638" t="s">
        <v>255</v>
      </c>
      <c r="C228" s="1640" t="s">
        <v>256</v>
      </c>
      <c r="D228" s="2000" t="s">
        <v>257</v>
      </c>
      <c r="E228" s="305"/>
      <c r="F228" s="1209"/>
      <c r="G228" s="1156"/>
      <c r="L228" s="860"/>
      <c r="M228" s="860"/>
      <c r="N228" s="860"/>
      <c r="O228" s="860"/>
      <c r="P228" s="860"/>
      <c r="Q228" s="860"/>
      <c r="R228" s="860"/>
      <c r="S228" s="860"/>
      <c r="T228" s="860"/>
      <c r="U228" s="860"/>
    </row>
    <row r="229" spans="1:21" ht="33" customHeight="1">
      <c r="A229" s="1657" t="s">
        <v>258</v>
      </c>
      <c r="C229" s="299"/>
      <c r="D229" s="2000"/>
      <c r="E229" s="305"/>
      <c r="F229" s="1209"/>
      <c r="G229" s="1156"/>
      <c r="L229" s="860"/>
      <c r="M229" s="860"/>
      <c r="N229" s="860"/>
      <c r="O229" s="860"/>
      <c r="P229" s="860"/>
      <c r="Q229" s="860"/>
      <c r="R229" s="860"/>
      <c r="S229" s="860"/>
      <c r="T229" s="860"/>
      <c r="U229" s="860"/>
    </row>
    <row r="230" spans="1:21" ht="33" customHeight="1">
      <c r="A230" s="1640" t="s">
        <v>259</v>
      </c>
      <c r="C230" s="299"/>
      <c r="D230" s="2000"/>
      <c r="E230" s="305"/>
      <c r="F230" s="1209"/>
      <c r="G230" s="1156"/>
      <c r="L230" s="860"/>
      <c r="M230" s="860"/>
      <c r="N230" s="860"/>
      <c r="O230" s="860"/>
      <c r="P230" s="860"/>
      <c r="Q230" s="860"/>
      <c r="R230" s="860"/>
      <c r="S230" s="860"/>
      <c r="T230" s="860"/>
      <c r="U230" s="860"/>
    </row>
    <row r="231" spans="1:21" ht="33" customHeight="1">
      <c r="A231" s="1640" t="s">
        <v>260</v>
      </c>
      <c r="C231" s="299"/>
      <c r="D231" s="1641"/>
      <c r="E231" s="305"/>
      <c r="F231" s="1209"/>
      <c r="G231" s="1156"/>
      <c r="L231" s="860"/>
      <c r="M231" s="860"/>
      <c r="N231" s="860"/>
      <c r="O231" s="860"/>
      <c r="P231" s="860"/>
      <c r="Q231" s="860"/>
      <c r="R231" s="860"/>
      <c r="S231" s="860"/>
      <c r="T231" s="860"/>
      <c r="U231" s="860"/>
    </row>
    <row r="232" spans="1:21" ht="33" customHeight="1">
      <c r="A232" s="1643"/>
      <c r="B232" s="1635"/>
      <c r="C232" s="299"/>
      <c r="D232" s="299"/>
      <c r="E232" s="305"/>
      <c r="F232" s="1209"/>
      <c r="G232" s="1156"/>
      <c r="L232" s="860"/>
      <c r="M232" s="860"/>
      <c r="N232" s="860"/>
      <c r="O232" s="860"/>
      <c r="P232" s="860"/>
      <c r="Q232" s="860"/>
      <c r="R232" s="860"/>
      <c r="S232" s="860"/>
      <c r="T232" s="860"/>
      <c r="U232" s="860"/>
    </row>
    <row r="233" spans="1:21" ht="33" customHeight="1">
      <c r="A233" s="1656" t="s">
        <v>261</v>
      </c>
      <c r="B233" s="1656"/>
      <c r="C233" s="1034"/>
      <c r="E233" s="305"/>
      <c r="F233" s="1210"/>
      <c r="G233" s="299"/>
      <c r="L233" s="860"/>
      <c r="M233" s="860"/>
      <c r="N233" s="860"/>
      <c r="O233" s="860"/>
      <c r="P233" s="860"/>
      <c r="Q233" s="860"/>
      <c r="R233" s="860"/>
      <c r="S233" s="860"/>
      <c r="T233" s="860"/>
      <c r="U233" s="860"/>
    </row>
    <row r="234" spans="1:21" ht="33" customHeight="1">
      <c r="A234" s="1540" t="s">
        <v>262</v>
      </c>
      <c r="B234" s="897" t="s">
        <v>263</v>
      </c>
      <c r="C234" s="897" t="s">
        <v>264</v>
      </c>
      <c r="D234" s="897" t="s">
        <v>265</v>
      </c>
      <c r="E234" s="305"/>
      <c r="F234" s="1209"/>
      <c r="G234" s="1156"/>
      <c r="L234" s="860"/>
      <c r="M234" s="860"/>
      <c r="N234" s="860"/>
      <c r="O234" s="860"/>
      <c r="P234" s="860"/>
      <c r="Q234" s="860"/>
      <c r="R234" s="860"/>
      <c r="S234" s="860"/>
      <c r="T234" s="860"/>
      <c r="U234" s="860"/>
    </row>
    <row r="235" spans="1:21" ht="33" customHeight="1">
      <c r="A235" s="1665" t="s">
        <v>266</v>
      </c>
      <c r="B235" s="897" t="s">
        <v>267</v>
      </c>
      <c r="C235" s="897" t="s">
        <v>268</v>
      </c>
      <c r="D235" s="65" t="s">
        <v>269</v>
      </c>
      <c r="E235" s="305"/>
      <c r="F235" s="1209"/>
      <c r="G235" s="1156">
        <v>16</v>
      </c>
      <c r="L235" s="860"/>
      <c r="M235" s="860"/>
      <c r="N235" s="860"/>
      <c r="O235" s="860"/>
      <c r="P235" s="860"/>
      <c r="Q235" s="860"/>
      <c r="R235" s="860"/>
      <c r="S235" s="860"/>
      <c r="T235" s="860"/>
      <c r="U235" s="860"/>
    </row>
    <row r="236" spans="1:21" ht="33" customHeight="1">
      <c r="A236" s="1159"/>
      <c r="B236" s="1159"/>
      <c r="C236" s="299"/>
      <c r="D236" s="299"/>
      <c r="E236" s="305"/>
      <c r="F236" s="1210"/>
      <c r="G236" s="299"/>
      <c r="L236" s="860"/>
      <c r="M236" s="860"/>
      <c r="N236" s="860"/>
      <c r="O236" s="860"/>
      <c r="P236" s="860"/>
      <c r="Q236" s="860"/>
      <c r="R236" s="860"/>
      <c r="S236" s="860"/>
      <c r="T236" s="860"/>
      <c r="U236" s="860"/>
    </row>
    <row r="237" spans="1:21" ht="33" customHeight="1">
      <c r="A237" s="1166" t="s">
        <v>270</v>
      </c>
      <c r="B237" s="1165"/>
      <c r="E237" s="305"/>
      <c r="F237" s="1209"/>
      <c r="G237" s="1156">
        <v>19</v>
      </c>
      <c r="L237" s="860"/>
      <c r="M237" s="860"/>
      <c r="N237" s="860"/>
      <c r="O237" s="860"/>
      <c r="P237" s="860"/>
      <c r="Q237" s="860"/>
      <c r="R237" s="860"/>
      <c r="S237" s="860"/>
      <c r="T237" s="860"/>
      <c r="U237" s="860"/>
    </row>
    <row r="238" spans="1:21" ht="33" customHeight="1">
      <c r="A238" s="1666" t="s">
        <v>271</v>
      </c>
      <c r="C238" s="299"/>
      <c r="D238" s="1990" t="s">
        <v>272</v>
      </c>
      <c r="E238" s="305"/>
      <c r="F238" s="1209"/>
      <c r="G238" s="1156"/>
      <c r="L238" s="860"/>
      <c r="M238" s="860"/>
      <c r="N238" s="860"/>
      <c r="O238" s="860"/>
      <c r="P238" s="860"/>
      <c r="Q238" s="860"/>
      <c r="R238" s="860"/>
      <c r="S238" s="860"/>
      <c r="T238" s="860"/>
      <c r="U238" s="860"/>
    </row>
    <row r="239" spans="1:21" ht="33" customHeight="1">
      <c r="A239" s="1666" t="s">
        <v>273</v>
      </c>
      <c r="C239" s="299"/>
      <c r="D239" s="1990"/>
      <c r="E239" s="305"/>
      <c r="F239" s="1210"/>
      <c r="G239" s="299"/>
      <c r="L239" s="860"/>
      <c r="M239" s="860"/>
      <c r="N239" s="860"/>
      <c r="O239" s="860"/>
      <c r="P239" s="860"/>
      <c r="Q239" s="860"/>
      <c r="R239" s="860"/>
      <c r="S239" s="860"/>
      <c r="T239" s="860"/>
      <c r="U239" s="860"/>
    </row>
    <row r="240" spans="1:21" ht="33" customHeight="1">
      <c r="A240" s="1667" t="s">
        <v>274</v>
      </c>
      <c r="B240" s="1034"/>
      <c r="C240" s="1650"/>
      <c r="D240" s="1650"/>
      <c r="E240" s="305"/>
      <c r="F240" s="1209"/>
      <c r="G240" s="1156"/>
      <c r="L240" s="860"/>
      <c r="M240" s="860"/>
      <c r="N240" s="860"/>
      <c r="O240" s="860"/>
      <c r="P240" s="860"/>
      <c r="Q240" s="860"/>
      <c r="R240" s="860"/>
      <c r="S240" s="860"/>
      <c r="T240" s="860"/>
      <c r="U240" s="860"/>
    </row>
    <row r="241" spans="1:21" ht="33" customHeight="1">
      <c r="A241" s="1998" t="s">
        <v>275</v>
      </c>
      <c r="B241" s="1998"/>
      <c r="C241" s="1998"/>
      <c r="D241" s="1998"/>
      <c r="E241" s="305"/>
      <c r="F241" s="1212"/>
      <c r="G241"/>
      <c r="L241" s="860"/>
      <c r="M241" s="860"/>
      <c r="N241" s="860"/>
      <c r="O241" s="860"/>
      <c r="P241" s="860"/>
      <c r="Q241" s="860"/>
      <c r="R241" s="860"/>
      <c r="S241" s="860"/>
      <c r="T241" s="860"/>
      <c r="U241" s="860"/>
    </row>
    <row r="242" spans="1:21" ht="14.4">
      <c r="B242" s="860"/>
      <c r="C242" s="860"/>
      <c r="D242" s="860"/>
      <c r="E242" s="860"/>
      <c r="F242" s="860"/>
      <c r="G242" s="305"/>
      <c r="H242" s="305"/>
      <c r="I242" s="305"/>
      <c r="J242" s="305"/>
      <c r="K242" s="305"/>
      <c r="L242" s="305"/>
      <c r="M242" s="305"/>
      <c r="N242" s="305"/>
      <c r="P242" s="305"/>
      <c r="U242"/>
    </row>
    <row r="243" spans="1:21" ht="23.4" customHeight="1">
      <c r="A243" s="1770" t="s">
        <v>276</v>
      </c>
      <c r="B243" s="1770"/>
      <c r="C243" s="1770"/>
      <c r="D243" s="1770"/>
      <c r="E243" s="860"/>
      <c r="F243" s="305"/>
      <c r="G243"/>
      <c r="H243"/>
      <c r="I243"/>
      <c r="J243"/>
      <c r="K243"/>
    </row>
    <row r="244" spans="1:21" ht="0.45" customHeight="1">
      <c r="A244" s="1218" t="s">
        <v>277</v>
      </c>
      <c r="C244" s="95"/>
      <c r="D244" s="859"/>
      <c r="E244" s="1768" t="s">
        <v>278</v>
      </c>
      <c r="F244" s="305"/>
      <c r="G244"/>
      <c r="H244"/>
      <c r="I244"/>
      <c r="J244"/>
      <c r="K244"/>
    </row>
    <row r="245" spans="1:21" ht="18">
      <c r="A245" s="1880">
        <f>'jobinfo(2)'!C1</f>
        <v>0</v>
      </c>
      <c r="B245" s="1219" t="s">
        <v>279</v>
      </c>
      <c r="C245" s="1219"/>
      <c r="D245" s="1226"/>
      <c r="E245" s="1768"/>
      <c r="F245" s="305"/>
      <c r="G245"/>
      <c r="H245"/>
      <c r="I245"/>
      <c r="J245"/>
      <c r="K245"/>
    </row>
    <row r="246" spans="1:21" ht="33" customHeight="1">
      <c r="A246" s="1880">
        <f>'jobinfo(2)'!C2</f>
        <v>0</v>
      </c>
      <c r="B246" s="1879" t="s">
        <v>280</v>
      </c>
      <c r="C246" s="1248"/>
      <c r="D246" s="1226"/>
      <c r="E246" s="1768" t="s">
        <v>281</v>
      </c>
      <c r="F246" s="305"/>
      <c r="G246"/>
      <c r="H246"/>
      <c r="I246"/>
      <c r="J246"/>
      <c r="K246"/>
    </row>
    <row r="247" spans="1:21" ht="18" customHeight="1">
      <c r="A247" s="1880">
        <f>'jobinfo(2)'!C11</f>
        <v>0</v>
      </c>
      <c r="B247" s="1220" t="s">
        <v>282</v>
      </c>
      <c r="C247" s="1221"/>
      <c r="D247" s="975"/>
      <c r="E247" s="1768"/>
      <c r="F247" s="305"/>
      <c r="G247"/>
      <c r="H247"/>
      <c r="I247"/>
      <c r="J247"/>
      <c r="K247"/>
    </row>
    <row r="248" spans="1:21" ht="18" customHeight="1">
      <c r="A248" s="1880">
        <f>'jobinfo(2)'!C26</f>
        <v>0</v>
      </c>
      <c r="B248" s="1997" t="s">
        <v>283</v>
      </c>
      <c r="C248" s="1997"/>
      <c r="D248" s="1997"/>
      <c r="E248" s="695"/>
      <c r="F248" s="305"/>
      <c r="G248"/>
      <c r="H248"/>
      <c r="I248"/>
      <c r="J248"/>
      <c r="K248"/>
    </row>
    <row r="249" spans="1:21" ht="22.2" customHeight="1">
      <c r="A249" s="1880">
        <f>'jobinfo(2)'!C27</f>
        <v>0</v>
      </c>
      <c r="B249" s="860"/>
      <c r="C249" s="1246" t="s">
        <v>284</v>
      </c>
      <c r="D249" s="860"/>
      <c r="E249" s="860"/>
      <c r="F249" s="305"/>
      <c r="G249"/>
      <c r="H249"/>
      <c r="I249"/>
      <c r="J249"/>
      <c r="K249"/>
    </row>
    <row r="250" spans="1:21" ht="43.95" customHeight="1">
      <c r="B250" s="772" t="s">
        <v>285</v>
      </c>
      <c r="C250" s="2001" t="s">
        <v>286</v>
      </c>
      <c r="D250" s="2001"/>
      <c r="E250" s="1771"/>
      <c r="F250" s="305"/>
      <c r="G250"/>
      <c r="H250"/>
      <c r="I250"/>
      <c r="J250"/>
      <c r="K250"/>
    </row>
    <row r="251" spans="1:21" ht="3" customHeight="1">
      <c r="A251" s="1228"/>
      <c r="B251" s="1234"/>
      <c r="C251" s="1234"/>
      <c r="D251" s="1234"/>
      <c r="E251" s="1234"/>
      <c r="F251" s="305"/>
      <c r="G251"/>
      <c r="H251"/>
      <c r="I251"/>
      <c r="J251"/>
      <c r="K251"/>
    </row>
    <row r="252" spans="1:21" ht="18">
      <c r="A252" s="1216"/>
      <c r="B252" s="1213" t="s">
        <v>287</v>
      </c>
      <c r="C252" s="1239" t="s">
        <v>288</v>
      </c>
      <c r="D252" s="859"/>
      <c r="E252" s="860"/>
      <c r="F252" s="305"/>
      <c r="G252"/>
      <c r="H252"/>
      <c r="I252"/>
      <c r="J252"/>
      <c r="K252"/>
    </row>
    <row r="253" spans="1:21" ht="22.2" customHeight="1">
      <c r="A253" s="1217">
        <v>1</v>
      </c>
      <c r="B253" s="1171" t="s">
        <v>289</v>
      </c>
      <c r="C253" s="1171"/>
      <c r="D253" s="1171"/>
      <c r="E253" s="860"/>
      <c r="F253" s="305"/>
      <c r="G253"/>
      <c r="H253"/>
      <c r="I253"/>
      <c r="J253"/>
      <c r="K253"/>
    </row>
    <row r="254" spans="1:21" ht="23.4">
      <c r="A254" s="1217">
        <v>2</v>
      </c>
      <c r="B254" s="1171" t="s">
        <v>290</v>
      </c>
      <c r="C254" s="1171"/>
      <c r="D254" s="1222"/>
      <c r="E254" s="860"/>
      <c r="F254" s="305"/>
      <c r="G254"/>
      <c r="H254"/>
      <c r="I254"/>
      <c r="J254"/>
      <c r="K254"/>
    </row>
    <row r="255" spans="1:21" ht="23.4">
      <c r="A255" s="1217">
        <v>3</v>
      </c>
      <c r="B255" s="1171" t="s">
        <v>291</v>
      </c>
      <c r="C255" s="95"/>
      <c r="D255" s="859"/>
      <c r="E255" s="860"/>
      <c r="F255" s="305"/>
      <c r="G255"/>
      <c r="H255"/>
      <c r="I255"/>
      <c r="J255"/>
      <c r="K255"/>
    </row>
    <row r="256" spans="1:21" ht="3" customHeight="1">
      <c r="A256" s="1232"/>
      <c r="B256" s="1233"/>
      <c r="C256" s="98"/>
      <c r="D256" s="98"/>
      <c r="E256" s="305"/>
      <c r="F256" s="305"/>
      <c r="G256"/>
      <c r="H256"/>
      <c r="I256"/>
      <c r="J256"/>
      <c r="K256"/>
    </row>
    <row r="257" spans="1:11" ht="18">
      <c r="A257" s="1216"/>
      <c r="B257" s="1214" t="s">
        <v>292</v>
      </c>
      <c r="C257" s="95"/>
      <c r="D257" s="859"/>
      <c r="E257" s="860"/>
      <c r="F257" s="305"/>
      <c r="G257"/>
      <c r="H257"/>
      <c r="I257"/>
      <c r="J257"/>
      <c r="K257"/>
    </row>
    <row r="258" spans="1:11" ht="22.2" customHeight="1">
      <c r="A258" s="1217">
        <v>4</v>
      </c>
      <c r="B258" s="1171" t="s">
        <v>293</v>
      </c>
      <c r="C258" s="1171"/>
      <c r="D258" s="1222"/>
      <c r="E258" s="860"/>
      <c r="F258" s="305"/>
      <c r="G258"/>
      <c r="H258"/>
      <c r="I258"/>
      <c r="J258"/>
      <c r="K258"/>
    </row>
    <row r="259" spans="1:11" ht="23.4">
      <c r="A259" s="1217"/>
      <c r="B259" s="1244" t="s">
        <v>294</v>
      </c>
      <c r="C259" s="1171"/>
      <c r="D259" s="1222"/>
      <c r="E259" s="860"/>
      <c r="F259" s="305"/>
      <c r="G259"/>
      <c r="H259"/>
      <c r="I259"/>
      <c r="J259"/>
      <c r="K259"/>
    </row>
    <row r="260" spans="1:11" ht="23.4">
      <c r="A260" s="1217">
        <v>5</v>
      </c>
      <c r="B260" s="1172" t="s">
        <v>295</v>
      </c>
      <c r="C260" s="1172"/>
      <c r="D260" s="859"/>
      <c r="E260" s="860"/>
      <c r="F260" s="305"/>
      <c r="G260"/>
      <c r="H260"/>
      <c r="I260"/>
      <c r="J260"/>
      <c r="K260"/>
    </row>
    <row r="261" spans="1:11" ht="3" customHeight="1">
      <c r="A261" s="1232"/>
      <c r="B261" s="1235"/>
      <c r="C261" s="1235"/>
      <c r="D261" s="98"/>
      <c r="E261" s="305"/>
      <c r="F261" s="305"/>
      <c r="G261"/>
      <c r="H261"/>
      <c r="I261"/>
      <c r="J261"/>
      <c r="K261"/>
    </row>
    <row r="262" spans="1:11" ht="27" customHeight="1">
      <c r="A262" s="1216"/>
      <c r="B262" s="1237" t="s">
        <v>296</v>
      </c>
      <c r="C262" s="95"/>
      <c r="D262" s="859"/>
      <c r="E262" s="860"/>
      <c r="F262" s="305"/>
      <c r="G262"/>
      <c r="H262"/>
      <c r="I262"/>
      <c r="J262"/>
      <c r="K262"/>
    </row>
    <row r="263" spans="1:11" ht="23.4">
      <c r="A263" s="1217">
        <v>6</v>
      </c>
      <c r="B263" s="1238" t="s">
        <v>297</v>
      </c>
      <c r="C263" s="451"/>
      <c r="E263" s="860"/>
      <c r="F263" s="305"/>
      <c r="G263"/>
      <c r="H263"/>
      <c r="I263"/>
      <c r="J263"/>
      <c r="K263"/>
    </row>
    <row r="264" spans="1:11" ht="18">
      <c r="A264" s="689" t="s">
        <v>298</v>
      </c>
      <c r="C264" s="689"/>
      <c r="D264" s="1223"/>
      <c r="E264" s="860"/>
      <c r="F264" s="305"/>
      <c r="G264"/>
      <c r="H264"/>
      <c r="I264"/>
      <c r="J264"/>
      <c r="K264"/>
    </row>
    <row r="265" spans="1:11" ht="18">
      <c r="A265" s="689"/>
      <c r="B265" s="1881" t="s">
        <v>299</v>
      </c>
      <c r="C265" s="689"/>
      <c r="D265" s="1223"/>
      <c r="E265" s="860"/>
      <c r="F265" s="305"/>
      <c r="G265"/>
      <c r="H265"/>
      <c r="I265"/>
      <c r="J265"/>
      <c r="K265"/>
    </row>
    <row r="266" spans="1:11" ht="22.2" customHeight="1">
      <c r="A266" s="705" t="s">
        <v>300</v>
      </c>
      <c r="B266" s="705"/>
      <c r="D266" s="1224"/>
      <c r="E266" s="860"/>
      <c r="F266" s="305"/>
      <c r="G266"/>
      <c r="H266"/>
      <c r="I266"/>
      <c r="J266"/>
      <c r="K266"/>
    </row>
    <row r="267" spans="1:11">
      <c r="A267" s="221" t="s">
        <v>301</v>
      </c>
      <c r="B267" s="214"/>
      <c r="D267" s="1225"/>
      <c r="E267" s="860"/>
      <c r="F267" s="305"/>
      <c r="G267"/>
      <c r="H267"/>
      <c r="I267"/>
      <c r="J267"/>
      <c r="K267"/>
    </row>
    <row r="268" spans="1:11" ht="3" customHeight="1">
      <c r="A268" s="1228"/>
      <c r="B268" s="1229"/>
      <c r="C268" s="1229"/>
      <c r="D268" s="1229"/>
      <c r="E268" s="305"/>
      <c r="F268" s="305"/>
      <c r="G268"/>
      <c r="H268"/>
      <c r="I268"/>
      <c r="J268"/>
      <c r="K268"/>
    </row>
    <row r="269" spans="1:11" ht="23.4">
      <c r="A269" s="1173" t="s">
        <v>302</v>
      </c>
      <c r="C269" s="95"/>
      <c r="D269" s="859"/>
      <c r="E269" s="1368"/>
      <c r="F269" s="305"/>
      <c r="G269"/>
      <c r="H269"/>
      <c r="I269"/>
      <c r="J269"/>
      <c r="K269"/>
    </row>
    <row r="270" spans="1:11" ht="18">
      <c r="A270" s="1245" t="s">
        <v>303</v>
      </c>
      <c r="C270" s="95"/>
      <c r="D270" s="859"/>
      <c r="E270" s="1368"/>
      <c r="F270" s="305"/>
      <c r="G270"/>
      <c r="H270"/>
      <c r="I270"/>
      <c r="J270"/>
      <c r="K270"/>
    </row>
    <row r="271" spans="1:11" ht="23.4">
      <c r="A271" s="1217">
        <v>7</v>
      </c>
      <c r="B271" s="1215" t="s">
        <v>304</v>
      </c>
      <c r="C271" s="1170"/>
      <c r="D271" s="1226"/>
      <c r="F271" s="305"/>
      <c r="G271"/>
      <c r="H271"/>
      <c r="I271"/>
      <c r="J271"/>
      <c r="K271"/>
    </row>
    <row r="272" spans="1:11" ht="18" customHeight="1">
      <c r="A272" s="1216"/>
      <c r="B272" s="1886" t="s">
        <v>305</v>
      </c>
      <c r="C272" s="1887"/>
      <c r="D272" s="859"/>
      <c r="E272" s="1769" t="s">
        <v>306</v>
      </c>
      <c r="F272" s="305"/>
      <c r="G272"/>
      <c r="H272"/>
      <c r="I272"/>
      <c r="J272"/>
      <c r="K272"/>
    </row>
    <row r="273" spans="1:27" ht="23.4">
      <c r="A273" s="1242">
        <v>8</v>
      </c>
      <c r="B273" s="1241" t="s">
        <v>307</v>
      </c>
      <c r="C273" s="1240"/>
      <c r="D273" s="1247" t="s">
        <v>308</v>
      </c>
      <c r="E273" s="1769"/>
      <c r="F273" s="305"/>
      <c r="G273"/>
      <c r="H273"/>
      <c r="I273"/>
      <c r="J273"/>
      <c r="K273"/>
    </row>
    <row r="274" spans="1:27" ht="23.4">
      <c r="A274" s="1242"/>
      <c r="B274" s="1371" t="s">
        <v>309</v>
      </c>
      <c r="C274" s="1240"/>
      <c r="D274" s="1247"/>
      <c r="E274" s="1769"/>
      <c r="F274" s="305"/>
      <c r="G274"/>
      <c r="H274"/>
      <c r="I274"/>
      <c r="J274"/>
      <c r="K274"/>
    </row>
    <row r="275" spans="1:27" ht="18" customHeight="1">
      <c r="A275" s="1888" t="s">
        <v>310</v>
      </c>
      <c r="C275" s="1240"/>
      <c r="D275" s="1243"/>
      <c r="E275" s="1769"/>
      <c r="F275" s="305"/>
      <c r="G275"/>
      <c r="H275"/>
      <c r="I275"/>
      <c r="J275"/>
      <c r="K275"/>
    </row>
    <row r="276" spans="1:27" ht="3" customHeight="1">
      <c r="A276" s="1228"/>
      <c r="B276" s="1230"/>
      <c r="C276" s="1231"/>
      <c r="D276" s="98"/>
      <c r="E276" s="305"/>
      <c r="F276" s="305"/>
      <c r="G276"/>
      <c r="H276"/>
      <c r="I276"/>
      <c r="J276"/>
      <c r="K276"/>
    </row>
    <row r="277" spans="1:27" ht="23.4" customHeight="1">
      <c r="A277" s="1217">
        <v>9</v>
      </c>
      <c r="B277" s="1236" t="s">
        <v>311</v>
      </c>
      <c r="C277" s="95"/>
      <c r="D277" s="859"/>
      <c r="E277" s="1768" t="s">
        <v>278</v>
      </c>
      <c r="F277" s="305"/>
      <c r="G277"/>
      <c r="H277"/>
      <c r="I277"/>
      <c r="J277"/>
      <c r="K277"/>
    </row>
    <row r="278" spans="1:27" ht="20.399999999999999">
      <c r="B278" s="1215" t="s">
        <v>312</v>
      </c>
      <c r="C278" s="1170"/>
      <c r="D278" s="1226"/>
      <c r="E278" s="1768"/>
      <c r="F278" s="305"/>
      <c r="G278"/>
      <c r="H278"/>
      <c r="I278"/>
      <c r="J278"/>
      <c r="K278"/>
    </row>
    <row r="279" spans="1:27" ht="18" customHeight="1">
      <c r="A279" s="1216"/>
      <c r="B279" s="1174" t="s">
        <v>313</v>
      </c>
      <c r="C279" s="1174"/>
      <c r="D279" s="1227"/>
      <c r="E279" s="1768" t="s">
        <v>281</v>
      </c>
      <c r="F279" s="305"/>
      <c r="G279"/>
      <c r="H279"/>
      <c r="I279"/>
      <c r="J279"/>
      <c r="K279"/>
    </row>
    <row r="280" spans="1:27" ht="23.4">
      <c r="A280" s="1217">
        <v>10</v>
      </c>
      <c r="B280" s="1170" t="s">
        <v>314</v>
      </c>
      <c r="C280" s="1170"/>
      <c r="D280" s="1226"/>
      <c r="E280" s="1768"/>
      <c r="F280" s="305"/>
      <c r="G280"/>
      <c r="H280"/>
      <c r="I280"/>
      <c r="J280"/>
      <c r="K280"/>
    </row>
    <row r="281" spans="1:27" ht="3" customHeight="1">
      <c r="A281" s="305"/>
      <c r="B281" s="305"/>
      <c r="C281" s="305"/>
      <c r="D281" s="305"/>
      <c r="E281" s="305"/>
      <c r="F281"/>
      <c r="G281"/>
      <c r="H281"/>
      <c r="I281"/>
      <c r="J281"/>
      <c r="K281"/>
    </row>
    <row r="282" spans="1:27" ht="18" customHeight="1">
      <c r="A282" s="1994" t="s">
        <v>315</v>
      </c>
      <c r="B282" s="1994"/>
      <c r="C282" s="1994"/>
      <c r="D282" s="1994"/>
      <c r="E282" s="1994" t="s">
        <v>316</v>
      </c>
      <c r="F282" s="1994"/>
      <c r="G282" s="1994"/>
      <c r="H282" s="1994"/>
      <c r="I282" s="305"/>
      <c r="J282"/>
      <c r="Z282" s="4"/>
      <c r="AA282" s="4"/>
    </row>
    <row r="283" spans="1:27" ht="18">
      <c r="A283" s="1994"/>
      <c r="B283" s="1994"/>
      <c r="C283" s="1994"/>
      <c r="D283" s="1994"/>
      <c r="E283" s="1438"/>
      <c r="F283" s="1438"/>
      <c r="G283" s="1438"/>
      <c r="H283" s="1438"/>
      <c r="I283" s="305"/>
      <c r="J283"/>
      <c r="Z283" s="4"/>
      <c r="AA283" s="4"/>
    </row>
    <row r="284" spans="1:27" ht="33" customHeight="1">
      <c r="A284" s="1439" t="s">
        <v>317</v>
      </c>
      <c r="B284" s="1440"/>
      <c r="C284" s="1440"/>
      <c r="D284" s="1440"/>
      <c r="E284" s="4"/>
      <c r="F284" s="4"/>
      <c r="G284" s="4"/>
      <c r="H284" s="4"/>
      <c r="I284" s="305"/>
      <c r="J284"/>
      <c r="Z284" s="4"/>
      <c r="AA284" s="4"/>
    </row>
    <row r="285" spans="1:27" ht="1.2" customHeight="1">
      <c r="A285" s="1441"/>
      <c r="B285" s="1442"/>
      <c r="C285" s="1442"/>
      <c r="D285" s="1442"/>
      <c r="E285" s="4"/>
      <c r="F285" s="4"/>
      <c r="G285" s="4"/>
      <c r="H285" s="4"/>
      <c r="I285" s="305"/>
      <c r="J285"/>
      <c r="Z285" s="4"/>
      <c r="AA285" s="4"/>
    </row>
    <row r="286" spans="1:27" ht="23.4" customHeight="1">
      <c r="A286" s="1995" t="str">
        <f>'jobinfo(2)'!C100</f>
        <v>All Phase Consulting, LLC</v>
      </c>
      <c r="B286" s="1995"/>
      <c r="C286" s="1995"/>
      <c r="D286" s="1995"/>
      <c r="E286" s="1443" t="s">
        <v>318</v>
      </c>
      <c r="F286" s="4"/>
      <c r="G286" s="4"/>
      <c r="H286" s="4"/>
      <c r="I286" s="305"/>
      <c r="J286"/>
      <c r="Z286" s="4"/>
      <c r="AA286" s="4"/>
    </row>
    <row r="287" spans="1:27" ht="18">
      <c r="A287" s="1474" t="str">
        <f>'jobinfo(2)'!C101</f>
        <v>WWW.MYAPCLLC.COM</v>
      </c>
      <c r="B287" s="1471"/>
      <c r="C287" s="1475" t="str">
        <f>'jobinfo(2)'!C102</f>
        <v>Insured  &amp; GA Registered #09073201</v>
      </c>
      <c r="D287" s="1472"/>
      <c r="E287" s="4"/>
      <c r="F287" s="4"/>
      <c r="G287" s="4"/>
      <c r="H287" s="4"/>
      <c r="I287" s="305"/>
      <c r="J287"/>
      <c r="Z287" s="4"/>
      <c r="AA287" s="4"/>
    </row>
    <row r="288" spans="1:27" ht="18">
      <c r="A288" s="1476" t="str">
        <f>'jobinfo(2)'!C105</f>
        <v>ECI 531 FIFTH AVE,</v>
      </c>
      <c r="B288" s="1996" t="str">
        <f>'jobinfo(2)'!C103</f>
        <v>375 Rockbridge Road, Suite 172-343</v>
      </c>
      <c r="C288" s="1996"/>
      <c r="D288" s="1476" t="str">
        <f>'jobinfo(2)'!C107</f>
        <v>34194 Aurora Rd #218</v>
      </c>
      <c r="E288" s="4"/>
      <c r="F288" s="4"/>
      <c r="G288" s="4"/>
      <c r="H288" s="4"/>
      <c r="I288" s="305"/>
      <c r="J288"/>
      <c r="Z288" s="4"/>
      <c r="AA288" s="4"/>
    </row>
    <row r="289" spans="1:27" ht="18">
      <c r="A289" s="1476" t="str">
        <f>'jobinfo(2)'!C106</f>
        <v>PELHAM, NY 10803</v>
      </c>
      <c r="B289" s="1996" t="str">
        <f>'jobinfo(2)'!C104</f>
        <v>Lilburn, GA, 30047</v>
      </c>
      <c r="C289" s="1996"/>
      <c r="D289" s="1476" t="str">
        <f>'jobinfo(2)'!C108</f>
        <v>Solon, Oh 44139</v>
      </c>
      <c r="E289" s="4"/>
      <c r="F289" s="4"/>
      <c r="G289" s="4"/>
      <c r="H289" s="4"/>
      <c r="I289" s="305"/>
      <c r="J289"/>
      <c r="Z289" s="4"/>
      <c r="AA289" s="4"/>
    </row>
    <row r="290" spans="1:27" ht="24" customHeight="1">
      <c r="A290" s="2003" t="str">
        <f>'jobinfo(2)'!C109</f>
        <v>Providing Cost Estimating &amp; Project Management Services</v>
      </c>
      <c r="B290" s="2003"/>
      <c r="C290" s="2003"/>
      <c r="D290" s="2003"/>
      <c r="E290" s="4"/>
      <c r="F290" s="4"/>
      <c r="G290" s="4"/>
      <c r="H290" s="4"/>
      <c r="I290" s="305"/>
      <c r="J290"/>
      <c r="Z290" s="4"/>
      <c r="AA290" s="4"/>
    </row>
    <row r="291" spans="1:27" ht="18">
      <c r="A291" s="1795" t="str">
        <f>'jobinfo(2)'!C111</f>
        <v>Five Generations of Pride &amp; Skills</v>
      </c>
      <c r="B291" s="1472"/>
      <c r="C291" s="2004" t="str">
        <f>'jobinfo(2)'!C110</f>
        <v>Five Generations of Great Work</v>
      </c>
      <c r="D291" s="2004"/>
      <c r="E291" s="1444" t="s">
        <v>319</v>
      </c>
      <c r="F291" s="4"/>
      <c r="G291" s="4"/>
      <c r="H291" s="4"/>
      <c r="I291" s="305"/>
      <c r="J291"/>
      <c r="Z291" s="4"/>
      <c r="AA291" s="4"/>
    </row>
    <row r="292" spans="1:27" ht="21.6">
      <c r="A292" s="1445" t="s">
        <v>320</v>
      </c>
      <c r="B292" s="1477" t="str">
        <f>'jobinfo(2)'!C112</f>
        <v>Joe Jones, PM  216.450.7228</v>
      </c>
      <c r="C292" s="1481" t="str">
        <f>'jobinfo(2)'!C113</f>
        <v>wsbjoe9@gmail.com</v>
      </c>
      <c r="D292" s="1472"/>
      <c r="E292" s="1446" t="s">
        <v>321</v>
      </c>
      <c r="F292" s="4"/>
      <c r="G292" s="4"/>
      <c r="H292" s="4"/>
      <c r="I292" s="305"/>
      <c r="J292"/>
      <c r="Z292" s="4"/>
      <c r="AA292" s="4"/>
    </row>
    <row r="293" spans="1:27" ht="18">
      <c r="A293" s="1445" t="s">
        <v>322</v>
      </c>
      <c r="B293" s="1478" t="str">
        <f>'jobinfo(2)'!C114</f>
        <v>404-446-9060</v>
      </c>
      <c r="C293" s="1480" t="str">
        <f>'jobinfo(2)'!C115</f>
        <v>info@myapcllc.com</v>
      </c>
      <c r="D293" s="1472"/>
      <c r="E293" s="4"/>
      <c r="F293" s="4"/>
      <c r="G293" s="4"/>
      <c r="H293" s="4"/>
      <c r="I293" s="305"/>
      <c r="J293"/>
      <c r="Z293" s="4"/>
      <c r="AA293" s="4"/>
    </row>
    <row r="294" spans="1:27" ht="18">
      <c r="A294" s="1447" t="s">
        <v>323</v>
      </c>
      <c r="B294" s="1447" t="s">
        <v>324</v>
      </c>
      <c r="C294" s="1448" t="s">
        <v>325</v>
      </c>
      <c r="D294" s="4"/>
      <c r="E294" s="318" t="s">
        <v>326</v>
      </c>
      <c r="F294" s="4"/>
      <c r="G294" s="4"/>
      <c r="H294" s="4"/>
      <c r="I294" s="305"/>
      <c r="J294"/>
      <c r="Z294" s="4"/>
      <c r="AA294" s="4"/>
    </row>
    <row r="295" spans="1:27" ht="1.2" customHeight="1">
      <c r="A295" s="1441"/>
      <c r="B295" s="1442"/>
      <c r="C295" s="1442"/>
      <c r="D295" s="1442"/>
      <c r="E295" s="4"/>
      <c r="F295" s="4"/>
      <c r="G295" s="4"/>
      <c r="H295" s="4"/>
      <c r="I295" s="305"/>
      <c r="J295"/>
      <c r="Z295" s="4"/>
      <c r="AA295" s="4"/>
    </row>
    <row r="296" spans="1:27" ht="20.399999999999999">
      <c r="A296" s="276" t="s">
        <v>327</v>
      </c>
      <c r="B296" s="1449"/>
      <c r="C296" s="1482" t="s">
        <v>328</v>
      </c>
      <c r="D296" s="1564">
        <f>'jobinfo(2)'!C27</f>
        <v>0</v>
      </c>
      <c r="E296" s="4"/>
      <c r="F296" s="4"/>
      <c r="G296" s="4"/>
      <c r="H296" s="4"/>
      <c r="I296" s="305"/>
      <c r="J296"/>
      <c r="Z296" s="4"/>
      <c r="AA296" s="4"/>
    </row>
    <row r="297" spans="1:27" ht="18">
      <c r="A297" s="4"/>
      <c r="B297" s="788"/>
      <c r="C297" s="1450"/>
      <c r="D297" s="772"/>
      <c r="E297" s="317" t="s">
        <v>329</v>
      </c>
      <c r="F297" s="4"/>
      <c r="G297" s="4"/>
      <c r="H297" s="4"/>
      <c r="I297" s="305"/>
      <c r="J297"/>
      <c r="Z297" s="4"/>
      <c r="AA297" s="4"/>
    </row>
    <row r="298" spans="1:27" ht="18">
      <c r="A298" s="1479">
        <f>'jobinfo(2)'!C1</f>
        <v>0</v>
      </c>
      <c r="B298" s="4"/>
      <c r="C298" s="1479">
        <f>'jobinfo(2)'!C4</f>
        <v>0</v>
      </c>
      <c r="D298" s="788"/>
      <c r="E298" s="318" t="s">
        <v>330</v>
      </c>
      <c r="F298" s="4"/>
      <c r="G298" s="4"/>
      <c r="H298" s="4"/>
      <c r="I298" s="305"/>
      <c r="J298"/>
      <c r="Z298" s="4"/>
      <c r="AA298" s="4"/>
    </row>
    <row r="299" spans="1:27" ht="18">
      <c r="A299" s="1479">
        <f>'jobinfo(2)'!C2</f>
        <v>0</v>
      </c>
      <c r="B299" s="788"/>
      <c r="C299" s="1479">
        <f>'jobinfo(2)'!C5</f>
        <v>0</v>
      </c>
      <c r="D299" s="788"/>
      <c r="E299" s="4"/>
      <c r="F299" s="4"/>
      <c r="G299" s="4"/>
      <c r="H299" s="4"/>
      <c r="I299" s="305"/>
      <c r="J299"/>
      <c r="Z299" s="4"/>
      <c r="AA299" s="4"/>
    </row>
    <row r="300" spans="1:27" ht="18">
      <c r="A300" s="1479">
        <f>'jobinfo(2)'!C3</f>
        <v>0</v>
      </c>
      <c r="B300" s="788"/>
      <c r="C300" s="788"/>
      <c r="D300" s="788"/>
      <c r="E300" s="4"/>
      <c r="F300" s="4"/>
      <c r="G300" s="4"/>
      <c r="H300" s="4"/>
      <c r="I300" s="305"/>
      <c r="J300"/>
      <c r="Z300" s="4"/>
      <c r="AA300" s="4"/>
    </row>
    <row r="301" spans="1:27" ht="23.4">
      <c r="B301" s="788"/>
      <c r="C301" s="788"/>
      <c r="D301" s="788"/>
      <c r="E301" s="1173" t="s">
        <v>331</v>
      </c>
      <c r="F301" s="95"/>
      <c r="G301" s="95"/>
      <c r="H301" s="95"/>
      <c r="I301" s="305"/>
      <c r="J301"/>
      <c r="Z301" s="4"/>
      <c r="AA301" s="4"/>
    </row>
    <row r="302" spans="1:27" ht="18" customHeight="1">
      <c r="A302" s="1767" t="s">
        <v>332</v>
      </c>
      <c r="B302" s="1767"/>
      <c r="C302" s="1767"/>
      <c r="D302" s="1767"/>
      <c r="E302" s="1993" t="s">
        <v>333</v>
      </c>
      <c r="F302" s="1993"/>
      <c r="G302" s="1993"/>
      <c r="H302" s="1993"/>
      <c r="I302" s="305"/>
      <c r="J302"/>
      <c r="Z302" s="4"/>
      <c r="AA302" s="4"/>
    </row>
    <row r="303" spans="1:27" ht="18">
      <c r="A303" s="1484" t="str">
        <f>'jobinfo(2)'!B26</f>
        <v xml:space="preserve">Insurance Co. Name </v>
      </c>
      <c r="B303" s="1483">
        <f>'jobinfo(2)'!C26</f>
        <v>0</v>
      </c>
      <c r="C303" s="1484" t="str">
        <f>'jobinfo(2)'!B30</f>
        <v>DESK Adjuster DA</v>
      </c>
      <c r="D303" s="1477">
        <f>'jobinfo(2)'!C30</f>
        <v>0</v>
      </c>
      <c r="E303" s="1170" t="s">
        <v>334</v>
      </c>
      <c r="F303" s="4"/>
      <c r="G303" s="4"/>
      <c r="H303" s="4"/>
      <c r="I303" s="305"/>
      <c r="J303"/>
      <c r="Z303" s="4"/>
      <c r="AA303" s="4"/>
    </row>
    <row r="304" spans="1:27" ht="18">
      <c r="A304" s="1484" t="str">
        <f>'jobinfo(2)'!B27</f>
        <v xml:space="preserve">Claim # </v>
      </c>
      <c r="B304" s="1483">
        <f>'jobinfo(2)'!C27</f>
        <v>0</v>
      </c>
      <c r="C304" s="1484" t="str">
        <f>'jobinfo(2)'!B31</f>
        <v>DA Phone</v>
      </c>
      <c r="D304" s="1477">
        <f>'jobinfo(2)'!C31</f>
        <v>0</v>
      </c>
      <c r="E304" s="4" t="s">
        <v>335</v>
      </c>
      <c r="F304" s="4"/>
      <c r="G304" s="4"/>
      <c r="H304" s="4"/>
      <c r="I304" s="305"/>
      <c r="J304"/>
      <c r="Z304" s="4"/>
      <c r="AA304" s="4"/>
    </row>
    <row r="305" spans="1:27" ht="18">
      <c r="A305" s="1484" t="str">
        <f>'jobinfo(2)'!B28</f>
        <v>policy #</v>
      </c>
      <c r="B305" s="1483">
        <f>'jobinfo(2)'!C28</f>
        <v>0</v>
      </c>
      <c r="C305" s="1484" t="str">
        <f>'jobinfo(2)'!B32</f>
        <v>DA Ph. Ext. #</v>
      </c>
      <c r="D305" s="1477">
        <f>'jobinfo(2)'!C32</f>
        <v>0</v>
      </c>
      <c r="E305" s="1451" t="s">
        <v>336</v>
      </c>
      <c r="F305" s="4"/>
      <c r="G305" s="4"/>
      <c r="H305" s="4"/>
      <c r="I305" s="305"/>
      <c r="J305"/>
      <c r="Z305" s="4"/>
      <c r="AA305" s="4"/>
    </row>
    <row r="306" spans="1:27" ht="18">
      <c r="A306" s="1484" t="str">
        <f>'jobinfo(2)'!B29</f>
        <v>Email INS. co.</v>
      </c>
      <c r="B306" s="1483">
        <f>'jobinfo(2)'!C29</f>
        <v>0</v>
      </c>
      <c r="C306" s="1484" t="str">
        <f>'jobinfo(2)'!B33</f>
        <v xml:space="preserve">DA Email </v>
      </c>
      <c r="D306" s="1477">
        <f>'jobinfo(2)'!C33</f>
        <v>0</v>
      </c>
      <c r="E306" s="1451" t="s">
        <v>337</v>
      </c>
      <c r="F306" s="4"/>
      <c r="G306" s="4"/>
      <c r="H306" s="4"/>
      <c r="I306" s="305"/>
      <c r="J306"/>
      <c r="Z306" s="4"/>
      <c r="AA306" s="4"/>
    </row>
    <row r="307" spans="1:27" ht="18">
      <c r="A307" s="1484" t="str">
        <f>'jobinfo(2)'!B40</f>
        <v>TMP adj</v>
      </c>
      <c r="B307" s="1483">
        <f>'jobinfo(2)'!C40</f>
        <v>0</v>
      </c>
      <c r="C307" s="1484" t="str">
        <f>'jobinfo(2)'!B34</f>
        <v>Field Adjuster Name</v>
      </c>
      <c r="D307" s="1477">
        <f>'jobinfo(2)'!C34</f>
        <v>0</v>
      </c>
      <c r="E307" s="1451" t="s">
        <v>338</v>
      </c>
      <c r="F307" s="4"/>
      <c r="G307" s="4"/>
      <c r="H307" s="4"/>
      <c r="I307" s="305"/>
      <c r="J307"/>
      <c r="Z307" s="4"/>
      <c r="AA307" s="4"/>
    </row>
    <row r="308" spans="1:27" ht="43.95" customHeight="1">
      <c r="A308" s="1484" t="str">
        <f>'jobinfo(2)'!B41</f>
        <v>TMP adj phone #</v>
      </c>
      <c r="B308" s="1483">
        <f>'jobinfo(2)'!C41</f>
        <v>0</v>
      </c>
      <c r="C308" s="1484" t="str">
        <f>'jobinfo(2)'!B35</f>
        <v>Phone # field adj</v>
      </c>
      <c r="D308" s="1477">
        <f>'jobinfo(2)'!C35</f>
        <v>0</v>
      </c>
      <c r="E308" s="4"/>
      <c r="F308" s="4"/>
      <c r="G308" s="4"/>
      <c r="H308" s="4"/>
      <c r="I308" s="305"/>
      <c r="J308"/>
      <c r="Z308" s="4"/>
      <c r="AA308" s="4"/>
    </row>
    <row r="309" spans="1:27" ht="18">
      <c r="A309" s="1484" t="str">
        <f>'jobinfo(2)'!B42</f>
        <v>adj TMP email</v>
      </c>
      <c r="B309" s="1483">
        <f>'jobinfo(2)'!C42</f>
        <v>0</v>
      </c>
      <c r="C309" s="1484" t="str">
        <f>'jobinfo(2)'!B36</f>
        <v>Field adj email</v>
      </c>
      <c r="D309" s="1477">
        <f>'jobinfo(2)'!C36</f>
        <v>0</v>
      </c>
      <c r="E309" s="4"/>
      <c r="F309" s="4"/>
      <c r="G309" s="4"/>
      <c r="H309" s="4"/>
      <c r="I309" s="305"/>
      <c r="J309"/>
      <c r="Z309" s="4"/>
      <c r="AA309" s="4"/>
    </row>
    <row r="310" spans="1:27" ht="18">
      <c r="E310" s="4"/>
      <c r="F310" s="4"/>
      <c r="G310" s="4"/>
      <c r="H310" s="4"/>
      <c r="I310" s="305"/>
      <c r="J310"/>
      <c r="Z310" s="4"/>
      <c r="AA310" s="4"/>
    </row>
    <row r="311" spans="1:27" ht="22.2" customHeight="1">
      <c r="A311" s="2005" t="s">
        <v>339</v>
      </c>
      <c r="B311" s="2005"/>
      <c r="C311" s="2005"/>
      <c r="D311" s="2005"/>
      <c r="E311" s="132"/>
      <c r="F311" s="132"/>
      <c r="G311" s="132"/>
      <c r="H311" s="132"/>
      <c r="I311" s="305"/>
      <c r="J311"/>
      <c r="Z311" s="132"/>
      <c r="AA311" s="132"/>
    </row>
    <row r="312" spans="1:27" ht="18">
      <c r="A312" s="1452" t="s">
        <v>340</v>
      </c>
      <c r="B312" s="132"/>
      <c r="C312" s="132"/>
      <c r="D312" s="132"/>
      <c r="E312" s="132"/>
      <c r="F312" s="132"/>
      <c r="G312" s="132"/>
      <c r="H312" s="132"/>
      <c r="I312" s="305"/>
      <c r="J312"/>
      <c r="Z312" s="132"/>
      <c r="AA312" s="132"/>
    </row>
    <row r="313" spans="1:27" ht="18">
      <c r="A313" s="1452"/>
      <c r="B313" s="132"/>
      <c r="C313" s="132"/>
      <c r="D313" s="132"/>
      <c r="E313" s="132"/>
      <c r="F313" s="132"/>
      <c r="G313" s="132"/>
      <c r="H313" s="132"/>
      <c r="I313" s="305"/>
      <c r="J313"/>
      <c r="Z313" s="132"/>
      <c r="AA313" s="132"/>
    </row>
    <row r="314" spans="1:27" ht="15.6" customHeight="1">
      <c r="A314" s="1453" t="s">
        <v>341</v>
      </c>
      <c r="B314" s="132"/>
      <c r="C314" s="132"/>
      <c r="D314" s="132"/>
      <c r="E314" s="132"/>
      <c r="F314" s="132"/>
      <c r="G314" s="132"/>
      <c r="H314" s="132"/>
      <c r="I314" s="305"/>
      <c r="J314"/>
      <c r="Z314" s="132"/>
      <c r="AA314" s="132"/>
    </row>
    <row r="315" spans="1:27" ht="18">
      <c r="A315" s="1454" t="s">
        <v>342</v>
      </c>
      <c r="B315" s="132"/>
      <c r="C315" s="132"/>
      <c r="D315" s="132"/>
      <c r="E315" s="132"/>
      <c r="F315" s="132"/>
      <c r="G315" s="132"/>
      <c r="H315" s="132"/>
      <c r="I315" s="305"/>
      <c r="J315"/>
      <c r="Z315" s="132"/>
      <c r="AA315" s="132"/>
    </row>
    <row r="316" spans="1:27" ht="18">
      <c r="A316" s="1454" t="s">
        <v>343</v>
      </c>
      <c r="B316" s="132"/>
      <c r="C316" s="132"/>
      <c r="D316" s="132"/>
      <c r="E316" s="132"/>
      <c r="F316" s="132"/>
      <c r="G316" s="132"/>
      <c r="H316" s="132"/>
      <c r="I316" s="305"/>
      <c r="J316"/>
      <c r="Z316" s="132"/>
      <c r="AA316" s="132"/>
    </row>
    <row r="317" spans="1:27" ht="18">
      <c r="A317" s="1455"/>
      <c r="B317" s="132"/>
      <c r="C317" s="132"/>
      <c r="D317" s="132"/>
      <c r="E317" s="132"/>
      <c r="F317" s="132"/>
      <c r="G317" s="132"/>
      <c r="H317" s="132"/>
      <c r="I317" s="305"/>
      <c r="J317"/>
      <c r="Z317" s="132"/>
      <c r="AA317" s="132"/>
    </row>
    <row r="318" spans="1:27" ht="18">
      <c r="A318" s="1453" t="s">
        <v>344</v>
      </c>
      <c r="B318" s="132"/>
      <c r="C318" s="132"/>
      <c r="D318" s="132"/>
      <c r="E318" s="132"/>
      <c r="F318" s="132"/>
      <c r="G318" s="132"/>
      <c r="H318" s="132"/>
      <c r="I318" s="305"/>
      <c r="J318"/>
      <c r="Z318" s="132"/>
      <c r="AA318" s="132"/>
    </row>
    <row r="319" spans="1:27" ht="18">
      <c r="A319" s="1453" t="s">
        <v>345</v>
      </c>
      <c r="B319" s="132"/>
      <c r="C319" s="132"/>
      <c r="D319" s="132"/>
      <c r="E319" s="132"/>
      <c r="F319" s="132"/>
      <c r="G319" s="132"/>
      <c r="H319" s="132"/>
      <c r="I319" s="305"/>
      <c r="J319"/>
      <c r="Z319" s="132"/>
      <c r="AA319" s="132"/>
    </row>
    <row r="320" spans="1:27" ht="18">
      <c r="A320" s="1453"/>
      <c r="B320" s="132"/>
      <c r="C320" s="132"/>
      <c r="D320" s="132"/>
      <c r="E320" s="132"/>
      <c r="F320" s="132"/>
      <c r="G320" s="132"/>
      <c r="H320" s="132"/>
      <c r="I320" s="305"/>
      <c r="J320"/>
      <c r="Z320" s="132"/>
      <c r="AA320" s="132"/>
    </row>
    <row r="321" spans="1:27" ht="15.6" customHeight="1">
      <c r="A321" s="2006" t="s">
        <v>346</v>
      </c>
      <c r="B321" s="2006"/>
      <c r="C321" s="2006"/>
      <c r="D321" s="2006"/>
      <c r="E321" s="132"/>
      <c r="F321" s="132"/>
      <c r="G321" s="132"/>
      <c r="H321" s="132"/>
      <c r="I321" s="305"/>
      <c r="J321"/>
      <c r="Z321" s="132"/>
      <c r="AA321" s="132"/>
    </row>
    <row r="322" spans="1:27" ht="18">
      <c r="A322" s="1456"/>
      <c r="B322" s="1457" t="s">
        <v>347</v>
      </c>
      <c r="C322" s="1457"/>
      <c r="D322" s="132"/>
      <c r="E322" s="132"/>
      <c r="F322" s="132"/>
      <c r="G322" s="132"/>
      <c r="H322" s="132"/>
      <c r="I322" s="305"/>
      <c r="J322"/>
      <c r="Z322" s="132"/>
      <c r="AA322" s="132"/>
    </row>
    <row r="323" spans="1:27" ht="18">
      <c r="A323" s="2007" t="s">
        <v>348</v>
      </c>
      <c r="B323" s="2007"/>
      <c r="C323" s="2007"/>
      <c r="D323" s="2007"/>
      <c r="E323" s="132"/>
      <c r="F323" s="132"/>
      <c r="G323" s="132"/>
      <c r="H323" s="132"/>
      <c r="I323" s="305"/>
      <c r="J323"/>
      <c r="Z323" s="132"/>
      <c r="AA323" s="132"/>
    </row>
    <row r="324" spans="1:27" ht="20.399999999999999">
      <c r="A324" s="1458"/>
      <c r="B324" s="1457" t="s">
        <v>347</v>
      </c>
      <c r="C324" s="1457"/>
      <c r="D324" s="132"/>
      <c r="E324" s="132"/>
      <c r="F324" s="132"/>
      <c r="G324" s="132"/>
      <c r="H324" s="132"/>
      <c r="I324" s="305"/>
      <c r="J324"/>
      <c r="Z324" s="132"/>
      <c r="AA324" s="132"/>
    </row>
    <row r="325" spans="1:27" ht="18">
      <c r="A325" s="95"/>
      <c r="B325" s="95"/>
      <c r="C325" s="95"/>
      <c r="D325" s="1459"/>
      <c r="E325" s="132"/>
      <c r="F325" s="132"/>
      <c r="G325" s="132"/>
      <c r="H325" s="132"/>
      <c r="I325" s="305"/>
      <c r="J325"/>
      <c r="Z325" s="132"/>
      <c r="AA325" s="132"/>
    </row>
    <row r="326" spans="1:27" ht="18" customHeight="1">
      <c r="A326" s="2008" t="s">
        <v>349</v>
      </c>
      <c r="B326" s="2008"/>
      <c r="C326" s="2008"/>
      <c r="D326" s="2008"/>
      <c r="E326" s="132"/>
      <c r="F326" s="132"/>
      <c r="G326" s="132"/>
      <c r="H326" s="132"/>
      <c r="I326" s="305"/>
      <c r="J326"/>
      <c r="Z326" s="132"/>
      <c r="AA326" s="132"/>
    </row>
    <row r="327" spans="1:27" ht="33" customHeight="1">
      <c r="A327" s="2009" t="s">
        <v>350</v>
      </c>
      <c r="B327" s="2009"/>
      <c r="C327" s="2009"/>
      <c r="D327" s="2009"/>
      <c r="E327" s="132"/>
      <c r="F327" s="132"/>
      <c r="G327" s="132"/>
      <c r="H327" s="132"/>
      <c r="I327" s="305"/>
      <c r="J327"/>
      <c r="Z327" s="132"/>
      <c r="AA327" s="132"/>
    </row>
    <row r="328" spans="1:27" ht="18">
      <c r="A328" s="2009"/>
      <c r="B328" s="2009"/>
      <c r="C328" s="2009"/>
      <c r="D328" s="2009"/>
      <c r="E328" s="132"/>
      <c r="F328" s="132"/>
      <c r="G328" s="132"/>
      <c r="H328" s="132"/>
      <c r="I328" s="305"/>
      <c r="J328"/>
      <c r="Z328" s="132"/>
      <c r="AA328" s="132"/>
    </row>
    <row r="329" spans="1:27" ht="18">
      <c r="A329" s="359" t="s">
        <v>351</v>
      </c>
      <c r="B329" s="359"/>
      <c r="C329" s="359"/>
      <c r="D329" s="1459"/>
      <c r="E329" s="132"/>
      <c r="F329" s="132"/>
      <c r="G329" s="132"/>
      <c r="H329" s="132"/>
      <c r="I329" s="305"/>
      <c r="J329"/>
      <c r="Z329" s="132"/>
      <c r="AA329" s="132"/>
    </row>
    <row r="330" spans="1:27" ht="18">
      <c r="A330" s="1170" t="s">
        <v>352</v>
      </c>
      <c r="B330" s="132"/>
      <c r="C330" s="132"/>
      <c r="D330" s="132"/>
      <c r="E330" s="132"/>
      <c r="F330" s="132"/>
      <c r="G330" s="132"/>
      <c r="H330" s="132"/>
      <c r="I330" s="305"/>
      <c r="J330"/>
      <c r="Z330" s="132"/>
      <c r="AA330" s="132"/>
    </row>
    <row r="331" spans="1:27" ht="33" customHeight="1">
      <c r="A331" s="1460" t="s">
        <v>353</v>
      </c>
      <c r="B331" s="132"/>
      <c r="C331" s="132"/>
      <c r="D331" s="132"/>
      <c r="E331" s="132"/>
      <c r="F331" s="132"/>
      <c r="G331" s="132"/>
      <c r="H331" s="132"/>
      <c r="I331" s="305"/>
      <c r="J331"/>
      <c r="Z331" s="132"/>
      <c r="AA331" s="132"/>
    </row>
    <row r="332" spans="1:27" ht="18">
      <c r="A332" s="1796" t="s">
        <v>354</v>
      </c>
      <c r="B332" s="1215" t="s">
        <v>355</v>
      </c>
      <c r="C332" s="1215" t="s">
        <v>356</v>
      </c>
      <c r="D332" s="132"/>
      <c r="E332" s="132"/>
      <c r="F332" s="132"/>
      <c r="G332" s="132"/>
      <c r="H332" s="132"/>
      <c r="I332" s="305"/>
      <c r="J332"/>
      <c r="Z332" s="132"/>
      <c r="AA332" s="132"/>
    </row>
    <row r="333" spans="1:27" ht="18">
      <c r="A333" s="1796" t="s">
        <v>357</v>
      </c>
      <c r="B333" s="1462"/>
      <c r="D333" s="359" t="s">
        <v>308</v>
      </c>
      <c r="E333" s="132"/>
      <c r="F333" s="132"/>
      <c r="G333" s="132"/>
      <c r="H333" s="132"/>
      <c r="I333" s="305"/>
      <c r="J333"/>
      <c r="Z333" s="132"/>
      <c r="AA333" s="132"/>
    </row>
    <row r="334" spans="1:27" ht="18">
      <c r="A334" s="1796" t="s">
        <v>358</v>
      </c>
      <c r="B334" s="1462"/>
      <c r="C334" s="1463"/>
      <c r="D334" s="1463"/>
      <c r="E334" s="132"/>
      <c r="F334" s="132"/>
      <c r="G334" s="132"/>
      <c r="H334" s="132"/>
      <c r="I334" s="305"/>
      <c r="J334"/>
      <c r="Z334" s="132"/>
      <c r="AA334" s="132"/>
    </row>
    <row r="335" spans="1:27" ht="18">
      <c r="A335" s="1461" t="s">
        <v>359</v>
      </c>
      <c r="B335" s="1461" t="s">
        <v>178</v>
      </c>
      <c r="C335" s="1461" t="s">
        <v>360</v>
      </c>
      <c r="D335" s="1461" t="s">
        <v>361</v>
      </c>
      <c r="E335" s="132"/>
      <c r="F335" s="132"/>
      <c r="G335" s="132"/>
      <c r="H335" s="132"/>
      <c r="I335" s="305"/>
      <c r="J335"/>
      <c r="Z335" s="132"/>
      <c r="AA335" s="132"/>
    </row>
    <row r="336" spans="1:27" ht="18">
      <c r="B336" s="1462"/>
      <c r="C336" s="1463"/>
      <c r="D336" s="1463"/>
      <c r="E336" s="132"/>
      <c r="F336" s="132"/>
      <c r="G336" s="132"/>
      <c r="H336" s="132"/>
      <c r="I336" s="305"/>
      <c r="J336"/>
      <c r="Z336" s="132"/>
      <c r="AA336" s="132"/>
    </row>
    <row r="337" spans="1:27" ht="18">
      <c r="A337" s="1473" t="s">
        <v>362</v>
      </c>
      <c r="B337" s="1473"/>
      <c r="C337" s="1473"/>
      <c r="D337" s="1473"/>
      <c r="E337" s="132"/>
      <c r="F337" s="132"/>
      <c r="G337" s="132"/>
      <c r="H337" s="132"/>
      <c r="I337" s="305"/>
      <c r="J337"/>
      <c r="Z337" s="132"/>
      <c r="AA337" s="132"/>
    </row>
    <row r="338" spans="1:27" ht="18">
      <c r="A338" s="1464" t="s">
        <v>363</v>
      </c>
      <c r="B338" s="132"/>
      <c r="C338" s="132"/>
      <c r="D338" s="132"/>
      <c r="E338" s="132"/>
      <c r="F338" s="132"/>
      <c r="G338" s="132"/>
      <c r="H338" s="132"/>
      <c r="I338" s="305"/>
      <c r="J338"/>
      <c r="Z338" s="132"/>
      <c r="AA338" s="132"/>
    </row>
    <row r="339" spans="1:27" ht="18">
      <c r="A339" s="1465" t="s">
        <v>364</v>
      </c>
      <c r="B339" s="132"/>
      <c r="C339" s="132"/>
      <c r="D339" s="132"/>
      <c r="E339" s="132"/>
      <c r="F339" s="132"/>
      <c r="G339" s="132"/>
      <c r="H339" s="132"/>
      <c r="I339" s="305"/>
      <c r="J339"/>
      <c r="Z339" s="132"/>
      <c r="AA339" s="132"/>
    </row>
    <row r="340" spans="1:27" ht="18">
      <c r="A340" s="1465" t="s">
        <v>365</v>
      </c>
      <c r="B340" s="132"/>
      <c r="C340" s="132"/>
      <c r="D340" s="132"/>
      <c r="E340" s="132"/>
      <c r="F340" s="132"/>
      <c r="G340" s="132"/>
      <c r="H340" s="132"/>
      <c r="I340" s="305"/>
      <c r="J340"/>
      <c r="Z340" s="132"/>
      <c r="AA340" s="132"/>
    </row>
    <row r="341" spans="1:27" ht="18">
      <c r="A341" s="1465" t="s">
        <v>366</v>
      </c>
      <c r="B341" s="132"/>
      <c r="C341" s="132"/>
      <c r="D341" s="132"/>
      <c r="E341" s="132"/>
      <c r="F341" s="132"/>
      <c r="G341" s="132"/>
      <c r="H341" s="132"/>
      <c r="I341" s="305"/>
      <c r="J341"/>
      <c r="Z341" s="132"/>
      <c r="AA341" s="132"/>
    </row>
    <row r="342" spans="1:27" ht="18">
      <c r="A342" s="1465" t="s">
        <v>367</v>
      </c>
      <c r="B342" s="132"/>
      <c r="C342" s="132"/>
      <c r="D342" s="132"/>
      <c r="E342" s="132"/>
      <c r="F342" s="132"/>
      <c r="G342" s="132"/>
      <c r="H342" s="132"/>
      <c r="I342" s="305"/>
      <c r="J342"/>
      <c r="Z342" s="132"/>
      <c r="AA342" s="132"/>
    </row>
    <row r="343" spans="1:27" ht="18">
      <c r="A343" s="1465" t="s">
        <v>368</v>
      </c>
      <c r="B343" s="132"/>
      <c r="C343" s="132"/>
      <c r="D343" s="132"/>
      <c r="E343" s="132"/>
      <c r="F343" s="132"/>
      <c r="G343" s="132"/>
      <c r="H343" s="132"/>
      <c r="I343" s="305"/>
      <c r="J343"/>
      <c r="Z343" s="132"/>
      <c r="AA343" s="132"/>
    </row>
    <row r="344" spans="1:27" ht="18">
      <c r="A344" s="1466"/>
      <c r="B344" s="132"/>
      <c r="C344" s="132"/>
      <c r="D344" s="132"/>
      <c r="E344" s="132"/>
      <c r="F344" s="132"/>
      <c r="G344" s="132"/>
      <c r="H344" s="132"/>
      <c r="I344" s="305"/>
      <c r="J344"/>
      <c r="Z344" s="132"/>
      <c r="AA344" s="132"/>
    </row>
    <row r="345" spans="1:27" ht="33" customHeight="1">
      <c r="A345" s="2010" t="s">
        <v>369</v>
      </c>
      <c r="B345" s="2010"/>
      <c r="C345" s="2010"/>
      <c r="D345" s="2010"/>
      <c r="E345" s="132"/>
      <c r="F345" s="132"/>
      <c r="G345" s="132"/>
      <c r="H345" s="132"/>
      <c r="I345" s="305"/>
      <c r="J345"/>
      <c r="Z345" s="132"/>
      <c r="AA345" s="132"/>
    </row>
    <row r="346" spans="1:27" ht="22.2" customHeight="1">
      <c r="A346" s="1467" t="s">
        <v>370</v>
      </c>
      <c r="B346" s="132"/>
      <c r="C346" s="132"/>
      <c r="D346" s="132"/>
      <c r="E346" s="132"/>
      <c r="F346" s="132"/>
      <c r="G346" s="132"/>
      <c r="H346" s="132"/>
      <c r="I346" s="305"/>
      <c r="J346"/>
      <c r="Z346" s="132"/>
      <c r="AA346" s="132"/>
    </row>
    <row r="347" spans="1:27" ht="22.2" customHeight="1">
      <c r="A347" s="1467" t="s">
        <v>371</v>
      </c>
      <c r="B347" s="132"/>
      <c r="C347" s="132"/>
      <c r="D347" s="132"/>
      <c r="E347" s="132"/>
      <c r="F347" s="132"/>
      <c r="G347" s="132"/>
      <c r="H347" s="132"/>
      <c r="I347" s="305"/>
      <c r="J347"/>
      <c r="Z347" s="132"/>
      <c r="AA347" s="132"/>
    </row>
    <row r="348" spans="1:27" ht="22.2" customHeight="1">
      <c r="A348" s="2002" t="s">
        <v>372</v>
      </c>
      <c r="B348" s="2002"/>
      <c r="C348" s="2002"/>
      <c r="D348" s="2002"/>
      <c r="E348" s="132"/>
      <c r="F348" s="132"/>
      <c r="G348" s="132"/>
      <c r="H348" s="132"/>
      <c r="I348" s="305"/>
      <c r="J348"/>
      <c r="Z348" s="132"/>
      <c r="AA348" s="132"/>
    </row>
    <row r="349" spans="1:27" ht="22.2" customHeight="1">
      <c r="A349" s="1467" t="s">
        <v>373</v>
      </c>
      <c r="B349" s="132"/>
      <c r="C349" s="132"/>
      <c r="D349" s="132"/>
      <c r="E349" s="132"/>
      <c r="F349" s="132"/>
      <c r="G349" s="132"/>
      <c r="H349" s="132"/>
      <c r="I349" s="305"/>
      <c r="J349"/>
      <c r="Z349" s="132"/>
      <c r="AA349" s="132"/>
    </row>
    <row r="350" spans="1:27" ht="18">
      <c r="A350" s="1468"/>
      <c r="B350" s="1468"/>
      <c r="C350" s="1385"/>
      <c r="D350" s="1385"/>
      <c r="F350"/>
      <c r="G350"/>
      <c r="H350"/>
      <c r="I350" s="305"/>
      <c r="J350"/>
    </row>
    <row r="351" spans="1:27">
      <c r="A351" s="1470" t="s">
        <v>374</v>
      </c>
      <c r="B351" s="1484" t="str">
        <f>'jobinfo(2)'!B4</f>
        <v>Customer Email</v>
      </c>
      <c r="C351" s="1484" t="str">
        <f>'jobinfo(2)'!B33</f>
        <v xml:space="preserve">DA Email </v>
      </c>
      <c r="D351" s="1484" t="str">
        <f>'jobinfo(2)'!B36</f>
        <v>Field adj email</v>
      </c>
      <c r="F351"/>
      <c r="G351"/>
      <c r="H351"/>
      <c r="I351" s="305"/>
      <c r="J351"/>
    </row>
    <row r="352" spans="1:27" ht="18">
      <c r="A352" s="1018" t="s">
        <v>375</v>
      </c>
      <c r="B352" s="1483">
        <f>'jobinfo(2)'!C4</f>
        <v>0</v>
      </c>
      <c r="C352" s="1483">
        <f>'jobinfo(2)'!C33</f>
        <v>0</v>
      </c>
      <c r="D352" s="1483">
        <f>'jobinfo(2)'!C36</f>
        <v>0</v>
      </c>
      <c r="F352"/>
      <c r="G352"/>
      <c r="H352"/>
      <c r="I352" s="305"/>
      <c r="J352"/>
    </row>
    <row r="353" spans="1:27" ht="18">
      <c r="A353" s="1018"/>
      <c r="B353" s="1483"/>
      <c r="C353" s="1483"/>
      <c r="D353" s="1483"/>
      <c r="F353"/>
      <c r="G353"/>
      <c r="H353"/>
      <c r="I353" s="305"/>
      <c r="J353"/>
    </row>
    <row r="354" spans="1:27" ht="18">
      <c r="A354" s="1469"/>
      <c r="B354">
        <f>'jobinfo(2)'!C29</f>
        <v>0</v>
      </c>
      <c r="C354" s="1483">
        <f>'jobinfo(2)'!C42</f>
        <v>0</v>
      </c>
      <c r="D354" s="1483">
        <f>'jobinfo(2)'!C39</f>
        <v>0</v>
      </c>
      <c r="F354"/>
      <c r="G354"/>
      <c r="H354"/>
      <c r="I354" s="305"/>
      <c r="J354"/>
    </row>
    <row r="355" spans="1:27" ht="18">
      <c r="A355" s="1469"/>
      <c r="B355" s="1565" t="str">
        <f>'jobinfo(2)'!B29</f>
        <v>Email INS. co.</v>
      </c>
      <c r="C355" s="1484" t="str">
        <f>'jobinfo(2)'!B42</f>
        <v>adj TMP email</v>
      </c>
      <c r="D355" s="1484" t="str">
        <f>'jobinfo(2)'!B39</f>
        <v>adj CPS email</v>
      </c>
      <c r="F355"/>
      <c r="G355"/>
      <c r="H355"/>
      <c r="I355" s="305"/>
      <c r="J355"/>
    </row>
    <row r="356" spans="1:27" ht="18">
      <c r="A356" s="788"/>
      <c r="D356" s="4"/>
      <c r="F356"/>
      <c r="G356"/>
      <c r="H356"/>
      <c r="I356" s="305"/>
      <c r="J356"/>
    </row>
    <row r="357" spans="1:27">
      <c r="A357" s="1411"/>
      <c r="E357" s="1411"/>
      <c r="F357" s="1411"/>
      <c r="G357" s="1411"/>
      <c r="H357" s="1411"/>
      <c r="I357" s="305"/>
      <c r="J357"/>
      <c r="Z357" s="1411"/>
      <c r="AA357" s="1411"/>
    </row>
    <row r="358" spans="1:27" ht="18">
      <c r="A358" s="788"/>
      <c r="D358" s="4"/>
      <c r="E358" s="4"/>
      <c r="F358" s="4"/>
      <c r="G358" s="4"/>
      <c r="H358" s="4"/>
      <c r="I358" s="305"/>
      <c r="J358"/>
      <c r="Z358" s="4"/>
      <c r="AA358" s="4"/>
    </row>
    <row r="359" spans="1:27" ht="18">
      <c r="A359" s="788"/>
      <c r="D359" s="4"/>
      <c r="E359" s="4"/>
      <c r="F359" s="4"/>
      <c r="G359" s="4"/>
      <c r="H359" s="4"/>
      <c r="I359" s="305"/>
      <c r="J359"/>
      <c r="Z359" s="4"/>
      <c r="AA359" s="4"/>
    </row>
    <row r="360" spans="1:27" ht="18">
      <c r="A360" s="788"/>
      <c r="B360" s="4"/>
      <c r="C360" s="4"/>
      <c r="D360" s="4"/>
      <c r="E360" s="4"/>
      <c r="F360" s="4"/>
      <c r="G360" s="4"/>
      <c r="H360" s="4"/>
      <c r="I360" s="305"/>
      <c r="J360"/>
      <c r="Z360" s="4"/>
      <c r="AA360" s="4"/>
    </row>
    <row r="361" spans="1:27" ht="18">
      <c r="A361" s="788"/>
      <c r="B361" s="4"/>
      <c r="C361" s="4"/>
      <c r="D361" s="4"/>
      <c r="E361" s="4"/>
      <c r="F361" s="4"/>
      <c r="G361" s="4"/>
      <c r="H361" s="4"/>
      <c r="I361" s="305"/>
      <c r="J361"/>
      <c r="Z361" s="4"/>
      <c r="AA361" s="4"/>
    </row>
    <row r="362" spans="1:27" ht="18">
      <c r="A362" s="788"/>
      <c r="B362" s="4"/>
      <c r="C362" s="4"/>
      <c r="D362" s="4"/>
      <c r="E362" s="4"/>
      <c r="F362" s="4"/>
      <c r="G362" s="4"/>
      <c r="H362" s="4"/>
      <c r="I362" s="305"/>
      <c r="J362"/>
      <c r="Z362" s="4"/>
      <c r="AA362" s="4"/>
    </row>
    <row r="363" spans="1:27" ht="18">
      <c r="A363" s="788"/>
      <c r="B363" s="4"/>
      <c r="C363" s="4"/>
      <c r="D363" s="4"/>
      <c r="E363" s="4"/>
      <c r="F363" s="4"/>
      <c r="G363" s="4"/>
      <c r="H363" s="4"/>
      <c r="I363" s="305"/>
      <c r="J363"/>
      <c r="Z363" s="4"/>
      <c r="AA363" s="4"/>
    </row>
    <row r="364" spans="1:27" ht="18">
      <c r="A364" s="788"/>
      <c r="B364" s="4"/>
      <c r="C364" s="4"/>
      <c r="D364" s="4"/>
      <c r="E364" s="4"/>
      <c r="F364" s="4"/>
      <c r="G364" s="4"/>
      <c r="H364" s="4"/>
      <c r="I364" s="305"/>
      <c r="J364"/>
      <c r="Z364" s="4"/>
      <c r="AA364" s="4"/>
    </row>
    <row r="365" spans="1:27" ht="18">
      <c r="A365" s="788"/>
      <c r="B365" s="4"/>
      <c r="C365" s="4"/>
      <c r="D365" s="4"/>
      <c r="E365" s="4"/>
      <c r="F365" s="4"/>
      <c r="G365" s="4"/>
      <c r="H365" s="4"/>
      <c r="I365" s="305"/>
      <c r="J365"/>
      <c r="Z365" s="4"/>
      <c r="AA365" s="4"/>
    </row>
    <row r="366" spans="1:27" ht="18">
      <c r="A366" s="788"/>
      <c r="B366" s="4"/>
      <c r="C366" s="4"/>
      <c r="D366" s="4"/>
      <c r="E366" s="4"/>
      <c r="F366" s="4"/>
      <c r="G366" s="4"/>
      <c r="H366" s="4"/>
      <c r="I366" s="305"/>
      <c r="J366"/>
      <c r="Z366" s="4"/>
      <c r="AA366" s="4"/>
    </row>
    <row r="367" spans="1:27" ht="18">
      <c r="A367" s="788"/>
      <c r="B367" s="4"/>
      <c r="C367" s="4"/>
      <c r="D367" s="4"/>
      <c r="E367" s="4"/>
      <c r="F367" s="4"/>
      <c r="G367" s="4"/>
      <c r="H367" s="4"/>
      <c r="I367" s="305"/>
      <c r="J367"/>
      <c r="Z367" s="4"/>
      <c r="AA367" s="4"/>
    </row>
    <row r="368" spans="1:27" ht="18">
      <c r="A368" s="788"/>
      <c r="B368" s="4"/>
      <c r="C368" s="4"/>
      <c r="D368" s="4"/>
      <c r="E368" s="4"/>
      <c r="F368" s="4"/>
      <c r="G368" s="4"/>
      <c r="H368" s="4"/>
      <c r="I368" s="305"/>
      <c r="J368"/>
      <c r="Z368" s="4"/>
      <c r="AA368" s="4"/>
    </row>
    <row r="369" spans="1:27" ht="18">
      <c r="A369" s="788"/>
      <c r="B369" s="4"/>
      <c r="C369" s="4"/>
      <c r="D369" s="4"/>
      <c r="E369" s="4"/>
      <c r="F369" s="4"/>
      <c r="G369" s="4"/>
      <c r="H369" s="4"/>
      <c r="I369" s="305"/>
      <c r="J369"/>
      <c r="Z369" s="4"/>
      <c r="AA369" s="4"/>
    </row>
    <row r="370" spans="1:27" ht="18">
      <c r="A370" s="788"/>
      <c r="B370" s="4"/>
      <c r="C370" s="4"/>
      <c r="D370" s="4"/>
      <c r="E370" s="4"/>
      <c r="F370" s="4"/>
      <c r="G370" s="4"/>
      <c r="H370" s="4"/>
      <c r="I370" s="305"/>
      <c r="J370"/>
      <c r="Z370" s="4"/>
      <c r="AA370" s="4"/>
    </row>
    <row r="371" spans="1:27" ht="18">
      <c r="A371" s="788"/>
      <c r="B371" s="4"/>
      <c r="C371" s="4"/>
      <c r="D371" s="4"/>
      <c r="E371" s="4"/>
      <c r="F371" s="4"/>
      <c r="G371" s="4"/>
      <c r="H371" s="4"/>
      <c r="I371" s="305"/>
      <c r="J371"/>
      <c r="Z371" s="4"/>
      <c r="AA371" s="4"/>
    </row>
    <row r="372" spans="1:27" ht="18">
      <c r="A372" s="788"/>
      <c r="B372" s="4"/>
      <c r="C372" s="4"/>
      <c r="D372" s="4"/>
      <c r="E372" s="4"/>
      <c r="F372" s="4"/>
      <c r="G372" s="4"/>
      <c r="H372" s="4"/>
      <c r="I372" s="305"/>
      <c r="J372"/>
      <c r="Z372" s="4"/>
      <c r="AA372" s="4"/>
    </row>
    <row r="373" spans="1:27" ht="18">
      <c r="A373" s="788"/>
      <c r="B373" s="4"/>
      <c r="C373" s="4"/>
      <c r="D373" s="4"/>
      <c r="E373" s="4"/>
      <c r="F373" s="4"/>
      <c r="G373" s="4"/>
      <c r="H373" s="4"/>
      <c r="I373" s="305"/>
      <c r="J373"/>
      <c r="Z373" s="4"/>
      <c r="AA373" s="4"/>
    </row>
    <row r="374" spans="1:27" ht="18">
      <c r="A374" s="788"/>
      <c r="B374" s="4"/>
      <c r="C374" s="4"/>
      <c r="D374" s="4"/>
      <c r="E374" s="4"/>
      <c r="F374" s="4"/>
      <c r="G374" s="4"/>
      <c r="H374" s="4"/>
      <c r="I374" s="305"/>
      <c r="J374"/>
      <c r="Z374" s="4"/>
      <c r="AA374" s="4"/>
    </row>
    <row r="375" spans="1:27" ht="18">
      <c r="A375" s="788"/>
      <c r="B375" s="4"/>
      <c r="C375" s="4"/>
      <c r="D375" s="4"/>
      <c r="E375" s="4"/>
      <c r="F375" s="4"/>
      <c r="G375" s="4"/>
      <c r="H375" s="4"/>
      <c r="I375" s="305"/>
      <c r="J375"/>
      <c r="Z375" s="4"/>
      <c r="AA375" s="4"/>
    </row>
    <row r="376" spans="1:27" ht="18">
      <c r="A376" s="788"/>
      <c r="B376" s="4"/>
      <c r="C376" s="4"/>
      <c r="D376" s="4"/>
      <c r="E376" s="4"/>
      <c r="F376" s="4"/>
      <c r="G376" s="4"/>
      <c r="H376" s="4"/>
      <c r="I376" s="305"/>
      <c r="J376"/>
      <c r="Z376" s="4"/>
      <c r="AA376" s="4"/>
    </row>
    <row r="377" spans="1:27" ht="18">
      <c r="A377" s="788"/>
      <c r="B377" s="4"/>
      <c r="C377" s="4"/>
      <c r="D377" s="4"/>
      <c r="E377" s="4"/>
      <c r="F377" s="4"/>
      <c r="G377" s="4"/>
      <c r="H377" s="4"/>
      <c r="I377" s="305"/>
      <c r="J377"/>
      <c r="Z377" s="4"/>
      <c r="AA377" s="4"/>
    </row>
    <row r="378" spans="1:27" ht="18">
      <c r="A378" s="788"/>
      <c r="B378" s="4"/>
      <c r="C378" s="4"/>
      <c r="D378" s="4"/>
      <c r="E378" s="4"/>
      <c r="F378" s="4"/>
      <c r="G378" s="4"/>
      <c r="H378" s="4"/>
      <c r="I378" s="305"/>
      <c r="J378"/>
      <c r="Z378" s="4"/>
      <c r="AA378" s="4"/>
    </row>
    <row r="379" spans="1:27" ht="18">
      <c r="A379" s="788"/>
      <c r="B379" s="4"/>
      <c r="C379" s="4"/>
      <c r="D379" s="4"/>
      <c r="E379" s="4"/>
      <c r="F379" s="4"/>
      <c r="G379" s="4"/>
      <c r="H379" s="4"/>
      <c r="I379" s="305"/>
      <c r="J379"/>
      <c r="Z379" s="4"/>
      <c r="AA379" s="4"/>
    </row>
    <row r="380" spans="1:27" ht="18">
      <c r="A380" s="788"/>
      <c r="B380" s="4"/>
      <c r="C380" s="4"/>
      <c r="D380" s="4"/>
      <c r="E380" s="4"/>
      <c r="F380" s="4"/>
      <c r="G380" s="4"/>
      <c r="H380" s="4"/>
      <c r="I380" s="305"/>
      <c r="J380"/>
      <c r="Z380" s="4"/>
      <c r="AA380" s="4"/>
    </row>
    <row r="381" spans="1:27" ht="18">
      <c r="A381" s="788"/>
      <c r="B381" s="4"/>
      <c r="C381" s="4"/>
      <c r="D381" s="4"/>
      <c r="E381" s="4"/>
      <c r="F381" s="4"/>
      <c r="G381" s="4"/>
      <c r="H381" s="4"/>
      <c r="I381" s="305"/>
      <c r="J381"/>
      <c r="Z381" s="4"/>
      <c r="AA381" s="4"/>
    </row>
    <row r="382" spans="1:27" ht="18">
      <c r="A382" s="788"/>
      <c r="B382" s="4"/>
      <c r="C382" s="4"/>
      <c r="D382" s="4"/>
      <c r="E382" s="4"/>
      <c r="F382" s="4"/>
      <c r="G382" s="4"/>
      <c r="H382" s="4"/>
      <c r="I382" s="305"/>
      <c r="J382"/>
      <c r="Z382" s="4"/>
      <c r="AA382" s="4"/>
    </row>
    <row r="383" spans="1:27" ht="18">
      <c r="A383" s="788"/>
      <c r="B383" s="4"/>
      <c r="C383" s="4"/>
      <c r="D383" s="4"/>
      <c r="E383" s="4"/>
      <c r="F383" s="4"/>
      <c r="G383" s="4"/>
      <c r="H383" s="4"/>
      <c r="I383" s="305"/>
      <c r="J383"/>
      <c r="Z383" s="4"/>
      <c r="AA383" s="4"/>
    </row>
    <row r="384" spans="1:27" ht="18">
      <c r="A384" s="788"/>
      <c r="B384" s="4"/>
      <c r="C384" s="4"/>
      <c r="D384" s="4"/>
      <c r="E384" s="4"/>
      <c r="F384" s="4"/>
      <c r="G384" s="4"/>
      <c r="H384" s="4"/>
      <c r="I384" s="305"/>
      <c r="J384"/>
      <c r="Z384" s="4"/>
      <c r="AA384" s="4"/>
    </row>
    <row r="385" spans="1:27" ht="18">
      <c r="A385" s="788"/>
      <c r="B385" s="4"/>
      <c r="C385" s="4"/>
      <c r="D385" s="4"/>
      <c r="E385" s="4"/>
      <c r="F385" s="4"/>
      <c r="G385" s="4"/>
      <c r="H385" s="4"/>
      <c r="I385" s="305"/>
      <c r="J385"/>
      <c r="Z385" s="4"/>
      <c r="AA385" s="4"/>
    </row>
    <row r="386" spans="1:27" ht="18">
      <c r="A386" s="788"/>
      <c r="B386" s="4"/>
      <c r="C386" s="4"/>
      <c r="D386" s="4"/>
      <c r="E386" s="4"/>
      <c r="F386" s="4"/>
      <c r="G386" s="4"/>
      <c r="H386" s="4"/>
      <c r="I386" s="305"/>
      <c r="J386"/>
      <c r="Z386" s="4"/>
      <c r="AA386" s="4"/>
    </row>
    <row r="387" spans="1:27" ht="18">
      <c r="A387" s="788"/>
      <c r="B387" s="4"/>
      <c r="C387" s="4"/>
      <c r="D387" s="4"/>
      <c r="E387" s="4"/>
      <c r="F387" s="4"/>
      <c r="G387" s="4"/>
      <c r="H387" s="4"/>
      <c r="I387" s="305"/>
      <c r="J387"/>
      <c r="Z387" s="4"/>
      <c r="AA387" s="4"/>
    </row>
    <row r="388" spans="1:27" ht="18">
      <c r="A388" s="788"/>
      <c r="B388" s="4"/>
      <c r="C388" s="4"/>
      <c r="D388" s="4"/>
      <c r="E388" s="4"/>
      <c r="F388" s="4"/>
      <c r="G388" s="4"/>
      <c r="H388" s="4"/>
      <c r="I388" s="305"/>
      <c r="J388"/>
      <c r="Z388" s="4"/>
      <c r="AA388" s="4"/>
    </row>
    <row r="389" spans="1:27" ht="18">
      <c r="A389" s="788"/>
      <c r="B389" s="4"/>
      <c r="C389" s="4"/>
      <c r="D389" s="4"/>
      <c r="E389" s="4"/>
      <c r="F389" s="4"/>
      <c r="G389" s="4"/>
      <c r="H389" s="4"/>
      <c r="I389" s="305"/>
      <c r="J389"/>
      <c r="Z389" s="4"/>
      <c r="AA389" s="4"/>
    </row>
    <row r="390" spans="1:27" ht="18">
      <c r="A390" s="788"/>
      <c r="B390" s="4"/>
      <c r="C390" s="4"/>
      <c r="D390" s="4"/>
      <c r="E390" s="4"/>
      <c r="F390" s="4"/>
      <c r="G390" s="4"/>
      <c r="H390" s="4"/>
      <c r="I390" s="305"/>
      <c r="J390"/>
      <c r="Z390" s="4"/>
      <c r="AA390" s="4"/>
    </row>
    <row r="391" spans="1:27" ht="18">
      <c r="A391" s="788"/>
      <c r="B391" s="4"/>
      <c r="C391" s="4"/>
      <c r="D391" s="4"/>
      <c r="E391" s="4"/>
      <c r="F391" s="4"/>
      <c r="G391" s="4"/>
      <c r="H391" s="4"/>
      <c r="I391" s="305"/>
      <c r="J391"/>
      <c r="Z391" s="4"/>
      <c r="AA391" s="4"/>
    </row>
    <row r="392" spans="1:27">
      <c r="F392"/>
      <c r="G392"/>
      <c r="H392"/>
      <c r="I392" s="305"/>
      <c r="J392"/>
    </row>
    <row r="393" spans="1:27">
      <c r="F393"/>
      <c r="G393"/>
      <c r="H393"/>
      <c r="I393" s="305"/>
      <c r="J393"/>
    </row>
    <row r="394" spans="1:27" ht="14.4">
      <c r="F394" s="305"/>
      <c r="G394"/>
      <c r="H394"/>
      <c r="I394"/>
      <c r="J394"/>
      <c r="K394"/>
      <c r="O394"/>
      <c r="U394"/>
    </row>
    <row r="395" spans="1:27" ht="14.4">
      <c r="F395" s="305"/>
      <c r="G395"/>
      <c r="H395"/>
      <c r="I395"/>
      <c r="J395"/>
      <c r="K395"/>
      <c r="O395"/>
      <c r="U395"/>
    </row>
    <row r="396" spans="1:27" ht="14.4">
      <c r="F396" s="305"/>
      <c r="G396"/>
      <c r="H396"/>
      <c r="I396"/>
      <c r="J396"/>
      <c r="K396"/>
      <c r="O396"/>
      <c r="U396"/>
    </row>
    <row r="397" spans="1:27" ht="14.4">
      <c r="F397" s="305"/>
      <c r="G397"/>
      <c r="H397"/>
      <c r="I397"/>
      <c r="J397"/>
      <c r="K397"/>
      <c r="O397"/>
      <c r="U397"/>
    </row>
    <row r="398" spans="1:27" ht="14.4">
      <c r="F398" s="305"/>
      <c r="G398"/>
      <c r="H398"/>
      <c r="I398"/>
      <c r="J398"/>
      <c r="K398"/>
      <c r="O398"/>
      <c r="U398"/>
    </row>
    <row r="399" spans="1:27" ht="14.4">
      <c r="F399" s="305"/>
      <c r="G399"/>
      <c r="H399"/>
      <c r="I399"/>
      <c r="J399"/>
      <c r="K399"/>
      <c r="O399"/>
      <c r="U399"/>
    </row>
    <row r="400" spans="1:27" ht="14.4">
      <c r="F400" s="305"/>
      <c r="G400"/>
      <c r="H400"/>
      <c r="I400"/>
      <c r="J400"/>
      <c r="K400"/>
      <c r="O400"/>
      <c r="U400"/>
    </row>
    <row r="401" spans="6:21" ht="14.4">
      <c r="F401" s="305"/>
      <c r="G401"/>
      <c r="H401"/>
      <c r="I401"/>
      <c r="J401"/>
      <c r="K401"/>
      <c r="O401"/>
      <c r="U401"/>
    </row>
    <row r="402" spans="6:21" ht="14.4">
      <c r="F402" s="305"/>
      <c r="G402"/>
      <c r="H402"/>
      <c r="I402"/>
      <c r="J402"/>
      <c r="K402"/>
      <c r="O402"/>
      <c r="U402"/>
    </row>
    <row r="403" spans="6:21" ht="14.4">
      <c r="F403" s="305"/>
      <c r="G403"/>
      <c r="H403"/>
      <c r="I403"/>
      <c r="J403"/>
      <c r="K403"/>
      <c r="O403"/>
      <c r="U403"/>
    </row>
    <row r="404" spans="6:21" ht="14.4">
      <c r="F404" s="305"/>
      <c r="G404"/>
      <c r="H404"/>
      <c r="I404"/>
      <c r="J404"/>
      <c r="K404"/>
      <c r="O404"/>
      <c r="U404"/>
    </row>
    <row r="405" spans="6:21" ht="14.4">
      <c r="F405" s="305"/>
      <c r="G405"/>
      <c r="H405"/>
      <c r="I405"/>
      <c r="J405"/>
      <c r="K405"/>
      <c r="O405"/>
      <c r="U405"/>
    </row>
    <row r="406" spans="6:21" ht="14.4">
      <c r="F406" s="305"/>
      <c r="G406"/>
      <c r="H406"/>
      <c r="I406"/>
      <c r="J406"/>
      <c r="K406"/>
      <c r="O406"/>
      <c r="U406"/>
    </row>
  </sheetData>
  <mergeCells count="57">
    <mergeCell ref="C250:D250"/>
    <mergeCell ref="A348:D348"/>
    <mergeCell ref="A290:D290"/>
    <mergeCell ref="C291:D291"/>
    <mergeCell ref="A311:D311"/>
    <mergeCell ref="A321:D321"/>
    <mergeCell ref="A323:D323"/>
    <mergeCell ref="A326:D326"/>
    <mergeCell ref="A327:D328"/>
    <mergeCell ref="A345:D345"/>
    <mergeCell ref="C209:D209"/>
    <mergeCell ref="D238:D239"/>
    <mergeCell ref="A186:D186"/>
    <mergeCell ref="A210:D210"/>
    <mergeCell ref="E302:H302"/>
    <mergeCell ref="E282:H282"/>
    <mergeCell ref="A282:D283"/>
    <mergeCell ref="A286:D286"/>
    <mergeCell ref="B288:C288"/>
    <mergeCell ref="B289:C289"/>
    <mergeCell ref="B248:D248"/>
    <mergeCell ref="C226:C227"/>
    <mergeCell ref="A241:D241"/>
    <mergeCell ref="A200:A201"/>
    <mergeCell ref="D226:D227"/>
    <mergeCell ref="D228:D230"/>
    <mergeCell ref="G16:J16"/>
    <mergeCell ref="B3:C3"/>
    <mergeCell ref="B4:C4"/>
    <mergeCell ref="C7:D7"/>
    <mergeCell ref="A7:B7"/>
    <mergeCell ref="C6:D6"/>
    <mergeCell ref="A9:D9"/>
    <mergeCell ref="G28:H28"/>
    <mergeCell ref="A77:A79"/>
    <mergeCell ref="A94:A97"/>
    <mergeCell ref="A85:A86"/>
    <mergeCell ref="D77:D79"/>
    <mergeCell ref="B96:B97"/>
    <mergeCell ref="A89:A92"/>
    <mergeCell ref="B89:B92"/>
    <mergeCell ref="A1:D1"/>
    <mergeCell ref="E185:E190"/>
    <mergeCell ref="D2:E2"/>
    <mergeCell ref="C5:D5"/>
    <mergeCell ref="B26:C26"/>
    <mergeCell ref="A27:D27"/>
    <mergeCell ref="D138:D139"/>
    <mergeCell ref="D152:E153"/>
    <mergeCell ref="A153:C153"/>
    <mergeCell ref="B103:B105"/>
    <mergeCell ref="A103:A105"/>
    <mergeCell ref="A107:A109"/>
    <mergeCell ref="B107:B109"/>
    <mergeCell ref="C75:D75"/>
    <mergeCell ref="D94:D97"/>
    <mergeCell ref="D133:D135"/>
  </mergeCells>
  <phoneticPr fontId="289" type="noConversion"/>
  <pageMargins left="0.28999999999999998" right="0.17" top="0.24" bottom="0.31" header="0.3" footer="0.17"/>
  <pageSetup orientation="portrait" r:id="rId1"/>
  <headerFooter>
    <oddFooter>&amp;L&amp;A&amp;R&amp;F</oddFooter>
  </headerFooter>
  <rowBreaks count="6" manualBreakCount="6">
    <brk id="69" max="3" man="1"/>
    <brk id="116" max="3" man="1"/>
    <brk id="149" max="3" man="1"/>
    <brk id="196" max="3" man="1"/>
    <brk id="241" max="3" man="1"/>
    <brk id="358" max="3" man="1"/>
  </rowBreaks>
  <colBreaks count="2" manualBreakCount="2">
    <brk id="4" max="1048575" man="1"/>
    <brk id="33"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2BF7D-33FE-4C5C-AD6A-8B20F79E02C5}">
  <sheetPr transitionEvaluation="1" transitionEntry="1" codeName="Sheet1">
    <tabColor theme="4"/>
  </sheetPr>
  <dimension ref="A1:R354"/>
  <sheetViews>
    <sheetView view="pageBreakPreview" topLeftCell="A21" zoomScale="96" zoomScaleNormal="100" zoomScaleSheetLayoutView="96" workbookViewId="0">
      <selection activeCell="G33" sqref="G33"/>
    </sheetView>
  </sheetViews>
  <sheetFormatPr defaultColWidth="8.88671875" defaultRowHeight="18"/>
  <cols>
    <col min="1" max="1" width="1.88671875" style="4" customWidth="1"/>
    <col min="2" max="2" width="27.5546875" style="22" customWidth="1"/>
    <col min="3" max="6" width="10.5546875" style="3" customWidth="1"/>
    <col min="7" max="7" width="8.33203125" style="4" customWidth="1"/>
    <col min="8" max="12" width="10.5546875" style="4" customWidth="1"/>
    <col min="13" max="14" width="8.88671875" style="4"/>
    <col min="15" max="15" width="10" style="4" bestFit="1" customWidth="1"/>
    <col min="16" max="16384" width="8.88671875" style="4"/>
  </cols>
  <sheetData>
    <row r="1" spans="2:12" ht="18.600000000000001" thickBot="1">
      <c r="B1" s="1" t="s">
        <v>376</v>
      </c>
      <c r="C1" s="1"/>
      <c r="D1" s="2">
        <f>'jobinfo(2)'!C1</f>
        <v>0</v>
      </c>
      <c r="G1" s="2">
        <f>'jobinfo(2)'!C5</f>
        <v>0</v>
      </c>
      <c r="I1" s="5"/>
      <c r="J1" s="2" t="str">
        <f>'jobinfo(2)'!C100</f>
        <v>All Phase Consulting, LLC</v>
      </c>
      <c r="L1" s="6"/>
    </row>
    <row r="2" spans="2:12" ht="19.350000000000001" customHeight="1" thickTop="1" thickBot="1">
      <c r="B2" s="2">
        <f>'jobinfo(2)'!C2</f>
        <v>0</v>
      </c>
      <c r="C2" s="7"/>
      <c r="D2" s="2046" t="s">
        <v>377</v>
      </c>
      <c r="E2" s="2046"/>
      <c r="F2" s="2046"/>
      <c r="G2" s="2">
        <f>'jobinfo(2)'!C26</f>
        <v>0</v>
      </c>
      <c r="J2" s="2051">
        <f>'jobinfo(2)'!C27</f>
        <v>0</v>
      </c>
      <c r="K2" s="2051"/>
      <c r="L2" s="2051"/>
    </row>
    <row r="3" spans="2:12" ht="18.600000000000001" customHeight="1" thickTop="1">
      <c r="B3" s="2">
        <f>'jobinfo(2)'!C3</f>
        <v>0</v>
      </c>
      <c r="C3" s="10"/>
      <c r="D3" s="2047"/>
      <c r="E3" s="2047"/>
      <c r="F3" s="2047"/>
      <c r="G3" s="2049"/>
      <c r="H3" s="2049"/>
      <c r="I3" s="2048" t="s">
        <v>378</v>
      </c>
      <c r="J3" s="2048"/>
      <c r="K3" s="2048"/>
      <c r="L3" s="2048"/>
    </row>
    <row r="4" spans="2:12" ht="21">
      <c r="B4" s="11" t="s">
        <v>379</v>
      </c>
      <c r="C4" s="12" t="s">
        <v>378</v>
      </c>
      <c r="D4" s="2047"/>
      <c r="E4" s="2047"/>
      <c r="F4" s="2047"/>
      <c r="G4" s="2049"/>
      <c r="H4" s="13"/>
      <c r="I4" s="2048"/>
      <c r="J4" s="2048"/>
      <c r="K4" s="2048"/>
      <c r="L4" s="2048"/>
    </row>
    <row r="5" spans="2:12" ht="21" customHeight="1">
      <c r="B5" s="14" t="s">
        <v>380</v>
      </c>
      <c r="C5" s="2041">
        <f>C58</f>
        <v>0</v>
      </c>
      <c r="D5" s="2047"/>
      <c r="E5" s="2047"/>
      <c r="F5" s="2047"/>
      <c r="G5" s="2049"/>
      <c r="H5" s="145" t="s">
        <v>381</v>
      </c>
      <c r="I5" s="2044"/>
      <c r="J5" s="2042">
        <f>IF(E178&gt;0,1,"_")</f>
        <v>1</v>
      </c>
      <c r="L5" s="15" t="s">
        <v>382</v>
      </c>
    </row>
    <row r="6" spans="2:12" ht="21">
      <c r="B6" s="17" t="s">
        <v>383</v>
      </c>
      <c r="C6" s="2041"/>
      <c r="D6" s="2047"/>
      <c r="E6" s="2047"/>
      <c r="F6" s="2047"/>
      <c r="G6" s="2049"/>
      <c r="H6" s="360" t="s">
        <v>384</v>
      </c>
      <c r="I6" s="2044"/>
      <c r="J6" s="2042"/>
      <c r="L6" s="15" t="s">
        <v>385</v>
      </c>
    </row>
    <row r="7" spans="2:12" ht="21" customHeight="1">
      <c r="B7" s="17" t="s">
        <v>386</v>
      </c>
      <c r="C7" s="245"/>
      <c r="D7" s="2047"/>
      <c r="E7" s="2047"/>
      <c r="F7" s="2047"/>
      <c r="G7" s="2049"/>
      <c r="H7" s="2043"/>
      <c r="I7" s="2043"/>
      <c r="J7" s="2043"/>
      <c r="K7" s="2043"/>
      <c r="L7" s="15" t="s">
        <v>387</v>
      </c>
    </row>
    <row r="8" spans="2:12" ht="21" customHeight="1">
      <c r="B8" s="19" t="s">
        <v>55</v>
      </c>
      <c r="D8" s="2043"/>
      <c r="E8" s="2043"/>
      <c r="F8" s="2043"/>
      <c r="G8" s="2049"/>
      <c r="H8" s="2043"/>
      <c r="I8" s="2043"/>
      <c r="J8" s="2043"/>
      <c r="K8" s="2043"/>
    </row>
    <row r="9" spans="2:12" ht="21" customHeight="1">
      <c r="B9" s="20" t="s">
        <v>388</v>
      </c>
      <c r="C9" s="33">
        <f>D116</f>
        <v>0</v>
      </c>
      <c r="D9" s="2043"/>
      <c r="E9" s="2043"/>
      <c r="F9" s="2043"/>
      <c r="G9" s="2049"/>
      <c r="H9" s="146" t="s">
        <v>389</v>
      </c>
      <c r="I9" s="365"/>
      <c r="J9" s="2042">
        <f>IF(J5&gt;0,1,"_")</f>
        <v>1</v>
      </c>
      <c r="K9" s="15" t="s">
        <v>390</v>
      </c>
      <c r="L9" s="21" t="s">
        <v>391</v>
      </c>
    </row>
    <row r="10" spans="2:12" ht="21" customHeight="1">
      <c r="B10" s="22" t="s">
        <v>383</v>
      </c>
      <c r="C10" s="33"/>
      <c r="D10" s="2043"/>
      <c r="E10" s="2043"/>
      <c r="F10" s="2043"/>
      <c r="G10" s="2049"/>
      <c r="H10" s="365"/>
      <c r="I10" s="365"/>
      <c r="J10" s="2042"/>
      <c r="L10" s="15" t="s">
        <v>392</v>
      </c>
    </row>
    <row r="11" spans="2:12" ht="21" customHeight="1">
      <c r="B11" s="22" t="s">
        <v>386</v>
      </c>
      <c r="C11" s="258"/>
      <c r="D11" s="2043"/>
      <c r="E11" s="2043"/>
      <c r="F11" s="2043"/>
      <c r="G11" s="2049"/>
      <c r="H11" s="2054" t="s">
        <v>393</v>
      </c>
      <c r="I11" s="2054"/>
      <c r="J11" s="2063" t="s">
        <v>394</v>
      </c>
      <c r="K11" s="2053"/>
      <c r="L11" s="2053"/>
    </row>
    <row r="12" spans="2:12" ht="21" customHeight="1">
      <c r="B12" s="19" t="s">
        <v>395</v>
      </c>
      <c r="C12" s="77">
        <f>C9</f>
        <v>0</v>
      </c>
      <c r="D12" s="2043"/>
      <c r="E12" s="2043"/>
      <c r="F12" s="2043"/>
      <c r="G12" s="2049"/>
      <c r="H12" s="2054"/>
      <c r="I12" s="2054"/>
      <c r="J12" s="2063"/>
      <c r="K12" s="2053"/>
      <c r="L12" s="2053"/>
    </row>
    <row r="13" spans="2:12" ht="21" customHeight="1">
      <c r="C13" s="258"/>
      <c r="D13" s="2043"/>
      <c r="E13" s="2043"/>
      <c r="F13" s="2043"/>
      <c r="G13" s="2049"/>
      <c r="H13" s="2054"/>
      <c r="I13" s="2054"/>
      <c r="J13" s="2063"/>
      <c r="K13" s="2053"/>
      <c r="L13" s="2053"/>
    </row>
    <row r="14" spans="2:12" ht="21" customHeight="1">
      <c r="B14" s="23" t="s">
        <v>396</v>
      </c>
      <c r="C14" s="2041">
        <f>J116</f>
        <v>0</v>
      </c>
      <c r="D14" s="2043"/>
      <c r="E14" s="2043"/>
      <c r="F14" s="2043"/>
      <c r="G14" s="2049"/>
      <c r="H14" s="2043" t="s">
        <v>397</v>
      </c>
      <c r="I14" s="2043"/>
      <c r="J14" s="2063"/>
      <c r="K14" s="2053"/>
      <c r="L14" s="2053"/>
    </row>
    <row r="15" spans="2:12" ht="21" customHeight="1">
      <c r="B15" s="20" t="s">
        <v>398</v>
      </c>
      <c r="C15" s="2041"/>
      <c r="D15" s="2043"/>
      <c r="E15" s="2043"/>
      <c r="F15" s="2043"/>
      <c r="G15" s="2049"/>
      <c r="H15" s="2043"/>
      <c r="I15" s="2043"/>
      <c r="J15" s="2043"/>
      <c r="K15" s="2043"/>
      <c r="L15" s="2043"/>
    </row>
    <row r="16" spans="2:12" ht="21" customHeight="1">
      <c r="B16" s="22" t="s">
        <v>383</v>
      </c>
      <c r="C16" s="258"/>
      <c r="D16" s="2043"/>
      <c r="E16" s="2043"/>
      <c r="F16" s="2043"/>
      <c r="G16" s="2049"/>
      <c r="H16" s="2043"/>
      <c r="I16" s="2043"/>
      <c r="J16" s="2043"/>
      <c r="K16" s="2043"/>
      <c r="L16" s="2043"/>
    </row>
    <row r="17" spans="1:15" ht="18" customHeight="1">
      <c r="B17" s="22" t="s">
        <v>386</v>
      </c>
      <c r="C17" s="258"/>
      <c r="D17" s="2043"/>
      <c r="E17" s="2043"/>
      <c r="F17" s="2043"/>
      <c r="G17" s="2049"/>
      <c r="H17" s="2043"/>
      <c r="I17" s="2043"/>
      <c r="J17" s="2043"/>
      <c r="K17" s="2043"/>
      <c r="L17" s="2043"/>
    </row>
    <row r="18" spans="1:15" ht="36.6" customHeight="1">
      <c r="B18" s="24" t="s">
        <v>399</v>
      </c>
      <c r="C18" s="33">
        <f>H116</f>
        <v>0</v>
      </c>
      <c r="D18" s="2043"/>
      <c r="E18" s="2043"/>
      <c r="F18" s="2043"/>
      <c r="G18" s="2049"/>
      <c r="H18" s="2052" t="s">
        <v>400</v>
      </c>
      <c r="I18" s="2052"/>
      <c r="J18" s="124">
        <f>H87</f>
        <v>0</v>
      </c>
      <c r="K18" s="2043"/>
      <c r="L18" s="2043"/>
      <c r="N18" s="2072" t="s">
        <v>401</v>
      </c>
    </row>
    <row r="19" spans="1:15" ht="18" customHeight="1">
      <c r="B19" s="361"/>
      <c r="C19" s="35"/>
      <c r="D19" s="2043"/>
      <c r="E19" s="2043"/>
      <c r="F19" s="2043"/>
      <c r="G19" s="2049"/>
      <c r="H19" s="2052"/>
      <c r="I19" s="2052"/>
      <c r="J19" s="124"/>
      <c r="K19" s="2043"/>
      <c r="L19" s="2043"/>
      <c r="N19" s="2072"/>
    </row>
    <row r="20" spans="1:15" ht="21">
      <c r="B20" s="362" t="s">
        <v>402</v>
      </c>
      <c r="C20" s="2041">
        <f>I116</f>
        <v>0</v>
      </c>
      <c r="D20" s="2043"/>
      <c r="E20" s="2043"/>
      <c r="F20" s="2043"/>
      <c r="G20" s="2049"/>
      <c r="H20" s="2062"/>
      <c r="I20" s="2062"/>
      <c r="J20" s="2062"/>
      <c r="K20" s="2043"/>
      <c r="L20" s="2043"/>
      <c r="N20" s="2072"/>
    </row>
    <row r="21" spans="1:15" ht="18" customHeight="1">
      <c r="B21" s="362"/>
      <c r="C21" s="2041"/>
      <c r="D21" s="2043"/>
      <c r="E21" s="2043"/>
      <c r="F21" s="2043"/>
      <c r="G21" s="2049"/>
      <c r="H21" s="2069" t="s">
        <v>403</v>
      </c>
      <c r="I21" s="2069"/>
      <c r="J21" s="2041">
        <f>J87</f>
        <v>0</v>
      </c>
      <c r="K21" s="2043"/>
      <c r="L21" s="2043"/>
      <c r="N21" s="2072"/>
    </row>
    <row r="22" spans="1:15" ht="18" customHeight="1">
      <c r="D22" s="2043"/>
      <c r="E22" s="2043"/>
      <c r="F22" s="2043"/>
      <c r="G22" s="2049"/>
      <c r="H22" s="2069"/>
      <c r="I22" s="2069"/>
      <c r="J22" s="2041"/>
      <c r="K22" s="2043"/>
      <c r="L22" s="2043"/>
      <c r="N22" s="2072"/>
    </row>
    <row r="23" spans="1:15" ht="18" customHeight="1">
      <c r="B23" s="2065" t="s">
        <v>404</v>
      </c>
      <c r="C23" s="2066">
        <f>C87</f>
        <v>0</v>
      </c>
      <c r="D23" s="2043"/>
      <c r="E23" s="2043"/>
      <c r="F23" s="2043"/>
      <c r="G23" s="2049"/>
      <c r="H23" s="2069"/>
      <c r="I23" s="2069"/>
      <c r="J23" s="367"/>
      <c r="K23" s="2043"/>
      <c r="L23" s="2043"/>
      <c r="N23" s="2072"/>
    </row>
    <row r="24" spans="1:15" ht="18" customHeight="1">
      <c r="B24" s="2065"/>
      <c r="C24" s="2066"/>
      <c r="D24" s="2043"/>
      <c r="E24" s="2043"/>
      <c r="F24" s="2043"/>
      <c r="G24" s="2043"/>
      <c r="H24" s="2073" t="s">
        <v>405</v>
      </c>
      <c r="I24" s="2073"/>
      <c r="J24" s="2041">
        <f>L87</f>
        <v>0</v>
      </c>
      <c r="K24" s="1877"/>
      <c r="L24" s="1877"/>
      <c r="N24" s="2072"/>
    </row>
    <row r="25" spans="1:15" ht="18" customHeight="1">
      <c r="C25" s="364"/>
      <c r="D25" s="2043"/>
      <c r="E25" s="2043"/>
      <c r="F25" s="2043"/>
      <c r="G25" s="2043"/>
      <c r="H25" s="2073"/>
      <c r="I25" s="2073"/>
      <c r="J25" s="2041"/>
      <c r="K25" s="1877"/>
      <c r="L25" s="1877"/>
      <c r="N25" s="2072"/>
    </row>
    <row r="26" spans="1:15" ht="18" customHeight="1">
      <c r="B26" s="2057" t="s">
        <v>406</v>
      </c>
      <c r="C26" s="2041">
        <f>D87</f>
        <v>0</v>
      </c>
      <c r="D26" s="2043"/>
      <c r="E26" s="2043"/>
      <c r="F26" s="2043"/>
      <c r="G26" s="2043"/>
      <c r="H26" s="2050" t="s">
        <v>407</v>
      </c>
      <c r="I26" s="2050"/>
      <c r="J26" s="2041">
        <f>L116</f>
        <v>0</v>
      </c>
      <c r="K26" s="2043"/>
      <c r="L26" s="2043"/>
      <c r="N26" s="2072"/>
    </row>
    <row r="27" spans="1:15" ht="21" customHeight="1">
      <c r="B27" s="2057"/>
      <c r="C27" s="2041"/>
      <c r="D27" s="2043"/>
      <c r="E27" s="2043"/>
      <c r="F27" s="2043"/>
      <c r="G27" s="2043"/>
      <c r="H27" s="2050"/>
      <c r="I27" s="2050"/>
      <c r="J27" s="2041"/>
      <c r="K27" s="2043"/>
      <c r="L27" s="2043"/>
      <c r="N27" s="2072"/>
    </row>
    <row r="28" spans="1:15" ht="10.95" customHeight="1">
      <c r="B28" s="2057"/>
      <c r="C28" s="363"/>
      <c r="D28" s="2043"/>
      <c r="E28" s="2043"/>
      <c r="F28" s="2043"/>
      <c r="G28" s="2043"/>
      <c r="J28" s="447"/>
      <c r="K28" s="2043"/>
      <c r="L28" s="2043"/>
      <c r="N28" s="2072"/>
    </row>
    <row r="29" spans="1:15" ht="18.899999999999999" customHeight="1">
      <c r="B29" s="2058" t="s">
        <v>408</v>
      </c>
      <c r="C29" s="2058"/>
      <c r="D29" s="2">
        <f>D1</f>
        <v>0</v>
      </c>
      <c r="E29" s="2"/>
      <c r="F29" s="2"/>
      <c r="G29" s="2"/>
      <c r="I29" s="2">
        <f>B2</f>
        <v>0</v>
      </c>
      <c r="J29" s="2"/>
      <c r="K29" s="2"/>
      <c r="L29" s="2"/>
      <c r="N29" s="2072"/>
    </row>
    <row r="30" spans="1:15" ht="15" customHeight="1">
      <c r="A30" s="8"/>
      <c r="B30" s="2058"/>
      <c r="C30" s="2058"/>
      <c r="D30" s="2055">
        <f>J2</f>
        <v>0</v>
      </c>
      <c r="E30" s="2055"/>
      <c r="F30" s="445">
        <f>G2</f>
        <v>0</v>
      </c>
      <c r="H30" s="44"/>
      <c r="I30" s="2">
        <f>B3</f>
        <v>0</v>
      </c>
    </row>
    <row r="31" spans="1:15" ht="18.899999999999999" customHeight="1">
      <c r="A31" s="46" t="s">
        <v>409</v>
      </c>
      <c r="B31" s="443" t="s">
        <v>410</v>
      </c>
      <c r="C31" s="4" t="s">
        <v>411</v>
      </c>
      <c r="D31" s="444" t="s">
        <v>412</v>
      </c>
      <c r="E31" s="45"/>
      <c r="F31" s="45"/>
      <c r="G31" s="1415" t="s">
        <v>413</v>
      </c>
      <c r="H31" s="1412"/>
      <c r="I31" s="1413"/>
      <c r="J31" s="1416"/>
      <c r="K31" s="1414"/>
      <c r="L31" s="1414"/>
    </row>
    <row r="32" spans="1:15" ht="18.899999999999999" customHeight="1">
      <c r="A32" s="46"/>
      <c r="B32" s="30" t="s">
        <v>414</v>
      </c>
      <c r="C32" s="448" t="s">
        <v>380</v>
      </c>
      <c r="D32" s="260" t="s">
        <v>415</v>
      </c>
      <c r="E32" s="62" t="s">
        <v>416</v>
      </c>
      <c r="F32" s="62" t="s">
        <v>417</v>
      </c>
      <c r="G32" s="353" t="s">
        <v>418</v>
      </c>
      <c r="H32" s="28" t="s">
        <v>419</v>
      </c>
      <c r="I32" s="446" t="s">
        <v>420</v>
      </c>
      <c r="J32" s="4" t="s">
        <v>421</v>
      </c>
      <c r="K32" s="248" t="s">
        <v>422</v>
      </c>
      <c r="L32" s="29" t="s">
        <v>423</v>
      </c>
      <c r="M32" s="4" t="s">
        <v>424</v>
      </c>
      <c r="N32" s="3" t="s">
        <v>425</v>
      </c>
      <c r="O32" s="4" t="s">
        <v>426</v>
      </c>
    </row>
    <row r="33" spans="1:18" ht="18.899999999999999" customHeight="1">
      <c r="A33" s="268">
        <v>1</v>
      </c>
      <c r="B33" s="32">
        <f>'jobinfo(2)'!C53</f>
        <v>0</v>
      </c>
      <c r="C33" s="33" t="str">
        <f>IF($C$251&gt;0,$C$251," ")</f>
        <v xml:space="preserve"> </v>
      </c>
      <c r="D33" s="1515">
        <f>'jobinfo(2)'!E53</f>
        <v>0</v>
      </c>
      <c r="E33" s="1515">
        <f>'jobinfo(2)'!F53</f>
        <v>0</v>
      </c>
      <c r="F33" s="1515">
        <f>'jobinfo(2)'!G53</f>
        <v>8</v>
      </c>
      <c r="G33" s="1491">
        <f>'jobinfo(2)'!H53</f>
        <v>0</v>
      </c>
      <c r="H33" s="1491">
        <f>'jobinfo(2)'!I53</f>
        <v>0</v>
      </c>
      <c r="I33" s="1491">
        <f>'jobinfo(2)'!J53</f>
        <v>0</v>
      </c>
      <c r="J33" s="246" t="str">
        <f t="shared" ref="J33:J57" si="0">IF(G33&gt;0,D33*E33*G33,"_")</f>
        <v>_</v>
      </c>
      <c r="K33" s="246" t="str">
        <f>IF(H33&gt;0,D33*E33*H33,"_")</f>
        <v>_</v>
      </c>
      <c r="L33" s="55" t="str">
        <f>IF(D33*E33&gt;0,D33*E33*I33,"_")</f>
        <v>_</v>
      </c>
      <c r="M33" s="4">
        <f>D33*E33*F33</f>
        <v>0</v>
      </c>
      <c r="N33" s="4">
        <f>D33*E33</f>
        <v>0</v>
      </c>
      <c r="O33" s="4">
        <f>D33*F33*2+E33*F33*2</f>
        <v>0</v>
      </c>
      <c r="P33" s="4">
        <f>L33/70</f>
        <v>0</v>
      </c>
      <c r="R33" s="4" t="s">
        <v>427</v>
      </c>
    </row>
    <row r="34" spans="1:18" ht="18.899999999999999" customHeight="1">
      <c r="A34" s="268">
        <v>2</v>
      </c>
      <c r="B34" s="32">
        <f>'jobinfo(2)'!C54</f>
        <v>0</v>
      </c>
      <c r="C34" s="35" t="str">
        <f>IF($D$251&gt;0,$D$251," ")</f>
        <v xml:space="preserve"> </v>
      </c>
      <c r="D34" s="1515">
        <f>'jobinfo(2)'!E54</f>
        <v>0</v>
      </c>
      <c r="E34" s="1515">
        <f>'jobinfo(2)'!F54</f>
        <v>0</v>
      </c>
      <c r="F34" s="1515">
        <f>'jobinfo(2)'!G54</f>
        <v>8</v>
      </c>
      <c r="G34" s="1491">
        <f>'jobinfo(2)'!H54</f>
        <v>0</v>
      </c>
      <c r="H34" s="1491">
        <f>'jobinfo(2)'!I54</f>
        <v>0</v>
      </c>
      <c r="I34" s="1491">
        <f>'jobinfo(2)'!J54</f>
        <v>0</v>
      </c>
      <c r="J34" s="246" t="str">
        <f t="shared" si="0"/>
        <v>_</v>
      </c>
      <c r="K34" s="246" t="str">
        <f>IF(H34&gt;0,D34*E34*H34,"_")</f>
        <v>_</v>
      </c>
      <c r="L34" s="55" t="str">
        <f>IF(D34*E34&gt;0,D34*E34*I34,"_")</f>
        <v>_</v>
      </c>
      <c r="M34" s="4">
        <f t="shared" ref="M34:M57" si="1">D34*E34*F34</f>
        <v>0</v>
      </c>
      <c r="N34" s="4">
        <f t="shared" ref="N34:N57" si="2">D34*E34</f>
        <v>0</v>
      </c>
      <c r="O34" s="4">
        <f t="shared" ref="O34:O57" si="3">D34*F34*2+E34*F34*2</f>
        <v>0</v>
      </c>
    </row>
    <row r="35" spans="1:18" ht="18.899999999999999" customHeight="1">
      <c r="A35" s="268">
        <v>3</v>
      </c>
      <c r="B35" s="32">
        <f>'jobinfo(2)'!C55</f>
        <v>0</v>
      </c>
      <c r="C35" s="33" t="str">
        <f>IF($E$251&gt;0,$E$251," ")</f>
        <v xml:space="preserve"> </v>
      </c>
      <c r="D35" s="1515">
        <f>'jobinfo(2)'!E55</f>
        <v>0</v>
      </c>
      <c r="E35" s="1515">
        <f>'jobinfo(2)'!F55</f>
        <v>0</v>
      </c>
      <c r="F35" s="1515">
        <f>'jobinfo(2)'!G55</f>
        <v>8</v>
      </c>
      <c r="G35" s="1491">
        <f>'jobinfo(2)'!H55</f>
        <v>0</v>
      </c>
      <c r="H35" s="1491">
        <f>'jobinfo(2)'!I55</f>
        <v>0</v>
      </c>
      <c r="I35" s="1491">
        <f>'jobinfo(2)'!J55</f>
        <v>0</v>
      </c>
      <c r="J35" s="55" t="str">
        <f t="shared" si="0"/>
        <v>_</v>
      </c>
      <c r="K35" s="246" t="str">
        <f t="shared" ref="K35:K57" si="4">IF(H35&gt;0,D35*E35*H35,"_")</f>
        <v>_</v>
      </c>
      <c r="L35" s="55" t="str">
        <f t="shared" ref="L35:L57" si="5">IF(D35*E35&gt;0,D35*E35*I35,"_")</f>
        <v>_</v>
      </c>
      <c r="M35" s="4">
        <f t="shared" si="1"/>
        <v>0</v>
      </c>
      <c r="N35" s="4">
        <f t="shared" si="2"/>
        <v>0</v>
      </c>
      <c r="O35" s="4">
        <f t="shared" si="3"/>
        <v>0</v>
      </c>
    </row>
    <row r="36" spans="1:18" ht="18.899999999999999" customHeight="1">
      <c r="A36" s="268">
        <v>4</v>
      </c>
      <c r="B36" s="32">
        <f>'jobinfo(2)'!C56</f>
        <v>0</v>
      </c>
      <c r="C36" s="35" t="str">
        <f>IF($F$251&gt;0,$F$251," ")</f>
        <v xml:space="preserve"> </v>
      </c>
      <c r="D36" s="1515">
        <f>'jobinfo(2)'!E56</f>
        <v>0</v>
      </c>
      <c r="E36" s="1515">
        <f>'jobinfo(2)'!F56</f>
        <v>0</v>
      </c>
      <c r="F36" s="1515">
        <f>'jobinfo(2)'!G56</f>
        <v>8</v>
      </c>
      <c r="G36" s="1491">
        <f>'jobinfo(2)'!H56</f>
        <v>0</v>
      </c>
      <c r="H36" s="1491">
        <f>'jobinfo(2)'!I56</f>
        <v>0</v>
      </c>
      <c r="I36" s="1491">
        <f>'jobinfo(2)'!J56</f>
        <v>0</v>
      </c>
      <c r="J36" s="246" t="str">
        <f t="shared" si="0"/>
        <v>_</v>
      </c>
      <c r="K36" s="246" t="str">
        <f t="shared" si="4"/>
        <v>_</v>
      </c>
      <c r="L36" s="55" t="str">
        <f t="shared" si="5"/>
        <v>_</v>
      </c>
      <c r="M36" s="4">
        <f t="shared" si="1"/>
        <v>0</v>
      </c>
      <c r="N36" s="4">
        <f t="shared" si="2"/>
        <v>0</v>
      </c>
      <c r="O36" s="4">
        <f t="shared" si="3"/>
        <v>0</v>
      </c>
    </row>
    <row r="37" spans="1:18" ht="18.899999999999999" customHeight="1">
      <c r="A37" s="268">
        <v>5</v>
      </c>
      <c r="B37" s="32">
        <f>'jobinfo(2)'!C57</f>
        <v>0</v>
      </c>
      <c r="C37" s="33" t="str">
        <f>IF($G$251&gt;0,$G$251," ")</f>
        <v xml:space="preserve"> </v>
      </c>
      <c r="D37" s="1515">
        <f>'jobinfo(2)'!E57</f>
        <v>0</v>
      </c>
      <c r="E37" s="1515">
        <f>'jobinfo(2)'!F57</f>
        <v>0</v>
      </c>
      <c r="F37" s="1515">
        <f>'jobinfo(2)'!G57</f>
        <v>8</v>
      </c>
      <c r="G37" s="1491">
        <f>'jobinfo(2)'!H57</f>
        <v>0</v>
      </c>
      <c r="H37" s="1491">
        <f>'jobinfo(2)'!I57</f>
        <v>0</v>
      </c>
      <c r="I37" s="1491">
        <f>'jobinfo(2)'!J57</f>
        <v>0</v>
      </c>
      <c r="J37" s="55" t="str">
        <f t="shared" si="0"/>
        <v>_</v>
      </c>
      <c r="K37" s="246" t="str">
        <f t="shared" si="4"/>
        <v>_</v>
      </c>
      <c r="L37" s="55" t="str">
        <f t="shared" si="5"/>
        <v>_</v>
      </c>
      <c r="M37" s="4">
        <f t="shared" si="1"/>
        <v>0</v>
      </c>
      <c r="N37" s="4">
        <f t="shared" si="2"/>
        <v>0</v>
      </c>
      <c r="O37" s="4">
        <f t="shared" si="3"/>
        <v>0</v>
      </c>
    </row>
    <row r="38" spans="1:18" ht="18.899999999999999" customHeight="1">
      <c r="A38" s="268">
        <v>6</v>
      </c>
      <c r="B38" s="32">
        <f>'jobinfo(2)'!C58</f>
        <v>0</v>
      </c>
      <c r="C38" s="35" t="str">
        <f>IF($H$251&gt;0,$H$251," ")</f>
        <v xml:space="preserve"> </v>
      </c>
      <c r="D38" s="1515">
        <f>'jobinfo(2)'!E58</f>
        <v>0</v>
      </c>
      <c r="E38" s="1515">
        <f>'jobinfo(2)'!F58</f>
        <v>0</v>
      </c>
      <c r="F38" s="1515">
        <f>'jobinfo(2)'!G58</f>
        <v>8</v>
      </c>
      <c r="G38" s="1491">
        <f>'jobinfo(2)'!H58</f>
        <v>0</v>
      </c>
      <c r="H38" s="1491">
        <f>'jobinfo(2)'!I58</f>
        <v>0</v>
      </c>
      <c r="I38" s="1491">
        <f>'jobinfo(2)'!J58</f>
        <v>0</v>
      </c>
      <c r="J38" s="246" t="str">
        <f t="shared" si="0"/>
        <v>_</v>
      </c>
      <c r="K38" s="246" t="str">
        <f t="shared" si="4"/>
        <v>_</v>
      </c>
      <c r="L38" s="55" t="str">
        <f t="shared" si="5"/>
        <v>_</v>
      </c>
      <c r="M38" s="4">
        <f t="shared" si="1"/>
        <v>0</v>
      </c>
      <c r="N38" s="4">
        <f t="shared" si="2"/>
        <v>0</v>
      </c>
      <c r="O38" s="4">
        <f t="shared" si="3"/>
        <v>0</v>
      </c>
    </row>
    <row r="39" spans="1:18" ht="18.899999999999999" customHeight="1">
      <c r="A39" s="268">
        <v>7</v>
      </c>
      <c r="B39" s="32">
        <f>'jobinfo(2)'!C59</f>
        <v>0</v>
      </c>
      <c r="C39" s="33" t="str">
        <f>IF($I$251&gt;0,$I$251," ")</f>
        <v xml:space="preserve"> </v>
      </c>
      <c r="D39" s="1515">
        <f>'jobinfo(2)'!E59</f>
        <v>0</v>
      </c>
      <c r="E39" s="1515">
        <f>'jobinfo(2)'!F59</f>
        <v>0</v>
      </c>
      <c r="F39" s="1515">
        <f>'jobinfo(2)'!G59</f>
        <v>0</v>
      </c>
      <c r="G39" s="1491">
        <f>'jobinfo(2)'!H59</f>
        <v>0</v>
      </c>
      <c r="H39" s="1491">
        <f>'jobinfo(2)'!I59</f>
        <v>0</v>
      </c>
      <c r="I39" s="1491">
        <f>'jobinfo(2)'!J59</f>
        <v>0</v>
      </c>
      <c r="J39" s="55" t="str">
        <f t="shared" si="0"/>
        <v>_</v>
      </c>
      <c r="K39" s="246" t="str">
        <f t="shared" si="4"/>
        <v>_</v>
      </c>
      <c r="L39" s="55" t="str">
        <f t="shared" si="5"/>
        <v>_</v>
      </c>
      <c r="M39" s="4">
        <f>D39*E39*F39</f>
        <v>0</v>
      </c>
      <c r="N39" s="4">
        <f t="shared" si="2"/>
        <v>0</v>
      </c>
      <c r="O39" s="4">
        <f t="shared" si="3"/>
        <v>0</v>
      </c>
    </row>
    <row r="40" spans="1:18" ht="18.899999999999999" customHeight="1">
      <c r="A40" s="268">
        <v>8</v>
      </c>
      <c r="B40" s="32">
        <f>'jobinfo(2)'!C60</f>
        <v>0</v>
      </c>
      <c r="C40" s="35" t="str">
        <f>IF($J$251&gt;0,$J$251," ")</f>
        <v xml:space="preserve"> </v>
      </c>
      <c r="D40" s="1515">
        <f>'jobinfo(2)'!E60</f>
        <v>0</v>
      </c>
      <c r="E40" s="1515">
        <f>'jobinfo(2)'!F60</f>
        <v>0</v>
      </c>
      <c r="F40" s="1515">
        <f>'jobinfo(2)'!G60</f>
        <v>0</v>
      </c>
      <c r="G40" s="1491">
        <f>'jobinfo(2)'!H60</f>
        <v>0</v>
      </c>
      <c r="H40" s="1491">
        <f>'jobinfo(2)'!I60</f>
        <v>0</v>
      </c>
      <c r="I40" s="1491">
        <f>'jobinfo(2)'!J60</f>
        <v>0</v>
      </c>
      <c r="J40" s="246">
        <f>ROUND(IF(G40&gt;0,D40*E40*G40,"_"),1)</f>
        <v>0</v>
      </c>
      <c r="K40" s="246">
        <f>ROUND(IF(H40&gt;0,D40*E40*H40,"_"),1)</f>
        <v>0</v>
      </c>
      <c r="L40" s="246" t="str">
        <f t="shared" si="5"/>
        <v>_</v>
      </c>
      <c r="M40" s="4">
        <f>D40*E40*F40</f>
        <v>0</v>
      </c>
      <c r="N40" s="4">
        <f t="shared" si="2"/>
        <v>0</v>
      </c>
      <c r="O40" s="4">
        <f t="shared" si="3"/>
        <v>0</v>
      </c>
      <c r="P40" s="110">
        <f>J40</f>
        <v>0</v>
      </c>
    </row>
    <row r="41" spans="1:18" ht="18.899999999999999" customHeight="1">
      <c r="A41" s="268">
        <v>9</v>
      </c>
      <c r="B41" s="32">
        <f>'jobinfo(2)'!C61</f>
        <v>0</v>
      </c>
      <c r="C41" s="33" t="str">
        <f>IF($K$251&gt;0,$K$251," ")</f>
        <v xml:space="preserve"> </v>
      </c>
      <c r="D41" s="1515">
        <f>'jobinfo(2)'!E61</f>
        <v>0</v>
      </c>
      <c r="E41" s="1515">
        <f>'jobinfo(2)'!F61</f>
        <v>0</v>
      </c>
      <c r="F41" s="1515">
        <f>'jobinfo(2)'!G61</f>
        <v>0</v>
      </c>
      <c r="G41" s="1491">
        <f>'jobinfo(2)'!H61</f>
        <v>0</v>
      </c>
      <c r="H41" s="1491">
        <f>'jobinfo(2)'!I61</f>
        <v>0</v>
      </c>
      <c r="I41" s="1491">
        <f>'jobinfo(2)'!J61</f>
        <v>0</v>
      </c>
      <c r="J41" s="246" t="str">
        <f t="shared" si="0"/>
        <v>_</v>
      </c>
      <c r="K41" s="246" t="str">
        <f t="shared" si="4"/>
        <v>_</v>
      </c>
      <c r="L41" s="246" t="str">
        <f t="shared" si="5"/>
        <v>_</v>
      </c>
      <c r="M41" s="4">
        <f t="shared" si="1"/>
        <v>0</v>
      </c>
      <c r="N41" s="4">
        <f t="shared" si="2"/>
        <v>0</v>
      </c>
      <c r="O41" s="4">
        <f t="shared" si="3"/>
        <v>0</v>
      </c>
      <c r="P41" s="1844">
        <f>ROUNDUP(J40,0)</f>
        <v>0</v>
      </c>
    </row>
    <row r="42" spans="1:18" ht="18.899999999999999" customHeight="1">
      <c r="A42" s="268">
        <v>10</v>
      </c>
      <c r="B42" s="32">
        <f>'jobinfo(2)'!C62</f>
        <v>0</v>
      </c>
      <c r="C42" s="35" t="str">
        <f>IF($L$251&gt;0,$L$251,"_")</f>
        <v>_</v>
      </c>
      <c r="D42" s="1515">
        <f>'jobinfo(2)'!E62</f>
        <v>0</v>
      </c>
      <c r="E42" s="1515">
        <f>'jobinfo(2)'!F62</f>
        <v>0</v>
      </c>
      <c r="F42" s="1515">
        <f>'jobinfo(2)'!G62</f>
        <v>0</v>
      </c>
      <c r="G42" s="1491">
        <f>'jobinfo(2)'!H62</f>
        <v>0</v>
      </c>
      <c r="H42" s="1491">
        <f>'jobinfo(2)'!I62</f>
        <v>0</v>
      </c>
      <c r="I42" s="1491">
        <f>'jobinfo(2)'!J62</f>
        <v>0</v>
      </c>
      <c r="J42" s="246" t="str">
        <f t="shared" ref="J42" si="6">IF(G42&gt;0,D42*E42*G42,"_")</f>
        <v>_</v>
      </c>
      <c r="K42" s="246" t="str">
        <f t="shared" ref="K42" si="7">IF(H42&gt;0,D42*E42*H42,"_")</f>
        <v>_</v>
      </c>
      <c r="L42" s="246" t="str">
        <f t="shared" ref="L42" si="8">IF(D42*E42&gt;0,D42*E42*I42,"_")</f>
        <v>_</v>
      </c>
      <c r="M42" s="4">
        <f t="shared" si="1"/>
        <v>0</v>
      </c>
      <c r="N42" s="4">
        <f t="shared" si="2"/>
        <v>0</v>
      </c>
      <c r="O42" s="4">
        <f t="shared" si="3"/>
        <v>0</v>
      </c>
    </row>
    <row r="43" spans="1:18" ht="18.899999999999999" customHeight="1">
      <c r="A43" s="268">
        <v>11</v>
      </c>
      <c r="B43" s="32"/>
      <c r="C43" s="33" t="str">
        <f>IF($C$286&gt;0,$C$286," ")</f>
        <v xml:space="preserve"> </v>
      </c>
      <c r="D43" s="1515">
        <f>'jobinfo(2)'!E63</f>
        <v>0</v>
      </c>
      <c r="E43" s="1515">
        <f>'jobinfo(2)'!F63</f>
        <v>0</v>
      </c>
      <c r="F43" s="1515">
        <f>'jobinfo(2)'!G63</f>
        <v>0</v>
      </c>
      <c r="G43" s="1491">
        <f>'jobinfo(2)'!H63</f>
        <v>0</v>
      </c>
      <c r="H43" s="1491">
        <f>'jobinfo(2)'!I63</f>
        <v>0</v>
      </c>
      <c r="I43" s="1491">
        <f>'jobinfo(2)'!J63</f>
        <v>0</v>
      </c>
      <c r="J43" s="55" t="str">
        <f t="shared" si="0"/>
        <v>_</v>
      </c>
      <c r="K43" s="246" t="str">
        <f t="shared" si="4"/>
        <v>_</v>
      </c>
      <c r="L43" s="55" t="str">
        <f t="shared" si="5"/>
        <v>_</v>
      </c>
      <c r="M43" s="4">
        <f t="shared" si="1"/>
        <v>0</v>
      </c>
      <c r="N43" s="4">
        <f t="shared" si="2"/>
        <v>0</v>
      </c>
      <c r="O43" s="4">
        <f t="shared" si="3"/>
        <v>0</v>
      </c>
    </row>
    <row r="44" spans="1:18" ht="18.899999999999999" customHeight="1">
      <c r="A44" s="268">
        <v>12</v>
      </c>
      <c r="B44" s="32"/>
      <c r="C44" s="35" t="str">
        <f>IF($D$286&gt;0,$D$286," ")</f>
        <v xml:space="preserve"> </v>
      </c>
      <c r="D44" s="1515">
        <f>'jobinfo(2)'!E64</f>
        <v>0</v>
      </c>
      <c r="E44" s="1515">
        <f>'jobinfo(2)'!F64</f>
        <v>0</v>
      </c>
      <c r="F44" s="1515">
        <f>'jobinfo(2)'!G64</f>
        <v>0</v>
      </c>
      <c r="G44" s="1491">
        <f>'jobinfo(2)'!H64</f>
        <v>0</v>
      </c>
      <c r="H44" s="1491">
        <f>'jobinfo(2)'!I64</f>
        <v>0</v>
      </c>
      <c r="I44" s="1491">
        <f>'jobinfo(2)'!J64</f>
        <v>0</v>
      </c>
      <c r="J44" s="246" t="str">
        <f t="shared" si="0"/>
        <v>_</v>
      </c>
      <c r="K44" s="246" t="str">
        <f t="shared" si="4"/>
        <v>_</v>
      </c>
      <c r="L44" s="55" t="str">
        <f t="shared" si="5"/>
        <v>_</v>
      </c>
      <c r="M44" s="4">
        <f t="shared" si="1"/>
        <v>0</v>
      </c>
      <c r="N44" s="4">
        <f t="shared" si="2"/>
        <v>0</v>
      </c>
      <c r="O44" s="4">
        <f t="shared" si="3"/>
        <v>0</v>
      </c>
    </row>
    <row r="45" spans="1:18" ht="18.899999999999999" customHeight="1">
      <c r="A45" s="268">
        <v>13</v>
      </c>
      <c r="B45" s="32"/>
      <c r="C45" s="33" t="str">
        <f>IF($E$286&gt;0,$E$286," ")</f>
        <v xml:space="preserve"> </v>
      </c>
      <c r="D45" s="1515">
        <f>'jobinfo(2)'!E65</f>
        <v>0</v>
      </c>
      <c r="E45" s="1515">
        <f>'jobinfo(2)'!F65</f>
        <v>0</v>
      </c>
      <c r="F45" s="1515">
        <f>'jobinfo(2)'!G65</f>
        <v>0</v>
      </c>
      <c r="G45" s="1491">
        <f>'jobinfo(2)'!H65</f>
        <v>0</v>
      </c>
      <c r="H45" s="1491">
        <f>'jobinfo(2)'!I65</f>
        <v>0</v>
      </c>
      <c r="I45" s="1491">
        <f>'jobinfo(2)'!J65</f>
        <v>0</v>
      </c>
      <c r="J45" s="55" t="str">
        <f t="shared" si="0"/>
        <v>_</v>
      </c>
      <c r="K45" s="246" t="str">
        <f t="shared" si="4"/>
        <v>_</v>
      </c>
      <c r="L45" s="55" t="str">
        <f t="shared" si="5"/>
        <v>_</v>
      </c>
      <c r="M45" s="4">
        <f t="shared" si="1"/>
        <v>0</v>
      </c>
      <c r="N45" s="4">
        <f t="shared" si="2"/>
        <v>0</v>
      </c>
      <c r="O45" s="4">
        <f t="shared" si="3"/>
        <v>0</v>
      </c>
    </row>
    <row r="46" spans="1:18" ht="18.899999999999999" customHeight="1">
      <c r="A46" s="268">
        <v>14</v>
      </c>
      <c r="B46" s="32"/>
      <c r="C46" s="35" t="str">
        <f>IF($F$286&gt;0,$F$286," ")</f>
        <v xml:space="preserve"> </v>
      </c>
      <c r="D46" s="1515">
        <f>'jobinfo(2)'!E66</f>
        <v>0</v>
      </c>
      <c r="E46" s="1515">
        <f>'jobinfo(2)'!F66</f>
        <v>0</v>
      </c>
      <c r="F46" s="1515">
        <f>'jobinfo(2)'!G66</f>
        <v>0</v>
      </c>
      <c r="G46" s="1491">
        <f>'jobinfo(2)'!H66</f>
        <v>0</v>
      </c>
      <c r="H46" s="1491">
        <f>'jobinfo(2)'!I66</f>
        <v>0</v>
      </c>
      <c r="I46" s="1491">
        <f>'jobinfo(2)'!J66</f>
        <v>0</v>
      </c>
      <c r="J46" s="246" t="str">
        <f t="shared" si="0"/>
        <v>_</v>
      </c>
      <c r="K46" s="246" t="str">
        <f t="shared" si="4"/>
        <v>_</v>
      </c>
      <c r="L46" s="55" t="str">
        <f t="shared" si="5"/>
        <v>_</v>
      </c>
      <c r="M46" s="4">
        <f t="shared" si="1"/>
        <v>0</v>
      </c>
      <c r="N46" s="4">
        <f t="shared" si="2"/>
        <v>0</v>
      </c>
      <c r="O46" s="4">
        <f t="shared" si="3"/>
        <v>0</v>
      </c>
    </row>
    <row r="47" spans="1:18" ht="18.899999999999999" customHeight="1">
      <c r="A47" s="268">
        <v>15</v>
      </c>
      <c r="B47" s="1764"/>
      <c r="C47" s="33" t="str">
        <f>IF($G$286&gt;0,$G$286," ")</f>
        <v xml:space="preserve"> </v>
      </c>
      <c r="D47" s="1515">
        <f>'jobinfo(2)'!E67</f>
        <v>0</v>
      </c>
      <c r="E47" s="1515">
        <f>'jobinfo(2)'!F67</f>
        <v>0</v>
      </c>
      <c r="F47" s="1515">
        <f>'jobinfo(2)'!G67</f>
        <v>0</v>
      </c>
      <c r="G47" s="1491">
        <f>'jobinfo(2)'!H67</f>
        <v>0</v>
      </c>
      <c r="H47" s="1491">
        <f>'jobinfo(2)'!I67</f>
        <v>0</v>
      </c>
      <c r="I47" s="1491">
        <f>'jobinfo(2)'!J67</f>
        <v>0</v>
      </c>
      <c r="J47" s="55" t="str">
        <f t="shared" si="0"/>
        <v>_</v>
      </c>
      <c r="K47" s="246" t="str">
        <f t="shared" si="4"/>
        <v>_</v>
      </c>
      <c r="L47" s="55" t="str">
        <f t="shared" si="5"/>
        <v>_</v>
      </c>
      <c r="M47" s="4">
        <f t="shared" si="1"/>
        <v>0</v>
      </c>
      <c r="N47" s="4">
        <f t="shared" si="2"/>
        <v>0</v>
      </c>
      <c r="O47" s="4">
        <f t="shared" si="3"/>
        <v>0</v>
      </c>
    </row>
    <row r="48" spans="1:18" ht="18.899999999999999" customHeight="1">
      <c r="A48" s="268">
        <v>16</v>
      </c>
      <c r="B48" s="1764"/>
      <c r="C48" s="35" t="str">
        <f>IF($H$286&gt;0,$H$286," ")</f>
        <v xml:space="preserve"> </v>
      </c>
      <c r="D48" s="1515">
        <f>'jobinfo(2)'!E68</f>
        <v>0</v>
      </c>
      <c r="E48" s="1515">
        <f>'jobinfo(2)'!F68</f>
        <v>0</v>
      </c>
      <c r="F48" s="1515">
        <f>'jobinfo(2)'!G68</f>
        <v>0</v>
      </c>
      <c r="G48" s="1491">
        <f>'jobinfo(2)'!H68</f>
        <v>0</v>
      </c>
      <c r="H48" s="1491">
        <f>'jobinfo(2)'!I68</f>
        <v>0</v>
      </c>
      <c r="I48" s="1491">
        <f>'jobinfo(2)'!J68</f>
        <v>0</v>
      </c>
      <c r="J48" s="246" t="str">
        <f t="shared" si="0"/>
        <v>_</v>
      </c>
      <c r="K48" s="246" t="str">
        <f t="shared" si="4"/>
        <v>_</v>
      </c>
      <c r="L48" s="55" t="str">
        <f t="shared" si="5"/>
        <v>_</v>
      </c>
      <c r="M48" s="4">
        <f t="shared" si="1"/>
        <v>0</v>
      </c>
      <c r="N48" s="4">
        <f t="shared" si="2"/>
        <v>0</v>
      </c>
      <c r="O48" s="4">
        <f t="shared" si="3"/>
        <v>0</v>
      </c>
    </row>
    <row r="49" spans="1:17" ht="18.899999999999999" customHeight="1">
      <c r="A49" s="268">
        <v>17</v>
      </c>
      <c r="B49" s="1764"/>
      <c r="C49" s="33" t="str">
        <f>IF($I$286&gt;0,$I$286," ")</f>
        <v xml:space="preserve"> </v>
      </c>
      <c r="D49" s="1515">
        <f>'jobinfo(2)'!E69</f>
        <v>0</v>
      </c>
      <c r="E49" s="1515">
        <f>'jobinfo(2)'!F69</f>
        <v>0</v>
      </c>
      <c r="F49" s="1515">
        <f>'jobinfo(2)'!G69</f>
        <v>0</v>
      </c>
      <c r="G49" s="1491">
        <f>'jobinfo(2)'!H69</f>
        <v>0</v>
      </c>
      <c r="H49" s="1491">
        <f>'jobinfo(2)'!I69</f>
        <v>0</v>
      </c>
      <c r="I49" s="1491">
        <f>'jobinfo(2)'!J69</f>
        <v>0</v>
      </c>
      <c r="J49" s="55" t="str">
        <f t="shared" si="0"/>
        <v>_</v>
      </c>
      <c r="K49" s="246" t="str">
        <f t="shared" si="4"/>
        <v>_</v>
      </c>
      <c r="L49" s="55" t="str">
        <f t="shared" si="5"/>
        <v>_</v>
      </c>
      <c r="M49" s="4">
        <f t="shared" si="1"/>
        <v>0</v>
      </c>
      <c r="N49" s="4">
        <f t="shared" si="2"/>
        <v>0</v>
      </c>
      <c r="O49" s="4">
        <f t="shared" si="3"/>
        <v>0</v>
      </c>
    </row>
    <row r="50" spans="1:17" ht="18.899999999999999" customHeight="1">
      <c r="A50" s="268">
        <v>18</v>
      </c>
      <c r="B50" s="1764"/>
      <c r="C50" s="35" t="str">
        <f>IF($J$286&gt;0,$J$286," ")</f>
        <v xml:space="preserve"> </v>
      </c>
      <c r="D50" s="1515">
        <f>'jobinfo(2)'!E70</f>
        <v>0</v>
      </c>
      <c r="E50" s="1515">
        <f>'jobinfo(2)'!F70</f>
        <v>0</v>
      </c>
      <c r="F50" s="1515">
        <f>'jobinfo(2)'!G70</f>
        <v>0</v>
      </c>
      <c r="G50" s="1491">
        <f>'jobinfo(2)'!H70</f>
        <v>0</v>
      </c>
      <c r="H50" s="1491">
        <f>'jobinfo(2)'!I70</f>
        <v>0</v>
      </c>
      <c r="I50" s="1491">
        <f>'jobinfo(2)'!J70</f>
        <v>0</v>
      </c>
      <c r="J50" s="246" t="str">
        <f t="shared" si="0"/>
        <v>_</v>
      </c>
      <c r="K50" s="246" t="str">
        <f t="shared" si="4"/>
        <v>_</v>
      </c>
      <c r="L50" s="55" t="str">
        <f t="shared" si="5"/>
        <v>_</v>
      </c>
      <c r="M50" s="4">
        <f t="shared" si="1"/>
        <v>0</v>
      </c>
      <c r="N50" s="4">
        <f t="shared" si="2"/>
        <v>0</v>
      </c>
      <c r="O50" s="4">
        <f t="shared" si="3"/>
        <v>0</v>
      </c>
    </row>
    <row r="51" spans="1:17" ht="18.899999999999999" customHeight="1">
      <c r="A51" s="268">
        <v>19</v>
      </c>
      <c r="B51" s="1764"/>
      <c r="C51" s="33" t="str">
        <f>IF($K$286&gt;0,$K$286," ")</f>
        <v xml:space="preserve"> </v>
      </c>
      <c r="D51" s="1515">
        <f>'jobinfo(2)'!E71</f>
        <v>0</v>
      </c>
      <c r="E51" s="1515">
        <f>'jobinfo(2)'!F71</f>
        <v>0</v>
      </c>
      <c r="F51" s="1515">
        <f>'jobinfo(2)'!G71</f>
        <v>0</v>
      </c>
      <c r="G51" s="1491">
        <f>'jobinfo(2)'!H71</f>
        <v>0</v>
      </c>
      <c r="H51" s="1491">
        <f>'jobinfo(2)'!I71</f>
        <v>0</v>
      </c>
      <c r="I51" s="1491">
        <f>'jobinfo(2)'!J71</f>
        <v>0</v>
      </c>
      <c r="J51" s="55" t="str">
        <f t="shared" si="0"/>
        <v>_</v>
      </c>
      <c r="K51" s="246" t="str">
        <f t="shared" si="4"/>
        <v>_</v>
      </c>
      <c r="L51" s="55" t="str">
        <f t="shared" si="5"/>
        <v>_</v>
      </c>
      <c r="M51" s="4">
        <f t="shared" si="1"/>
        <v>0</v>
      </c>
      <c r="N51" s="4">
        <f t="shared" si="2"/>
        <v>0</v>
      </c>
      <c r="O51" s="4">
        <f t="shared" si="3"/>
        <v>0</v>
      </c>
    </row>
    <row r="52" spans="1:17" ht="18.899999999999999" customHeight="1">
      <c r="A52" s="268">
        <v>20</v>
      </c>
      <c r="B52" s="1764"/>
      <c r="C52" s="35" t="str">
        <f>IF($L$286&gt;0,$L$286," ")</f>
        <v xml:space="preserve"> </v>
      </c>
      <c r="D52" s="1515">
        <f>'jobinfo(2)'!E72</f>
        <v>0</v>
      </c>
      <c r="E52" s="1515">
        <f>'jobinfo(2)'!F72</f>
        <v>0</v>
      </c>
      <c r="F52" s="1515">
        <f>'jobinfo(2)'!G72</f>
        <v>0</v>
      </c>
      <c r="G52" s="1491">
        <f>'jobinfo(2)'!H72</f>
        <v>0</v>
      </c>
      <c r="H52" s="1491">
        <f>'jobinfo(2)'!I72</f>
        <v>0</v>
      </c>
      <c r="I52" s="1491">
        <f>'jobinfo(2)'!J72</f>
        <v>0</v>
      </c>
      <c r="J52" s="246" t="str">
        <f t="shared" si="0"/>
        <v>_</v>
      </c>
      <c r="K52" s="246" t="str">
        <f t="shared" si="4"/>
        <v>_</v>
      </c>
      <c r="L52" s="55" t="str">
        <f t="shared" si="5"/>
        <v>_</v>
      </c>
      <c r="M52" s="4">
        <f t="shared" si="1"/>
        <v>0</v>
      </c>
      <c r="N52" s="4">
        <f t="shared" si="2"/>
        <v>0</v>
      </c>
      <c r="O52" s="4">
        <f t="shared" si="3"/>
        <v>0</v>
      </c>
    </row>
    <row r="53" spans="1:17" ht="18.899999999999999" customHeight="1">
      <c r="A53" s="268">
        <v>21</v>
      </c>
      <c r="B53" s="1764"/>
      <c r="C53" s="33" t="str">
        <f>IF($C$321&gt;0,$C$321," ")</f>
        <v xml:space="preserve"> </v>
      </c>
      <c r="D53" s="1515">
        <f>'jobinfo(2)'!E73</f>
        <v>0</v>
      </c>
      <c r="E53" s="1515">
        <f>'jobinfo(2)'!F73</f>
        <v>0</v>
      </c>
      <c r="F53" s="1515">
        <f>'jobinfo(2)'!G73</f>
        <v>0</v>
      </c>
      <c r="G53" s="1491">
        <f>'jobinfo(2)'!H73</f>
        <v>0</v>
      </c>
      <c r="H53" s="1491">
        <f>'jobinfo(2)'!I73</f>
        <v>0</v>
      </c>
      <c r="I53" s="1491">
        <f>'jobinfo(2)'!J73</f>
        <v>0</v>
      </c>
      <c r="J53" s="55" t="str">
        <f t="shared" si="0"/>
        <v>_</v>
      </c>
      <c r="K53" s="246" t="str">
        <f t="shared" si="4"/>
        <v>_</v>
      </c>
      <c r="L53" s="55" t="str">
        <f t="shared" si="5"/>
        <v>_</v>
      </c>
      <c r="M53" s="4">
        <f t="shared" si="1"/>
        <v>0</v>
      </c>
      <c r="N53" s="4">
        <f t="shared" si="2"/>
        <v>0</v>
      </c>
      <c r="O53" s="4">
        <f t="shared" si="3"/>
        <v>0</v>
      </c>
      <c r="P53" s="4">
        <f>(D53+E53)*2</f>
        <v>0</v>
      </c>
    </row>
    <row r="54" spans="1:17" ht="18.899999999999999" customHeight="1">
      <c r="A54" s="268">
        <v>22</v>
      </c>
      <c r="B54" s="1764"/>
      <c r="C54" s="35" t="str">
        <f>IF($D$321&gt;0,$D$321," ")</f>
        <v xml:space="preserve"> </v>
      </c>
      <c r="D54" s="1515">
        <f>'jobinfo(2)'!E74</f>
        <v>0</v>
      </c>
      <c r="E54" s="1515">
        <f>'jobinfo(2)'!F74</f>
        <v>0</v>
      </c>
      <c r="F54" s="1515">
        <f>'jobinfo(2)'!G74</f>
        <v>0</v>
      </c>
      <c r="G54" s="1491">
        <f>'jobinfo(2)'!H74</f>
        <v>0</v>
      </c>
      <c r="H54" s="1491">
        <f>'jobinfo(2)'!I74</f>
        <v>0</v>
      </c>
      <c r="I54" s="1491">
        <f>'jobinfo(2)'!J74</f>
        <v>0</v>
      </c>
      <c r="J54" s="246" t="str">
        <f t="shared" si="0"/>
        <v>_</v>
      </c>
      <c r="K54" s="246" t="str">
        <f t="shared" si="4"/>
        <v>_</v>
      </c>
      <c r="L54" s="55" t="str">
        <f t="shared" si="5"/>
        <v>_</v>
      </c>
      <c r="M54" s="4">
        <f t="shared" si="1"/>
        <v>0</v>
      </c>
      <c r="N54" s="4">
        <f t="shared" si="2"/>
        <v>0</v>
      </c>
      <c r="O54" s="4">
        <f t="shared" si="3"/>
        <v>0</v>
      </c>
      <c r="P54" s="4">
        <f>(D54+E54)*2</f>
        <v>0</v>
      </c>
    </row>
    <row r="55" spans="1:17" ht="18.899999999999999" customHeight="1">
      <c r="A55" s="268">
        <v>23</v>
      </c>
      <c r="B55" s="1764"/>
      <c r="C55" s="33" t="str">
        <f>IF($E$321&gt;0,$E$321," ")</f>
        <v xml:space="preserve"> </v>
      </c>
      <c r="D55" s="1515">
        <f>'jobinfo(2)'!E75</f>
        <v>0</v>
      </c>
      <c r="E55" s="1515">
        <f>'jobinfo(2)'!F75</f>
        <v>0</v>
      </c>
      <c r="F55" s="1515">
        <f>'jobinfo(2)'!G75</f>
        <v>0</v>
      </c>
      <c r="G55" s="1491">
        <f>'jobinfo(2)'!H75</f>
        <v>0</v>
      </c>
      <c r="H55" s="1491">
        <f>'jobinfo(2)'!I75</f>
        <v>0</v>
      </c>
      <c r="I55" s="1491">
        <f>'jobinfo(2)'!J75</f>
        <v>0</v>
      </c>
      <c r="J55" s="55" t="str">
        <f t="shared" si="0"/>
        <v>_</v>
      </c>
      <c r="K55" s="246" t="str">
        <f t="shared" si="4"/>
        <v>_</v>
      </c>
      <c r="L55" s="55" t="str">
        <f t="shared" si="5"/>
        <v>_</v>
      </c>
      <c r="M55" s="4">
        <f t="shared" si="1"/>
        <v>0</v>
      </c>
      <c r="N55" s="4">
        <f t="shared" si="2"/>
        <v>0</v>
      </c>
      <c r="O55" s="4">
        <f t="shared" si="3"/>
        <v>0</v>
      </c>
    </row>
    <row r="56" spans="1:17" ht="18.899999999999999" customHeight="1">
      <c r="A56" s="268">
        <v>24</v>
      </c>
      <c r="B56" s="1764"/>
      <c r="C56" s="35" t="str">
        <f>IF($F$321&gt;0,$F$321," ")</f>
        <v xml:space="preserve"> </v>
      </c>
      <c r="D56" s="1515">
        <f>'jobinfo(2)'!E76</f>
        <v>0</v>
      </c>
      <c r="E56" s="1515">
        <f>'jobinfo(2)'!F76</f>
        <v>0</v>
      </c>
      <c r="F56" s="1515">
        <f>'jobinfo(2)'!G76</f>
        <v>0</v>
      </c>
      <c r="G56" s="1491">
        <f>'jobinfo(2)'!H76</f>
        <v>0</v>
      </c>
      <c r="H56" s="1491">
        <f>'jobinfo(2)'!I76</f>
        <v>0</v>
      </c>
      <c r="I56" s="1491">
        <f>'jobinfo(2)'!J76</f>
        <v>0</v>
      </c>
      <c r="J56" s="246" t="str">
        <f t="shared" si="0"/>
        <v>_</v>
      </c>
      <c r="K56" s="246" t="str">
        <f t="shared" si="4"/>
        <v>_</v>
      </c>
      <c r="L56" s="55" t="str">
        <f t="shared" si="5"/>
        <v>_</v>
      </c>
      <c r="M56" s="4">
        <f t="shared" si="1"/>
        <v>0</v>
      </c>
      <c r="N56" s="4">
        <f t="shared" si="2"/>
        <v>0</v>
      </c>
      <c r="O56" s="4">
        <f t="shared" si="3"/>
        <v>0</v>
      </c>
    </row>
    <row r="57" spans="1:17" ht="18.899999999999999" customHeight="1">
      <c r="A57" s="268">
        <v>25</v>
      </c>
      <c r="B57" s="1764"/>
      <c r="C57" s="33" t="str">
        <f>IF($G$321&gt;0,$G$321," ")</f>
        <v xml:space="preserve"> </v>
      </c>
      <c r="D57" s="1515">
        <f>'jobinfo(2)'!E77</f>
        <v>0</v>
      </c>
      <c r="E57" s="1515">
        <f>'jobinfo(2)'!F77</f>
        <v>0</v>
      </c>
      <c r="F57" s="1515">
        <f>'jobinfo(2)'!G77</f>
        <v>0</v>
      </c>
      <c r="G57" s="1491">
        <f>'jobinfo(2)'!H77</f>
        <v>0</v>
      </c>
      <c r="H57" s="1491">
        <f>'jobinfo(2)'!I77</f>
        <v>0</v>
      </c>
      <c r="I57" s="1491">
        <f>'jobinfo(2)'!J77</f>
        <v>0</v>
      </c>
      <c r="J57" s="55" t="str">
        <f t="shared" si="0"/>
        <v>_</v>
      </c>
      <c r="K57" s="246" t="str">
        <f t="shared" si="4"/>
        <v>_</v>
      </c>
      <c r="L57" s="55" t="str">
        <f t="shared" si="5"/>
        <v>_</v>
      </c>
      <c r="M57" s="123">
        <f t="shared" si="1"/>
        <v>0</v>
      </c>
      <c r="N57" s="123">
        <f t="shared" si="2"/>
        <v>0</v>
      </c>
      <c r="O57" s="123">
        <f t="shared" si="3"/>
        <v>0</v>
      </c>
      <c r="P57" s="123"/>
    </row>
    <row r="58" spans="1:17" ht="18.899999999999999" customHeight="1">
      <c r="B58" s="381" t="s">
        <v>428</v>
      </c>
      <c r="C58" s="35">
        <f>SUM(C33:C57)</f>
        <v>0</v>
      </c>
      <c r="D58" s="38"/>
      <c r="E58" s="39"/>
      <c r="F58" s="1270" t="s">
        <v>429</v>
      </c>
      <c r="I58" s="354"/>
      <c r="J58" s="1269" t="e">
        <f>SUM(J33:J57)/N58</f>
        <v>#DIV/0!</v>
      </c>
      <c r="K58" s="1269" t="e">
        <f>SUM(K33:K57)/N58</f>
        <v>#DIV/0!</v>
      </c>
      <c r="L58" s="1269" t="e">
        <f>SUM(L33:L57)/N58</f>
        <v>#DIV/0!</v>
      </c>
      <c r="M58" s="4">
        <f>SUM(M33:M57)</f>
        <v>0</v>
      </c>
      <c r="N58" s="4">
        <f>SUM(N33:N57)</f>
        <v>0</v>
      </c>
      <c r="O58" s="4">
        <f>SUM(O33:O57)</f>
        <v>0</v>
      </c>
    </row>
    <row r="59" spans="1:17" ht="18.899999999999999" customHeight="1" thickBot="1">
      <c r="B59" s="42">
        <f>D29</f>
        <v>0</v>
      </c>
      <c r="C59" s="43">
        <f>I29</f>
        <v>0</v>
      </c>
      <c r="D59" s="2"/>
      <c r="E59" s="445"/>
      <c r="F59" s="2043">
        <f>F30</f>
        <v>0</v>
      </c>
      <c r="G59" s="2043"/>
      <c r="H59" s="2043">
        <f>D30</f>
        <v>0</v>
      </c>
      <c r="I59" s="2043"/>
      <c r="K59" s="2071" t="s">
        <v>430</v>
      </c>
      <c r="L59" s="2071"/>
      <c r="M59" s="4" t="str">
        <f>M32</f>
        <v>CUBIC FT</v>
      </c>
      <c r="N59" s="3" t="str">
        <f t="shared" ref="N59:O59" si="9">N32</f>
        <v>C or F</v>
      </c>
      <c r="O59" s="4" t="str">
        <f t="shared" si="9"/>
        <v>WALLS</v>
      </c>
    </row>
    <row r="60" spans="1:17" s="31" customFormat="1" ht="18.899999999999999" customHeight="1" thickTop="1">
      <c r="A60" s="4"/>
      <c r="B60" s="691" t="s">
        <v>431</v>
      </c>
      <c r="C60" s="692" t="s">
        <v>71</v>
      </c>
      <c r="D60" s="563" t="s">
        <v>70</v>
      </c>
      <c r="E60" s="563" t="s">
        <v>72</v>
      </c>
      <c r="F60" s="766" t="s">
        <v>75</v>
      </c>
      <c r="G60" s="49"/>
      <c r="H60" s="708" t="s">
        <v>432</v>
      </c>
      <c r="I60" s="752"/>
      <c r="J60" s="753" t="s">
        <v>433</v>
      </c>
      <c r="K60" s="1884"/>
      <c r="L60" s="4" t="s">
        <v>434</v>
      </c>
      <c r="M60" s="26"/>
      <c r="N60" s="4"/>
      <c r="O60" s="4"/>
      <c r="P60" s="4"/>
      <c r="Q60" s="4"/>
    </row>
    <row r="61" spans="1:17" s="31" customFormat="1" ht="18.899999999999999" customHeight="1">
      <c r="A61" s="46">
        <v>1</v>
      </c>
      <c r="B61" s="40">
        <f t="shared" ref="B61:B85" si="10">B33</f>
        <v>0</v>
      </c>
      <c r="C61" s="760"/>
      <c r="D61" s="754"/>
      <c r="E61" s="760"/>
      <c r="F61" s="754"/>
      <c r="G61" s="49"/>
      <c r="H61" s="760"/>
      <c r="I61" s="755"/>
      <c r="J61" s="754"/>
      <c r="K61" s="2056" t="s">
        <v>435</v>
      </c>
      <c r="L61" s="769"/>
      <c r="M61" s="4"/>
      <c r="N61" s="4"/>
      <c r="O61" s="4"/>
      <c r="P61" s="4"/>
      <c r="Q61" s="4"/>
    </row>
    <row r="62" spans="1:17" s="31" customFormat="1" ht="18.899999999999999" customHeight="1">
      <c r="A62" s="46">
        <f t="shared" ref="A62:A80" si="11">1+A61</f>
        <v>2</v>
      </c>
      <c r="B62" s="47">
        <f t="shared" si="10"/>
        <v>0</v>
      </c>
      <c r="C62" s="754"/>
      <c r="D62" s="760"/>
      <c r="E62" s="754"/>
      <c r="F62" s="760"/>
      <c r="G62" s="49"/>
      <c r="H62" s="754"/>
      <c r="I62" s="755"/>
      <c r="J62" s="760"/>
      <c r="K62" s="2056"/>
      <c r="L62" s="769"/>
      <c r="M62" s="4"/>
      <c r="N62" s="4"/>
      <c r="O62" s="4"/>
      <c r="P62" s="4"/>
      <c r="Q62" s="4"/>
    </row>
    <row r="63" spans="1:17" s="31" customFormat="1" ht="18.899999999999999" customHeight="1">
      <c r="A63" s="46">
        <f t="shared" si="11"/>
        <v>3</v>
      </c>
      <c r="B63" s="40">
        <f t="shared" si="10"/>
        <v>0</v>
      </c>
      <c r="C63" s="760"/>
      <c r="D63" s="754"/>
      <c r="E63" s="760"/>
      <c r="F63" s="754"/>
      <c r="G63" s="49"/>
      <c r="H63" s="760"/>
      <c r="I63" s="755"/>
      <c r="J63" s="754"/>
      <c r="K63" s="2056"/>
      <c r="L63" s="769"/>
      <c r="M63" s="4"/>
      <c r="N63" s="4"/>
      <c r="O63" s="4"/>
      <c r="P63" s="4"/>
      <c r="Q63" s="4"/>
    </row>
    <row r="64" spans="1:17" s="31" customFormat="1" ht="18.899999999999999" customHeight="1">
      <c r="A64" s="46">
        <f t="shared" si="11"/>
        <v>4</v>
      </c>
      <c r="B64" s="47">
        <f t="shared" si="10"/>
        <v>0</v>
      </c>
      <c r="C64" s="754"/>
      <c r="D64" s="760"/>
      <c r="E64" s="754"/>
      <c r="F64" s="760"/>
      <c r="G64" s="49"/>
      <c r="H64" s="754"/>
      <c r="I64" s="755"/>
      <c r="J64" s="760"/>
      <c r="K64" s="2056"/>
      <c r="L64" s="769"/>
      <c r="M64" s="4"/>
      <c r="N64" s="4"/>
      <c r="O64" s="4"/>
      <c r="P64" s="4"/>
      <c r="Q64" s="4"/>
    </row>
    <row r="65" spans="1:17" s="31" customFormat="1" ht="18.899999999999999" customHeight="1">
      <c r="A65" s="46">
        <f t="shared" si="11"/>
        <v>5</v>
      </c>
      <c r="B65" s="40">
        <f t="shared" si="10"/>
        <v>0</v>
      </c>
      <c r="C65" s="760"/>
      <c r="D65" s="756"/>
      <c r="E65" s="760"/>
      <c r="F65" s="756"/>
      <c r="G65" s="49"/>
      <c r="H65" s="760"/>
      <c r="I65" s="2070" t="s">
        <v>436</v>
      </c>
      <c r="J65" s="760"/>
      <c r="K65" s="2056"/>
      <c r="L65" s="49"/>
      <c r="M65" s="4"/>
      <c r="N65" s="4"/>
      <c r="O65" s="4"/>
      <c r="P65" s="4"/>
      <c r="Q65" s="4"/>
    </row>
    <row r="66" spans="1:17" s="31" customFormat="1" ht="18.899999999999999" customHeight="1">
      <c r="A66" s="46">
        <f t="shared" si="11"/>
        <v>6</v>
      </c>
      <c r="B66" s="47">
        <f t="shared" si="10"/>
        <v>0</v>
      </c>
      <c r="C66" s="754"/>
      <c r="D66" s="760"/>
      <c r="E66" s="754"/>
      <c r="F66" s="760"/>
      <c r="G66" s="49"/>
      <c r="H66" s="754"/>
      <c r="I66" s="2070"/>
      <c r="J66" s="1891"/>
      <c r="K66" s="2056"/>
      <c r="L66" s="761"/>
      <c r="M66" s="4"/>
      <c r="N66" s="4"/>
      <c r="O66" s="4"/>
      <c r="P66" s="4"/>
      <c r="Q66" s="4"/>
    </row>
    <row r="67" spans="1:17" s="31" customFormat="1" ht="18.899999999999999" customHeight="1">
      <c r="A67" s="46">
        <f t="shared" si="11"/>
        <v>7</v>
      </c>
      <c r="B67" s="40">
        <f t="shared" si="10"/>
        <v>0</v>
      </c>
      <c r="C67" s="760"/>
      <c r="D67" s="50"/>
      <c r="E67" s="760"/>
      <c r="F67" s="50"/>
      <c r="G67" s="2064" t="s">
        <v>437</v>
      </c>
      <c r="H67" s="760"/>
      <c r="I67" s="2070"/>
      <c r="J67" s="1892"/>
      <c r="K67" s="2056"/>
      <c r="L67" s="50"/>
      <c r="M67" s="4"/>
      <c r="N67" s="4"/>
      <c r="O67" s="4"/>
      <c r="P67" s="4"/>
      <c r="Q67" s="4"/>
    </row>
    <row r="68" spans="1:17" s="31" customFormat="1" ht="18.899999999999999" customHeight="1">
      <c r="A68" s="46">
        <f t="shared" si="11"/>
        <v>8</v>
      </c>
      <c r="B68" s="47">
        <f t="shared" si="10"/>
        <v>0</v>
      </c>
      <c r="C68" s="754"/>
      <c r="D68" s="761"/>
      <c r="E68" s="754"/>
      <c r="F68" s="761"/>
      <c r="G68" s="2064"/>
      <c r="H68" s="754"/>
      <c r="I68" s="2070"/>
      <c r="J68" s="1891"/>
      <c r="K68" s="2056"/>
      <c r="L68" s="761"/>
      <c r="M68" s="4"/>
      <c r="N68" s="4"/>
      <c r="O68" s="4"/>
      <c r="P68" s="4"/>
      <c r="Q68" s="4"/>
    </row>
    <row r="69" spans="1:17" s="31" customFormat="1" ht="18.899999999999999" customHeight="1">
      <c r="A69" s="46">
        <f t="shared" si="11"/>
        <v>9</v>
      </c>
      <c r="B69" s="40">
        <f t="shared" si="10"/>
        <v>0</v>
      </c>
      <c r="C69" s="760"/>
      <c r="D69" s="50"/>
      <c r="E69" s="760"/>
      <c r="F69" s="50"/>
      <c r="G69" s="2064"/>
      <c r="H69" s="760"/>
      <c r="I69" s="2070"/>
      <c r="J69" s="50"/>
      <c r="K69" s="2056"/>
      <c r="L69" s="49"/>
      <c r="M69" s="4"/>
      <c r="N69" s="4"/>
      <c r="O69" s="4"/>
      <c r="P69" s="4"/>
      <c r="Q69" s="4"/>
    </row>
    <row r="70" spans="1:17" s="31" customFormat="1" ht="18.899999999999999" customHeight="1">
      <c r="A70" s="46">
        <f t="shared" si="11"/>
        <v>10</v>
      </c>
      <c r="B70" s="47">
        <f t="shared" si="10"/>
        <v>0</v>
      </c>
      <c r="C70" s="754"/>
      <c r="D70" s="761"/>
      <c r="E70" s="754"/>
      <c r="F70" s="761"/>
      <c r="G70" s="2064"/>
      <c r="H70" s="754"/>
      <c r="I70" s="2070"/>
      <c r="J70" s="761"/>
      <c r="K70" s="2056"/>
      <c r="L70" s="49"/>
      <c r="M70" s="4"/>
      <c r="N70" s="4"/>
      <c r="O70" s="4"/>
      <c r="P70" s="4"/>
      <c r="Q70" s="4"/>
    </row>
    <row r="71" spans="1:17" s="31" customFormat="1" ht="18.899999999999999" customHeight="1">
      <c r="A71" s="46">
        <f t="shared" si="11"/>
        <v>11</v>
      </c>
      <c r="B71" s="40">
        <f t="shared" si="10"/>
        <v>0</v>
      </c>
      <c r="C71" s="760"/>
      <c r="D71" s="50"/>
      <c r="E71" s="760"/>
      <c r="F71" s="50"/>
      <c r="G71" s="2064"/>
      <c r="H71" s="760"/>
      <c r="I71" s="2070"/>
      <c r="J71" s="50"/>
      <c r="K71" s="2056"/>
      <c r="L71" s="49"/>
      <c r="M71" s="4"/>
      <c r="N71" s="4"/>
      <c r="O71" s="4"/>
      <c r="P71" s="4"/>
      <c r="Q71" s="4"/>
    </row>
    <row r="72" spans="1:17" s="31" customFormat="1" ht="18.899999999999999" customHeight="1">
      <c r="A72" s="46">
        <f t="shared" si="11"/>
        <v>12</v>
      </c>
      <c r="B72" s="47">
        <f t="shared" si="10"/>
        <v>0</v>
      </c>
      <c r="C72" s="754"/>
      <c r="D72" s="761"/>
      <c r="E72" s="754"/>
      <c r="F72" s="761"/>
      <c r="G72" s="2064"/>
      <c r="H72" s="754"/>
      <c r="I72" s="2070"/>
      <c r="J72" s="761"/>
      <c r="K72" s="2056"/>
      <c r="L72" s="49"/>
      <c r="M72" s="4"/>
      <c r="N72" s="4"/>
      <c r="O72" s="4"/>
      <c r="P72" s="4"/>
      <c r="Q72" s="4"/>
    </row>
    <row r="73" spans="1:17" s="31" customFormat="1" ht="18.899999999999999" customHeight="1">
      <c r="A73" s="46">
        <f t="shared" si="11"/>
        <v>13</v>
      </c>
      <c r="B73" s="40">
        <f t="shared" si="10"/>
        <v>0</v>
      </c>
      <c r="C73" s="760"/>
      <c r="D73" s="50"/>
      <c r="E73" s="760"/>
      <c r="F73" s="50"/>
      <c r="G73" s="2064"/>
      <c r="H73" s="760"/>
      <c r="I73" s="2070"/>
      <c r="J73" s="50"/>
      <c r="K73" s="2056"/>
      <c r="L73" s="49"/>
      <c r="M73" s="4"/>
      <c r="N73" s="4"/>
      <c r="O73" s="4"/>
      <c r="P73" s="4"/>
      <c r="Q73" s="4"/>
    </row>
    <row r="74" spans="1:17" s="31" customFormat="1" ht="18.899999999999999" customHeight="1">
      <c r="A74" s="46">
        <f t="shared" si="11"/>
        <v>14</v>
      </c>
      <c r="B74" s="47">
        <f t="shared" si="10"/>
        <v>0</v>
      </c>
      <c r="C74" s="754"/>
      <c r="D74" s="761"/>
      <c r="E74" s="754"/>
      <c r="F74" s="761"/>
      <c r="G74" s="2064"/>
      <c r="H74" s="754"/>
      <c r="I74" s="2070"/>
      <c r="J74" s="761"/>
      <c r="K74" s="2056"/>
      <c r="L74" s="49"/>
      <c r="M74" s="4"/>
      <c r="N74" s="4"/>
      <c r="O74" s="4"/>
      <c r="P74" s="4"/>
      <c r="Q74" s="4"/>
    </row>
    <row r="75" spans="1:17" s="31" customFormat="1" ht="18.899999999999999" customHeight="1">
      <c r="A75" s="46">
        <f t="shared" si="11"/>
        <v>15</v>
      </c>
      <c r="B75" s="40">
        <f t="shared" si="10"/>
        <v>0</v>
      </c>
      <c r="C75" s="760"/>
      <c r="D75" s="50"/>
      <c r="E75" s="760"/>
      <c r="F75" s="50"/>
      <c r="G75" s="2064"/>
      <c r="H75" s="760"/>
      <c r="I75" s="2070"/>
      <c r="J75" s="50"/>
      <c r="K75" s="2056"/>
      <c r="L75" s="49"/>
      <c r="M75" s="4"/>
      <c r="N75" s="4"/>
      <c r="O75" s="4"/>
      <c r="P75" s="4"/>
      <c r="Q75" s="4"/>
    </row>
    <row r="76" spans="1:17" s="31" customFormat="1" ht="18.899999999999999" customHeight="1">
      <c r="A76" s="46">
        <f t="shared" si="11"/>
        <v>16</v>
      </c>
      <c r="B76" s="47">
        <f t="shared" si="10"/>
        <v>0</v>
      </c>
      <c r="C76" s="754"/>
      <c r="D76" s="761"/>
      <c r="E76" s="762"/>
      <c r="F76" s="761"/>
      <c r="G76" s="2064"/>
      <c r="H76" s="762"/>
      <c r="I76" s="2070"/>
      <c r="J76" s="761"/>
      <c r="K76" s="2056"/>
      <c r="L76" s="761"/>
      <c r="M76" s="4"/>
      <c r="N76" s="4"/>
      <c r="O76" s="4"/>
      <c r="P76" s="4"/>
      <c r="Q76" s="4"/>
    </row>
    <row r="77" spans="1:17" s="31" customFormat="1" ht="18.899999999999999" customHeight="1">
      <c r="A77" s="46">
        <f t="shared" si="11"/>
        <v>17</v>
      </c>
      <c r="B77" s="40">
        <f t="shared" si="10"/>
        <v>0</v>
      </c>
      <c r="C77" s="760"/>
      <c r="D77" s="50"/>
      <c r="E77" s="763"/>
      <c r="F77" s="50"/>
      <c r="G77" s="2064"/>
      <c r="H77" s="763"/>
      <c r="I77" s="2070"/>
      <c r="J77" s="50"/>
      <c r="K77" s="2056"/>
      <c r="L77" s="50"/>
      <c r="M77" s="4"/>
      <c r="N77" s="4"/>
      <c r="O77" s="4"/>
      <c r="P77" s="4"/>
      <c r="Q77" s="4"/>
    </row>
    <row r="78" spans="1:17" s="31" customFormat="1" ht="18.899999999999999" customHeight="1">
      <c r="A78" s="46">
        <f t="shared" si="11"/>
        <v>18</v>
      </c>
      <c r="B78" s="47">
        <f t="shared" si="10"/>
        <v>0</v>
      </c>
      <c r="C78" s="754"/>
      <c r="D78" s="761"/>
      <c r="E78" s="762"/>
      <c r="F78" s="761"/>
      <c r="G78" s="2064"/>
      <c r="H78" s="762"/>
      <c r="I78" s="2070"/>
      <c r="J78" s="761"/>
      <c r="K78" s="2056"/>
      <c r="L78" s="761"/>
      <c r="M78" s="4"/>
      <c r="N78" s="4"/>
      <c r="O78" s="4"/>
      <c r="P78" s="4"/>
      <c r="Q78" s="4"/>
    </row>
    <row r="79" spans="1:17" s="31" customFormat="1" ht="18.899999999999999" customHeight="1">
      <c r="A79" s="46">
        <f t="shared" si="11"/>
        <v>19</v>
      </c>
      <c r="B79" s="40">
        <f t="shared" si="10"/>
        <v>0</v>
      </c>
      <c r="C79" s="760"/>
      <c r="D79" s="50"/>
      <c r="E79" s="763"/>
      <c r="F79" s="50"/>
      <c r="G79" s="2064"/>
      <c r="H79" s="763"/>
      <c r="I79" s="2070"/>
      <c r="J79" s="50"/>
      <c r="K79" s="2056"/>
      <c r="L79" s="49"/>
      <c r="M79" s="4"/>
      <c r="N79" s="4"/>
      <c r="O79" s="4"/>
      <c r="P79" s="4"/>
      <c r="Q79" s="4"/>
    </row>
    <row r="80" spans="1:17" s="31" customFormat="1" ht="18.899999999999999" customHeight="1">
      <c r="A80" s="46">
        <f t="shared" si="11"/>
        <v>20</v>
      </c>
      <c r="B80" s="47">
        <f t="shared" si="10"/>
        <v>0</v>
      </c>
      <c r="C80" s="754"/>
      <c r="D80" s="761"/>
      <c r="E80" s="762"/>
      <c r="F80" s="761"/>
      <c r="G80" s="2064"/>
      <c r="H80" s="762"/>
      <c r="I80" s="755"/>
      <c r="J80" s="761"/>
      <c r="K80" s="2056"/>
      <c r="L80" s="49"/>
      <c r="M80" s="4"/>
      <c r="N80" s="4"/>
      <c r="O80" s="4"/>
      <c r="P80" s="4"/>
      <c r="Q80" s="4"/>
    </row>
    <row r="81" spans="1:17" s="31" customFormat="1" ht="18.899999999999999" customHeight="1">
      <c r="A81" s="46"/>
      <c r="B81" s="40">
        <f t="shared" si="10"/>
        <v>0</v>
      </c>
      <c r="C81" s="760"/>
      <c r="D81" s="50"/>
      <c r="E81" s="763"/>
      <c r="F81" s="50"/>
      <c r="G81" s="49"/>
      <c r="H81" s="763"/>
      <c r="I81" s="755"/>
      <c r="J81" s="50"/>
      <c r="K81" s="2056"/>
      <c r="L81" s="49"/>
      <c r="M81" s="4"/>
      <c r="N81" s="4"/>
      <c r="O81" s="4"/>
      <c r="P81" s="4"/>
      <c r="Q81" s="4"/>
    </row>
    <row r="82" spans="1:17" s="31" customFormat="1" ht="18.899999999999999" customHeight="1">
      <c r="A82" s="46"/>
      <c r="B82" s="47">
        <f t="shared" si="10"/>
        <v>0</v>
      </c>
      <c r="C82" s="754"/>
      <c r="D82" s="761"/>
      <c r="E82" s="762"/>
      <c r="F82" s="761"/>
      <c r="G82" s="49"/>
      <c r="H82" s="762"/>
      <c r="I82" s="755"/>
      <c r="J82" s="761"/>
      <c r="K82" s="2056"/>
      <c r="L82" s="49"/>
      <c r="M82" s="4"/>
      <c r="N82" s="4"/>
      <c r="O82" s="4"/>
      <c r="P82" s="4"/>
      <c r="Q82" s="4"/>
    </row>
    <row r="83" spans="1:17" s="31" customFormat="1" ht="18.899999999999999" customHeight="1">
      <c r="A83" s="46"/>
      <c r="B83" s="40">
        <f t="shared" si="10"/>
        <v>0</v>
      </c>
      <c r="C83" s="760"/>
      <c r="D83" s="50"/>
      <c r="E83" s="763"/>
      <c r="F83" s="50"/>
      <c r="G83" s="49"/>
      <c r="H83" s="763"/>
      <c r="I83" s="755"/>
      <c r="J83" s="50"/>
      <c r="K83" s="2056"/>
      <c r="L83" s="49"/>
      <c r="M83" s="4"/>
      <c r="N83" s="4"/>
      <c r="O83" s="4"/>
      <c r="P83" s="4"/>
      <c r="Q83" s="4"/>
    </row>
    <row r="84" spans="1:17" s="31" customFormat="1" ht="18.899999999999999" customHeight="1">
      <c r="A84" s="46"/>
      <c r="B84" s="47">
        <f t="shared" si="10"/>
        <v>0</v>
      </c>
      <c r="C84" s="754"/>
      <c r="D84" s="761"/>
      <c r="E84" s="762"/>
      <c r="F84" s="761"/>
      <c r="G84" s="49"/>
      <c r="H84" s="762"/>
      <c r="I84" s="755"/>
      <c r="J84" s="761"/>
      <c r="K84" s="2056"/>
      <c r="L84" s="49"/>
      <c r="M84" s="4"/>
      <c r="N84" s="4"/>
      <c r="O84" s="4"/>
      <c r="P84" s="4"/>
      <c r="Q84" s="4"/>
    </row>
    <row r="85" spans="1:17" s="31" customFormat="1" ht="18.899999999999999" customHeight="1">
      <c r="A85" s="46"/>
      <c r="B85" s="759">
        <f t="shared" si="10"/>
        <v>0</v>
      </c>
      <c r="C85" s="760"/>
      <c r="D85" s="50"/>
      <c r="E85" s="763"/>
      <c r="F85" s="50"/>
      <c r="G85" s="49"/>
      <c r="H85" s="763"/>
      <c r="I85" s="755"/>
      <c r="J85" s="50"/>
      <c r="K85" s="2056"/>
      <c r="L85" s="49"/>
      <c r="M85" s="4"/>
      <c r="N85" s="4"/>
      <c r="O85" s="4"/>
      <c r="P85" s="4"/>
      <c r="Q85" s="4"/>
    </row>
    <row r="86" spans="1:17" s="31" customFormat="1" ht="3" customHeight="1">
      <c r="A86" s="46"/>
      <c r="B86" s="47"/>
      <c r="C86" s="51"/>
      <c r="D86" s="51"/>
      <c r="E86" s="51"/>
      <c r="F86" s="51"/>
      <c r="G86" s="49"/>
      <c r="H86" s="51"/>
      <c r="I86" s="49"/>
      <c r="J86" s="51"/>
      <c r="K86" s="2056"/>
      <c r="L86" s="49"/>
      <c r="M86" s="4"/>
      <c r="N86" s="4"/>
      <c r="O86" s="4"/>
      <c r="P86" s="4"/>
      <c r="Q86" s="4"/>
    </row>
    <row r="87" spans="1:17" s="31" customFormat="1" ht="18.899999999999999" customHeight="1">
      <c r="A87" s="4"/>
      <c r="B87" s="3" t="s">
        <v>438</v>
      </c>
      <c r="C87" s="764">
        <f>SUM(C61:C85)</f>
        <v>0</v>
      </c>
      <c r="D87" s="53">
        <f>SUM(D61:D85)</f>
        <v>0</v>
      </c>
      <c r="E87" s="53">
        <f>SUM(E61:E85)</f>
        <v>0</v>
      </c>
      <c r="F87" s="53">
        <f>SUM(F61:F85)</f>
        <v>0</v>
      </c>
      <c r="G87" s="49"/>
      <c r="H87" s="53">
        <f>SUM(H61:H85)</f>
        <v>0</v>
      </c>
      <c r="I87" s="49"/>
      <c r="J87" s="53">
        <f>SUM(J61:J85)</f>
        <v>0</v>
      </c>
      <c r="K87" s="1883"/>
      <c r="L87" s="53">
        <f>SUM(L61:L85)</f>
        <v>0</v>
      </c>
      <c r="M87" s="4"/>
      <c r="N87" s="4"/>
      <c r="O87" s="4"/>
      <c r="P87" s="4"/>
      <c r="Q87" s="4"/>
    </row>
    <row r="88" spans="1:17" s="31" customFormat="1" ht="18.899999999999999" customHeight="1">
      <c r="A88" s="4"/>
      <c r="B88" s="54" t="s">
        <v>439</v>
      </c>
      <c r="C88" s="765" t="str">
        <f>C60</f>
        <v>CCDU</v>
      </c>
      <c r="D88" s="768" t="str">
        <f>D60</f>
        <v>WCDU</v>
      </c>
      <c r="E88" s="765" t="str">
        <f>E60</f>
        <v>CLSTDU</v>
      </c>
      <c r="F88" s="767" t="str">
        <f>F60</f>
        <v>CABDU</v>
      </c>
      <c r="G88" s="49"/>
      <c r="H88" s="767" t="str">
        <f>H60</f>
        <v>WFI</v>
      </c>
      <c r="I88" s="49"/>
      <c r="J88" s="57" t="str">
        <f>J60</f>
        <v>HTBL</v>
      </c>
      <c r="K88" s="1883"/>
      <c r="L88" s="1885" t="s">
        <v>440</v>
      </c>
      <c r="M88" s="4"/>
      <c r="N88" s="4"/>
      <c r="O88" s="4"/>
      <c r="P88" s="4"/>
      <c r="Q88" s="4"/>
    </row>
    <row r="89" spans="1:17" s="31" customFormat="1" ht="18.899999999999999" customHeight="1" thickBot="1">
      <c r="A89" s="4"/>
      <c r="B89" s="42">
        <f>B59</f>
        <v>0</v>
      </c>
      <c r="C89" s="43">
        <f>B2</f>
        <v>0</v>
      </c>
      <c r="D89" s="2"/>
      <c r="E89" s="2059" t="s">
        <v>79</v>
      </c>
      <c r="F89" s="2059"/>
      <c r="G89" s="2059"/>
      <c r="H89" s="2045" t="s">
        <v>441</v>
      </c>
      <c r="I89" s="2012" t="s">
        <v>442</v>
      </c>
      <c r="J89" s="58" t="s">
        <v>443</v>
      </c>
      <c r="L89" s="60" t="s">
        <v>200</v>
      </c>
      <c r="M89" s="4"/>
      <c r="N89" s="4"/>
      <c r="O89" s="4"/>
      <c r="P89" s="4"/>
      <c r="Q89" s="4"/>
    </row>
    <row r="90" spans="1:17" ht="30" customHeight="1" thickTop="1">
      <c r="B90" s="771" t="s">
        <v>55</v>
      </c>
      <c r="C90" s="770" t="s">
        <v>378</v>
      </c>
      <c r="D90" s="12" t="s">
        <v>444</v>
      </c>
      <c r="E90" s="12" t="s">
        <v>445</v>
      </c>
      <c r="F90" s="1372" t="s">
        <v>446</v>
      </c>
      <c r="G90" s="1485" t="s">
        <v>447</v>
      </c>
      <c r="H90" s="2045"/>
      <c r="I90" s="2012"/>
      <c r="J90" s="59" t="str">
        <f>J117</f>
        <v>NAFAN</v>
      </c>
      <c r="K90" s="3" t="s">
        <v>448</v>
      </c>
      <c r="L90" s="449" t="s">
        <v>85</v>
      </c>
    </row>
    <row r="91" spans="1:17" ht="18.899999999999999" customHeight="1">
      <c r="A91" s="46">
        <v>1</v>
      </c>
      <c r="B91" s="47">
        <f t="shared" ref="B91:B115" si="12">B61</f>
        <v>0</v>
      </c>
      <c r="C91" s="1858">
        <f>+ROUNDUP((IF(E91&gt;0,E91/$H$126,"_")),0)</f>
        <v>0</v>
      </c>
      <c r="D91" s="41" t="str">
        <f>IF(+$C$226&gt;0,+$C$226,"_")</f>
        <v>_</v>
      </c>
      <c r="E91" s="2061">
        <f>SUM(D91:D94)</f>
        <v>0</v>
      </c>
      <c r="F91" s="1859">
        <f>M33</f>
        <v>0</v>
      </c>
      <c r="G91" s="2067" t="s">
        <v>449</v>
      </c>
      <c r="H91" s="1860"/>
      <c r="I91" s="1860" t="str">
        <f>IF(H91&gt;0,H91,"_")</f>
        <v>_</v>
      </c>
      <c r="J91" s="1860" t="str">
        <f>IF(C91&gt;0,1,"_")</f>
        <v>_</v>
      </c>
      <c r="K91" s="41" t="str">
        <f>IF(+$C$233&gt;0,+$C$233,"_")</f>
        <v>_</v>
      </c>
      <c r="L91" s="58"/>
      <c r="M91" s="4">
        <f>148/192</f>
        <v>0.77083333333333337</v>
      </c>
    </row>
    <row r="92" spans="1:17" ht="18.899999999999999" customHeight="1">
      <c r="A92" s="46">
        <f t="shared" ref="A92:A115" si="13">1+A91</f>
        <v>2</v>
      </c>
      <c r="B92" s="47">
        <f t="shared" si="12"/>
        <v>0</v>
      </c>
      <c r="C92" s="1861">
        <f t="shared" ref="C92:C115" si="14">+ROUNDUP((IF(E92&gt;0,E92/$H$126,"_")),0)</f>
        <v>0</v>
      </c>
      <c r="D92" s="41" t="str">
        <f>IF(+D226&gt;0,+D226,"_")</f>
        <v>_</v>
      </c>
      <c r="E92" s="2061"/>
      <c r="F92" s="1859">
        <f t="shared" ref="F92:F116" si="15">M34</f>
        <v>0</v>
      </c>
      <c r="G92" s="2067"/>
      <c r="H92" s="1860"/>
      <c r="I92" s="1860" t="str">
        <f>IF(H92&gt;0,H92,"_")</f>
        <v>_</v>
      </c>
      <c r="J92" s="1860" t="str">
        <f t="shared" ref="J92:J115" si="16">IF(C92&gt;0,1,"_")</f>
        <v>_</v>
      </c>
      <c r="K92" s="41" t="str">
        <f>IF(+$D$233&gt;0,+$D$233,"_")</f>
        <v>_</v>
      </c>
      <c r="L92" s="58"/>
      <c r="M92" s="4">
        <f>148/85</f>
        <v>1.7411764705882353</v>
      </c>
      <c r="N92" s="1168" t="str">
        <f>IF(E92&gt;0,$H$126/E92,"_")</f>
        <v>_</v>
      </c>
    </row>
    <row r="93" spans="1:17" ht="18.899999999999999" customHeight="1">
      <c r="A93" s="46">
        <f t="shared" si="13"/>
        <v>3</v>
      </c>
      <c r="B93" s="47">
        <f t="shared" si="12"/>
        <v>0</v>
      </c>
      <c r="C93" s="1861">
        <f>+ROUNDUP((IF(E93&gt;0,E93/$H$126,"_")),1)</f>
        <v>0</v>
      </c>
      <c r="D93" s="41" t="str">
        <f>IF(+$E$226&gt;0,+$E$226,"_")</f>
        <v>_</v>
      </c>
      <c r="E93" s="2061"/>
      <c r="F93" s="1859">
        <f t="shared" si="15"/>
        <v>0</v>
      </c>
      <c r="G93" s="2067"/>
      <c r="H93" s="1860"/>
      <c r="I93" s="1860" t="str">
        <f t="shared" ref="I93:I115" si="17">IF(H93&gt;0,H93,"_")</f>
        <v>_</v>
      </c>
      <c r="J93" s="1860" t="str">
        <f t="shared" si="16"/>
        <v>_</v>
      </c>
      <c r="K93" s="41" t="str">
        <f>IF(+$E$233&gt;0,+$E$233,"_")</f>
        <v>_</v>
      </c>
      <c r="L93" s="58"/>
    </row>
    <row r="94" spans="1:17" ht="18.899999999999999" customHeight="1">
      <c r="A94" s="46">
        <f t="shared" si="13"/>
        <v>4</v>
      </c>
      <c r="B94" s="47">
        <f t="shared" si="12"/>
        <v>0</v>
      </c>
      <c r="C94" s="1861">
        <f t="shared" si="14"/>
        <v>0</v>
      </c>
      <c r="D94" s="41" t="str">
        <f>IF(+$F$226&gt;0,+$F$226,"_")</f>
        <v>_</v>
      </c>
      <c r="E94" s="2061"/>
      <c r="F94" s="1859">
        <f t="shared" si="15"/>
        <v>0</v>
      </c>
      <c r="G94" s="2067"/>
      <c r="H94" s="1860"/>
      <c r="I94" s="1860" t="str">
        <f t="shared" si="17"/>
        <v>_</v>
      </c>
      <c r="J94" s="1860" t="str">
        <f t="shared" si="16"/>
        <v>_</v>
      </c>
      <c r="K94" s="41" t="str">
        <f>IF(+$F$233&gt;0,+$F$233,"_")</f>
        <v>_</v>
      </c>
      <c r="L94" s="58"/>
    </row>
    <row r="95" spans="1:17" ht="18.899999999999999" customHeight="1">
      <c r="A95" s="46">
        <f t="shared" si="13"/>
        <v>5</v>
      </c>
      <c r="B95" s="40">
        <f t="shared" si="12"/>
        <v>0</v>
      </c>
      <c r="C95" s="1489">
        <f t="shared" si="14"/>
        <v>0</v>
      </c>
      <c r="D95" s="77" t="str">
        <f>IF(+$G$226&gt;0,+$G$226,"_")</f>
        <v>_</v>
      </c>
      <c r="E95" s="1870" t="str">
        <f>D95</f>
        <v>_</v>
      </c>
      <c r="F95" s="1374">
        <f t="shared" si="15"/>
        <v>0</v>
      </c>
      <c r="G95" s="1903" t="s">
        <v>450</v>
      </c>
      <c r="H95" s="63"/>
      <c r="I95" s="63" t="str">
        <f t="shared" si="17"/>
        <v>_</v>
      </c>
      <c r="J95" s="63" t="str">
        <f t="shared" si="16"/>
        <v>_</v>
      </c>
      <c r="K95" s="77" t="str">
        <f>IF(+$G$233&gt;0,+$G$233,"_")</f>
        <v>_</v>
      </c>
      <c r="L95" s="3"/>
    </row>
    <row r="96" spans="1:17" ht="18.899999999999999" customHeight="1">
      <c r="A96" s="46">
        <f t="shared" si="13"/>
        <v>6</v>
      </c>
      <c r="B96" s="1898">
        <f t="shared" si="12"/>
        <v>0</v>
      </c>
      <c r="C96" s="1899">
        <f t="shared" si="14"/>
        <v>0</v>
      </c>
      <c r="D96" s="1900" t="str">
        <f>IF(+$H$226&gt;0,+$H$226,"_")</f>
        <v>_</v>
      </c>
      <c r="E96" s="1901" t="str">
        <f>D96</f>
        <v>_</v>
      </c>
      <c r="F96" s="1902">
        <f t="shared" si="15"/>
        <v>0</v>
      </c>
      <c r="G96" s="1850" t="s">
        <v>451</v>
      </c>
      <c r="H96" s="1904"/>
      <c r="I96" s="1904" t="str">
        <f t="shared" si="17"/>
        <v>_</v>
      </c>
      <c r="J96" s="1904" t="str">
        <f t="shared" si="16"/>
        <v>_</v>
      </c>
      <c r="K96" s="1900" t="str">
        <f>IF(+$H$233&gt;0,+$H$233,"_")</f>
        <v>_</v>
      </c>
      <c r="L96" s="1905"/>
    </row>
    <row r="97" spans="1:12" ht="18.899999999999999" customHeight="1">
      <c r="A97" s="46">
        <f t="shared" si="13"/>
        <v>7</v>
      </c>
      <c r="B97" s="40">
        <f t="shared" si="12"/>
        <v>0</v>
      </c>
      <c r="C97" s="1489">
        <f t="shared" si="14"/>
        <v>0</v>
      </c>
      <c r="D97" s="77" t="str">
        <f>IF(+$I$226&gt;0,+$I$226,"_")</f>
        <v>_</v>
      </c>
      <c r="E97" s="1894"/>
      <c r="F97" s="1374">
        <f t="shared" si="15"/>
        <v>0</v>
      </c>
      <c r="G97" s="1851"/>
      <c r="H97" s="63"/>
      <c r="I97" s="63" t="str">
        <f t="shared" si="17"/>
        <v>_</v>
      </c>
      <c r="J97" s="63" t="str">
        <f t="shared" si="16"/>
        <v>_</v>
      </c>
      <c r="K97" s="77" t="str">
        <f>IF(+$I$233&gt;0,+$I$233,"_")</f>
        <v>_</v>
      </c>
      <c r="L97" s="3"/>
    </row>
    <row r="98" spans="1:12" ht="18.899999999999999" customHeight="1">
      <c r="A98" s="46">
        <f t="shared" si="13"/>
        <v>8</v>
      </c>
      <c r="B98" s="40">
        <f t="shared" si="12"/>
        <v>0</v>
      </c>
      <c r="C98" s="1489">
        <f t="shared" si="14"/>
        <v>0</v>
      </c>
      <c r="D98" s="77" t="str">
        <f>IF(+$J$226&gt;0,+$J$226,"_")</f>
        <v>_</v>
      </c>
      <c r="E98" s="1894"/>
      <c r="F98" s="1374">
        <f t="shared" si="15"/>
        <v>0</v>
      </c>
      <c r="G98" s="1851"/>
      <c r="H98" s="63"/>
      <c r="I98" s="63" t="str">
        <f t="shared" si="17"/>
        <v>_</v>
      </c>
      <c r="J98" s="63" t="str">
        <f t="shared" si="16"/>
        <v>_</v>
      </c>
      <c r="K98" s="77" t="str">
        <f>IF(+$J$233&gt;0,+$J$233,"_")</f>
        <v>_</v>
      </c>
      <c r="L98" s="3"/>
    </row>
    <row r="99" spans="1:12" ht="18.899999999999999" customHeight="1">
      <c r="A99" s="46">
        <f t="shared" si="13"/>
        <v>9</v>
      </c>
      <c r="B99" s="1862">
        <f t="shared" si="12"/>
        <v>0</v>
      </c>
      <c r="C99" s="1863">
        <f t="shared" si="14"/>
        <v>0</v>
      </c>
      <c r="D99" s="1864" t="str">
        <f>IF(+$K$226&gt;0,+$K$226,"_")</f>
        <v>_</v>
      </c>
      <c r="E99" s="1865">
        <f>SUM(D99:D100)</f>
        <v>0</v>
      </c>
      <c r="F99" s="1866">
        <f t="shared" si="15"/>
        <v>0</v>
      </c>
      <c r="G99" s="1850"/>
      <c r="H99" s="1868"/>
      <c r="I99" s="63" t="str">
        <f t="shared" si="17"/>
        <v>_</v>
      </c>
      <c r="J99" s="1868" t="str">
        <f t="shared" si="16"/>
        <v>_</v>
      </c>
      <c r="K99" s="1864" t="str">
        <f>IF(+$K$233&gt;0,+$K$233,"_")</f>
        <v>_</v>
      </c>
      <c r="L99" s="1869"/>
    </row>
    <row r="100" spans="1:12" ht="18.899999999999999" customHeight="1">
      <c r="A100" s="46">
        <f t="shared" si="13"/>
        <v>10</v>
      </c>
      <c r="B100" s="1862">
        <f t="shared" si="12"/>
        <v>0</v>
      </c>
      <c r="C100" s="1863">
        <f>+ROUNDUP((IF(E100&gt;0,E100/$H$126,"_")),1)</f>
        <v>0</v>
      </c>
      <c r="D100" s="1864" t="str">
        <f>IF(+$L$226&gt;0,+$L$226,"_")</f>
        <v>_</v>
      </c>
      <c r="E100" s="1865"/>
      <c r="F100" s="1866">
        <f t="shared" si="15"/>
        <v>0</v>
      </c>
      <c r="G100" s="1867"/>
      <c r="H100" s="1868"/>
      <c r="I100" s="63" t="str">
        <f t="shared" si="17"/>
        <v>_</v>
      </c>
      <c r="J100" s="1868" t="str">
        <f>IF(C100&gt;0,1,"_")</f>
        <v>_</v>
      </c>
      <c r="K100" s="1864" t="str">
        <f>IF(+$L$233&gt;0,+$L$233,"_")</f>
        <v>_</v>
      </c>
      <c r="L100" s="1869"/>
    </row>
    <row r="101" spans="1:12" ht="18.899999999999999" customHeight="1">
      <c r="A101" s="46">
        <f t="shared" si="13"/>
        <v>11</v>
      </c>
      <c r="B101" s="40">
        <f t="shared" si="12"/>
        <v>0</v>
      </c>
      <c r="C101" s="1489">
        <f t="shared" si="14"/>
        <v>0</v>
      </c>
      <c r="D101" s="77" t="str">
        <f>IF(+$C$261&gt;0,+$C$261,"_")</f>
        <v>_</v>
      </c>
      <c r="E101" s="1870"/>
      <c r="F101" s="1374">
        <f t="shared" si="15"/>
        <v>0</v>
      </c>
      <c r="H101" s="63"/>
      <c r="I101" s="63" t="str">
        <f t="shared" si="17"/>
        <v>_</v>
      </c>
      <c r="J101" s="63" t="str">
        <f t="shared" si="16"/>
        <v>_</v>
      </c>
      <c r="K101" s="77" t="str">
        <f>IF(+$C$268&gt;0,+$C$268,"_")</f>
        <v>_</v>
      </c>
      <c r="L101" s="3"/>
    </row>
    <row r="102" spans="1:12" ht="18.899999999999999" customHeight="1">
      <c r="A102" s="46">
        <f t="shared" si="13"/>
        <v>12</v>
      </c>
      <c r="B102" s="40">
        <f t="shared" si="12"/>
        <v>0</v>
      </c>
      <c r="C102" s="1489">
        <f t="shared" si="14"/>
        <v>0</v>
      </c>
      <c r="D102" s="77" t="str">
        <f>IF(+$D$261&gt;0,+$D$261,"_")</f>
        <v>_</v>
      </c>
      <c r="E102" s="1870"/>
      <c r="F102" s="1374">
        <f t="shared" si="15"/>
        <v>0</v>
      </c>
      <c r="G102" s="1871"/>
      <c r="H102" s="63"/>
      <c r="I102" s="63" t="str">
        <f t="shared" si="17"/>
        <v>_</v>
      </c>
      <c r="J102" s="63" t="str">
        <f t="shared" si="16"/>
        <v>_</v>
      </c>
      <c r="K102" s="77" t="str">
        <f>IF(+$D$268&gt;0,+$D$268,"_")</f>
        <v>_</v>
      </c>
      <c r="L102" s="3"/>
    </row>
    <row r="103" spans="1:12" ht="18.899999999999999" customHeight="1">
      <c r="A103" s="46">
        <f t="shared" si="13"/>
        <v>13</v>
      </c>
      <c r="B103" s="40">
        <f t="shared" si="12"/>
        <v>0</v>
      </c>
      <c r="C103" s="1489">
        <f t="shared" si="14"/>
        <v>0</v>
      </c>
      <c r="D103" s="77" t="str">
        <f>IF(+$E$261&gt;0,+$E$261,"_")</f>
        <v>_</v>
      </c>
      <c r="E103" s="1872"/>
      <c r="F103" s="1374">
        <f t="shared" si="15"/>
        <v>0</v>
      </c>
      <c r="G103" s="1873"/>
      <c r="H103" s="63"/>
      <c r="I103" s="63" t="str">
        <f t="shared" si="17"/>
        <v>_</v>
      </c>
      <c r="J103" s="63" t="str">
        <f t="shared" si="16"/>
        <v>_</v>
      </c>
      <c r="K103" s="77" t="str">
        <f>IF(+$E$268&gt;0,+$E$268,"_")</f>
        <v>_</v>
      </c>
      <c r="L103" s="3"/>
    </row>
    <row r="104" spans="1:12" ht="18.899999999999999" customHeight="1">
      <c r="A104" s="46">
        <f t="shared" si="13"/>
        <v>14</v>
      </c>
      <c r="B104" s="759">
        <f t="shared" si="12"/>
        <v>0</v>
      </c>
      <c r="C104" s="1489">
        <f t="shared" si="14"/>
        <v>0</v>
      </c>
      <c r="D104" s="1009" t="str">
        <f>IF(+$F$261&gt;0,+$F$261,"_")</f>
        <v>_</v>
      </c>
      <c r="E104" s="1361"/>
      <c r="F104" s="1374">
        <f t="shared" si="15"/>
        <v>0</v>
      </c>
      <c r="G104" s="1364"/>
      <c r="H104" s="1363"/>
      <c r="I104" s="1363" t="str">
        <f t="shared" si="17"/>
        <v>_</v>
      </c>
      <c r="J104" s="63" t="str">
        <f t="shared" si="16"/>
        <v>_</v>
      </c>
      <c r="K104" s="1009" t="str">
        <f>IF(+$F$268&gt;0,+$F$268,"_")</f>
        <v>_</v>
      </c>
      <c r="L104" s="48"/>
    </row>
    <row r="105" spans="1:12" ht="18.899999999999999" customHeight="1">
      <c r="A105" s="46">
        <f t="shared" si="13"/>
        <v>15</v>
      </c>
      <c r="B105" s="759">
        <f t="shared" si="12"/>
        <v>0</v>
      </c>
      <c r="C105" s="1489">
        <f t="shared" si="14"/>
        <v>0</v>
      </c>
      <c r="D105" s="1009" t="str">
        <f>IF(+$G$261&gt;0,+$G$261,"_")</f>
        <v>_</v>
      </c>
      <c r="E105" s="2078"/>
      <c r="F105" s="1374">
        <f t="shared" si="15"/>
        <v>0</v>
      </c>
      <c r="G105" s="2077"/>
      <c r="H105" s="1363"/>
      <c r="I105" s="1363" t="str">
        <f t="shared" si="17"/>
        <v>_</v>
      </c>
      <c r="J105" s="63" t="str">
        <f t="shared" si="16"/>
        <v>_</v>
      </c>
      <c r="K105" s="1009" t="str">
        <f>IF(+$G$268&gt;0,+$G$268,"_")</f>
        <v>_</v>
      </c>
      <c r="L105" s="48"/>
    </row>
    <row r="106" spans="1:12" ht="18.899999999999999" customHeight="1">
      <c r="A106" s="46">
        <f t="shared" si="13"/>
        <v>16</v>
      </c>
      <c r="B106" s="759">
        <f t="shared" si="12"/>
        <v>0</v>
      </c>
      <c r="C106" s="1489">
        <f t="shared" si="14"/>
        <v>0</v>
      </c>
      <c r="D106" s="1009" t="str">
        <f>IF(+$H$261&gt;0,+$H$261,"_")</f>
        <v>_</v>
      </c>
      <c r="E106" s="2078"/>
      <c r="F106" s="1374">
        <f t="shared" si="15"/>
        <v>0</v>
      </c>
      <c r="G106" s="2077"/>
      <c r="H106" s="1363"/>
      <c r="I106" s="1363" t="str">
        <f t="shared" si="17"/>
        <v>_</v>
      </c>
      <c r="J106" s="63" t="str">
        <f t="shared" si="16"/>
        <v>_</v>
      </c>
      <c r="K106" s="1009" t="str">
        <f>IF(+$H$268&gt;0,+$H$268,"_")</f>
        <v>_</v>
      </c>
      <c r="L106" s="48"/>
    </row>
    <row r="107" spans="1:12" ht="18.899999999999999" customHeight="1">
      <c r="A107" s="46">
        <f t="shared" si="13"/>
        <v>17</v>
      </c>
      <c r="B107" s="759">
        <f t="shared" si="12"/>
        <v>0</v>
      </c>
      <c r="C107" s="1489">
        <f t="shared" si="14"/>
        <v>0</v>
      </c>
      <c r="D107" s="1009" t="str">
        <f>IF(+$I$261&gt;0,+$I$261,"_")</f>
        <v>_</v>
      </c>
      <c r="E107" s="2078"/>
      <c r="F107" s="1374">
        <f t="shared" si="15"/>
        <v>0</v>
      </c>
      <c r="G107" s="2079"/>
      <c r="H107" s="1363"/>
      <c r="I107" s="1363" t="str">
        <f t="shared" si="17"/>
        <v>_</v>
      </c>
      <c r="J107" s="63" t="str">
        <f t="shared" si="16"/>
        <v>_</v>
      </c>
      <c r="K107" s="1009" t="str">
        <f>IF(+$I$268&gt;0,+$I$268,"_")</f>
        <v>_</v>
      </c>
      <c r="L107" s="48"/>
    </row>
    <row r="108" spans="1:12" ht="18.899999999999999" customHeight="1">
      <c r="A108" s="46">
        <f t="shared" si="13"/>
        <v>18</v>
      </c>
      <c r="B108" s="759">
        <f t="shared" si="12"/>
        <v>0</v>
      </c>
      <c r="C108" s="1489">
        <f t="shared" si="14"/>
        <v>0</v>
      </c>
      <c r="D108" s="1009" t="str">
        <f>IF(+$J$261&gt;0,+$J$261,"_")</f>
        <v>_</v>
      </c>
      <c r="E108" s="2078"/>
      <c r="F108" s="1374">
        <f t="shared" si="15"/>
        <v>0</v>
      </c>
      <c r="G108" s="2079"/>
      <c r="H108" s="1363"/>
      <c r="I108" s="1363" t="str">
        <f t="shared" si="17"/>
        <v>_</v>
      </c>
      <c r="J108" s="63" t="str">
        <f t="shared" si="16"/>
        <v>_</v>
      </c>
      <c r="K108" s="1009" t="str">
        <f>IF(+$J$268&gt;0,+$J$268,"_")</f>
        <v>_</v>
      </c>
      <c r="L108" s="48"/>
    </row>
    <row r="109" spans="1:12" ht="18.899999999999999" customHeight="1">
      <c r="A109" s="46">
        <f t="shared" si="13"/>
        <v>19</v>
      </c>
      <c r="B109" s="759">
        <f t="shared" si="12"/>
        <v>0</v>
      </c>
      <c r="C109" s="1489">
        <f t="shared" si="14"/>
        <v>0</v>
      </c>
      <c r="D109" s="1009" t="str">
        <f>IF(+$K$261&gt;0,+$K$261,"_")</f>
        <v>_</v>
      </c>
      <c r="E109" s="1360"/>
      <c r="F109" s="1374">
        <f t="shared" si="15"/>
        <v>0</v>
      </c>
      <c r="G109" s="1264"/>
      <c r="H109" s="1363"/>
      <c r="I109" s="1363" t="str">
        <f t="shared" si="17"/>
        <v>_</v>
      </c>
      <c r="J109" s="63" t="str">
        <f t="shared" si="16"/>
        <v>_</v>
      </c>
      <c r="K109" s="1009" t="str">
        <f>IF(+$K$268&gt;0,+$K$268,"_")</f>
        <v>_</v>
      </c>
      <c r="L109" s="48"/>
    </row>
    <row r="110" spans="1:12" ht="18.899999999999999" customHeight="1">
      <c r="A110" s="46">
        <f t="shared" si="13"/>
        <v>20</v>
      </c>
      <c r="B110" s="759">
        <f t="shared" si="12"/>
        <v>0</v>
      </c>
      <c r="C110" s="1489">
        <f t="shared" si="14"/>
        <v>0</v>
      </c>
      <c r="D110" s="1009" t="str">
        <f>IF(+$L$261&gt;0,+$L$261,"_")</f>
        <v>_</v>
      </c>
      <c r="E110" s="2078"/>
      <c r="F110" s="1374">
        <f t="shared" si="15"/>
        <v>0</v>
      </c>
      <c r="G110" s="2079"/>
      <c r="H110" s="1363"/>
      <c r="I110" s="1363" t="str">
        <f t="shared" si="17"/>
        <v>_</v>
      </c>
      <c r="J110" s="63" t="str">
        <f t="shared" si="16"/>
        <v>_</v>
      </c>
      <c r="K110" s="1009" t="str">
        <f>IF(+$L$268&gt;0,+$L$268,"_")</f>
        <v>_</v>
      </c>
      <c r="L110" s="48"/>
    </row>
    <row r="111" spans="1:12" ht="18.899999999999999" customHeight="1">
      <c r="A111" s="46">
        <f t="shared" si="13"/>
        <v>21</v>
      </c>
      <c r="B111" s="759">
        <f t="shared" si="12"/>
        <v>0</v>
      </c>
      <c r="C111" s="1489">
        <f t="shared" si="14"/>
        <v>0</v>
      </c>
      <c r="D111" s="1009" t="str">
        <f>IF(+$C$296&gt;0,+$C$296,"_")</f>
        <v>_</v>
      </c>
      <c r="E111" s="2078"/>
      <c r="F111" s="1374">
        <f t="shared" si="15"/>
        <v>0</v>
      </c>
      <c r="G111" s="2079"/>
      <c r="H111" s="1363"/>
      <c r="I111" s="1363" t="str">
        <f t="shared" si="17"/>
        <v>_</v>
      </c>
      <c r="J111" s="63" t="str">
        <f t="shared" si="16"/>
        <v>_</v>
      </c>
      <c r="K111" s="1009" t="str">
        <f>IF(+$C$303&gt;0,+$C$303,"_")</f>
        <v>_</v>
      </c>
      <c r="L111" s="48"/>
    </row>
    <row r="112" spans="1:12" ht="18.899999999999999" customHeight="1">
      <c r="A112" s="46">
        <f t="shared" si="13"/>
        <v>22</v>
      </c>
      <c r="B112" s="759">
        <f t="shared" si="12"/>
        <v>0</v>
      </c>
      <c r="C112" s="1489">
        <f t="shared" si="14"/>
        <v>0</v>
      </c>
      <c r="D112" s="1009" t="str">
        <f>IF(+$D$296&gt;0,+$D$296,"_")</f>
        <v>_</v>
      </c>
      <c r="E112" s="1360"/>
      <c r="F112" s="1374">
        <f t="shared" si="15"/>
        <v>0</v>
      </c>
      <c r="G112" s="1258"/>
      <c r="H112" s="1363"/>
      <c r="I112" s="1363" t="str">
        <f t="shared" si="17"/>
        <v>_</v>
      </c>
      <c r="J112" s="63" t="str">
        <f t="shared" si="16"/>
        <v>_</v>
      </c>
      <c r="K112" s="1009" t="str">
        <f>IF(+$D$303&gt;0,+$D$303,"_")</f>
        <v>_</v>
      </c>
      <c r="L112" s="48"/>
    </row>
    <row r="113" spans="1:13" ht="18.899999999999999" customHeight="1">
      <c r="A113" s="46">
        <f t="shared" si="13"/>
        <v>23</v>
      </c>
      <c r="B113" s="759"/>
      <c r="C113" s="1489">
        <f t="shared" si="14"/>
        <v>0</v>
      </c>
      <c r="D113" s="1009" t="str">
        <f>IF(+$E$296&gt;0,+$E$296,"_")</f>
        <v>_</v>
      </c>
      <c r="E113" s="1361"/>
      <c r="F113" s="1374">
        <f t="shared" si="15"/>
        <v>0</v>
      </c>
      <c r="G113" s="1258"/>
      <c r="H113" s="1363"/>
      <c r="I113" s="1363" t="str">
        <f t="shared" si="17"/>
        <v>_</v>
      </c>
      <c r="J113" s="63" t="str">
        <f t="shared" si="16"/>
        <v>_</v>
      </c>
      <c r="K113" s="1009" t="str">
        <f>IF(+$E$303&gt;0,+$E$303,"_")</f>
        <v>_</v>
      </c>
      <c r="L113" s="48"/>
    </row>
    <row r="114" spans="1:13" ht="18.899999999999999" customHeight="1">
      <c r="A114" s="46">
        <f t="shared" si="13"/>
        <v>24</v>
      </c>
      <c r="B114" s="759">
        <f t="shared" si="12"/>
        <v>0</v>
      </c>
      <c r="C114" s="1489">
        <f t="shared" si="14"/>
        <v>0</v>
      </c>
      <c r="D114" s="1009" t="str">
        <f>IF(+$F$296&gt;0,+$F$296,"_")</f>
        <v>_</v>
      </c>
      <c r="E114" s="1361"/>
      <c r="F114" s="1374">
        <f t="shared" si="15"/>
        <v>0</v>
      </c>
      <c r="G114" s="49"/>
      <c r="H114" s="1363"/>
      <c r="I114" s="1363" t="str">
        <f t="shared" si="17"/>
        <v>_</v>
      </c>
      <c r="J114" s="63" t="str">
        <f t="shared" si="16"/>
        <v>_</v>
      </c>
      <c r="K114" s="1009" t="str">
        <f>IF(+$F$303&gt;0,+$F$303,"_")</f>
        <v>_</v>
      </c>
      <c r="L114" s="48"/>
    </row>
    <row r="115" spans="1:13" ht="18.899999999999999" customHeight="1">
      <c r="A115" s="46">
        <f t="shared" si="13"/>
        <v>25</v>
      </c>
      <c r="B115" s="759">
        <f t="shared" si="12"/>
        <v>0</v>
      </c>
      <c r="C115" s="1489">
        <f t="shared" si="14"/>
        <v>0</v>
      </c>
      <c r="D115" s="1009" t="str">
        <f>IF(+$G$296&gt;0,+$G$296,"_")</f>
        <v>_</v>
      </c>
      <c r="E115" s="1361"/>
      <c r="F115" s="1374">
        <f t="shared" si="15"/>
        <v>0</v>
      </c>
      <c r="G115" s="1264"/>
      <c r="H115" s="1363"/>
      <c r="I115" s="1363" t="str">
        <f t="shared" si="17"/>
        <v>_</v>
      </c>
      <c r="J115" s="63" t="str">
        <f t="shared" si="16"/>
        <v>_</v>
      </c>
      <c r="K115" s="1009" t="str">
        <f>IF(+$G$303&gt;0,+$G$303,"_")</f>
        <v>_</v>
      </c>
      <c r="L115" s="48"/>
    </row>
    <row r="116" spans="1:13" ht="18.899999999999999" customHeight="1">
      <c r="A116" s="1271" t="s">
        <v>452</v>
      </c>
      <c r="B116" s="26"/>
      <c r="C116" s="1522">
        <f>SUM(C91:C115)</f>
        <v>0</v>
      </c>
      <c r="D116" s="2081"/>
      <c r="E116" s="1362">
        <f>SUM(E91:E115)</f>
        <v>0</v>
      </c>
      <c r="F116" s="1373">
        <f t="shared" si="15"/>
        <v>0</v>
      </c>
      <c r="H116" s="718">
        <f>SUM(H91:H115)</f>
        <v>0</v>
      </c>
      <c r="I116" s="718">
        <f>SUM(I91:I115)</f>
        <v>0</v>
      </c>
      <c r="J116" s="718">
        <f>SUM(J91:J115)</f>
        <v>0</v>
      </c>
      <c r="K116" s="718">
        <f>SUM(K91:K115)</f>
        <v>0</v>
      </c>
      <c r="L116" s="718">
        <f>SUM(L91:L115)</f>
        <v>0</v>
      </c>
    </row>
    <row r="117" spans="1:13" ht="18.899999999999999" customHeight="1">
      <c r="B117" s="719" t="s">
        <v>453</v>
      </c>
      <c r="C117" s="553"/>
      <c r="D117" s="2081"/>
      <c r="E117" s="378" t="s">
        <v>388</v>
      </c>
      <c r="F117" s="1263"/>
      <c r="G117" s="378"/>
      <c r="H117" s="707" t="s">
        <v>441</v>
      </c>
      <c r="I117" s="720" t="s">
        <v>454</v>
      </c>
      <c r="J117" s="64" t="s">
        <v>398</v>
      </c>
      <c r="K117" s="64" t="str">
        <f>K90</f>
        <v>CFM</v>
      </c>
      <c r="L117" s="64" t="str">
        <f>L89</f>
        <v>HTAM</v>
      </c>
    </row>
    <row r="118" spans="1:13">
      <c r="A118" s="1524" t="s">
        <v>455</v>
      </c>
      <c r="C118" s="553"/>
      <c r="D118" s="95"/>
      <c r="E118" s="95"/>
      <c r="F118" s="4">
        <f>C252</f>
        <v>0</v>
      </c>
      <c r="G118" s="58"/>
      <c r="I118" s="95">
        <f>F252</f>
        <v>0</v>
      </c>
      <c r="L118" s="95"/>
      <c r="M118" s="4">
        <f>SUM(M121:M154)</f>
        <v>0</v>
      </c>
    </row>
    <row r="119" spans="1:13" ht="1.95" customHeight="1">
      <c r="B119" s="97"/>
      <c r="C119" s="73"/>
      <c r="D119" s="73"/>
      <c r="E119" s="98"/>
      <c r="F119" s="73"/>
      <c r="G119" s="73"/>
      <c r="H119" s="99"/>
      <c r="I119" s="99"/>
      <c r="J119" s="99"/>
      <c r="K119" s="98"/>
      <c r="L119" s="98"/>
      <c r="M119" s="4">
        <f>K119*F119</f>
        <v>0</v>
      </c>
    </row>
    <row r="120" spans="1:13">
      <c r="A120" s="2011">
        <v>1</v>
      </c>
      <c r="B120" s="1151" t="s">
        <v>456</v>
      </c>
      <c r="C120" s="100" t="s">
        <v>457</v>
      </c>
      <c r="E120" s="58" t="s">
        <v>458</v>
      </c>
      <c r="F120" s="101" t="s">
        <v>378</v>
      </c>
      <c r="G120" s="58" t="s">
        <v>459</v>
      </c>
      <c r="H120" s="100" t="s">
        <v>444</v>
      </c>
      <c r="I120" s="100" t="s">
        <v>460</v>
      </c>
      <c r="J120" s="102" t="s">
        <v>461</v>
      </c>
      <c r="K120" s="103" t="s">
        <v>462</v>
      </c>
      <c r="M120" s="4" t="s">
        <v>463</v>
      </c>
    </row>
    <row r="121" spans="1:13">
      <c r="A121" s="2011"/>
      <c r="B121" s="95" t="s">
        <v>464</v>
      </c>
      <c r="C121" s="1148" t="s">
        <v>465</v>
      </c>
      <c r="D121" s="95" t="s">
        <v>466</v>
      </c>
      <c r="E121" s="95">
        <v>6.7</v>
      </c>
      <c r="F121" s="77">
        <f>$D$116</f>
        <v>0</v>
      </c>
      <c r="G121" s="1265">
        <f>F121*E121</f>
        <v>0</v>
      </c>
      <c r="H121" s="105">
        <v>90</v>
      </c>
      <c r="I121" s="95" t="s">
        <v>467</v>
      </c>
      <c r="J121" s="105" t="s">
        <v>468</v>
      </c>
      <c r="K121" s="95">
        <v>79.5</v>
      </c>
      <c r="M121" s="4">
        <f t="shared" ref="M121:M126" si="18">K121*F121</f>
        <v>0</v>
      </c>
    </row>
    <row r="122" spans="1:13">
      <c r="A122" s="2011"/>
      <c r="B122" s="95" t="s">
        <v>469</v>
      </c>
      <c r="C122" s="95" t="s">
        <v>470</v>
      </c>
      <c r="D122" s="95" t="s">
        <v>466</v>
      </c>
      <c r="E122" s="95">
        <v>7.5</v>
      </c>
      <c r="G122" s="104"/>
      <c r="H122" s="105" t="s">
        <v>471</v>
      </c>
      <c r="I122" s="95" t="s">
        <v>472</v>
      </c>
      <c r="J122" s="105" t="s">
        <v>473</v>
      </c>
      <c r="K122" s="95">
        <v>130</v>
      </c>
      <c r="M122" s="4">
        <f t="shared" si="18"/>
        <v>0</v>
      </c>
    </row>
    <row r="123" spans="1:13">
      <c r="A123" s="2011"/>
      <c r="B123" s="95" t="s">
        <v>474</v>
      </c>
      <c r="C123" s="95" t="s">
        <v>475</v>
      </c>
      <c r="D123" s="95" t="s">
        <v>476</v>
      </c>
      <c r="E123" s="95">
        <v>4.5</v>
      </c>
      <c r="G123" s="104"/>
      <c r="H123" s="105">
        <v>25</v>
      </c>
      <c r="I123" s="95" t="s">
        <v>477</v>
      </c>
      <c r="J123" s="105" t="s">
        <v>478</v>
      </c>
      <c r="K123" s="95">
        <v>25</v>
      </c>
      <c r="M123" s="4">
        <f t="shared" si="18"/>
        <v>0</v>
      </c>
    </row>
    <row r="124" spans="1:13">
      <c r="A124" s="2011"/>
      <c r="B124" s="95" t="s">
        <v>479</v>
      </c>
      <c r="C124" s="95" t="s">
        <v>480</v>
      </c>
      <c r="D124" s="95" t="s">
        <v>466</v>
      </c>
      <c r="E124" s="95">
        <v>6.7</v>
      </c>
      <c r="G124" s="104"/>
      <c r="H124" s="105">
        <v>85</v>
      </c>
      <c r="I124" s="95" t="s">
        <v>481</v>
      </c>
      <c r="J124" s="105" t="s">
        <v>482</v>
      </c>
      <c r="K124" s="95">
        <v>79.5</v>
      </c>
      <c r="M124" s="4">
        <f t="shared" si="18"/>
        <v>0</v>
      </c>
    </row>
    <row r="125" spans="1:13">
      <c r="A125" s="2011"/>
      <c r="B125" s="95" t="s">
        <v>469</v>
      </c>
      <c r="C125" s="95" t="s">
        <v>470</v>
      </c>
      <c r="D125" s="95" t="s">
        <v>466</v>
      </c>
      <c r="E125" s="95">
        <v>7.5</v>
      </c>
      <c r="F125" s="77"/>
      <c r="G125" s="1495">
        <f>F125*E125</f>
        <v>0</v>
      </c>
      <c r="H125" s="105" t="s">
        <v>471</v>
      </c>
      <c r="I125" s="95" t="s">
        <v>483</v>
      </c>
      <c r="J125" s="105" t="s">
        <v>473</v>
      </c>
      <c r="K125" s="95">
        <v>130</v>
      </c>
      <c r="M125" s="4">
        <f t="shared" si="18"/>
        <v>0</v>
      </c>
    </row>
    <row r="126" spans="1:13">
      <c r="A126" s="2011"/>
      <c r="B126" s="95" t="s">
        <v>464</v>
      </c>
      <c r="C126" s="1148" t="s">
        <v>465</v>
      </c>
      <c r="D126" s="95" t="s">
        <v>466</v>
      </c>
      <c r="E126" s="95">
        <v>6.7</v>
      </c>
      <c r="G126" s="104"/>
      <c r="H126" s="105">
        <v>90</v>
      </c>
      <c r="I126" s="95" t="s">
        <v>467</v>
      </c>
      <c r="J126" s="105" t="s">
        <v>468</v>
      </c>
      <c r="K126" s="95">
        <v>79.5</v>
      </c>
      <c r="M126" s="4">
        <f t="shared" si="18"/>
        <v>0</v>
      </c>
    </row>
    <row r="127" spans="1:13" ht="1.95" customHeight="1">
      <c r="B127" s="72"/>
      <c r="C127" s="73"/>
      <c r="D127" s="73"/>
      <c r="E127" s="73"/>
      <c r="F127" s="73"/>
      <c r="G127" s="1031"/>
      <c r="H127" s="99"/>
      <c r="I127" s="99"/>
      <c r="J127" s="99"/>
      <c r="K127" s="99"/>
      <c r="L127" s="99"/>
    </row>
    <row r="128" spans="1:13">
      <c r="A128" s="2011">
        <v>2</v>
      </c>
      <c r="B128" s="107" t="s">
        <v>484</v>
      </c>
      <c r="C128" s="100" t="s">
        <v>457</v>
      </c>
      <c r="D128" s="100"/>
      <c r="E128" s="108" t="s">
        <v>485</v>
      </c>
      <c r="F128" s="101" t="s">
        <v>378</v>
      </c>
      <c r="G128" s="58" t="s">
        <v>459</v>
      </c>
      <c r="H128" s="102" t="s">
        <v>486</v>
      </c>
      <c r="I128" s="102" t="s">
        <v>448</v>
      </c>
      <c r="J128" s="102" t="s">
        <v>461</v>
      </c>
      <c r="K128" s="102" t="s">
        <v>462</v>
      </c>
      <c r="L128" s="277" t="s">
        <v>487</v>
      </c>
      <c r="M128" s="4" t="s">
        <v>488</v>
      </c>
    </row>
    <row r="129" spans="1:14">
      <c r="A129" s="2011"/>
      <c r="B129" s="95" t="s">
        <v>489</v>
      </c>
      <c r="C129" s="95" t="s">
        <v>490</v>
      </c>
      <c r="D129" s="224" t="s">
        <v>491</v>
      </c>
      <c r="E129" s="1147">
        <v>3</v>
      </c>
      <c r="F129" s="77">
        <f>C58*0.15</f>
        <v>0</v>
      </c>
      <c r="G129" s="1265">
        <f>F129*E129</f>
        <v>0</v>
      </c>
      <c r="H129" s="1154">
        <v>1</v>
      </c>
      <c r="I129" s="95">
        <v>1625</v>
      </c>
      <c r="J129" s="26" t="s">
        <v>492</v>
      </c>
      <c r="K129" s="110">
        <v>25</v>
      </c>
      <c r="L129" s="4">
        <v>0.15</v>
      </c>
      <c r="M129" s="4">
        <f>K129*F129</f>
        <v>0</v>
      </c>
    </row>
    <row r="130" spans="1:14">
      <c r="A130" s="2011"/>
      <c r="B130" s="95" t="s">
        <v>493</v>
      </c>
      <c r="C130" s="95" t="s">
        <v>494</v>
      </c>
      <c r="D130" s="131" t="s">
        <v>495</v>
      </c>
      <c r="E130" s="109">
        <v>2.1</v>
      </c>
      <c r="F130" s="77">
        <f>C58*0.85</f>
        <v>0</v>
      </c>
      <c r="G130" s="1265">
        <f>F130*E130</f>
        <v>0</v>
      </c>
      <c r="H130" s="95">
        <v>0.25</v>
      </c>
      <c r="I130" s="95">
        <v>900</v>
      </c>
      <c r="J130" s="95" t="s">
        <v>468</v>
      </c>
      <c r="K130" s="4">
        <v>13.2</v>
      </c>
      <c r="L130" s="4">
        <f>0.85-0.33</f>
        <v>0.52</v>
      </c>
      <c r="M130" s="4">
        <f t="shared" ref="M130:M153" si="19">K130*F130</f>
        <v>0</v>
      </c>
    </row>
    <row r="131" spans="1:14">
      <c r="A131" s="2011"/>
      <c r="B131" s="95" t="s">
        <v>464</v>
      </c>
      <c r="C131" s="95" t="s">
        <v>496</v>
      </c>
      <c r="D131" s="131" t="s">
        <v>497</v>
      </c>
      <c r="E131" s="109">
        <v>2.8</v>
      </c>
      <c r="F131" s="77"/>
      <c r="G131" s="1265"/>
      <c r="H131" s="95">
        <v>0.33</v>
      </c>
      <c r="I131" s="95">
        <v>1050</v>
      </c>
      <c r="J131" s="95" t="s">
        <v>468</v>
      </c>
      <c r="K131" s="95">
        <v>19.8</v>
      </c>
      <c r="L131" s="4">
        <v>0.33</v>
      </c>
      <c r="M131" s="4">
        <f t="shared" si="19"/>
        <v>0</v>
      </c>
    </row>
    <row r="132" spans="1:14">
      <c r="A132" s="2011"/>
      <c r="B132" s="95"/>
      <c r="C132" s="95"/>
      <c r="E132" s="109"/>
      <c r="F132" s="77"/>
      <c r="G132" s="1265"/>
      <c r="H132" s="95"/>
      <c r="I132" s="95"/>
      <c r="J132" s="95"/>
      <c r="K132" s="95"/>
      <c r="M132" s="4">
        <f t="shared" si="19"/>
        <v>0</v>
      </c>
    </row>
    <row r="133" spans="1:14" ht="10.95" customHeight="1">
      <c r="A133" s="2011"/>
      <c r="B133" s="95"/>
      <c r="C133" s="95"/>
      <c r="E133" s="109"/>
      <c r="F133" s="77"/>
      <c r="G133" s="1265"/>
      <c r="H133" s="95"/>
      <c r="I133" s="95"/>
      <c r="J133" s="95"/>
      <c r="K133" s="95"/>
      <c r="M133" s="4">
        <f t="shared" si="19"/>
        <v>0</v>
      </c>
    </row>
    <row r="134" spans="1:14">
      <c r="A134" s="2011"/>
      <c r="B134" s="95" t="s">
        <v>464</v>
      </c>
      <c r="C134" s="399" t="s">
        <v>498</v>
      </c>
      <c r="D134" s="3" t="s">
        <v>499</v>
      </c>
      <c r="E134" s="109">
        <v>1.6</v>
      </c>
      <c r="F134" s="77"/>
      <c r="G134" s="1265"/>
      <c r="H134" s="95">
        <v>0.25</v>
      </c>
      <c r="I134" s="95">
        <v>2100</v>
      </c>
      <c r="J134" s="95"/>
      <c r="K134" s="95">
        <v>16.5</v>
      </c>
      <c r="M134" s="4">
        <f t="shared" si="19"/>
        <v>0</v>
      </c>
    </row>
    <row r="135" spans="1:14" ht="1.95" customHeight="1">
      <c r="A135" s="2011"/>
      <c r="B135" s="98"/>
      <c r="C135" s="98"/>
      <c r="D135" s="98"/>
      <c r="E135" s="724"/>
      <c r="F135" s="98"/>
      <c r="G135" s="1266"/>
      <c r="H135" s="99"/>
      <c r="I135" s="99"/>
      <c r="J135" s="99"/>
      <c r="K135" s="99"/>
      <c r="L135" s="99"/>
      <c r="M135" s="4">
        <f t="shared" si="19"/>
        <v>0</v>
      </c>
    </row>
    <row r="136" spans="1:14">
      <c r="A136">
        <v>3</v>
      </c>
      <c r="B136" s="111" t="s">
        <v>500</v>
      </c>
      <c r="C136" s="100" t="s">
        <v>457</v>
      </c>
      <c r="D136" s="100"/>
      <c r="E136" s="108" t="s">
        <v>485</v>
      </c>
      <c r="F136" s="101" t="s">
        <v>378</v>
      </c>
      <c r="G136" s="41" t="s">
        <v>459</v>
      </c>
      <c r="H136" s="102" t="s">
        <v>486</v>
      </c>
      <c r="I136" s="112" t="s">
        <v>448</v>
      </c>
      <c r="J136" s="102" t="s">
        <v>461</v>
      </c>
      <c r="K136" s="102" t="s">
        <v>462</v>
      </c>
      <c r="L136" s="100"/>
      <c r="M136" s="4" t="s">
        <v>488</v>
      </c>
    </row>
    <row r="137" spans="1:14">
      <c r="A137"/>
      <c r="B137" s="95" t="s">
        <v>469</v>
      </c>
      <c r="C137" s="95" t="s">
        <v>501</v>
      </c>
      <c r="D137" s="95"/>
      <c r="E137" s="113">
        <v>2</v>
      </c>
      <c r="F137" s="95"/>
      <c r="G137" s="1267"/>
      <c r="H137" s="95">
        <v>0.5</v>
      </c>
      <c r="I137" s="95">
        <v>415</v>
      </c>
      <c r="J137" s="95" t="s">
        <v>502</v>
      </c>
      <c r="K137" s="96"/>
      <c r="L137" s="96"/>
      <c r="M137" s="4">
        <f t="shared" si="19"/>
        <v>0</v>
      </c>
      <c r="N137" s="4" t="s">
        <v>503</v>
      </c>
    </row>
    <row r="138" spans="1:14">
      <c r="A138"/>
      <c r="B138" s="224" t="s">
        <v>504</v>
      </c>
      <c r="C138" s="95" t="s">
        <v>496</v>
      </c>
      <c r="D138" s="131" t="s">
        <v>497</v>
      </c>
      <c r="E138" s="109">
        <v>2.8</v>
      </c>
      <c r="F138" s="77"/>
      <c r="G138" s="1265"/>
      <c r="H138" s="95">
        <v>0.33</v>
      </c>
      <c r="I138" s="95">
        <v>1050</v>
      </c>
      <c r="J138" s="95" t="s">
        <v>468</v>
      </c>
      <c r="K138" s="95">
        <v>19.8</v>
      </c>
      <c r="L138" s="4">
        <v>0.33</v>
      </c>
      <c r="M138" s="4">
        <f t="shared" si="19"/>
        <v>0</v>
      </c>
    </row>
    <row r="139" spans="1:14">
      <c r="A139"/>
      <c r="B139" s="114" t="s">
        <v>505</v>
      </c>
      <c r="C139" s="114" t="s">
        <v>506</v>
      </c>
      <c r="D139" s="114"/>
      <c r="E139" s="115">
        <v>3</v>
      </c>
      <c r="F139" s="116">
        <f>J116</f>
        <v>0</v>
      </c>
      <c r="G139" s="1265">
        <f>F139*E139</f>
        <v>0</v>
      </c>
      <c r="H139" s="114">
        <v>0.5</v>
      </c>
      <c r="I139" s="114">
        <v>500</v>
      </c>
      <c r="J139" s="114" t="s">
        <v>468</v>
      </c>
      <c r="K139" s="1155">
        <f>K140</f>
        <v>23</v>
      </c>
      <c r="L139" s="117"/>
      <c r="M139" s="4">
        <f t="shared" si="19"/>
        <v>0</v>
      </c>
    </row>
    <row r="140" spans="1:14">
      <c r="A140"/>
      <c r="B140" s="95" t="s">
        <v>464</v>
      </c>
      <c r="C140" s="114" t="s">
        <v>507</v>
      </c>
      <c r="D140" s="114"/>
      <c r="E140" s="115">
        <v>2.8</v>
      </c>
      <c r="F140" s="116"/>
      <c r="G140" s="1265"/>
      <c r="H140" s="114">
        <v>0.5</v>
      </c>
      <c r="I140" s="114">
        <v>550</v>
      </c>
      <c r="J140" s="114" t="s">
        <v>468</v>
      </c>
      <c r="K140" s="1155">
        <v>23</v>
      </c>
      <c r="L140" s="117"/>
      <c r="M140" s="4">
        <f t="shared" si="19"/>
        <v>0</v>
      </c>
    </row>
    <row r="141" spans="1:14" ht="1.95" customHeight="1">
      <c r="B141" s="72"/>
      <c r="C141" s="73"/>
      <c r="D141" s="73"/>
      <c r="E141" s="73"/>
      <c r="F141" s="73"/>
      <c r="G141" s="1266"/>
      <c r="H141" s="99"/>
      <c r="I141" s="99"/>
      <c r="J141" s="99"/>
      <c r="K141" s="99"/>
      <c r="L141" s="99"/>
      <c r="M141" s="4">
        <f t="shared" si="19"/>
        <v>0</v>
      </c>
    </row>
    <row r="142" spans="1:14" ht="21.9" customHeight="1">
      <c r="A142">
        <v>4</v>
      </c>
      <c r="B142" s="1153" t="s">
        <v>508</v>
      </c>
      <c r="C142" s="100" t="s">
        <v>457</v>
      </c>
      <c r="D142" s="224" t="s">
        <v>491</v>
      </c>
      <c r="E142" s="108" t="s">
        <v>485</v>
      </c>
      <c r="F142" s="101" t="s">
        <v>378</v>
      </c>
      <c r="G142" s="41" t="s">
        <v>459</v>
      </c>
      <c r="H142" s="102" t="s">
        <v>486</v>
      </c>
      <c r="I142" s="112" t="s">
        <v>448</v>
      </c>
      <c r="J142" s="102" t="s">
        <v>461</v>
      </c>
      <c r="K142" s="102" t="s">
        <v>462</v>
      </c>
      <c r="L142" s="100"/>
      <c r="M142" s="4" t="s">
        <v>488</v>
      </c>
    </row>
    <row r="143" spans="1:14" ht="21.9" customHeight="1">
      <c r="A143"/>
      <c r="B143" s="95" t="s">
        <v>489</v>
      </c>
      <c r="C143" s="95" t="s">
        <v>490</v>
      </c>
      <c r="D143" s="95" t="str">
        <f>H60</f>
        <v>WFI</v>
      </c>
      <c r="E143" s="1147">
        <f>E129</f>
        <v>3</v>
      </c>
      <c r="F143" s="1496">
        <f>H87</f>
        <v>0</v>
      </c>
      <c r="G143" s="1497">
        <f>F143*E143</f>
        <v>0</v>
      </c>
      <c r="H143" s="1154">
        <v>1</v>
      </c>
      <c r="I143" s="95">
        <v>1625</v>
      </c>
      <c r="J143" s="26" t="s">
        <v>492</v>
      </c>
      <c r="K143" s="4">
        <v>25</v>
      </c>
      <c r="M143" s="4">
        <f t="shared" si="19"/>
        <v>0</v>
      </c>
    </row>
    <row r="144" spans="1:14" ht="1.95" customHeight="1">
      <c r="B144" s="72"/>
      <c r="C144" s="73"/>
      <c r="D144" s="73"/>
      <c r="E144" s="73"/>
      <c r="F144" s="1498"/>
      <c r="G144" s="1499"/>
      <c r="H144" s="99"/>
      <c r="I144" s="99"/>
      <c r="J144" s="99"/>
      <c r="K144" s="99"/>
      <c r="L144" s="99"/>
      <c r="M144" s="4">
        <f t="shared" si="19"/>
        <v>0</v>
      </c>
    </row>
    <row r="145" spans="1:17">
      <c r="A145">
        <v>5</v>
      </c>
      <c r="B145" s="1152" t="s">
        <v>85</v>
      </c>
      <c r="C145" s="95" t="s">
        <v>509</v>
      </c>
      <c r="D145" s="95" t="s">
        <v>457</v>
      </c>
      <c r="E145" s="108" t="s">
        <v>485</v>
      </c>
      <c r="F145" s="1500"/>
      <c r="G145" s="1501" t="s">
        <v>459</v>
      </c>
      <c r="H145" s="118" t="s">
        <v>510</v>
      </c>
      <c r="I145" s="105"/>
      <c r="J145" s="105" t="s">
        <v>511</v>
      </c>
      <c r="K145" s="105"/>
      <c r="M145" s="4" t="s">
        <v>488</v>
      </c>
    </row>
    <row r="146" spans="1:17">
      <c r="B146" s="119"/>
      <c r="C146" s="95" t="s">
        <v>512</v>
      </c>
      <c r="D146" s="95" t="s">
        <v>513</v>
      </c>
      <c r="E146" s="375">
        <v>7.5</v>
      </c>
      <c r="F146" s="1500"/>
      <c r="G146" s="1497">
        <f>F146*E146</f>
        <v>0</v>
      </c>
      <c r="H146" s="120">
        <v>1530</v>
      </c>
      <c r="I146" s="120">
        <f>7.5*120*3.4</f>
        <v>3060</v>
      </c>
      <c r="J146" s="95">
        <v>450</v>
      </c>
      <c r="K146" s="95">
        <v>5</v>
      </c>
      <c r="M146" s="4">
        <f t="shared" si="19"/>
        <v>0</v>
      </c>
    </row>
    <row r="147" spans="1:17">
      <c r="B147" s="119"/>
      <c r="C147" s="95" t="s">
        <v>512</v>
      </c>
      <c r="D147" s="95" t="s">
        <v>513</v>
      </c>
      <c r="E147" s="95">
        <v>7.5</v>
      </c>
      <c r="F147" s="1909">
        <f>L116</f>
        <v>0</v>
      </c>
      <c r="G147" s="1908">
        <f>F147*E147</f>
        <v>0</v>
      </c>
      <c r="H147" s="120">
        <v>3060</v>
      </c>
      <c r="J147" s="95">
        <v>900</v>
      </c>
      <c r="K147" s="4">
        <v>5</v>
      </c>
      <c r="M147" s="4">
        <f t="shared" si="19"/>
        <v>0</v>
      </c>
    </row>
    <row r="148" spans="1:17" ht="1.95" customHeight="1">
      <c r="B148" s="72"/>
      <c r="C148" s="73"/>
      <c r="D148" s="73"/>
      <c r="E148" s="73"/>
      <c r="F148" s="1498"/>
      <c r="G148" s="1499"/>
      <c r="H148" s="99"/>
      <c r="I148" s="99"/>
      <c r="J148" s="99"/>
      <c r="K148" s="99"/>
      <c r="L148" s="99"/>
      <c r="M148" s="4">
        <f t="shared" si="19"/>
        <v>0</v>
      </c>
    </row>
    <row r="149" spans="1:17">
      <c r="A149">
        <v>6</v>
      </c>
      <c r="B149" s="121" t="s">
        <v>514</v>
      </c>
      <c r="C149" s="100" t="s">
        <v>457</v>
      </c>
      <c r="D149" s="100"/>
      <c r="E149" s="108" t="s">
        <v>515</v>
      </c>
      <c r="F149" s="101" t="s">
        <v>378</v>
      </c>
      <c r="G149" s="1268" t="s">
        <v>459</v>
      </c>
      <c r="H149" s="102" t="s">
        <v>486</v>
      </c>
      <c r="I149" s="112" t="s">
        <v>448</v>
      </c>
      <c r="J149" s="102" t="s">
        <v>461</v>
      </c>
      <c r="K149" s="102" t="s">
        <v>462</v>
      </c>
      <c r="L149" s="100"/>
      <c r="M149" s="4" t="s">
        <v>488</v>
      </c>
    </row>
    <row r="150" spans="1:17" ht="21.9" customHeight="1">
      <c r="A150"/>
      <c r="B150" s="95" t="s">
        <v>493</v>
      </c>
      <c r="C150" s="95" t="s">
        <v>494</v>
      </c>
      <c r="D150" s="1502" t="str">
        <f>J60</f>
        <v>HTBL</v>
      </c>
      <c r="E150" s="109">
        <f>E130</f>
        <v>2.1</v>
      </c>
      <c r="F150" s="77">
        <f>J87</f>
        <v>0</v>
      </c>
      <c r="G150" s="1267">
        <f>E150*F150</f>
        <v>0</v>
      </c>
      <c r="H150" s="95">
        <v>0.25</v>
      </c>
      <c r="I150" s="95">
        <v>900</v>
      </c>
      <c r="J150" s="95" t="s">
        <v>468</v>
      </c>
      <c r="K150" s="4">
        <f>K130</f>
        <v>13.2</v>
      </c>
      <c r="L150" s="95" t="s">
        <v>468</v>
      </c>
      <c r="M150" s="4">
        <f t="shared" si="19"/>
        <v>0</v>
      </c>
    </row>
    <row r="151" spans="1:17" ht="1.95" customHeight="1">
      <c r="B151" s="72"/>
      <c r="C151" s="73"/>
      <c r="D151" s="73"/>
      <c r="E151" s="73"/>
      <c r="F151" s="73"/>
      <c r="G151" s="1266"/>
      <c r="H151" s="99"/>
      <c r="I151" s="99"/>
      <c r="J151" s="99"/>
      <c r="K151" s="99"/>
      <c r="L151" s="99"/>
      <c r="M151" s="4">
        <f t="shared" si="19"/>
        <v>0</v>
      </c>
    </row>
    <row r="152" spans="1:17">
      <c r="A152">
        <v>7</v>
      </c>
      <c r="B152" s="122" t="s">
        <v>516</v>
      </c>
      <c r="C152" s="100" t="s">
        <v>457</v>
      </c>
      <c r="D152" s="100"/>
      <c r="E152" s="108" t="s">
        <v>515</v>
      </c>
      <c r="F152" s="101" t="s">
        <v>378</v>
      </c>
      <c r="G152" s="1268" t="s">
        <v>459</v>
      </c>
      <c r="H152" s="102" t="s">
        <v>486</v>
      </c>
      <c r="I152" s="112" t="s">
        <v>448</v>
      </c>
      <c r="J152" s="102" t="s">
        <v>461</v>
      </c>
      <c r="K152" s="102" t="s">
        <v>462</v>
      </c>
      <c r="L152" s="100"/>
      <c r="M152" s="4" t="s">
        <v>488</v>
      </c>
    </row>
    <row r="153" spans="1:17" ht="21.9" customHeight="1">
      <c r="B153" s="95" t="s">
        <v>493</v>
      </c>
      <c r="C153" s="95" t="s">
        <v>494</v>
      </c>
      <c r="D153" s="3" t="s">
        <v>517</v>
      </c>
      <c r="E153" s="109">
        <f>E150</f>
        <v>2.1</v>
      </c>
      <c r="F153" s="77">
        <f>SUM(C87:F87)+L87</f>
        <v>0</v>
      </c>
      <c r="G153" s="1267">
        <f>E153*F153</f>
        <v>0</v>
      </c>
      <c r="H153" s="95">
        <v>0.25</v>
      </c>
      <c r="I153" s="95">
        <v>900</v>
      </c>
      <c r="J153" s="95" t="s">
        <v>468</v>
      </c>
      <c r="K153" s="95">
        <f>K130</f>
        <v>13.2</v>
      </c>
      <c r="M153" s="4">
        <f t="shared" si="19"/>
        <v>0</v>
      </c>
    </row>
    <row r="154" spans="1:17" ht="1.95" customHeight="1">
      <c r="B154" s="72"/>
      <c r="C154" s="73"/>
      <c r="D154" s="73"/>
      <c r="E154" s="73"/>
      <c r="F154" s="73"/>
      <c r="G154" s="1266"/>
      <c r="H154" s="99"/>
      <c r="I154" s="99"/>
      <c r="J154" s="99"/>
      <c r="K154" s="99"/>
      <c r="L154" s="99"/>
    </row>
    <row r="155" spans="1:17" s="783" customFormat="1" ht="21" customHeight="1">
      <c r="B155" s="1150" t="s">
        <v>518</v>
      </c>
      <c r="C155" s="26" t="s">
        <v>519</v>
      </c>
      <c r="E155" s="127"/>
      <c r="F155" s="1149" t="s">
        <v>520</v>
      </c>
      <c r="G155" s="761">
        <f>SUM(G120:G153)</f>
        <v>0</v>
      </c>
      <c r="H155" s="783" t="s">
        <v>458</v>
      </c>
      <c r="I155" s="784" t="s">
        <v>521</v>
      </c>
      <c r="J155" s="785">
        <v>1.2</v>
      </c>
      <c r="K155" s="786">
        <f>G155*J155</f>
        <v>0</v>
      </c>
      <c r="L155" s="783" t="s">
        <v>458</v>
      </c>
      <c r="M155" s="126"/>
      <c r="N155" s="126"/>
      <c r="O155" s="126"/>
      <c r="P155" s="126"/>
      <c r="Q155" s="126"/>
    </row>
    <row r="156" spans="1:17" ht="24" customHeight="1">
      <c r="B156" s="380" t="s">
        <v>57</v>
      </c>
      <c r="C156" s="94"/>
      <c r="D156" s="132" t="s">
        <v>458</v>
      </c>
      <c r="F156" s="376"/>
      <c r="H156" s="358">
        <f>F118</f>
        <v>0</v>
      </c>
      <c r="K156" s="4">
        <f>I118</f>
        <v>0</v>
      </c>
    </row>
    <row r="157" spans="1:17" ht="24" customHeight="1">
      <c r="B157" s="2022" t="s">
        <v>522</v>
      </c>
      <c r="C157" s="2022"/>
      <c r="D157" s="2022"/>
      <c r="E157" s="2022"/>
      <c r="F157" s="2022"/>
      <c r="G157" s="2022"/>
      <c r="H157" s="2022"/>
      <c r="I157" s="2022"/>
      <c r="J157" s="2022"/>
      <c r="K157" s="2022"/>
      <c r="L157" s="2022"/>
    </row>
    <row r="158" spans="1:17" ht="1.95" customHeight="1">
      <c r="B158" s="792"/>
      <c r="C158" s="805"/>
      <c r="D158" s="805"/>
      <c r="E158" s="744"/>
      <c r="F158" s="806"/>
      <c r="G158" s="49"/>
      <c r="H158" s="807"/>
      <c r="I158" s="49"/>
      <c r="J158" s="49"/>
      <c r="K158" s="49"/>
      <c r="L158" s="49"/>
    </row>
    <row r="159" spans="1:17" ht="24" customHeight="1">
      <c r="B159" s="758" t="s">
        <v>523</v>
      </c>
      <c r="C159" s="811"/>
      <c r="D159" s="812"/>
      <c r="E159" s="22" t="s">
        <v>524</v>
      </c>
      <c r="F159" s="758" t="s">
        <v>525</v>
      </c>
      <c r="G159" s="758"/>
      <c r="H159" s="813"/>
      <c r="I159" s="758" t="s">
        <v>526</v>
      </c>
      <c r="J159" s="758"/>
      <c r="L159" s="4" t="s">
        <v>527</v>
      </c>
    </row>
    <row r="160" spans="1:17" ht="24" customHeight="1">
      <c r="B160" s="809" t="s">
        <v>528</v>
      </c>
      <c r="D160" s="3" t="s">
        <v>409</v>
      </c>
      <c r="E160" s="810">
        <f>SUM(C162:K168)</f>
        <v>0</v>
      </c>
      <c r="F160" s="3" t="s">
        <v>409</v>
      </c>
      <c r="H160" s="358"/>
    </row>
    <row r="161" spans="1:13" ht="18" customHeight="1">
      <c r="B161" s="1799" t="s">
        <v>529</v>
      </c>
      <c r="C161" s="1800" t="s">
        <v>458</v>
      </c>
      <c r="D161" s="369"/>
      <c r="E161" s="1799" t="s">
        <v>529</v>
      </c>
      <c r="F161" s="369"/>
      <c r="G161" s="1800" t="s">
        <v>458</v>
      </c>
      <c r="H161" s="1535"/>
      <c r="I161" s="1799" t="s">
        <v>529</v>
      </c>
      <c r="J161" s="1800" t="s">
        <v>458</v>
      </c>
      <c r="K161" s="1799" t="s">
        <v>529</v>
      </c>
      <c r="L161" s="277" t="s">
        <v>458</v>
      </c>
      <c r="M161" s="1535"/>
    </row>
    <row r="162" spans="1:13" ht="18" customHeight="1">
      <c r="B162" s="802" t="s">
        <v>530</v>
      </c>
      <c r="C162" s="129"/>
      <c r="E162" s="2060">
        <f t="shared" ref="E162:E168" si="20">B38</f>
        <v>0</v>
      </c>
      <c r="F162" s="2060"/>
      <c r="G162" s="129"/>
      <c r="I162" s="383">
        <f t="shared" ref="I162:I168" si="21">B45</f>
        <v>0</v>
      </c>
      <c r="J162" s="125"/>
      <c r="K162" s="803">
        <f t="shared" ref="K162:K167" si="22">B52</f>
        <v>0</v>
      </c>
      <c r="L162" s="129"/>
    </row>
    <row r="163" spans="1:13" ht="18" customHeight="1">
      <c r="B163" s="4" t="s">
        <v>531</v>
      </c>
      <c r="C163" s="804"/>
      <c r="E163" s="1798">
        <f t="shared" si="20"/>
        <v>0</v>
      </c>
      <c r="F163" s="43"/>
      <c r="G163" s="129"/>
      <c r="I163" s="383">
        <f t="shared" si="21"/>
        <v>0</v>
      </c>
      <c r="J163" s="793"/>
      <c r="K163" s="383">
        <f t="shared" si="22"/>
        <v>0</v>
      </c>
      <c r="L163" s="808"/>
    </row>
    <row r="164" spans="1:13" ht="18" customHeight="1">
      <c r="B164" s="803">
        <f>B33</f>
        <v>0</v>
      </c>
      <c r="C164" s="125"/>
      <c r="E164" s="803">
        <f t="shared" si="20"/>
        <v>0</v>
      </c>
      <c r="G164" s="129"/>
      <c r="I164" s="383">
        <f t="shared" si="21"/>
        <v>0</v>
      </c>
      <c r="J164" s="793"/>
      <c r="K164" s="803">
        <f t="shared" si="22"/>
        <v>0</v>
      </c>
      <c r="L164" s="129"/>
    </row>
    <row r="165" spans="1:13" ht="18" customHeight="1">
      <c r="B165" s="383">
        <f>B34</f>
        <v>0</v>
      </c>
      <c r="C165" s="1523"/>
      <c r="E165" s="383">
        <f t="shared" si="20"/>
        <v>0</v>
      </c>
      <c r="G165" s="129"/>
      <c r="I165" s="383">
        <f t="shared" si="21"/>
        <v>0</v>
      </c>
      <c r="J165" s="793"/>
      <c r="K165" s="383">
        <f t="shared" si="22"/>
        <v>0</v>
      </c>
      <c r="L165" s="808"/>
    </row>
    <row r="166" spans="1:13" ht="18" customHeight="1">
      <c r="B166" s="803">
        <f>B35</f>
        <v>0</v>
      </c>
      <c r="C166" s="125"/>
      <c r="E166" s="803">
        <f t="shared" si="20"/>
        <v>0</v>
      </c>
      <c r="G166" s="129"/>
      <c r="I166" s="383">
        <f t="shared" si="21"/>
        <v>0</v>
      </c>
      <c r="J166" s="793"/>
      <c r="K166" s="803">
        <f t="shared" si="22"/>
        <v>0</v>
      </c>
      <c r="L166" s="95"/>
    </row>
    <row r="167" spans="1:13" ht="18" customHeight="1">
      <c r="B167" s="383">
        <f>B36</f>
        <v>0</v>
      </c>
      <c r="C167" s="1523"/>
      <c r="E167" s="383">
        <f t="shared" si="20"/>
        <v>0</v>
      </c>
      <c r="G167" s="804"/>
      <c r="I167" s="383">
        <f t="shared" si="21"/>
        <v>0</v>
      </c>
      <c r="J167" s="793"/>
      <c r="K167" s="383">
        <f t="shared" si="22"/>
        <v>0</v>
      </c>
      <c r="L167" s="678"/>
    </row>
    <row r="168" spans="1:13" ht="18" customHeight="1">
      <c r="B168" s="383">
        <f>B37</f>
        <v>0</v>
      </c>
      <c r="C168" s="125"/>
      <c r="E168" s="803">
        <f t="shared" si="20"/>
        <v>0</v>
      </c>
      <c r="G168" s="129"/>
      <c r="I168" s="383">
        <f t="shared" si="21"/>
        <v>0</v>
      </c>
      <c r="J168" s="793"/>
      <c r="K168" s="803"/>
      <c r="L168" s="95"/>
    </row>
    <row r="169" spans="1:13" ht="3" customHeight="1">
      <c r="A169" s="814"/>
      <c r="B169" s="72"/>
      <c r="C169" s="73"/>
      <c r="D169" s="73"/>
      <c r="E169" s="73"/>
      <c r="F169" s="73"/>
      <c r="G169" s="99"/>
      <c r="H169" s="99"/>
      <c r="I169" s="99"/>
      <c r="J169" s="99"/>
      <c r="K169" s="99"/>
      <c r="L169" s="99"/>
      <c r="M169" s="123"/>
    </row>
    <row r="170" spans="1:13" ht="18" customHeight="1">
      <c r="B170" s="789" t="s">
        <v>532</v>
      </c>
      <c r="C170" s="123"/>
      <c r="D170" s="123"/>
      <c r="E170" s="123"/>
      <c r="F170" s="123"/>
      <c r="G170" s="123"/>
    </row>
    <row r="171" spans="1:13" ht="18" customHeight="1">
      <c r="B171" s="4" t="s">
        <v>533</v>
      </c>
      <c r="C171" s="4"/>
      <c r="D171" s="4"/>
      <c r="E171" s="4"/>
      <c r="F171" s="761">
        <f>G155</f>
        <v>0</v>
      </c>
      <c r="H171" s="2023" t="s">
        <v>534</v>
      </c>
      <c r="I171" s="2023"/>
      <c r="J171" s="2023"/>
      <c r="K171" s="2023"/>
      <c r="L171" s="2024">
        <f>E160</f>
        <v>0</v>
      </c>
    </row>
    <row r="172" spans="1:13" ht="18" customHeight="1">
      <c r="B172" s="787" t="s">
        <v>458</v>
      </c>
      <c r="C172" s="784" t="s">
        <v>521</v>
      </c>
      <c r="D172" s="785">
        <v>1.2</v>
      </c>
      <c r="E172" s="4" t="s">
        <v>535</v>
      </c>
      <c r="F172" s="4"/>
      <c r="H172" s="2023"/>
      <c r="I172" s="2023"/>
      <c r="J172" s="2023"/>
      <c r="K172" s="2023"/>
      <c r="L172" s="2024"/>
    </row>
    <row r="173" spans="1:13" ht="18" customHeight="1">
      <c r="B173" s="4" t="s">
        <v>536</v>
      </c>
      <c r="C173" s="4"/>
      <c r="D173" s="4"/>
      <c r="E173" s="783" t="s">
        <v>458</v>
      </c>
      <c r="F173" s="786">
        <f>F171*D172</f>
        <v>0</v>
      </c>
      <c r="H173" s="790" t="s">
        <v>537</v>
      </c>
      <c r="L173" s="791">
        <f>F173-L171</f>
        <v>0</v>
      </c>
      <c r="M173" s="378"/>
    </row>
    <row r="174" spans="1:13" ht="18" customHeight="1">
      <c r="B174" s="379"/>
      <c r="H174" s="790" t="s">
        <v>538</v>
      </c>
      <c r="L174" s="110">
        <f>L173/16</f>
        <v>0</v>
      </c>
    </row>
    <row r="175" spans="1:13" ht="3" customHeight="1">
      <c r="A175" s="814"/>
      <c r="B175" s="72"/>
      <c r="C175" s="73"/>
      <c r="D175" s="73"/>
      <c r="E175" s="73"/>
      <c r="F175" s="73"/>
      <c r="G175" s="99"/>
      <c r="H175" s="99"/>
      <c r="I175" s="99"/>
      <c r="J175" s="99"/>
      <c r="K175" s="99"/>
      <c r="L175" s="99"/>
    </row>
    <row r="176" spans="1:13" ht="1.2" customHeight="1">
      <c r="B176" s="126"/>
      <c r="E176" s="125"/>
      <c r="F176" s="128"/>
    </row>
    <row r="177" spans="1:15" ht="43.95" customHeight="1">
      <c r="B177" s="1874" t="s">
        <v>539</v>
      </c>
      <c r="C177" s="1875" t="s">
        <v>458</v>
      </c>
      <c r="D177" s="1848" t="s">
        <v>540</v>
      </c>
      <c r="E177" s="1848" t="s">
        <v>458</v>
      </c>
      <c r="F177" s="1368" t="s">
        <v>541</v>
      </c>
      <c r="G177" s="2080" t="s">
        <v>537</v>
      </c>
      <c r="H177" s="2080"/>
      <c r="I177" s="4" t="s">
        <v>542</v>
      </c>
      <c r="J177" s="782"/>
      <c r="K177" s="782"/>
      <c r="L177" s="77">
        <f>L173</f>
        <v>0</v>
      </c>
    </row>
    <row r="178" spans="1:15" ht="24.6" customHeight="1">
      <c r="B178" s="21" t="s">
        <v>543</v>
      </c>
      <c r="C178" s="1369">
        <v>30</v>
      </c>
      <c r="D178" s="829" t="s">
        <v>544</v>
      </c>
      <c r="E178" s="1366">
        <f>IF(C178&gt;0,C178,"N/A")</f>
        <v>30</v>
      </c>
      <c r="F178" s="1365">
        <f>E178/$L$178</f>
        <v>6</v>
      </c>
      <c r="G178" s="1876">
        <f>E178/5</f>
        <v>6</v>
      </c>
      <c r="H178" s="815" t="str">
        <f>IF(L177&gt;0,+L177-E178,"NA")</f>
        <v>NA</v>
      </c>
      <c r="I178" s="21" t="s">
        <v>390</v>
      </c>
      <c r="J178" s="377" t="s">
        <v>545</v>
      </c>
      <c r="K178" s="378" t="s">
        <v>546</v>
      </c>
      <c r="L178" s="1852">
        <v>5</v>
      </c>
    </row>
    <row r="179" spans="1:15" ht="24.6" customHeight="1">
      <c r="B179" s="21" t="s">
        <v>547</v>
      </c>
      <c r="C179" s="1370">
        <v>0</v>
      </c>
      <c r="D179" s="829" t="s">
        <v>544</v>
      </c>
      <c r="E179" s="1366" t="str">
        <f>IF(C179&gt;0,C179,"N/A")</f>
        <v>N/A</v>
      </c>
      <c r="F179" s="1365">
        <f>E179/$L$178</f>
        <v>0</v>
      </c>
      <c r="H179" s="815" t="str">
        <f>IF(H178&gt;0,+H178-E179,"NA")</f>
        <v>NA</v>
      </c>
      <c r="I179" s="21" t="s">
        <v>390</v>
      </c>
      <c r="J179" s="378" t="s">
        <v>391</v>
      </c>
      <c r="K179" s="378" t="s">
        <v>392</v>
      </c>
      <c r="L179" s="378"/>
    </row>
    <row r="180" spans="1:15" ht="24.6" customHeight="1">
      <c r="B180" s="21" t="s">
        <v>548</v>
      </c>
      <c r="C180" s="1370">
        <v>0</v>
      </c>
      <c r="D180" s="829" t="s">
        <v>544</v>
      </c>
      <c r="E180" s="1366" t="str">
        <f t="shared" ref="E180:E185" si="23">IF(C180&gt;0,C180,"N/A")</f>
        <v>N/A</v>
      </c>
      <c r="F180" s="1365">
        <f>E180/$L$178</f>
        <v>0</v>
      </c>
      <c r="H180" s="815" t="str">
        <f>IF(H179&gt;0,+H179-E180,"NA")</f>
        <v>NA</v>
      </c>
      <c r="I180" s="21" t="s">
        <v>390</v>
      </c>
      <c r="J180" s="378" t="s">
        <v>545</v>
      </c>
      <c r="K180" s="64" t="s">
        <v>549</v>
      </c>
      <c r="L180" s="378" t="s">
        <v>392</v>
      </c>
    </row>
    <row r="181" spans="1:15" ht="24.6" customHeight="1">
      <c r="B181" s="21" t="s">
        <v>550</v>
      </c>
      <c r="C181" s="1370"/>
      <c r="D181" s="829" t="s">
        <v>544</v>
      </c>
      <c r="E181" s="1366" t="str">
        <f t="shared" si="23"/>
        <v>N/A</v>
      </c>
      <c r="F181" s="1365">
        <f>E181/$L$178</f>
        <v>0</v>
      </c>
      <c r="H181" s="815" t="str">
        <f>IF(H180&gt;0,+H180-E181,"NA")</f>
        <v>NA</v>
      </c>
      <c r="I181" s="21" t="s">
        <v>390</v>
      </c>
      <c r="J181" s="378" t="s">
        <v>392</v>
      </c>
      <c r="K181" s="378"/>
      <c r="L181" s="378"/>
    </row>
    <row r="182" spans="1:15" ht="24" customHeight="1">
      <c r="B182" s="130" t="s">
        <v>551</v>
      </c>
      <c r="C182" s="781" t="s">
        <v>552</v>
      </c>
      <c r="E182" s="1366"/>
      <c r="F182" s="1365"/>
      <c r="H182" s="3"/>
      <c r="I182" s="26"/>
      <c r="J182" s="26"/>
      <c r="K182" s="26"/>
    </row>
    <row r="183" spans="1:15" ht="21" customHeight="1">
      <c r="B183" s="3" t="s">
        <v>553</v>
      </c>
      <c r="C183" s="1367">
        <v>0</v>
      </c>
      <c r="D183" s="3" t="s">
        <v>554</v>
      </c>
      <c r="E183" s="1366" t="str">
        <f t="shared" si="23"/>
        <v>N/A</v>
      </c>
      <c r="F183" s="1365">
        <f>E183/$L$178</f>
        <v>0</v>
      </c>
      <c r="H183" s="815" t="str">
        <f>IF(H181&gt;0,+H181-E183,"NA")</f>
        <v>NA</v>
      </c>
      <c r="I183" s="21" t="s">
        <v>390</v>
      </c>
      <c r="J183" s="378" t="s">
        <v>392</v>
      </c>
      <c r="K183" s="816" t="s">
        <v>544</v>
      </c>
    </row>
    <row r="184" spans="1:15" ht="19.2">
      <c r="B184" s="3" t="s">
        <v>555</v>
      </c>
      <c r="C184" s="1367">
        <v>0</v>
      </c>
      <c r="D184" s="3" t="s">
        <v>556</v>
      </c>
      <c r="E184" s="1366" t="str">
        <f t="shared" si="23"/>
        <v>N/A</v>
      </c>
      <c r="F184" s="1365">
        <f>E184/$L$178</f>
        <v>0</v>
      </c>
      <c r="H184" s="815" t="str">
        <f>IF(H183&gt;0,+H183-E184,"NA")</f>
        <v>NA</v>
      </c>
      <c r="I184" s="21" t="s">
        <v>390</v>
      </c>
      <c r="J184" s="378" t="s">
        <v>392</v>
      </c>
      <c r="K184" s="816" t="s">
        <v>544</v>
      </c>
    </row>
    <row r="185" spans="1:15" ht="19.8" thickBot="1">
      <c r="B185" s="3" t="s">
        <v>557</v>
      </c>
      <c r="C185" s="1367">
        <v>0</v>
      </c>
      <c r="D185" s="3" t="s">
        <v>558</v>
      </c>
      <c r="E185" s="1366" t="str">
        <f t="shared" si="23"/>
        <v>N/A</v>
      </c>
      <c r="F185" s="1365">
        <f>E185/$L$178</f>
        <v>0</v>
      </c>
      <c r="H185" s="815" t="str">
        <f>IF(H184&gt;0,+H184-E185,"NA")</f>
        <v>NA</v>
      </c>
      <c r="I185" s="21" t="s">
        <v>390</v>
      </c>
      <c r="J185" s="351" t="s">
        <v>392</v>
      </c>
      <c r="K185" s="816" t="s">
        <v>544</v>
      </c>
    </row>
    <row r="186" spans="1:15" s="758" customFormat="1" ht="16.2" customHeight="1" thickTop="1" thickBot="1">
      <c r="B186" s="839" t="s">
        <v>455</v>
      </c>
      <c r="C186" s="840"/>
      <c r="D186" s="840"/>
      <c r="E186" s="826">
        <f>I118</f>
        <v>0</v>
      </c>
      <c r="F186" s="827"/>
      <c r="G186" s="758">
        <f>B3</f>
        <v>0</v>
      </c>
      <c r="H186" s="827"/>
      <c r="I186" s="828"/>
      <c r="K186" s="828" t="s">
        <v>459</v>
      </c>
      <c r="L186" s="776">
        <v>16</v>
      </c>
      <c r="O186" s="2012"/>
    </row>
    <row r="187" spans="1:15" ht="1.95" customHeight="1" thickTop="1">
      <c r="A187" s="99"/>
      <c r="B187" s="817"/>
      <c r="C187" s="818"/>
      <c r="D187" s="99"/>
      <c r="E187" s="99"/>
      <c r="F187" s="99"/>
      <c r="G187" s="819"/>
      <c r="H187" s="820"/>
      <c r="I187" s="73"/>
      <c r="J187" s="821"/>
      <c r="K187" s="822"/>
      <c r="L187" s="822"/>
      <c r="M187" s="2013"/>
      <c r="N187" s="3"/>
      <c r="O187" s="2012"/>
    </row>
    <row r="188" spans="1:15" ht="27.6" customHeight="1">
      <c r="A188" s="49"/>
      <c r="B188" s="830" t="s">
        <v>559</v>
      </c>
      <c r="C188" s="2014" t="s">
        <v>560</v>
      </c>
      <c r="D188" s="2015" t="s">
        <v>396</v>
      </c>
      <c r="E188" s="2016" t="s">
        <v>55</v>
      </c>
      <c r="F188" s="2017" t="s">
        <v>85</v>
      </c>
      <c r="G188" s="831" t="s">
        <v>561</v>
      </c>
      <c r="H188" s="2020" t="s">
        <v>562</v>
      </c>
      <c r="I188" s="2021" t="s">
        <v>563</v>
      </c>
      <c r="J188" s="2019" t="s">
        <v>564</v>
      </c>
      <c r="K188" s="2018" t="s">
        <v>565</v>
      </c>
      <c r="L188" s="2012" t="s">
        <v>566</v>
      </c>
      <c r="M188" s="2013"/>
      <c r="O188" s="2012"/>
    </row>
    <row r="189" spans="1:15">
      <c r="A189" s="49"/>
      <c r="B189" s="807"/>
      <c r="C189" s="2014"/>
      <c r="D189" s="2015"/>
      <c r="E189" s="2016"/>
      <c r="F189" s="2017"/>
      <c r="G189" s="832" t="s">
        <v>517</v>
      </c>
      <c r="H189" s="2020"/>
      <c r="I189" s="2021"/>
      <c r="J189" s="2019"/>
      <c r="K189" s="2018"/>
      <c r="L189" s="2012"/>
      <c r="M189" s="1910"/>
      <c r="O189" s="2012"/>
    </row>
    <row r="190" spans="1:15" ht="18.600000000000001">
      <c r="A190" s="841" t="s">
        <v>567</v>
      </c>
      <c r="B190" s="841"/>
      <c r="C190" s="776">
        <f>E130</f>
        <v>2.1</v>
      </c>
      <c r="D190" s="833">
        <f>E139</f>
        <v>3</v>
      </c>
      <c r="E190" s="776">
        <f>E121</f>
        <v>6.7</v>
      </c>
      <c r="F190" s="833">
        <f>E146</f>
        <v>7.5</v>
      </c>
      <c r="G190" s="776">
        <f>E153</f>
        <v>2.1</v>
      </c>
      <c r="H190" s="833">
        <f>E143</f>
        <v>3</v>
      </c>
      <c r="I190" s="776">
        <f>E153</f>
        <v>2.1</v>
      </c>
      <c r="J190" s="833">
        <v>1</v>
      </c>
      <c r="L190" s="788"/>
      <c r="N190" s="1911"/>
      <c r="O190" s="776"/>
    </row>
    <row r="191" spans="1:15" ht="18" customHeight="1">
      <c r="A191" s="46">
        <v>1</v>
      </c>
      <c r="B191" s="40">
        <f t="shared" ref="B191:B215" si="24">B33</f>
        <v>0</v>
      </c>
      <c r="C191" s="835">
        <f t="shared" ref="C191:C215" si="25">C33*$C$190</f>
        <v>0</v>
      </c>
      <c r="D191" s="778">
        <f t="shared" ref="D191:D215" si="26">J91*$D$190</f>
        <v>0</v>
      </c>
      <c r="E191" s="836">
        <f t="shared" ref="E191:E215" si="27">C91*$E$190</f>
        <v>0</v>
      </c>
      <c r="F191" s="778">
        <f t="shared" ref="F191:F215" si="28">L91*$F$190</f>
        <v>0</v>
      </c>
      <c r="G191" s="836">
        <f t="shared" ref="G191:G194" si="29">(SUM((C61:F61))+L61)*$G$190</f>
        <v>0</v>
      </c>
      <c r="H191" s="778">
        <f t="shared" ref="H191:H215" si="30">H61*$H$190</f>
        <v>0</v>
      </c>
      <c r="I191" s="836">
        <f t="shared" ref="I191:I215" si="31">J61*$I$190</f>
        <v>0</v>
      </c>
      <c r="J191" s="779" t="str">
        <f>IF(C191&gt;0,$J$190*1,"_")</f>
        <v>_</v>
      </c>
      <c r="K191" s="837">
        <f>SUM(C191:J191)</f>
        <v>0</v>
      </c>
      <c r="L191" s="825">
        <f>K191/$L$186</f>
        <v>0</v>
      </c>
      <c r="M191" s="778"/>
      <c r="N191" s="110"/>
      <c r="O191" s="110"/>
    </row>
    <row r="192" spans="1:15" ht="18" customHeight="1">
      <c r="A192" s="46">
        <f t="shared" ref="A192:A209" si="32">1+A191</f>
        <v>2</v>
      </c>
      <c r="B192" s="834">
        <f t="shared" si="24"/>
        <v>0</v>
      </c>
      <c r="C192" s="777">
        <f t="shared" si="25"/>
        <v>0</v>
      </c>
      <c r="D192" s="836">
        <f t="shared" si="26"/>
        <v>0</v>
      </c>
      <c r="E192" s="836">
        <f t="shared" si="27"/>
        <v>0</v>
      </c>
      <c r="F192" s="836">
        <f t="shared" si="28"/>
        <v>0</v>
      </c>
      <c r="G192" s="836">
        <f t="shared" si="29"/>
        <v>0</v>
      </c>
      <c r="H192" s="836">
        <f t="shared" si="30"/>
        <v>0</v>
      </c>
      <c r="I192" s="778">
        <f t="shared" si="31"/>
        <v>0</v>
      </c>
      <c r="J192" s="779" t="str">
        <f t="shared" ref="J192:J215" si="33">IF(C192&gt;0,$J$190*1,"_")</f>
        <v>_</v>
      </c>
      <c r="K192" s="110">
        <f t="shared" ref="K192:K210" si="34">SUM(C192:J192)</f>
        <v>0</v>
      </c>
      <c r="L192" s="838">
        <f t="shared" ref="L192:L215" si="35">K192/$L$186</f>
        <v>0</v>
      </c>
      <c r="M192" s="778"/>
      <c r="N192" s="110"/>
      <c r="O192" s="110"/>
    </row>
    <row r="193" spans="1:15" ht="18" customHeight="1">
      <c r="A193" s="46">
        <f t="shared" si="32"/>
        <v>3</v>
      </c>
      <c r="B193" s="40">
        <f t="shared" si="24"/>
        <v>0</v>
      </c>
      <c r="C193" s="835">
        <f t="shared" si="25"/>
        <v>0</v>
      </c>
      <c r="D193" s="778">
        <f t="shared" si="26"/>
        <v>0</v>
      </c>
      <c r="E193" s="836">
        <f t="shared" si="27"/>
        <v>0</v>
      </c>
      <c r="F193" s="778">
        <f t="shared" si="28"/>
        <v>0</v>
      </c>
      <c r="G193" s="836">
        <f t="shared" si="29"/>
        <v>0</v>
      </c>
      <c r="H193" s="778">
        <f t="shared" si="30"/>
        <v>0</v>
      </c>
      <c r="I193" s="836">
        <f t="shared" si="31"/>
        <v>0</v>
      </c>
      <c r="J193" s="779" t="str">
        <f t="shared" si="33"/>
        <v>_</v>
      </c>
      <c r="K193" s="837">
        <f t="shared" si="34"/>
        <v>0</v>
      </c>
      <c r="L193" s="825">
        <f t="shared" si="35"/>
        <v>0</v>
      </c>
      <c r="M193" s="778"/>
      <c r="N193" s="110"/>
      <c r="O193" s="110"/>
    </row>
    <row r="194" spans="1:15" ht="18" customHeight="1">
      <c r="A194" s="46">
        <f t="shared" si="32"/>
        <v>4</v>
      </c>
      <c r="B194" s="834">
        <f t="shared" si="24"/>
        <v>0</v>
      </c>
      <c r="C194" s="777">
        <f t="shared" si="25"/>
        <v>0</v>
      </c>
      <c r="D194" s="836">
        <f t="shared" si="26"/>
        <v>0</v>
      </c>
      <c r="E194" s="836">
        <f t="shared" si="27"/>
        <v>0</v>
      </c>
      <c r="F194" s="836">
        <f t="shared" si="28"/>
        <v>0</v>
      </c>
      <c r="G194" s="836">
        <f t="shared" si="29"/>
        <v>0</v>
      </c>
      <c r="H194" s="836">
        <f t="shared" si="30"/>
        <v>0</v>
      </c>
      <c r="I194" s="778">
        <f t="shared" si="31"/>
        <v>0</v>
      </c>
      <c r="J194" s="779" t="str">
        <f t="shared" si="33"/>
        <v>_</v>
      </c>
      <c r="K194" s="110">
        <f t="shared" si="34"/>
        <v>0</v>
      </c>
      <c r="L194" s="838">
        <f t="shared" si="35"/>
        <v>0</v>
      </c>
      <c r="M194" s="778"/>
      <c r="N194" s="110"/>
      <c r="O194" s="110"/>
    </row>
    <row r="195" spans="1:15" ht="18" customHeight="1">
      <c r="A195" s="46">
        <f t="shared" si="32"/>
        <v>5</v>
      </c>
      <c r="B195" s="40">
        <f t="shared" si="24"/>
        <v>0</v>
      </c>
      <c r="C195" s="835">
        <f t="shared" si="25"/>
        <v>0</v>
      </c>
      <c r="D195" s="778">
        <f t="shared" si="26"/>
        <v>0</v>
      </c>
      <c r="E195" s="836">
        <f t="shared" si="27"/>
        <v>0</v>
      </c>
      <c r="F195" s="778">
        <f t="shared" si="28"/>
        <v>0</v>
      </c>
      <c r="G195" s="836">
        <f>(SUM((C65:F65))+L65)*$G$190</f>
        <v>0</v>
      </c>
      <c r="H195" s="778">
        <f t="shared" si="30"/>
        <v>0</v>
      </c>
      <c r="I195" s="836">
        <f t="shared" si="31"/>
        <v>0</v>
      </c>
      <c r="J195" s="779" t="str">
        <f t="shared" si="33"/>
        <v>_</v>
      </c>
      <c r="K195" s="837">
        <f t="shared" si="34"/>
        <v>0</v>
      </c>
      <c r="L195" s="825">
        <f t="shared" si="35"/>
        <v>0</v>
      </c>
      <c r="M195" s="778"/>
      <c r="N195" s="110"/>
      <c r="O195" s="110"/>
    </row>
    <row r="196" spans="1:15" ht="18" customHeight="1">
      <c r="A196" s="46">
        <f t="shared" si="32"/>
        <v>6</v>
      </c>
      <c r="B196" s="834">
        <f t="shared" si="24"/>
        <v>0</v>
      </c>
      <c r="C196" s="777">
        <f t="shared" si="25"/>
        <v>0</v>
      </c>
      <c r="D196" s="836">
        <f t="shared" si="26"/>
        <v>0</v>
      </c>
      <c r="E196" s="836">
        <f t="shared" si="27"/>
        <v>0</v>
      </c>
      <c r="F196" s="836">
        <f t="shared" si="28"/>
        <v>0</v>
      </c>
      <c r="G196" s="836">
        <f>(SUM((C66:F66))+L66)*$G$190</f>
        <v>0</v>
      </c>
      <c r="H196" s="836">
        <f t="shared" si="30"/>
        <v>0</v>
      </c>
      <c r="I196" s="778">
        <f t="shared" si="31"/>
        <v>0</v>
      </c>
      <c r="J196" s="779" t="str">
        <f t="shared" si="33"/>
        <v>_</v>
      </c>
      <c r="K196" s="110">
        <f t="shared" si="34"/>
        <v>0</v>
      </c>
      <c r="L196" s="838">
        <f t="shared" si="35"/>
        <v>0</v>
      </c>
      <c r="M196" s="778"/>
      <c r="N196" s="110"/>
      <c r="O196" s="110"/>
    </row>
    <row r="197" spans="1:15" ht="18" customHeight="1">
      <c r="A197" s="46">
        <f t="shared" si="32"/>
        <v>7</v>
      </c>
      <c r="B197" s="40">
        <f t="shared" si="24"/>
        <v>0</v>
      </c>
      <c r="C197" s="842">
        <f t="shared" si="25"/>
        <v>0</v>
      </c>
      <c r="D197" s="778">
        <f t="shared" si="26"/>
        <v>0</v>
      </c>
      <c r="E197" s="836">
        <f t="shared" si="27"/>
        <v>0</v>
      </c>
      <c r="F197" s="778">
        <f t="shared" si="28"/>
        <v>0</v>
      </c>
      <c r="G197" s="836">
        <f t="shared" ref="G197:G215" si="36">(SUM((C67:F67))+L67)*$G$190</f>
        <v>0</v>
      </c>
      <c r="H197" s="778">
        <f t="shared" si="30"/>
        <v>0</v>
      </c>
      <c r="I197" s="843">
        <f t="shared" si="31"/>
        <v>0</v>
      </c>
      <c r="J197" s="779" t="str">
        <f t="shared" si="33"/>
        <v>_</v>
      </c>
      <c r="K197" s="844">
        <f t="shared" si="34"/>
        <v>0</v>
      </c>
      <c r="L197" s="825">
        <f t="shared" si="35"/>
        <v>0</v>
      </c>
      <c r="M197" s="778"/>
      <c r="N197" s="110"/>
      <c r="O197" s="110"/>
    </row>
    <row r="198" spans="1:15" ht="18" customHeight="1">
      <c r="A198" s="46">
        <f t="shared" si="32"/>
        <v>8</v>
      </c>
      <c r="B198" s="846">
        <f t="shared" si="24"/>
        <v>0</v>
      </c>
      <c r="C198" s="777">
        <f t="shared" si="25"/>
        <v>0</v>
      </c>
      <c r="D198" s="843">
        <f t="shared" si="26"/>
        <v>0</v>
      </c>
      <c r="E198" s="836">
        <f t="shared" si="27"/>
        <v>0</v>
      </c>
      <c r="F198" s="843">
        <f t="shared" si="28"/>
        <v>0</v>
      </c>
      <c r="G198" s="836">
        <f t="shared" si="36"/>
        <v>0</v>
      </c>
      <c r="H198" s="843">
        <f t="shared" si="30"/>
        <v>0</v>
      </c>
      <c r="I198" s="778">
        <f t="shared" si="31"/>
        <v>0</v>
      </c>
      <c r="J198" s="779" t="str">
        <f t="shared" si="33"/>
        <v>_</v>
      </c>
      <c r="K198" s="110">
        <f t="shared" si="34"/>
        <v>0</v>
      </c>
      <c r="L198" s="845">
        <f t="shared" si="35"/>
        <v>0</v>
      </c>
      <c r="M198" s="778"/>
      <c r="N198" s="110"/>
      <c r="O198" s="110"/>
    </row>
    <row r="199" spans="1:15" ht="18" customHeight="1">
      <c r="A199" s="46">
        <f t="shared" si="32"/>
        <v>9</v>
      </c>
      <c r="B199" s="40">
        <f t="shared" si="24"/>
        <v>0</v>
      </c>
      <c r="C199" s="842">
        <f t="shared" si="25"/>
        <v>0</v>
      </c>
      <c r="D199" s="778">
        <f t="shared" si="26"/>
        <v>0</v>
      </c>
      <c r="E199" s="836">
        <f t="shared" si="27"/>
        <v>0</v>
      </c>
      <c r="F199" s="778">
        <f t="shared" si="28"/>
        <v>0</v>
      </c>
      <c r="G199" s="836">
        <f t="shared" si="36"/>
        <v>0</v>
      </c>
      <c r="H199" s="778">
        <f t="shared" si="30"/>
        <v>0</v>
      </c>
      <c r="I199" s="843">
        <f t="shared" si="31"/>
        <v>0</v>
      </c>
      <c r="J199" s="779" t="str">
        <f t="shared" si="33"/>
        <v>_</v>
      </c>
      <c r="K199" s="844">
        <f t="shared" si="34"/>
        <v>0</v>
      </c>
      <c r="L199" s="825">
        <f t="shared" si="35"/>
        <v>0</v>
      </c>
      <c r="M199" s="778"/>
      <c r="N199" s="110"/>
      <c r="O199" s="110"/>
    </row>
    <row r="200" spans="1:15" ht="18" customHeight="1">
      <c r="A200" s="385">
        <f t="shared" si="32"/>
        <v>10</v>
      </c>
      <c r="B200" s="846">
        <f t="shared" si="24"/>
        <v>0</v>
      </c>
      <c r="C200" s="777">
        <f t="shared" si="25"/>
        <v>0</v>
      </c>
      <c r="D200" s="843">
        <f t="shared" si="26"/>
        <v>0</v>
      </c>
      <c r="E200" s="836">
        <f t="shared" si="27"/>
        <v>0</v>
      </c>
      <c r="F200" s="843">
        <f t="shared" si="28"/>
        <v>0</v>
      </c>
      <c r="G200" s="836">
        <f t="shared" si="36"/>
        <v>0</v>
      </c>
      <c r="H200" s="843">
        <f t="shared" si="30"/>
        <v>0</v>
      </c>
      <c r="I200" s="778">
        <f t="shared" si="31"/>
        <v>0</v>
      </c>
      <c r="J200" s="779" t="str">
        <f t="shared" si="33"/>
        <v>_</v>
      </c>
      <c r="K200" s="110">
        <f t="shared" si="34"/>
        <v>0</v>
      </c>
      <c r="L200" s="845">
        <f t="shared" si="35"/>
        <v>0</v>
      </c>
      <c r="M200" s="778"/>
      <c r="N200" s="110"/>
      <c r="O200" s="110"/>
    </row>
    <row r="201" spans="1:15" ht="18" customHeight="1">
      <c r="A201" s="46">
        <f t="shared" si="32"/>
        <v>11</v>
      </c>
      <c r="B201" s="40">
        <f t="shared" si="24"/>
        <v>0</v>
      </c>
      <c r="C201" s="835">
        <f t="shared" si="25"/>
        <v>0</v>
      </c>
      <c r="D201" s="778">
        <f t="shared" si="26"/>
        <v>0</v>
      </c>
      <c r="E201" s="836">
        <f t="shared" si="27"/>
        <v>0</v>
      </c>
      <c r="F201" s="778">
        <f t="shared" si="28"/>
        <v>0</v>
      </c>
      <c r="G201" s="836">
        <f t="shared" si="36"/>
        <v>0</v>
      </c>
      <c r="H201" s="778">
        <f t="shared" si="30"/>
        <v>0</v>
      </c>
      <c r="I201" s="836">
        <f t="shared" si="31"/>
        <v>0</v>
      </c>
      <c r="J201" s="779" t="str">
        <f t="shared" si="33"/>
        <v>_</v>
      </c>
      <c r="K201" s="837">
        <f t="shared" si="34"/>
        <v>0</v>
      </c>
      <c r="L201" s="825">
        <f t="shared" si="35"/>
        <v>0</v>
      </c>
      <c r="M201" s="778"/>
      <c r="N201" s="110"/>
      <c r="O201" s="110"/>
    </row>
    <row r="202" spans="1:15" ht="18" customHeight="1">
      <c r="A202" s="46">
        <f t="shared" si="32"/>
        <v>12</v>
      </c>
      <c r="B202" s="834">
        <f t="shared" si="24"/>
        <v>0</v>
      </c>
      <c r="C202" s="847">
        <f t="shared" si="25"/>
        <v>0</v>
      </c>
      <c r="D202" s="836">
        <f t="shared" si="26"/>
        <v>0</v>
      </c>
      <c r="E202" s="836">
        <f t="shared" si="27"/>
        <v>0</v>
      </c>
      <c r="F202" s="836">
        <f t="shared" si="28"/>
        <v>0</v>
      </c>
      <c r="G202" s="836">
        <f t="shared" si="36"/>
        <v>0</v>
      </c>
      <c r="H202" s="836">
        <f t="shared" si="30"/>
        <v>0</v>
      </c>
      <c r="I202" s="848">
        <f t="shared" si="31"/>
        <v>0</v>
      </c>
      <c r="J202" s="779" t="str">
        <f t="shared" si="33"/>
        <v>_</v>
      </c>
      <c r="K202" s="849">
        <f t="shared" si="34"/>
        <v>0</v>
      </c>
      <c r="L202" s="838">
        <f t="shared" si="35"/>
        <v>0</v>
      </c>
      <c r="M202" s="778"/>
      <c r="N202" s="110"/>
      <c r="O202" s="110"/>
    </row>
    <row r="203" spans="1:15" ht="18" customHeight="1">
      <c r="A203" s="46">
        <f t="shared" si="32"/>
        <v>13</v>
      </c>
      <c r="B203" s="759">
        <f t="shared" si="24"/>
        <v>0</v>
      </c>
      <c r="C203" s="842">
        <f t="shared" si="25"/>
        <v>0</v>
      </c>
      <c r="D203" s="848">
        <f t="shared" si="26"/>
        <v>0</v>
      </c>
      <c r="E203" s="836">
        <f t="shared" si="27"/>
        <v>0</v>
      </c>
      <c r="F203" s="848">
        <f t="shared" si="28"/>
        <v>0</v>
      </c>
      <c r="G203" s="836">
        <f t="shared" si="36"/>
        <v>0</v>
      </c>
      <c r="H203" s="848">
        <f t="shared" si="30"/>
        <v>0</v>
      </c>
      <c r="I203" s="843">
        <f t="shared" si="31"/>
        <v>0</v>
      </c>
      <c r="J203" s="779" t="str">
        <f t="shared" si="33"/>
        <v>_</v>
      </c>
      <c r="K203" s="844">
        <f t="shared" si="34"/>
        <v>0</v>
      </c>
      <c r="L203" s="850">
        <f t="shared" si="35"/>
        <v>0</v>
      </c>
      <c r="M203" s="778"/>
      <c r="N203" s="110"/>
      <c r="O203" s="110"/>
    </row>
    <row r="204" spans="1:15" ht="18" customHeight="1">
      <c r="A204" s="46">
        <f t="shared" si="32"/>
        <v>14</v>
      </c>
      <c r="B204" s="846">
        <f t="shared" si="24"/>
        <v>0</v>
      </c>
      <c r="C204" s="847">
        <f t="shared" si="25"/>
        <v>0</v>
      </c>
      <c r="D204" s="843">
        <f t="shared" si="26"/>
        <v>0</v>
      </c>
      <c r="E204" s="836">
        <f t="shared" si="27"/>
        <v>0</v>
      </c>
      <c r="F204" s="843">
        <f t="shared" si="28"/>
        <v>0</v>
      </c>
      <c r="G204" s="836">
        <f t="shared" si="36"/>
        <v>0</v>
      </c>
      <c r="H204" s="843">
        <f t="shared" si="30"/>
        <v>0</v>
      </c>
      <c r="I204" s="848">
        <f t="shared" si="31"/>
        <v>0</v>
      </c>
      <c r="J204" s="779" t="str">
        <f t="shared" si="33"/>
        <v>_</v>
      </c>
      <c r="K204" s="849">
        <f t="shared" si="34"/>
        <v>0</v>
      </c>
      <c r="L204" s="845">
        <f t="shared" si="35"/>
        <v>0</v>
      </c>
      <c r="M204" s="778"/>
      <c r="N204" s="110"/>
      <c r="O204" s="110"/>
    </row>
    <row r="205" spans="1:15" ht="18" customHeight="1">
      <c r="A205" s="46">
        <f t="shared" si="32"/>
        <v>15</v>
      </c>
      <c r="B205" s="759">
        <f t="shared" si="24"/>
        <v>0</v>
      </c>
      <c r="C205" s="842">
        <f t="shared" si="25"/>
        <v>0</v>
      </c>
      <c r="D205" s="848">
        <f t="shared" si="26"/>
        <v>0</v>
      </c>
      <c r="E205" s="836">
        <f t="shared" si="27"/>
        <v>0</v>
      </c>
      <c r="F205" s="848">
        <f t="shared" si="28"/>
        <v>0</v>
      </c>
      <c r="G205" s="836">
        <f t="shared" si="36"/>
        <v>0</v>
      </c>
      <c r="H205" s="848">
        <f t="shared" si="30"/>
        <v>0</v>
      </c>
      <c r="I205" s="843">
        <f t="shared" si="31"/>
        <v>0</v>
      </c>
      <c r="J205" s="779" t="str">
        <f t="shared" si="33"/>
        <v>_</v>
      </c>
      <c r="K205" s="844">
        <f t="shared" si="34"/>
        <v>0</v>
      </c>
      <c r="L205" s="850">
        <f t="shared" si="35"/>
        <v>0</v>
      </c>
      <c r="M205" s="778"/>
      <c r="N205" s="110"/>
      <c r="O205" s="110"/>
    </row>
    <row r="206" spans="1:15" ht="18" customHeight="1">
      <c r="A206" s="46">
        <f t="shared" si="32"/>
        <v>16</v>
      </c>
      <c r="B206" s="846">
        <f t="shared" si="24"/>
        <v>0</v>
      </c>
      <c r="C206" s="847">
        <f t="shared" si="25"/>
        <v>0</v>
      </c>
      <c r="D206" s="843">
        <f t="shared" si="26"/>
        <v>0</v>
      </c>
      <c r="E206" s="836">
        <f t="shared" si="27"/>
        <v>0</v>
      </c>
      <c r="F206" s="843">
        <f t="shared" si="28"/>
        <v>0</v>
      </c>
      <c r="G206" s="836">
        <f t="shared" si="36"/>
        <v>0</v>
      </c>
      <c r="H206" s="843">
        <f t="shared" si="30"/>
        <v>0</v>
      </c>
      <c r="I206" s="848">
        <f t="shared" si="31"/>
        <v>0</v>
      </c>
      <c r="J206" s="779" t="str">
        <f t="shared" si="33"/>
        <v>_</v>
      </c>
      <c r="K206" s="849">
        <f t="shared" si="34"/>
        <v>0</v>
      </c>
      <c r="L206" s="845">
        <f t="shared" si="35"/>
        <v>0</v>
      </c>
      <c r="M206" s="778"/>
      <c r="N206" s="110"/>
      <c r="O206" s="110"/>
    </row>
    <row r="207" spans="1:15" ht="18" customHeight="1">
      <c r="A207" s="46">
        <f t="shared" si="32"/>
        <v>17</v>
      </c>
      <c r="B207" s="759">
        <f t="shared" si="24"/>
        <v>0</v>
      </c>
      <c r="C207" s="842">
        <f t="shared" si="25"/>
        <v>0</v>
      </c>
      <c r="D207" s="848">
        <f t="shared" si="26"/>
        <v>0</v>
      </c>
      <c r="E207" s="836">
        <f t="shared" si="27"/>
        <v>0</v>
      </c>
      <c r="F207" s="848">
        <f t="shared" si="28"/>
        <v>0</v>
      </c>
      <c r="G207" s="836">
        <f t="shared" si="36"/>
        <v>0</v>
      </c>
      <c r="H207" s="848">
        <f t="shared" si="30"/>
        <v>0</v>
      </c>
      <c r="I207" s="843">
        <f t="shared" si="31"/>
        <v>0</v>
      </c>
      <c r="J207" s="779" t="str">
        <f t="shared" si="33"/>
        <v>_</v>
      </c>
      <c r="K207" s="844">
        <f t="shared" si="34"/>
        <v>0</v>
      </c>
      <c r="L207" s="850">
        <f t="shared" si="35"/>
        <v>0</v>
      </c>
      <c r="M207" s="778"/>
      <c r="N207" s="110"/>
      <c r="O207" s="110"/>
    </row>
    <row r="208" spans="1:15" ht="18" customHeight="1">
      <c r="A208" s="46">
        <f t="shared" si="32"/>
        <v>18</v>
      </c>
      <c r="B208" s="846">
        <f t="shared" si="24"/>
        <v>0</v>
      </c>
      <c r="C208" s="847">
        <f t="shared" si="25"/>
        <v>0</v>
      </c>
      <c r="D208" s="843">
        <f t="shared" si="26"/>
        <v>0</v>
      </c>
      <c r="E208" s="836">
        <f t="shared" si="27"/>
        <v>0</v>
      </c>
      <c r="F208" s="843">
        <f t="shared" si="28"/>
        <v>0</v>
      </c>
      <c r="G208" s="836">
        <f t="shared" si="36"/>
        <v>0</v>
      </c>
      <c r="H208" s="843">
        <f t="shared" si="30"/>
        <v>0</v>
      </c>
      <c r="I208" s="848">
        <f t="shared" si="31"/>
        <v>0</v>
      </c>
      <c r="J208" s="779" t="str">
        <f t="shared" si="33"/>
        <v>_</v>
      </c>
      <c r="K208" s="849">
        <f t="shared" si="34"/>
        <v>0</v>
      </c>
      <c r="L208" s="845">
        <f t="shared" si="35"/>
        <v>0</v>
      </c>
      <c r="M208" s="778"/>
      <c r="N208" s="110"/>
      <c r="O208" s="110"/>
    </row>
    <row r="209" spans="1:18" ht="18" customHeight="1">
      <c r="A209" s="46">
        <f t="shared" si="32"/>
        <v>19</v>
      </c>
      <c r="B209" s="759">
        <f t="shared" si="24"/>
        <v>0</v>
      </c>
      <c r="C209" s="842">
        <f t="shared" si="25"/>
        <v>0</v>
      </c>
      <c r="D209" s="848">
        <f t="shared" si="26"/>
        <v>0</v>
      </c>
      <c r="E209" s="836">
        <f t="shared" si="27"/>
        <v>0</v>
      </c>
      <c r="F209" s="848">
        <f t="shared" si="28"/>
        <v>0</v>
      </c>
      <c r="G209" s="836">
        <f t="shared" si="36"/>
        <v>0</v>
      </c>
      <c r="H209" s="848">
        <f t="shared" si="30"/>
        <v>0</v>
      </c>
      <c r="I209" s="843">
        <f t="shared" si="31"/>
        <v>0</v>
      </c>
      <c r="J209" s="779" t="str">
        <f t="shared" si="33"/>
        <v>_</v>
      </c>
      <c r="K209" s="844">
        <f t="shared" si="34"/>
        <v>0</v>
      </c>
      <c r="L209" s="850">
        <f t="shared" si="35"/>
        <v>0</v>
      </c>
      <c r="M209" s="778"/>
      <c r="N209" s="110"/>
      <c r="O209" s="110"/>
    </row>
    <row r="210" spans="1:18" ht="18" customHeight="1">
      <c r="A210" s="46">
        <f>1+A209</f>
        <v>20</v>
      </c>
      <c r="B210" s="846">
        <f t="shared" si="24"/>
        <v>0</v>
      </c>
      <c r="C210" s="847">
        <f t="shared" si="25"/>
        <v>0</v>
      </c>
      <c r="D210" s="843">
        <f t="shared" si="26"/>
        <v>0</v>
      </c>
      <c r="E210" s="836">
        <f t="shared" si="27"/>
        <v>0</v>
      </c>
      <c r="F210" s="843">
        <f t="shared" si="28"/>
        <v>0</v>
      </c>
      <c r="G210" s="836">
        <f t="shared" si="36"/>
        <v>0</v>
      </c>
      <c r="H210" s="843">
        <f t="shared" si="30"/>
        <v>0</v>
      </c>
      <c r="I210" s="848">
        <f t="shared" si="31"/>
        <v>0</v>
      </c>
      <c r="J210" s="779" t="str">
        <f t="shared" si="33"/>
        <v>_</v>
      </c>
      <c r="K210" s="849">
        <f t="shared" si="34"/>
        <v>0</v>
      </c>
      <c r="L210" s="845">
        <f t="shared" si="35"/>
        <v>0</v>
      </c>
      <c r="M210" s="778"/>
      <c r="N210" s="110"/>
      <c r="O210" s="110"/>
    </row>
    <row r="211" spans="1:18" ht="18" customHeight="1">
      <c r="A211" s="46">
        <f t="shared" ref="A211:A215" si="37">1+A210</f>
        <v>21</v>
      </c>
      <c r="B211" s="759">
        <f t="shared" si="24"/>
        <v>0</v>
      </c>
      <c r="C211" s="842">
        <f t="shared" si="25"/>
        <v>0</v>
      </c>
      <c r="D211" s="848">
        <f t="shared" si="26"/>
        <v>0</v>
      </c>
      <c r="E211" s="836">
        <f t="shared" si="27"/>
        <v>0</v>
      </c>
      <c r="F211" s="848">
        <f t="shared" si="28"/>
        <v>0</v>
      </c>
      <c r="G211" s="836">
        <f t="shared" si="36"/>
        <v>0</v>
      </c>
      <c r="H211" s="848">
        <f t="shared" si="30"/>
        <v>0</v>
      </c>
      <c r="I211" s="843">
        <f t="shared" si="31"/>
        <v>0</v>
      </c>
      <c r="J211" s="779" t="str">
        <f t="shared" si="33"/>
        <v>_</v>
      </c>
      <c r="K211" s="844">
        <f t="shared" ref="K211:K213" si="38">SUM(C211:J211)</f>
        <v>0</v>
      </c>
      <c r="L211" s="850">
        <f t="shared" si="35"/>
        <v>0</v>
      </c>
      <c r="M211" s="778"/>
      <c r="N211" s="110"/>
      <c r="O211" s="110"/>
    </row>
    <row r="212" spans="1:18" ht="18" customHeight="1">
      <c r="A212" s="46">
        <f t="shared" si="37"/>
        <v>22</v>
      </c>
      <c r="B212" s="846">
        <f t="shared" si="24"/>
        <v>0</v>
      </c>
      <c r="C212" s="847">
        <f t="shared" si="25"/>
        <v>0</v>
      </c>
      <c r="D212" s="843">
        <f t="shared" si="26"/>
        <v>0</v>
      </c>
      <c r="E212" s="836">
        <f t="shared" si="27"/>
        <v>0</v>
      </c>
      <c r="F212" s="843">
        <f t="shared" si="28"/>
        <v>0</v>
      </c>
      <c r="G212" s="836">
        <f t="shared" si="36"/>
        <v>0</v>
      </c>
      <c r="H212" s="843">
        <f t="shared" si="30"/>
        <v>0</v>
      </c>
      <c r="I212" s="848">
        <f t="shared" si="31"/>
        <v>0</v>
      </c>
      <c r="J212" s="779" t="str">
        <f t="shared" si="33"/>
        <v>_</v>
      </c>
      <c r="K212" s="849">
        <f t="shared" si="38"/>
        <v>0</v>
      </c>
      <c r="L212" s="845">
        <f t="shared" si="35"/>
        <v>0</v>
      </c>
      <c r="M212" s="778"/>
      <c r="N212" s="110"/>
      <c r="O212" s="110"/>
    </row>
    <row r="213" spans="1:18" ht="18" customHeight="1">
      <c r="A213" s="46">
        <f t="shared" si="37"/>
        <v>23</v>
      </c>
      <c r="B213" s="759">
        <f t="shared" si="24"/>
        <v>0</v>
      </c>
      <c r="C213" s="842">
        <f t="shared" si="25"/>
        <v>0</v>
      </c>
      <c r="D213" s="848">
        <f t="shared" si="26"/>
        <v>0</v>
      </c>
      <c r="E213" s="836">
        <f t="shared" si="27"/>
        <v>0</v>
      </c>
      <c r="F213" s="848">
        <f t="shared" si="28"/>
        <v>0</v>
      </c>
      <c r="G213" s="836">
        <f t="shared" si="36"/>
        <v>0</v>
      </c>
      <c r="H213" s="848">
        <f t="shared" si="30"/>
        <v>0</v>
      </c>
      <c r="I213" s="843">
        <f t="shared" si="31"/>
        <v>0</v>
      </c>
      <c r="J213" s="779" t="str">
        <f t="shared" si="33"/>
        <v>_</v>
      </c>
      <c r="K213" s="844">
        <f t="shared" si="38"/>
        <v>0</v>
      </c>
      <c r="L213" s="850">
        <f t="shared" si="35"/>
        <v>0</v>
      </c>
      <c r="M213" s="778"/>
      <c r="N213" s="110"/>
      <c r="O213" s="110"/>
    </row>
    <row r="214" spans="1:18" ht="18" customHeight="1">
      <c r="A214" s="46">
        <f t="shared" si="37"/>
        <v>24</v>
      </c>
      <c r="B214" s="846">
        <f t="shared" si="24"/>
        <v>0</v>
      </c>
      <c r="C214" s="847">
        <f t="shared" si="25"/>
        <v>0</v>
      </c>
      <c r="D214" s="843">
        <f t="shared" si="26"/>
        <v>0</v>
      </c>
      <c r="E214" s="836">
        <f t="shared" si="27"/>
        <v>0</v>
      </c>
      <c r="F214" s="843">
        <f t="shared" si="28"/>
        <v>0</v>
      </c>
      <c r="G214" s="836">
        <f t="shared" si="36"/>
        <v>0</v>
      </c>
      <c r="H214" s="843">
        <f t="shared" si="30"/>
        <v>0</v>
      </c>
      <c r="I214" s="848">
        <f t="shared" si="31"/>
        <v>0</v>
      </c>
      <c r="J214" s="779" t="str">
        <f t="shared" si="33"/>
        <v>_</v>
      </c>
      <c r="K214" s="849">
        <f t="shared" ref="K214:K215" si="39">SUM(C214:J214)</f>
        <v>0</v>
      </c>
      <c r="L214" s="845">
        <f t="shared" si="35"/>
        <v>0</v>
      </c>
      <c r="M214" s="778"/>
      <c r="N214" s="110"/>
      <c r="O214" s="110"/>
    </row>
    <row r="215" spans="1:18" ht="18" customHeight="1">
      <c r="A215" s="46">
        <f t="shared" si="37"/>
        <v>25</v>
      </c>
      <c r="B215" s="759">
        <f t="shared" si="24"/>
        <v>0</v>
      </c>
      <c r="C215" s="842">
        <f t="shared" si="25"/>
        <v>0</v>
      </c>
      <c r="D215" s="848">
        <f t="shared" si="26"/>
        <v>0</v>
      </c>
      <c r="E215" s="836">
        <f t="shared" si="27"/>
        <v>0</v>
      </c>
      <c r="F215" s="848">
        <f t="shared" si="28"/>
        <v>0</v>
      </c>
      <c r="G215" s="836">
        <f t="shared" si="36"/>
        <v>0</v>
      </c>
      <c r="H215" s="848">
        <f t="shared" si="30"/>
        <v>0</v>
      </c>
      <c r="I215" s="843">
        <f t="shared" si="31"/>
        <v>0</v>
      </c>
      <c r="J215" s="779" t="str">
        <f t="shared" si="33"/>
        <v>_</v>
      </c>
      <c r="K215" s="844">
        <f t="shared" si="39"/>
        <v>0</v>
      </c>
      <c r="L215" s="850">
        <f t="shared" si="35"/>
        <v>0</v>
      </c>
      <c r="M215" s="778"/>
      <c r="N215" s="110"/>
      <c r="O215" s="110"/>
    </row>
    <row r="216" spans="1:18" ht="18" customHeight="1">
      <c r="A216" s="46"/>
      <c r="B216" s="48" t="s">
        <v>438</v>
      </c>
      <c r="C216" s="780">
        <f t="shared" ref="C216:L216" si="40">SUM(C191:C210)</f>
        <v>0</v>
      </c>
      <c r="D216" s="851">
        <f t="shared" si="40"/>
        <v>0</v>
      </c>
      <c r="E216" s="857">
        <f t="shared" si="40"/>
        <v>0</v>
      </c>
      <c r="F216" s="851">
        <f t="shared" si="40"/>
        <v>0</v>
      </c>
      <c r="G216" s="857">
        <f t="shared" si="40"/>
        <v>0</v>
      </c>
      <c r="H216" s="851">
        <f t="shared" si="40"/>
        <v>0</v>
      </c>
      <c r="I216" s="857">
        <f t="shared" si="40"/>
        <v>0</v>
      </c>
      <c r="J216" s="851">
        <f t="shared" si="40"/>
        <v>0</v>
      </c>
      <c r="K216" s="857">
        <f t="shared" si="40"/>
        <v>0</v>
      </c>
      <c r="L216" s="858">
        <f t="shared" si="40"/>
        <v>0</v>
      </c>
      <c r="M216" s="778"/>
      <c r="N216" s="110"/>
      <c r="O216" s="110"/>
    </row>
    <row r="217" spans="1:18" ht="18" customHeight="1">
      <c r="B217" s="856" t="s">
        <v>568</v>
      </c>
      <c r="C217" s="56">
        <v>16</v>
      </c>
      <c r="D217" s="4" t="s">
        <v>569</v>
      </c>
      <c r="E217" s="49"/>
      <c r="F217" s="4"/>
      <c r="G217" s="49"/>
      <c r="H217" s="355">
        <f>SUM(C216:J216)</f>
        <v>0</v>
      </c>
      <c r="I217" s="853">
        <f>H217/C217</f>
        <v>0</v>
      </c>
      <c r="J217" s="781" t="s">
        <v>570</v>
      </c>
      <c r="K217" s="49"/>
      <c r="L217" s="4" t="s">
        <v>571</v>
      </c>
      <c r="M217" s="384"/>
    </row>
    <row r="218" spans="1:18" ht="18.600000000000001" thickBot="1">
      <c r="B218" s="2031" t="s">
        <v>572</v>
      </c>
      <c r="C218" s="65">
        <f>D1</f>
        <v>0</v>
      </c>
      <c r="D218" s="855"/>
      <c r="F218" s="2029">
        <f>B2</f>
        <v>0</v>
      </c>
      <c r="G218" s="2029"/>
      <c r="H218" s="2029"/>
      <c r="I218" s="854">
        <f>B3</f>
        <v>0</v>
      </c>
      <c r="K218" s="2076">
        <f>G2</f>
        <v>0</v>
      </c>
      <c r="L218" s="2076"/>
    </row>
    <row r="219" spans="1:18" ht="49.95" customHeight="1" thickTop="1" thickBot="1">
      <c r="B219" s="2031"/>
      <c r="C219" s="66">
        <f>$B$33</f>
        <v>0</v>
      </c>
      <c r="D219" s="67">
        <f>$B$34</f>
        <v>0</v>
      </c>
      <c r="E219" s="66">
        <f>+$B$35</f>
        <v>0</v>
      </c>
      <c r="F219" s="67">
        <f>+$B$36</f>
        <v>0</v>
      </c>
      <c r="G219" s="66">
        <f>+$B$37</f>
        <v>0</v>
      </c>
      <c r="H219" s="67">
        <f>$B$38</f>
        <v>0</v>
      </c>
      <c r="I219" s="66">
        <f>$B$39</f>
        <v>0</v>
      </c>
      <c r="J219" s="716">
        <f>$B$40</f>
        <v>0</v>
      </c>
      <c r="K219" s="66">
        <f>$B$41</f>
        <v>0</v>
      </c>
      <c r="L219" s="67">
        <f>B42</f>
        <v>0</v>
      </c>
    </row>
    <row r="220" spans="1:18" ht="18" customHeight="1" thickTop="1">
      <c r="B220" s="745" t="s">
        <v>573</v>
      </c>
      <c r="C220" s="1797" t="str">
        <f>IF(C33&gt;0,A33,"_")</f>
        <v>_</v>
      </c>
      <c r="D220" s="68" t="str">
        <f>IF(C34&gt;0,A34,"_")</f>
        <v>_</v>
      </c>
      <c r="E220" s="1797" t="str">
        <f>IF(C35&gt;0,A35,"_")</f>
        <v>_</v>
      </c>
      <c r="F220" s="68" t="str">
        <f>IF(C36&gt;0,A36,"_")</f>
        <v>_</v>
      </c>
      <c r="G220" s="68" t="str">
        <f>IF(C37&gt;0,A37,"_")</f>
        <v>_</v>
      </c>
      <c r="H220" s="68" t="str">
        <f>IF(C38&gt;0,A38,"_")</f>
        <v>_</v>
      </c>
      <c r="I220" s="68" t="str">
        <f>IF(C39&gt;0,A39,"_")</f>
        <v>_</v>
      </c>
      <c r="J220" s="68" t="str">
        <f>IF(D40&gt;0,A40,"_")</f>
        <v>_</v>
      </c>
      <c r="K220" s="68" t="str">
        <f>IF(D41&gt;0,A41,"_")</f>
        <v>_</v>
      </c>
      <c r="L220" s="68" t="str">
        <f>IF(D42&gt;0,A42,"_")</f>
        <v>_</v>
      </c>
    </row>
    <row r="221" spans="1:18" ht="1.95" customHeight="1">
      <c r="B221" s="734"/>
      <c r="C221" s="735"/>
      <c r="D221" s="735"/>
      <c r="E221" s="735"/>
      <c r="F221" s="735"/>
      <c r="G221" s="735"/>
      <c r="H221" s="735"/>
      <c r="I221" s="735"/>
      <c r="J221" s="735"/>
      <c r="K221" s="735"/>
      <c r="L221" s="735"/>
    </row>
    <row r="222" spans="1:18" ht="19.2" customHeight="1" thickBot="1">
      <c r="A222" s="2036" t="s">
        <v>55</v>
      </c>
      <c r="B222" s="2034" t="s">
        <v>55</v>
      </c>
      <c r="C222" s="2034"/>
      <c r="N222" s="4" t="s">
        <v>574</v>
      </c>
    </row>
    <row r="223" spans="1:18" ht="18.600000000000001" customHeight="1" thickTop="1">
      <c r="A223" s="2036"/>
      <c r="B223" s="69" t="s">
        <v>575</v>
      </c>
      <c r="C223" s="4">
        <v>1</v>
      </c>
      <c r="D223" s="95">
        <v>3</v>
      </c>
      <c r="E223" s="95">
        <v>3</v>
      </c>
      <c r="F223" s="95">
        <v>3</v>
      </c>
      <c r="G223" s="95">
        <v>3</v>
      </c>
      <c r="H223" s="95">
        <v>3</v>
      </c>
      <c r="I223" s="95">
        <v>3</v>
      </c>
      <c r="J223" s="95">
        <v>3</v>
      </c>
      <c r="K223" s="95">
        <v>3</v>
      </c>
      <c r="L223" s="95">
        <v>2</v>
      </c>
      <c r="N223" s="4" t="s">
        <v>576</v>
      </c>
      <c r="P223" s="4" t="s">
        <v>577</v>
      </c>
      <c r="Q223" s="4" t="s">
        <v>578</v>
      </c>
      <c r="R223" s="4" t="s">
        <v>579</v>
      </c>
    </row>
    <row r="224" spans="1:18">
      <c r="A224" s="2036"/>
      <c r="B224" s="70" t="s">
        <v>580</v>
      </c>
      <c r="C224" s="4">
        <v>100</v>
      </c>
      <c r="D224" s="95">
        <v>40</v>
      </c>
      <c r="E224" s="95">
        <v>40</v>
      </c>
      <c r="F224" s="95">
        <v>40</v>
      </c>
      <c r="G224" s="95">
        <v>40</v>
      </c>
      <c r="H224" s="95">
        <v>40</v>
      </c>
      <c r="I224" s="95">
        <v>40</v>
      </c>
      <c r="J224" s="95">
        <v>40</v>
      </c>
      <c r="K224" s="95">
        <v>40</v>
      </c>
      <c r="L224" s="95">
        <v>50</v>
      </c>
      <c r="P224" s="4">
        <v>1</v>
      </c>
      <c r="Q224" s="4">
        <v>2</v>
      </c>
      <c r="R224" s="4">
        <v>3</v>
      </c>
    </row>
    <row r="225" spans="1:18">
      <c r="A225" s="2036"/>
      <c r="B225" s="715" t="s">
        <v>581</v>
      </c>
      <c r="C225" s="75">
        <f>M33</f>
        <v>0</v>
      </c>
      <c r="D225" s="76">
        <f>M34</f>
        <v>0</v>
      </c>
      <c r="E225" s="75">
        <f>M35</f>
        <v>0</v>
      </c>
      <c r="F225" s="1718">
        <f>M36</f>
        <v>0</v>
      </c>
      <c r="G225" s="1718">
        <f>M37</f>
        <v>0</v>
      </c>
      <c r="H225" s="1503">
        <f>M38</f>
        <v>0</v>
      </c>
      <c r="I225" s="1503">
        <f>M39</f>
        <v>0</v>
      </c>
      <c r="J225" s="709" t="str">
        <f>IF(J220&gt;0,M40,"_")</f>
        <v>_</v>
      </c>
      <c r="K225" s="709" t="str">
        <f>IF($K$220&gt;0,M41,"_")</f>
        <v>_</v>
      </c>
      <c r="L225" s="709" t="str">
        <f>IF($L$220&gt;0,M42,"_")</f>
        <v>_</v>
      </c>
      <c r="N225" s="4" t="s">
        <v>466</v>
      </c>
      <c r="P225" s="4">
        <v>100</v>
      </c>
      <c r="Q225" s="4">
        <v>50</v>
      </c>
      <c r="R225" s="4">
        <v>40</v>
      </c>
    </row>
    <row r="226" spans="1:18">
      <c r="A226" s="2036"/>
      <c r="B226" s="22" t="s">
        <v>582</v>
      </c>
      <c r="C226" s="77">
        <f>+C225/C224</f>
        <v>0</v>
      </c>
      <c r="D226" s="78">
        <f t="shared" ref="D226" si="41">+D225/D224</f>
        <v>0</v>
      </c>
      <c r="E226" s="1424" t="str">
        <f>IF(E220&gt;0,E225/E224,"_")</f>
        <v>_</v>
      </c>
      <c r="F226" s="1424" t="str">
        <f>IF(F220&gt;0,F225/F224,"_")</f>
        <v>_</v>
      </c>
      <c r="G226" s="1424" t="str">
        <f>IF(G220&gt;0,G225/G224,"_")</f>
        <v>_</v>
      </c>
      <c r="H226" s="709" t="str">
        <f>IF(H220&gt;0,H225/H224,"_")</f>
        <v>_</v>
      </c>
      <c r="I226" s="709" t="str">
        <f>IF(I220&gt;0,I225/I224,"_")</f>
        <v>_</v>
      </c>
      <c r="J226" s="709" t="str">
        <f>IF($J$220&gt;0,J225/J224,"_")</f>
        <v>_</v>
      </c>
      <c r="K226" s="709" t="str">
        <f>IF($K$220&gt;0,K225/K224,"_")</f>
        <v>_</v>
      </c>
      <c r="L226" s="709" t="str">
        <f>IF($L$220&gt;0,L225/L224,"_")</f>
        <v>_</v>
      </c>
      <c r="N226" s="4" t="s">
        <v>583</v>
      </c>
      <c r="P226" s="4">
        <v>100</v>
      </c>
      <c r="Q226" s="4">
        <v>40</v>
      </c>
      <c r="R226" s="4">
        <v>30</v>
      </c>
    </row>
    <row r="227" spans="1:18" ht="3" customHeight="1">
      <c r="A227" s="2036"/>
      <c r="D227" s="71"/>
      <c r="F227" s="71"/>
      <c r="G227" s="3"/>
      <c r="H227" s="71"/>
      <c r="I227" s="1424"/>
      <c r="J227" s="71"/>
      <c r="K227" s="71"/>
      <c r="L227" s="71"/>
      <c r="N227" s="4" t="s">
        <v>584</v>
      </c>
    </row>
    <row r="228" spans="1:18">
      <c r="A228" s="2036"/>
      <c r="B228" s="22" t="s">
        <v>585</v>
      </c>
      <c r="C228" s="77">
        <f>H121</f>
        <v>90</v>
      </c>
      <c r="D228" s="71">
        <f>+C228</f>
        <v>90</v>
      </c>
      <c r="E228" s="3">
        <f>+C228</f>
        <v>90</v>
      </c>
      <c r="F228" s="1424" t="str">
        <f>IF(F220&gt;0,E228,"_")</f>
        <v>_</v>
      </c>
      <c r="G228" s="1424" t="str">
        <f>IF(G220&gt;0,F228,"_")</f>
        <v>_</v>
      </c>
      <c r="H228" s="709" t="str">
        <f>IF(H220&gt;0,G228,"_")</f>
        <v>_</v>
      </c>
      <c r="I228" s="709" t="str">
        <f>IF(I220&gt;0,H228,"_")</f>
        <v>_</v>
      </c>
      <c r="J228" s="709" t="str">
        <f>IF($J$220&gt;0,I228,"_")</f>
        <v>_</v>
      </c>
      <c r="K228" s="709" t="str">
        <f>IF($K$220&gt;0,J228,"_")</f>
        <v>_</v>
      </c>
      <c r="L228" s="709" t="str">
        <f>IF($L$220&gt;0,K228,"_")</f>
        <v>_</v>
      </c>
    </row>
    <row r="229" spans="1:18" ht="19.2" customHeight="1">
      <c r="A229" s="2036"/>
      <c r="B229" s="1525" t="s">
        <v>586</v>
      </c>
      <c r="C229" s="61">
        <f>+ROUNDUP((C226/C228),0)</f>
        <v>0</v>
      </c>
      <c r="D229" s="61">
        <f t="shared" ref="D229:E229" si="42">+ROUNDUP((D226/D228),0)</f>
        <v>0</v>
      </c>
      <c r="E229" s="61">
        <f t="shared" si="42"/>
        <v>0</v>
      </c>
      <c r="F229" s="61" t="str">
        <f>IF(F220&gt;0,(F226/F228),"-")</f>
        <v>-</v>
      </c>
      <c r="G229" s="61" t="str">
        <f>IF(G220&gt;0,(G226/G228),"-")</f>
        <v>-</v>
      </c>
      <c r="H229" s="61" t="str">
        <f>IF(H220&gt;0,+ROUNDUP((H226/H228),0)&gt;0,"_")</f>
        <v>_</v>
      </c>
      <c r="I229" s="61" t="str">
        <f>IF(I220&gt;0,+ROUNDUP((I226/I228),0)&gt;0,"_")</f>
        <v>_</v>
      </c>
      <c r="J229" s="61" t="str">
        <f>IF(J220&gt;0,+ROUNDUP((J226/J228),0)&gt;0,"_")</f>
        <v>_</v>
      </c>
      <c r="K229" s="61" t="str">
        <f>IF(K220&gt;0,+ROUNDUP((K226/K228),0)&gt;0,"_")</f>
        <v>_</v>
      </c>
      <c r="L229" s="61" t="str">
        <f>IF(L220&gt;0,+ROUNDUP((L226/L228),0)&gt;0,"_")</f>
        <v>_</v>
      </c>
      <c r="P229" s="3" t="s">
        <v>587</v>
      </c>
      <c r="Q229" s="3" t="s">
        <v>587</v>
      </c>
      <c r="R229" s="3" t="s">
        <v>587</v>
      </c>
    </row>
    <row r="230" spans="1:18" ht="1.95" customHeight="1">
      <c r="A230" s="80"/>
      <c r="B230" s="72"/>
      <c r="C230" s="73"/>
      <c r="D230" s="73"/>
      <c r="E230" s="73"/>
      <c r="F230" s="73"/>
      <c r="G230" s="73"/>
      <c r="H230" s="73"/>
      <c r="I230" s="1504"/>
      <c r="J230" s="73"/>
      <c r="K230" s="73"/>
      <c r="L230" s="73"/>
      <c r="N230" s="4" t="s">
        <v>588</v>
      </c>
      <c r="P230" s="3"/>
      <c r="Q230" s="3"/>
      <c r="R230" s="3"/>
    </row>
    <row r="231" spans="1:18">
      <c r="A231" s="2032" t="s">
        <v>589</v>
      </c>
      <c r="B231" s="2035" t="s">
        <v>590</v>
      </c>
      <c r="C231" s="2035"/>
      <c r="D231" s="737" t="s">
        <v>591</v>
      </c>
      <c r="E231" s="3">
        <v>20</v>
      </c>
      <c r="F231" s="737" t="s">
        <v>587</v>
      </c>
      <c r="G231" s="727">
        <f>Q231</f>
        <v>3</v>
      </c>
      <c r="I231" s="1505"/>
      <c r="J231" s="727"/>
      <c r="K231" s="727"/>
      <c r="L231" s="727"/>
      <c r="P231" s="3">
        <v>2</v>
      </c>
      <c r="Q231" s="3">
        <v>3</v>
      </c>
      <c r="R231" s="3">
        <v>3</v>
      </c>
    </row>
    <row r="232" spans="1:18" ht="18.600000000000001" thickBot="1">
      <c r="A232" s="2032"/>
      <c r="B232" s="22" t="s">
        <v>592</v>
      </c>
      <c r="C232" s="83">
        <v>350</v>
      </c>
      <c r="D232" s="71">
        <v>350</v>
      </c>
      <c r="E232" s="83">
        <v>350</v>
      </c>
      <c r="F232" s="1424">
        <v>350</v>
      </c>
      <c r="G232" s="83">
        <v>350</v>
      </c>
      <c r="H232" s="71">
        <v>350</v>
      </c>
      <c r="I232" s="1506">
        <f>H232</f>
        <v>350</v>
      </c>
      <c r="J232" s="709" t="str">
        <f>IF(J220&gt;0,I232,"_")</f>
        <v>_</v>
      </c>
      <c r="K232" s="709" t="str">
        <f>IF(K220&gt;0,J232,"_")</f>
        <v>_</v>
      </c>
      <c r="L232" s="709" t="str">
        <f>IF(L220&gt;0,K232,"_")</f>
        <v>_</v>
      </c>
      <c r="P232" s="3" t="s">
        <v>593</v>
      </c>
      <c r="Q232" s="3" t="s">
        <v>594</v>
      </c>
      <c r="R232" s="3" t="s">
        <v>594</v>
      </c>
    </row>
    <row r="233" spans="1:18" ht="18.600000000000001" thickTop="1">
      <c r="A233" s="2032"/>
      <c r="B233" s="22" t="s">
        <v>595</v>
      </c>
      <c r="C233" s="77">
        <f t="shared" ref="C233:L233" si="43">+C225*$G$231/$E$231</f>
        <v>0</v>
      </c>
      <c r="D233" s="77">
        <f t="shared" si="43"/>
        <v>0</v>
      </c>
      <c r="E233" s="77">
        <f t="shared" si="43"/>
        <v>0</v>
      </c>
      <c r="F233" s="77">
        <f t="shared" si="43"/>
        <v>0</v>
      </c>
      <c r="G233" s="77">
        <f t="shared" si="43"/>
        <v>0</v>
      </c>
      <c r="H233" s="1424">
        <f t="shared" si="43"/>
        <v>0</v>
      </c>
      <c r="I233" s="1424">
        <f t="shared" si="43"/>
        <v>0</v>
      </c>
      <c r="J233" s="1424">
        <f t="shared" si="43"/>
        <v>0</v>
      </c>
      <c r="K233" s="1424">
        <f t="shared" si="43"/>
        <v>0</v>
      </c>
      <c r="L233" s="1424">
        <f t="shared" si="43"/>
        <v>0</v>
      </c>
      <c r="N233" s="69" t="s">
        <v>575</v>
      </c>
      <c r="Q233" s="714">
        <f>CVR!$B$29</f>
        <v>0</v>
      </c>
    </row>
    <row r="234" spans="1:18">
      <c r="A234" s="2032"/>
      <c r="B234" s="1525" t="s">
        <v>586</v>
      </c>
      <c r="C234" s="61">
        <f>C233/C232</f>
        <v>0</v>
      </c>
      <c r="D234" s="61">
        <f t="shared" ref="D234:I234" si="44">D233/D232</f>
        <v>0</v>
      </c>
      <c r="E234" s="61">
        <f t="shared" si="44"/>
        <v>0</v>
      </c>
      <c r="F234" s="61">
        <f t="shared" si="44"/>
        <v>0</v>
      </c>
      <c r="G234" s="61">
        <f t="shared" si="44"/>
        <v>0</v>
      </c>
      <c r="H234" s="1424">
        <f t="shared" si="44"/>
        <v>0</v>
      </c>
      <c r="I234" s="1424">
        <f t="shared" si="44"/>
        <v>0</v>
      </c>
      <c r="J234" s="1489" t="str">
        <f>IF($J$220&gt;0,J233/J232,"_")</f>
        <v>_</v>
      </c>
      <c r="K234" s="1489" t="str">
        <f>IF(K220&gt;0,K233/K232,"_")</f>
        <v>_</v>
      </c>
      <c r="L234" s="1489" t="str">
        <f>IF(L220&gt;0,L233/L232,"_")</f>
        <v>_</v>
      </c>
      <c r="N234" s="70" t="s">
        <v>580</v>
      </c>
      <c r="Q234" s="3">
        <v>50</v>
      </c>
    </row>
    <row r="235" spans="1:18" ht="3" customHeight="1">
      <c r="A235" s="84"/>
      <c r="B235" s="728"/>
      <c r="C235" s="729"/>
      <c r="D235" s="729"/>
      <c r="E235" s="729"/>
      <c r="F235" s="729"/>
      <c r="G235" s="729"/>
      <c r="H235" s="729"/>
      <c r="I235" s="1507"/>
      <c r="J235" s="729"/>
      <c r="K235" s="729"/>
      <c r="L235" s="729"/>
    </row>
    <row r="236" spans="1:18">
      <c r="B236" s="2035" t="s">
        <v>596</v>
      </c>
      <c r="C236" s="2035"/>
      <c r="D236" s="730"/>
      <c r="E236" s="730"/>
      <c r="F236" s="730"/>
      <c r="G236" s="730"/>
      <c r="H236" s="730"/>
      <c r="I236" s="1508"/>
      <c r="J236" s="730"/>
      <c r="K236" s="730"/>
      <c r="L236" s="730"/>
      <c r="M236" s="49"/>
    </row>
    <row r="237" spans="1:18">
      <c r="A237" s="2030" t="s">
        <v>484</v>
      </c>
      <c r="B237" s="22" t="s">
        <v>597</v>
      </c>
      <c r="C237" s="87">
        <f t="shared" ref="C237:I237" si="45">IF(+C234=0,0,1)</f>
        <v>0</v>
      </c>
      <c r="D237" s="87">
        <f t="shared" si="45"/>
        <v>0</v>
      </c>
      <c r="E237" s="87">
        <f t="shared" si="45"/>
        <v>0</v>
      </c>
      <c r="F237" s="1375">
        <f t="shared" si="45"/>
        <v>0</v>
      </c>
      <c r="G237" s="1375">
        <f t="shared" si="45"/>
        <v>0</v>
      </c>
      <c r="H237" s="1375">
        <f t="shared" si="45"/>
        <v>0</v>
      </c>
      <c r="I237" s="1375">
        <f t="shared" si="45"/>
        <v>0</v>
      </c>
      <c r="J237" s="709" t="str">
        <f>IF($J$220&gt;0,I237,"_")</f>
        <v>_</v>
      </c>
      <c r="K237" s="709" t="str">
        <f>IF($K$220&gt;0,J237,"_")</f>
        <v>_</v>
      </c>
      <c r="L237" s="709" t="str">
        <f>IF($L$220&gt;0,K237,"_")</f>
        <v>_</v>
      </c>
      <c r="N237" s="4" t="s">
        <v>598</v>
      </c>
      <c r="P237" s="4">
        <v>1</v>
      </c>
      <c r="Q237" s="4">
        <v>2</v>
      </c>
      <c r="R237" s="4">
        <v>3</v>
      </c>
    </row>
    <row r="238" spans="1:18">
      <c r="A238" s="2030"/>
      <c r="B238" s="88" t="s">
        <v>599</v>
      </c>
      <c r="C238" s="3">
        <v>50</v>
      </c>
      <c r="D238" s="3">
        <f t="shared" ref="D238:I238" si="46">C238</f>
        <v>50</v>
      </c>
      <c r="E238" s="3">
        <f t="shared" si="46"/>
        <v>50</v>
      </c>
      <c r="F238" s="3">
        <f t="shared" si="46"/>
        <v>50</v>
      </c>
      <c r="G238" s="3">
        <f t="shared" si="46"/>
        <v>50</v>
      </c>
      <c r="H238" s="71">
        <f t="shared" si="46"/>
        <v>50</v>
      </c>
      <c r="I238" s="1424">
        <f t="shared" si="46"/>
        <v>50</v>
      </c>
      <c r="J238" s="709" t="str">
        <f>IF(J220&gt;0,I238,"_")</f>
        <v>_</v>
      </c>
      <c r="K238" s="709" t="str">
        <f>IF($K$220&gt;0,J238,"_")</f>
        <v>_</v>
      </c>
      <c r="L238" s="709" t="str">
        <f>IF(L$220&gt;0,K238,"_")</f>
        <v>_</v>
      </c>
      <c r="P238" s="4" t="s">
        <v>600</v>
      </c>
      <c r="Q238" s="4" t="s">
        <v>601</v>
      </c>
      <c r="R238" s="4" t="s">
        <v>602</v>
      </c>
    </row>
    <row r="239" spans="1:18">
      <c r="A239" s="2030"/>
      <c r="B239" s="89" t="s">
        <v>603</v>
      </c>
      <c r="C239" s="41" t="str">
        <f>+K33</f>
        <v>_</v>
      </c>
      <c r="D239" s="41" t="str">
        <f>+K34</f>
        <v>_</v>
      </c>
      <c r="E239" s="58" t="str">
        <f>+K35</f>
        <v>_</v>
      </c>
      <c r="F239" s="78" t="str">
        <f>+K36</f>
        <v>_</v>
      </c>
      <c r="G239" s="41" t="str">
        <f>+K37</f>
        <v>_</v>
      </c>
      <c r="H239" s="78" t="str">
        <f>+K38</f>
        <v>_</v>
      </c>
      <c r="I239" s="1509" t="str">
        <f>+K39</f>
        <v>_</v>
      </c>
      <c r="J239" s="78">
        <f>K40</f>
        <v>0</v>
      </c>
      <c r="K239" s="41" t="str">
        <f>K41</f>
        <v>_</v>
      </c>
      <c r="L239" s="709" t="str">
        <f>K42</f>
        <v>_</v>
      </c>
    </row>
    <row r="240" spans="1:18">
      <c r="A240" s="2030"/>
      <c r="B240" s="1526" t="s">
        <v>586</v>
      </c>
      <c r="C240" s="90">
        <f t="shared" ref="C240:I240" si="47">C239/C238</f>
        <v>0</v>
      </c>
      <c r="D240" s="90">
        <f t="shared" si="47"/>
        <v>0</v>
      </c>
      <c r="E240" s="90">
        <f t="shared" si="47"/>
        <v>0</v>
      </c>
      <c r="F240" s="90">
        <f t="shared" si="47"/>
        <v>0</v>
      </c>
      <c r="G240" s="90">
        <f t="shared" si="47"/>
        <v>0</v>
      </c>
      <c r="H240" s="1375">
        <f t="shared" si="47"/>
        <v>0</v>
      </c>
      <c r="I240" s="1375">
        <f t="shared" si="47"/>
        <v>0</v>
      </c>
      <c r="J240" s="1424" t="str">
        <f>IF($J$220&gt;0,J239/J238,"_")</f>
        <v>_</v>
      </c>
      <c r="K240" s="1424" t="str">
        <f>IF($K$220&gt;0,K239/K238,"_")</f>
        <v>_</v>
      </c>
      <c r="L240" s="1424" t="str">
        <f>IF(L220&gt;0,L239/L238,"_")</f>
        <v>_</v>
      </c>
    </row>
    <row r="241" spans="1:14">
      <c r="A241" s="2030"/>
      <c r="B241" s="91" t="s">
        <v>591</v>
      </c>
      <c r="C241" s="3">
        <v>100</v>
      </c>
      <c r="D241" s="3">
        <f t="shared" ref="D241:I241" si="48">C241</f>
        <v>100</v>
      </c>
      <c r="E241" s="3">
        <f t="shared" si="48"/>
        <v>100</v>
      </c>
      <c r="F241" s="3">
        <f t="shared" si="48"/>
        <v>100</v>
      </c>
      <c r="G241" s="3">
        <f t="shared" si="48"/>
        <v>100</v>
      </c>
      <c r="H241" s="71">
        <f t="shared" si="48"/>
        <v>100</v>
      </c>
      <c r="I241" s="1424">
        <f t="shared" si="48"/>
        <v>100</v>
      </c>
      <c r="J241" s="709" t="str">
        <f>IF(J220&gt;0,I241,"_")</f>
        <v>_</v>
      </c>
      <c r="K241" s="709" t="str">
        <f>IF($K$220&gt;0,J241,"_")</f>
        <v>_</v>
      </c>
      <c r="L241" s="709" t="str">
        <f>IF($L$220&gt;0,K241,"_")</f>
        <v>_</v>
      </c>
    </row>
    <row r="242" spans="1:14">
      <c r="A242" s="2030"/>
      <c r="B242" s="89" t="s">
        <v>604</v>
      </c>
      <c r="C242" s="41" t="str">
        <f>+$L$33</f>
        <v>_</v>
      </c>
      <c r="D242" s="41" t="str">
        <f>+$L$34</f>
        <v>_</v>
      </c>
      <c r="E242" s="41" t="str">
        <f>+$L$35</f>
        <v>_</v>
      </c>
      <c r="F242" s="41" t="str">
        <f>+$L$36</f>
        <v>_</v>
      </c>
      <c r="G242" s="41" t="str">
        <f>+$L$37</f>
        <v>_</v>
      </c>
      <c r="H242" s="41" t="str">
        <f>+$L$38</f>
        <v>_</v>
      </c>
      <c r="I242" s="41" t="str">
        <f>+$L$40</f>
        <v>_</v>
      </c>
      <c r="J242" s="41" t="str">
        <f>+$L$40</f>
        <v>_</v>
      </c>
      <c r="K242" s="41" t="str">
        <f>L41</f>
        <v>_</v>
      </c>
      <c r="L242" s="41" t="str">
        <f>L42</f>
        <v>_</v>
      </c>
    </row>
    <row r="243" spans="1:14">
      <c r="A243" s="2030"/>
      <c r="B243" s="1526" t="s">
        <v>586</v>
      </c>
      <c r="C243" s="90">
        <f t="shared" ref="C243:I243" si="49">C242/C241</f>
        <v>0</v>
      </c>
      <c r="D243" s="90">
        <f t="shared" si="49"/>
        <v>0</v>
      </c>
      <c r="E243" s="90">
        <f t="shared" si="49"/>
        <v>0</v>
      </c>
      <c r="F243" s="90">
        <f t="shared" si="49"/>
        <v>0</v>
      </c>
      <c r="G243" s="90">
        <f t="shared" si="49"/>
        <v>0</v>
      </c>
      <c r="H243" s="709" t="str">
        <f>IF(H222&gt;0,G243,"_")</f>
        <v>_</v>
      </c>
      <c r="I243" s="1375">
        <f t="shared" si="49"/>
        <v>0</v>
      </c>
      <c r="J243" s="1489" t="str">
        <f>IF($J$220&gt;0,J242/J241,"_")</f>
        <v>_</v>
      </c>
      <c r="K243" s="1424" t="str">
        <f>IF($K$220&gt;0,K242/K241,"_")</f>
        <v>_</v>
      </c>
      <c r="L243" s="1424" t="str">
        <f>IF(L220&gt;0,L242/L241,"_")</f>
        <v>_</v>
      </c>
    </row>
    <row r="244" spans="1:14">
      <c r="A244" s="2030"/>
      <c r="B244" s="89" t="s">
        <v>605</v>
      </c>
      <c r="C244" s="41" t="str">
        <f>J33</f>
        <v>_</v>
      </c>
      <c r="D244" s="41" t="str">
        <f>J34</f>
        <v>_</v>
      </c>
      <c r="E244" s="41" t="str">
        <f>J35</f>
        <v>_</v>
      </c>
      <c r="F244" s="41" t="str">
        <f>J36</f>
        <v>_</v>
      </c>
      <c r="G244" s="41" t="str">
        <f>J37</f>
        <v>_</v>
      </c>
      <c r="H244" s="41" t="str">
        <f>J38</f>
        <v>_</v>
      </c>
      <c r="I244" s="1509" t="str">
        <f>J39</f>
        <v>_</v>
      </c>
      <c r="J244" s="41">
        <f>J40</f>
        <v>0</v>
      </c>
      <c r="K244" s="41" t="str">
        <f>J41</f>
        <v>_</v>
      </c>
      <c r="L244" s="41" t="str">
        <f>J42</f>
        <v>_</v>
      </c>
    </row>
    <row r="245" spans="1:14">
      <c r="A245" s="2030"/>
      <c r="B245" s="1526" t="s">
        <v>586</v>
      </c>
      <c r="C245" s="90">
        <f>C244/C241</f>
        <v>0</v>
      </c>
      <c r="D245" s="90">
        <f>D244/D241</f>
        <v>0</v>
      </c>
      <c r="E245" s="90">
        <f t="shared" ref="E245:J246" si="50">E244/E241</f>
        <v>0</v>
      </c>
      <c r="F245" s="90">
        <f t="shared" si="50"/>
        <v>0</v>
      </c>
      <c r="G245" s="90">
        <f t="shared" si="50"/>
        <v>0</v>
      </c>
      <c r="H245" s="1513">
        <f t="shared" si="50"/>
        <v>0</v>
      </c>
      <c r="I245" s="1375">
        <f t="shared" si="50"/>
        <v>0</v>
      </c>
      <c r="J245" s="90" t="str">
        <f>IF(J220&gt;0,J244/J241,"-")</f>
        <v>-</v>
      </c>
      <c r="K245" s="1773" t="str">
        <f>IF(K220&gt;0,K244/K241,"-")</f>
        <v>-</v>
      </c>
      <c r="L245" s="1772" t="str">
        <f>IF(L220&gt;0,L244/L241,"-")</f>
        <v>-</v>
      </c>
    </row>
    <row r="246" spans="1:14" ht="1.95" customHeight="1">
      <c r="A246" s="2030"/>
      <c r="B246" s="723">
        <f>B349</f>
        <v>0</v>
      </c>
      <c r="C246" s="724"/>
      <c r="D246" s="724"/>
      <c r="E246" s="724"/>
      <c r="F246" s="724"/>
      <c r="G246" s="724"/>
      <c r="H246" s="724"/>
      <c r="I246" s="1510"/>
      <c r="J246" s="90" t="e">
        <f t="shared" si="50"/>
        <v>#DIV/0!</v>
      </c>
      <c r="K246" s="724"/>
      <c r="L246" s="724"/>
    </row>
    <row r="247" spans="1:14">
      <c r="A247" s="84"/>
      <c r="B247" s="726" t="s">
        <v>606</v>
      </c>
      <c r="C247" s="85"/>
      <c r="D247" s="86"/>
      <c r="E247" s="85"/>
      <c r="F247" s="86"/>
      <c r="G247" s="85"/>
      <c r="H247" s="86"/>
      <c r="I247" s="1511"/>
      <c r="J247" s="86"/>
      <c r="K247" s="85"/>
      <c r="L247" s="86"/>
    </row>
    <row r="248" spans="1:14" ht="1.95" customHeight="1">
      <c r="A248" s="84"/>
      <c r="B248" s="731"/>
      <c r="C248" s="732"/>
      <c r="D248" s="733"/>
      <c r="E248" s="733"/>
      <c r="F248" s="733"/>
      <c r="G248" s="733"/>
      <c r="H248" s="733"/>
      <c r="I248" s="1512"/>
      <c r="J248" s="733"/>
      <c r="K248" s="733"/>
      <c r="L248" s="733">
        <v>1</v>
      </c>
    </row>
    <row r="249" spans="1:14">
      <c r="A249" s="2025" t="s">
        <v>409</v>
      </c>
      <c r="B249" s="93" t="s">
        <v>55</v>
      </c>
      <c r="C249" s="1513">
        <f t="shared" ref="C249:I249" si="51">+ROUNDUP(C229,0)</f>
        <v>0</v>
      </c>
      <c r="D249" s="1513">
        <f t="shared" si="51"/>
        <v>0</v>
      </c>
      <c r="E249" s="1513">
        <f t="shared" si="51"/>
        <v>0</v>
      </c>
      <c r="F249" s="1513">
        <f t="shared" si="51"/>
        <v>0</v>
      </c>
      <c r="G249" s="1513">
        <f t="shared" si="51"/>
        <v>0</v>
      </c>
      <c r="H249" s="1513">
        <f t="shared" si="51"/>
        <v>0</v>
      </c>
      <c r="I249" s="1513">
        <f t="shared" si="51"/>
        <v>0</v>
      </c>
      <c r="J249" s="1513">
        <f t="shared" ref="J249:L249" si="52">+ROUNDUP(J229,0)</f>
        <v>0</v>
      </c>
      <c r="K249" s="1513">
        <f t="shared" si="52"/>
        <v>0</v>
      </c>
      <c r="L249" s="1513">
        <f t="shared" si="52"/>
        <v>0</v>
      </c>
    </row>
    <row r="250" spans="1:14">
      <c r="A250" s="2025"/>
      <c r="B250" s="93" t="s">
        <v>84</v>
      </c>
      <c r="C250" s="1514">
        <f t="shared" ref="C250:I250" si="53">+C234</f>
        <v>0</v>
      </c>
      <c r="D250" s="1514">
        <f t="shared" si="53"/>
        <v>0</v>
      </c>
      <c r="E250" s="1514">
        <f t="shared" si="53"/>
        <v>0</v>
      </c>
      <c r="F250" s="1514">
        <f t="shared" si="53"/>
        <v>0</v>
      </c>
      <c r="G250" s="1514">
        <f t="shared" si="53"/>
        <v>0</v>
      </c>
      <c r="H250" s="1514">
        <f t="shared" si="53"/>
        <v>0</v>
      </c>
      <c r="I250" s="1514">
        <f t="shared" si="53"/>
        <v>0</v>
      </c>
      <c r="J250" s="1514" t="str">
        <f t="shared" ref="J250:L250" si="54">+J234</f>
        <v>_</v>
      </c>
      <c r="K250" s="1514" t="str">
        <f t="shared" si="54"/>
        <v>_</v>
      </c>
      <c r="L250" s="1514" t="str">
        <f t="shared" si="54"/>
        <v>_</v>
      </c>
      <c r="M250" s="1154"/>
      <c r="N250" s="1154"/>
    </row>
    <row r="251" spans="1:14">
      <c r="A251" s="2025"/>
      <c r="B251" s="93" t="s">
        <v>484</v>
      </c>
      <c r="C251" s="1513">
        <f t="shared" ref="C251:G251" si="55">+ROUNDUP(C237+C240+C243+C245+C247,0)</f>
        <v>0</v>
      </c>
      <c r="D251" s="1513">
        <f t="shared" si="55"/>
        <v>0</v>
      </c>
      <c r="E251" s="1513">
        <f t="shared" si="55"/>
        <v>0</v>
      </c>
      <c r="F251" s="1513">
        <f t="shared" si="55"/>
        <v>0</v>
      </c>
      <c r="G251" s="1513">
        <f t="shared" si="55"/>
        <v>0</v>
      </c>
      <c r="H251" s="1513">
        <f>+ROUNDUP(H237+H240+H243+H245+H247,0)</f>
        <v>0</v>
      </c>
      <c r="I251" s="1513">
        <f>+ROUNDUP(I237+I240+I243+I245+I247,0)</f>
        <v>0</v>
      </c>
      <c r="J251" s="1513">
        <f t="shared" ref="J251:L251" si="56">+ROUNDUP(J237+J240+J243+J245+J247,0)</f>
        <v>0</v>
      </c>
      <c r="K251" s="1513">
        <f t="shared" si="56"/>
        <v>0</v>
      </c>
      <c r="L251" s="1513">
        <f t="shared" si="56"/>
        <v>0</v>
      </c>
    </row>
    <row r="252" spans="1:14" ht="18.600000000000001" customHeight="1" thickBot="1">
      <c r="B252" s="2033" t="s">
        <v>376</v>
      </c>
      <c r="C252" s="2">
        <f>'jobinfo(2)'!C1</f>
        <v>0</v>
      </c>
      <c r="F252" s="2">
        <f>'jobinfo(2)'!C2</f>
        <v>0</v>
      </c>
      <c r="I252" s="2">
        <f>'jobinfo(2)'!C3</f>
        <v>0</v>
      </c>
      <c r="J252" s="43"/>
      <c r="K252" s="2049">
        <f>'jobinfo(2)'!C27</f>
        <v>0</v>
      </c>
      <c r="L252" s="2049"/>
    </row>
    <row r="253" spans="1:14" ht="49.95" customHeight="1" thickTop="1" thickBot="1">
      <c r="B253" s="2033"/>
      <c r="C253" s="66">
        <f>B43</f>
        <v>0</v>
      </c>
      <c r="D253" s="67">
        <f>B44</f>
        <v>0</v>
      </c>
      <c r="E253" s="66">
        <f>B45</f>
        <v>0</v>
      </c>
      <c r="F253" s="67">
        <f>B46</f>
        <v>0</v>
      </c>
      <c r="G253" s="66">
        <f>B47</f>
        <v>0</v>
      </c>
      <c r="H253" s="67">
        <f>B48</f>
        <v>0</v>
      </c>
      <c r="I253" s="66">
        <f>B49</f>
        <v>0</v>
      </c>
      <c r="J253" s="67">
        <f>B50</f>
        <v>0</v>
      </c>
      <c r="K253" s="66">
        <f>B51</f>
        <v>0</v>
      </c>
      <c r="L253" s="67">
        <f>B52</f>
        <v>0</v>
      </c>
    </row>
    <row r="254" spans="1:14" ht="18" customHeight="1" thickTop="1">
      <c r="B254" s="736" t="s">
        <v>573</v>
      </c>
      <c r="C254" s="742" t="str">
        <f>IF(D43&gt;0,A43,"_")</f>
        <v>_</v>
      </c>
      <c r="D254" s="68" t="str">
        <f>IF(D44&gt;0,A44,"_")</f>
        <v>_</v>
      </c>
      <c r="E254" s="743" t="str">
        <f>IF(D45&gt;0,A45,"_")</f>
        <v>_</v>
      </c>
      <c r="F254" s="68" t="str">
        <f>IF(D46&gt;0,A46,"_")</f>
        <v>_</v>
      </c>
      <c r="G254" s="743" t="str">
        <f>IF(D47&gt;0,A47,"_")</f>
        <v>_</v>
      </c>
      <c r="H254" s="68" t="str">
        <f>IF(D48&gt;0,A48,"_")</f>
        <v>_</v>
      </c>
      <c r="I254" s="743" t="str">
        <f>IF(D49&gt;0,A49,"_")</f>
        <v>_</v>
      </c>
      <c r="J254" s="68" t="str">
        <f>IF(D50&gt;0,A50,"_")</f>
        <v>_</v>
      </c>
      <c r="K254" s="743" t="str">
        <f>IF(D51&gt;0,A51,"_")</f>
        <v>_</v>
      </c>
      <c r="L254" s="68" t="str">
        <f>IF(D52&gt;0,A52,"_")</f>
        <v>_</v>
      </c>
    </row>
    <row r="255" spans="1:14" ht="1.95" customHeight="1">
      <c r="B255" s="746"/>
      <c r="C255" s="747"/>
      <c r="D255" s="748"/>
      <c r="E255" s="748"/>
      <c r="F255" s="748"/>
      <c r="G255" s="748"/>
      <c r="H255" s="748"/>
      <c r="I255" s="748"/>
      <c r="J255" s="748"/>
      <c r="K255" s="748"/>
      <c r="L255" s="748"/>
    </row>
    <row r="256" spans="1:14" ht="18.600000000000001" thickBot="1">
      <c r="A256" s="722"/>
      <c r="B256" s="2075" t="str">
        <f>B222</f>
        <v>Dehumidifiers</v>
      </c>
      <c r="C256" s="2075"/>
    </row>
    <row r="257" spans="1:12" ht="18.600000000000001" thickTop="1">
      <c r="A257" s="2026" t="s">
        <v>55</v>
      </c>
      <c r="B257" s="69" t="str">
        <f>B223</f>
        <v xml:space="preserve">Class of damage =     </v>
      </c>
      <c r="C257" s="95">
        <v>3</v>
      </c>
      <c r="D257" s="713">
        <f>C257</f>
        <v>3</v>
      </c>
      <c r="E257" s="95">
        <v>2</v>
      </c>
      <c r="F257" s="713">
        <f t="shared" ref="F257:L257" si="57">E257</f>
        <v>2</v>
      </c>
      <c r="G257" s="713">
        <f t="shared" si="57"/>
        <v>2</v>
      </c>
      <c r="H257" s="713">
        <f t="shared" si="57"/>
        <v>2</v>
      </c>
      <c r="I257" s="713">
        <f t="shared" si="57"/>
        <v>2</v>
      </c>
      <c r="J257" s="713">
        <f t="shared" si="57"/>
        <v>2</v>
      </c>
      <c r="K257" s="713">
        <f t="shared" si="57"/>
        <v>2</v>
      </c>
      <c r="L257" s="713">
        <f t="shared" si="57"/>
        <v>2</v>
      </c>
    </row>
    <row r="258" spans="1:12">
      <c r="A258" s="2026"/>
      <c r="B258" s="22" t="s">
        <v>580</v>
      </c>
      <c r="C258" s="95">
        <v>40</v>
      </c>
      <c r="D258" s="71">
        <f t="shared" ref="D258:L258" si="58">C258</f>
        <v>40</v>
      </c>
      <c r="E258" s="95">
        <v>50</v>
      </c>
      <c r="F258" s="71">
        <f t="shared" si="58"/>
        <v>50</v>
      </c>
      <c r="G258" s="3">
        <f t="shared" si="58"/>
        <v>50</v>
      </c>
      <c r="H258" s="71">
        <f t="shared" si="58"/>
        <v>50</v>
      </c>
      <c r="I258" s="3">
        <f t="shared" si="58"/>
        <v>50</v>
      </c>
      <c r="J258" s="71">
        <f t="shared" si="58"/>
        <v>50</v>
      </c>
      <c r="K258" s="3">
        <f t="shared" si="58"/>
        <v>50</v>
      </c>
      <c r="L258" s="71">
        <f t="shared" si="58"/>
        <v>50</v>
      </c>
    </row>
    <row r="259" spans="1:12" ht="3" customHeight="1">
      <c r="A259" s="2026"/>
      <c r="B259" s="744"/>
      <c r="C259" s="48"/>
      <c r="D259" s="48"/>
      <c r="E259" s="48"/>
      <c r="F259" s="48"/>
      <c r="G259" s="48"/>
      <c r="H259" s="48"/>
      <c r="I259" s="48"/>
      <c r="J259" s="48"/>
      <c r="K259" s="48"/>
      <c r="L259" s="48"/>
    </row>
    <row r="260" spans="1:12">
      <c r="A260" s="2026"/>
      <c r="B260" s="74" t="s">
        <v>581</v>
      </c>
      <c r="C260" s="75">
        <f>+D43*E43*F43</f>
        <v>0</v>
      </c>
      <c r="D260" s="75">
        <f>+D44*E44*F44</f>
        <v>0</v>
      </c>
      <c r="E260" s="75">
        <f>+D45*E45*F45</f>
        <v>0</v>
      </c>
      <c r="F260" s="75">
        <f>+D46*E46*F46</f>
        <v>0</v>
      </c>
      <c r="G260" s="75">
        <f>+D47*E47*F47</f>
        <v>0</v>
      </c>
      <c r="H260" s="75">
        <f>+D48*E48*F48</f>
        <v>0</v>
      </c>
      <c r="I260" s="75">
        <f>+D49*E49*F49</f>
        <v>0</v>
      </c>
      <c r="J260" s="75">
        <f>+D50*E50*F50</f>
        <v>0</v>
      </c>
      <c r="K260" s="75">
        <f>+D51*E51*F51</f>
        <v>0</v>
      </c>
      <c r="L260" s="75">
        <f>+D52*E52*F52</f>
        <v>0</v>
      </c>
    </row>
    <row r="261" spans="1:12">
      <c r="A261" s="2026"/>
      <c r="B261" s="22" t="s">
        <v>582</v>
      </c>
      <c r="C261" s="61">
        <f t="shared" ref="C261:L261" si="59">+C260/C258</f>
        <v>0</v>
      </c>
      <c r="D261" s="257">
        <f t="shared" si="59"/>
        <v>0</v>
      </c>
      <c r="E261" s="61">
        <f t="shared" si="59"/>
        <v>0</v>
      </c>
      <c r="F261" s="257">
        <f t="shared" si="59"/>
        <v>0</v>
      </c>
      <c r="G261" s="61">
        <f t="shared" si="59"/>
        <v>0</v>
      </c>
      <c r="H261" s="257">
        <f t="shared" si="59"/>
        <v>0</v>
      </c>
      <c r="I261" s="61">
        <f t="shared" si="59"/>
        <v>0</v>
      </c>
      <c r="J261" s="257">
        <f t="shared" si="59"/>
        <v>0</v>
      </c>
      <c r="K261" s="61">
        <f t="shared" si="59"/>
        <v>0</v>
      </c>
      <c r="L261" s="257">
        <f t="shared" si="59"/>
        <v>0</v>
      </c>
    </row>
    <row r="262" spans="1:12" ht="1.2" customHeight="1">
      <c r="A262" s="2026"/>
      <c r="D262" s="71"/>
      <c r="F262" s="71"/>
      <c r="G262" s="3"/>
      <c r="H262" s="71"/>
      <c r="I262" s="3"/>
      <c r="J262" s="71"/>
      <c r="K262" s="3"/>
      <c r="L262" s="71"/>
    </row>
    <row r="263" spans="1:12">
      <c r="A263" s="2026"/>
      <c r="B263" s="22" t="s">
        <v>585</v>
      </c>
      <c r="C263" s="3">
        <f>C228</f>
        <v>90</v>
      </c>
      <c r="D263" s="71">
        <f>+C263</f>
        <v>90</v>
      </c>
      <c r="E263" s="3">
        <f>+C263</f>
        <v>90</v>
      </c>
      <c r="F263" s="3">
        <f t="shared" ref="F263:L263" si="60">+D263</f>
        <v>90</v>
      </c>
      <c r="G263" s="3">
        <f t="shared" si="60"/>
        <v>90</v>
      </c>
      <c r="H263" s="3">
        <f t="shared" si="60"/>
        <v>90</v>
      </c>
      <c r="I263" s="3">
        <f t="shared" si="60"/>
        <v>90</v>
      </c>
      <c r="J263" s="3">
        <f t="shared" si="60"/>
        <v>90</v>
      </c>
      <c r="K263" s="3">
        <f t="shared" si="60"/>
        <v>90</v>
      </c>
      <c r="L263" s="3">
        <f t="shared" si="60"/>
        <v>90</v>
      </c>
    </row>
    <row r="264" spans="1:12">
      <c r="A264" s="2026"/>
      <c r="B264" s="1525" t="s">
        <v>586</v>
      </c>
      <c r="C264" s="79">
        <f t="shared" ref="C264:L264" si="61">C261/C263</f>
        <v>0</v>
      </c>
      <c r="D264" s="79">
        <f t="shared" si="61"/>
        <v>0</v>
      </c>
      <c r="E264" s="79">
        <f t="shared" si="61"/>
        <v>0</v>
      </c>
      <c r="F264" s="79">
        <f t="shared" si="61"/>
        <v>0</v>
      </c>
      <c r="G264" s="79">
        <f t="shared" si="61"/>
        <v>0</v>
      </c>
      <c r="H264" s="79">
        <f t="shared" si="61"/>
        <v>0</v>
      </c>
      <c r="I264" s="79">
        <f t="shared" si="61"/>
        <v>0</v>
      </c>
      <c r="J264" s="79">
        <f t="shared" si="61"/>
        <v>0</v>
      </c>
      <c r="K264" s="79">
        <f t="shared" si="61"/>
        <v>0</v>
      </c>
      <c r="L264" s="79">
        <f t="shared" si="61"/>
        <v>0</v>
      </c>
    </row>
    <row r="265" spans="1:12" ht="1.95" customHeight="1">
      <c r="A265" s="2026"/>
      <c r="B265" s="72"/>
      <c r="C265" s="73"/>
      <c r="D265" s="73"/>
      <c r="E265" s="73"/>
      <c r="F265" s="73"/>
      <c r="G265" s="73"/>
      <c r="H265" s="73"/>
      <c r="I265" s="73"/>
      <c r="J265" s="73"/>
      <c r="K265" s="73"/>
      <c r="L265" s="73"/>
    </row>
    <row r="266" spans="1:12">
      <c r="A266" s="2026"/>
      <c r="B266" s="738" t="str">
        <f>B231</f>
        <v>Air  Filtration  Device  = A F D</v>
      </c>
      <c r="C266" s="82"/>
      <c r="D266" s="740"/>
      <c r="E266" s="740"/>
      <c r="F266" s="740"/>
      <c r="G266" s="740"/>
      <c r="H266" s="740"/>
      <c r="I266" s="740"/>
      <c r="J266" s="740"/>
      <c r="K266" s="740"/>
      <c r="L266" s="740"/>
    </row>
    <row r="267" spans="1:12">
      <c r="A267" s="80"/>
      <c r="B267" s="22" t="s">
        <v>592</v>
      </c>
      <c r="C267" s="83">
        <v>350</v>
      </c>
      <c r="D267" s="71">
        <v>350</v>
      </c>
      <c r="E267" s="83">
        <v>350</v>
      </c>
      <c r="F267" s="71">
        <v>350</v>
      </c>
      <c r="G267" s="83">
        <v>350</v>
      </c>
      <c r="H267" s="71">
        <v>350</v>
      </c>
      <c r="I267" s="83">
        <v>350</v>
      </c>
      <c r="J267" s="71">
        <v>350</v>
      </c>
      <c r="K267" s="83">
        <v>350</v>
      </c>
      <c r="L267" s="71">
        <v>350</v>
      </c>
    </row>
    <row r="268" spans="1:12">
      <c r="A268" s="2027" t="s">
        <v>589</v>
      </c>
      <c r="B268" s="22" t="str">
        <f>B233</f>
        <v>CFx ACH / FACTOR = CFM RECOMMEND</v>
      </c>
      <c r="C268" s="77">
        <f t="shared" ref="C268:L268" si="62">+C260*$G$231/$E$231</f>
        <v>0</v>
      </c>
      <c r="D268" s="77">
        <f t="shared" si="62"/>
        <v>0</v>
      </c>
      <c r="E268" s="77">
        <f t="shared" si="62"/>
        <v>0</v>
      </c>
      <c r="F268" s="77">
        <f t="shared" si="62"/>
        <v>0</v>
      </c>
      <c r="G268" s="77">
        <f t="shared" si="62"/>
        <v>0</v>
      </c>
      <c r="H268" s="77">
        <f t="shared" si="62"/>
        <v>0</v>
      </c>
      <c r="I268" s="77">
        <f t="shared" si="62"/>
        <v>0</v>
      </c>
      <c r="J268" s="77">
        <f t="shared" si="62"/>
        <v>0</v>
      </c>
      <c r="K268" s="77">
        <f t="shared" si="62"/>
        <v>0</v>
      </c>
      <c r="L268" s="77">
        <f t="shared" si="62"/>
        <v>0</v>
      </c>
    </row>
    <row r="269" spans="1:12">
      <c r="A269" s="2027"/>
      <c r="B269" s="1525" t="s">
        <v>586</v>
      </c>
      <c r="C269" s="79">
        <f>C268/C267</f>
        <v>0</v>
      </c>
      <c r="D269" s="79">
        <f>D268/D267</f>
        <v>0</v>
      </c>
      <c r="E269" s="79">
        <f t="shared" ref="E269:L269" si="63">E268/E267</f>
        <v>0</v>
      </c>
      <c r="F269" s="79">
        <f t="shared" si="63"/>
        <v>0</v>
      </c>
      <c r="G269" s="79">
        <f t="shared" si="63"/>
        <v>0</v>
      </c>
      <c r="H269" s="79">
        <f t="shared" si="63"/>
        <v>0</v>
      </c>
      <c r="I269" s="79">
        <f t="shared" si="63"/>
        <v>0</v>
      </c>
      <c r="J269" s="79">
        <f t="shared" si="63"/>
        <v>0</v>
      </c>
      <c r="K269" s="79">
        <f t="shared" si="63"/>
        <v>0</v>
      </c>
      <c r="L269" s="79">
        <f t="shared" si="63"/>
        <v>0</v>
      </c>
    </row>
    <row r="270" spans="1:12" ht="1.95" customHeight="1">
      <c r="A270" s="2027"/>
      <c r="B270" s="728"/>
      <c r="C270" s="729"/>
      <c r="D270" s="729"/>
      <c r="E270" s="729"/>
      <c r="F270" s="729"/>
      <c r="G270" s="729"/>
      <c r="H270" s="729"/>
      <c r="I270" s="729"/>
      <c r="J270" s="729"/>
      <c r="K270" s="729"/>
      <c r="L270" s="729"/>
    </row>
    <row r="271" spans="1:12">
      <c r="A271" s="2027"/>
      <c r="B271" s="739" t="str">
        <f>B236</f>
        <v>AIR MOVERS = AM</v>
      </c>
      <c r="C271" s="81"/>
      <c r="D271" s="740"/>
      <c r="E271" s="740"/>
      <c r="F271" s="740"/>
      <c r="G271" s="740"/>
      <c r="H271" s="740"/>
      <c r="I271" s="740"/>
      <c r="J271" s="740"/>
      <c r="K271" s="740"/>
      <c r="L271" s="740"/>
    </row>
    <row r="272" spans="1:12">
      <c r="A272" s="2027"/>
      <c r="B272" s="22" t="s">
        <v>597</v>
      </c>
      <c r="C272" s="87">
        <f t="shared" ref="C272:L272" si="64">IF(+C269=0,0,1)</f>
        <v>0</v>
      </c>
      <c r="D272" s="87">
        <f t="shared" si="64"/>
        <v>0</v>
      </c>
      <c r="E272" s="87">
        <f t="shared" si="64"/>
        <v>0</v>
      </c>
      <c r="F272" s="87">
        <f t="shared" si="64"/>
        <v>0</v>
      </c>
      <c r="G272" s="87">
        <f t="shared" si="64"/>
        <v>0</v>
      </c>
      <c r="H272" s="87">
        <f t="shared" si="64"/>
        <v>0</v>
      </c>
      <c r="I272" s="87">
        <f t="shared" si="64"/>
        <v>0</v>
      </c>
      <c r="J272" s="87">
        <f t="shared" si="64"/>
        <v>0</v>
      </c>
      <c r="K272" s="87">
        <f t="shared" si="64"/>
        <v>0</v>
      </c>
      <c r="L272" s="87">
        <f t="shared" si="64"/>
        <v>0</v>
      </c>
    </row>
    <row r="273" spans="1:13">
      <c r="A273" s="2027"/>
      <c r="B273" s="88" t="s">
        <v>607</v>
      </c>
      <c r="C273" s="3">
        <f>C238</f>
        <v>50</v>
      </c>
      <c r="D273" s="3">
        <f t="shared" ref="D273:L273" si="65">C273</f>
        <v>50</v>
      </c>
      <c r="E273" s="3">
        <f t="shared" si="65"/>
        <v>50</v>
      </c>
      <c r="F273" s="3">
        <f t="shared" si="65"/>
        <v>50</v>
      </c>
      <c r="G273" s="3">
        <f t="shared" si="65"/>
        <v>50</v>
      </c>
      <c r="H273" s="3">
        <f t="shared" si="65"/>
        <v>50</v>
      </c>
      <c r="I273" s="3">
        <f t="shared" si="65"/>
        <v>50</v>
      </c>
      <c r="J273" s="3">
        <f t="shared" si="65"/>
        <v>50</v>
      </c>
      <c r="K273" s="3">
        <f t="shared" si="65"/>
        <v>50</v>
      </c>
      <c r="L273" s="3">
        <f t="shared" si="65"/>
        <v>50</v>
      </c>
    </row>
    <row r="274" spans="1:13">
      <c r="B274" s="89" t="s">
        <v>603</v>
      </c>
      <c r="C274" s="41" t="str">
        <f>K43</f>
        <v>_</v>
      </c>
      <c r="D274" s="41" t="str">
        <f>K44</f>
        <v>_</v>
      </c>
      <c r="E274" s="41" t="str">
        <f>K45</f>
        <v>_</v>
      </c>
      <c r="F274" s="41" t="str">
        <f>K46</f>
        <v>_</v>
      </c>
      <c r="G274" s="41" t="str">
        <f>K47</f>
        <v>_</v>
      </c>
      <c r="H274" s="41" t="str">
        <f>K48</f>
        <v>_</v>
      </c>
      <c r="I274" s="41" t="str">
        <f>K49</f>
        <v>_</v>
      </c>
      <c r="J274" s="41" t="str">
        <f>K50</f>
        <v>_</v>
      </c>
      <c r="K274" s="41" t="str">
        <f>K51</f>
        <v>_</v>
      </c>
      <c r="L274" s="41" t="str">
        <f>K52</f>
        <v>_</v>
      </c>
    </row>
    <row r="275" spans="1:13">
      <c r="A275" s="2030" t="s">
        <v>484</v>
      </c>
      <c r="B275" s="1526" t="s">
        <v>586</v>
      </c>
      <c r="C275" s="90">
        <f t="shared" ref="C275:L275" si="66">C274/C273</f>
        <v>0</v>
      </c>
      <c r="D275" s="90">
        <f t="shared" si="66"/>
        <v>0</v>
      </c>
      <c r="E275" s="90">
        <f t="shared" si="66"/>
        <v>0</v>
      </c>
      <c r="F275" s="90">
        <f t="shared" si="66"/>
        <v>0</v>
      </c>
      <c r="G275" s="90">
        <f t="shared" si="66"/>
        <v>0</v>
      </c>
      <c r="H275" s="90">
        <f t="shared" si="66"/>
        <v>0</v>
      </c>
      <c r="I275" s="90">
        <f t="shared" si="66"/>
        <v>0</v>
      </c>
      <c r="J275" s="90">
        <f t="shared" si="66"/>
        <v>0</v>
      </c>
      <c r="K275" s="90">
        <f t="shared" si="66"/>
        <v>0</v>
      </c>
      <c r="L275" s="90">
        <f t="shared" si="66"/>
        <v>0</v>
      </c>
    </row>
    <row r="276" spans="1:13">
      <c r="A276" s="2030"/>
      <c r="B276" s="91" t="s">
        <v>591</v>
      </c>
      <c r="C276" s="3">
        <f>C241</f>
        <v>100</v>
      </c>
      <c r="D276" s="71">
        <f t="shared" ref="D276:L276" si="67">+C276</f>
        <v>100</v>
      </c>
      <c r="E276" s="71">
        <f t="shared" si="67"/>
        <v>100</v>
      </c>
      <c r="F276" s="71">
        <f t="shared" si="67"/>
        <v>100</v>
      </c>
      <c r="G276" s="71">
        <f t="shared" si="67"/>
        <v>100</v>
      </c>
      <c r="H276" s="71">
        <f t="shared" si="67"/>
        <v>100</v>
      </c>
      <c r="I276" s="71">
        <f t="shared" si="67"/>
        <v>100</v>
      </c>
      <c r="J276" s="71">
        <f t="shared" si="67"/>
        <v>100</v>
      </c>
      <c r="K276" s="71">
        <f t="shared" si="67"/>
        <v>100</v>
      </c>
      <c r="L276" s="71">
        <f t="shared" si="67"/>
        <v>100</v>
      </c>
    </row>
    <row r="277" spans="1:13">
      <c r="A277" s="2030"/>
      <c r="B277" s="17" t="str">
        <f>B242</f>
        <v xml:space="preserve"> AFFECTED AREA=CLG SF</v>
      </c>
      <c r="C277" s="41" t="str">
        <f>L43</f>
        <v>_</v>
      </c>
      <c r="D277" s="41" t="str">
        <f>L44</f>
        <v>_</v>
      </c>
      <c r="E277" s="41" t="str">
        <f>L45</f>
        <v>_</v>
      </c>
      <c r="F277" s="41" t="str">
        <f>L46</f>
        <v>_</v>
      </c>
      <c r="G277" s="41" t="str">
        <f>L47</f>
        <v>_</v>
      </c>
      <c r="H277" s="41" t="str">
        <f>L48</f>
        <v>_</v>
      </c>
      <c r="I277" s="41" t="str">
        <f>L49</f>
        <v>_</v>
      </c>
      <c r="J277" s="41" t="str">
        <f>L50</f>
        <v>_</v>
      </c>
      <c r="K277" s="41" t="str">
        <f>L51</f>
        <v>_</v>
      </c>
      <c r="L277" s="41" t="str">
        <f>L52</f>
        <v>_</v>
      </c>
    </row>
    <row r="278" spans="1:13">
      <c r="A278" s="2030"/>
      <c r="B278" s="1526" t="s">
        <v>586</v>
      </c>
      <c r="C278" s="90">
        <f>C277/$C$276</f>
        <v>0</v>
      </c>
      <c r="D278" s="90">
        <f t="shared" ref="D278:L278" si="68">D277/D276</f>
        <v>0</v>
      </c>
      <c r="E278" s="90">
        <f t="shared" si="68"/>
        <v>0</v>
      </c>
      <c r="F278" s="90">
        <f t="shared" si="68"/>
        <v>0</v>
      </c>
      <c r="G278" s="90">
        <f t="shared" si="68"/>
        <v>0</v>
      </c>
      <c r="H278" s="90">
        <f t="shared" si="68"/>
        <v>0</v>
      </c>
      <c r="I278" s="90">
        <f t="shared" si="68"/>
        <v>0</v>
      </c>
      <c r="J278" s="90">
        <f t="shared" si="68"/>
        <v>0</v>
      </c>
      <c r="K278" s="90">
        <f t="shared" si="68"/>
        <v>0</v>
      </c>
      <c r="L278" s="90">
        <f t="shared" si="68"/>
        <v>0</v>
      </c>
    </row>
    <row r="279" spans="1:13">
      <c r="A279" s="2030"/>
      <c r="B279" s="17" t="str">
        <f>B244</f>
        <v xml:space="preserve"> AFFECTED AREA=WALL SF </v>
      </c>
      <c r="C279" s="90" t="str">
        <f>J43</f>
        <v>_</v>
      </c>
      <c r="D279" s="90" t="str">
        <f>J44</f>
        <v>_</v>
      </c>
      <c r="E279" s="90" t="str">
        <f>J45</f>
        <v>_</v>
      </c>
      <c r="F279" s="90" t="str">
        <f>J46</f>
        <v>_</v>
      </c>
      <c r="G279" s="90" t="str">
        <f>J47</f>
        <v>_</v>
      </c>
      <c r="H279" s="90" t="str">
        <f>J48</f>
        <v>_</v>
      </c>
      <c r="I279" s="90" t="str">
        <f>J49</f>
        <v>_</v>
      </c>
      <c r="J279" s="90" t="str">
        <f>J50</f>
        <v>_</v>
      </c>
      <c r="K279" s="90" t="str">
        <f>J51</f>
        <v>_</v>
      </c>
      <c r="L279" s="90" t="str">
        <f>J52</f>
        <v>_</v>
      </c>
    </row>
    <row r="280" spans="1:13">
      <c r="A280" s="2030"/>
      <c r="B280" s="1526" t="str">
        <f>B245</f>
        <v>Units recommended</v>
      </c>
      <c r="C280" s="90">
        <f>C279/$C$276</f>
        <v>0</v>
      </c>
      <c r="D280" s="90">
        <f>D279/$C$276</f>
        <v>0</v>
      </c>
      <c r="E280" s="90">
        <f t="shared" ref="E280:L280" si="69">E279/$C$276</f>
        <v>0</v>
      </c>
      <c r="F280" s="90">
        <f t="shared" si="69"/>
        <v>0</v>
      </c>
      <c r="G280" s="90">
        <f t="shared" si="69"/>
        <v>0</v>
      </c>
      <c r="H280" s="90">
        <f t="shared" si="69"/>
        <v>0</v>
      </c>
      <c r="I280" s="90">
        <f t="shared" si="69"/>
        <v>0</v>
      </c>
      <c r="J280" s="90">
        <f t="shared" si="69"/>
        <v>0</v>
      </c>
      <c r="K280" s="90">
        <f t="shared" si="69"/>
        <v>0</v>
      </c>
      <c r="L280" s="90">
        <f t="shared" si="69"/>
        <v>0</v>
      </c>
    </row>
    <row r="281" spans="1:13" ht="1.95" customHeight="1">
      <c r="A281" s="2030"/>
      <c r="B281" s="723">
        <f>B246</f>
        <v>0</v>
      </c>
      <c r="C281" s="724"/>
      <c r="D281" s="724"/>
      <c r="E281" s="724"/>
      <c r="F281" s="724"/>
      <c r="G281" s="724"/>
      <c r="H281" s="724"/>
      <c r="I281" s="724"/>
      <c r="J281" s="724"/>
      <c r="K281" s="724"/>
      <c r="L281" s="724"/>
    </row>
    <row r="282" spans="1:13">
      <c r="A282" s="2030"/>
      <c r="B282" s="74" t="s">
        <v>606</v>
      </c>
      <c r="C282" s="85"/>
      <c r="D282" s="86"/>
      <c r="E282" s="85">
        <v>0</v>
      </c>
      <c r="F282" s="86"/>
      <c r="G282" s="85"/>
      <c r="H282" s="86"/>
      <c r="I282" s="85"/>
      <c r="J282" s="86">
        <v>0</v>
      </c>
      <c r="K282" s="85"/>
      <c r="L282" s="86">
        <v>0</v>
      </c>
    </row>
    <row r="283" spans="1:13" ht="1.95" customHeight="1">
      <c r="A283" s="2030"/>
      <c r="B283" s="723">
        <f>B248</f>
        <v>0</v>
      </c>
      <c r="C283" s="724"/>
      <c r="D283" s="724"/>
      <c r="E283" s="724"/>
      <c r="F283" s="724"/>
      <c r="G283" s="724"/>
      <c r="H283" s="724"/>
      <c r="I283" s="724"/>
      <c r="J283" s="724"/>
      <c r="K283" s="724"/>
      <c r="L283" s="724"/>
      <c r="M283" s="725"/>
    </row>
    <row r="284" spans="1:13">
      <c r="A284" s="2030"/>
      <c r="B284" s="93" t="s">
        <v>55</v>
      </c>
      <c r="C284" s="52">
        <f t="shared" ref="C284:L284" si="70">+ROUNDUP(C264,0)</f>
        <v>0</v>
      </c>
      <c r="D284" s="52">
        <f t="shared" si="70"/>
        <v>0</v>
      </c>
      <c r="E284" s="52">
        <f t="shared" si="70"/>
        <v>0</v>
      </c>
      <c r="F284" s="52">
        <f t="shared" si="70"/>
        <v>0</v>
      </c>
      <c r="G284" s="52">
        <f t="shared" si="70"/>
        <v>0</v>
      </c>
      <c r="H284" s="52">
        <f t="shared" si="70"/>
        <v>0</v>
      </c>
      <c r="I284" s="52">
        <f t="shared" si="70"/>
        <v>0</v>
      </c>
      <c r="J284" s="52">
        <f t="shared" si="70"/>
        <v>0</v>
      </c>
      <c r="K284" s="52">
        <f t="shared" si="70"/>
        <v>0</v>
      </c>
      <c r="L284" s="52">
        <f t="shared" si="70"/>
        <v>0</v>
      </c>
    </row>
    <row r="285" spans="1:13">
      <c r="A285" s="2030"/>
      <c r="B285" s="93" t="s">
        <v>84</v>
      </c>
      <c r="C285" s="751">
        <f t="shared" ref="C285:L285" si="71">+C269</f>
        <v>0</v>
      </c>
      <c r="D285" s="751">
        <f t="shared" si="71"/>
        <v>0</v>
      </c>
      <c r="E285" s="751">
        <f t="shared" si="71"/>
        <v>0</v>
      </c>
      <c r="F285" s="751">
        <f t="shared" si="71"/>
        <v>0</v>
      </c>
      <c r="G285" s="751">
        <f t="shared" si="71"/>
        <v>0</v>
      </c>
      <c r="H285" s="751">
        <f t="shared" si="71"/>
        <v>0</v>
      </c>
      <c r="I285" s="751">
        <f t="shared" si="71"/>
        <v>0</v>
      </c>
      <c r="J285" s="751">
        <f t="shared" si="71"/>
        <v>0</v>
      </c>
      <c r="K285" s="751">
        <f t="shared" si="71"/>
        <v>0</v>
      </c>
      <c r="L285" s="751">
        <f t="shared" si="71"/>
        <v>0</v>
      </c>
    </row>
    <row r="286" spans="1:13">
      <c r="A286" s="2030"/>
      <c r="B286" s="93" t="s">
        <v>484</v>
      </c>
      <c r="C286" s="52">
        <f>+ROUNDUP(C272+C275+C278+C280+C282,0)</f>
        <v>0</v>
      </c>
      <c r="D286" s="52">
        <f>+ROUNDUP(D272+D275+D278+D280+D282,0)</f>
        <v>0</v>
      </c>
      <c r="E286" s="52">
        <f>+ROUNDUP(E272+E275+E278+E280+E282,0)</f>
        <v>0</v>
      </c>
      <c r="F286" s="52">
        <f t="shared" ref="F286:L286" si="72">+ROUNDUP(F272+F275+F278+F280+F282,0)</f>
        <v>0</v>
      </c>
      <c r="G286" s="52">
        <f t="shared" si="72"/>
        <v>0</v>
      </c>
      <c r="H286" s="52">
        <f t="shared" si="72"/>
        <v>0</v>
      </c>
      <c r="I286" s="52">
        <f t="shared" si="72"/>
        <v>0</v>
      </c>
      <c r="J286" s="52">
        <f t="shared" si="72"/>
        <v>0</v>
      </c>
      <c r="K286" s="52">
        <f t="shared" si="72"/>
        <v>0</v>
      </c>
      <c r="L286" s="52">
        <f t="shared" si="72"/>
        <v>0</v>
      </c>
    </row>
    <row r="287" spans="1:13" ht="18.600000000000001" customHeight="1" thickBot="1">
      <c r="B287" s="2033" t="s">
        <v>376</v>
      </c>
      <c r="C287" s="2">
        <f>'jobinfo(2)'!C1</f>
        <v>0</v>
      </c>
      <c r="F287" s="2">
        <f>'jobinfo(2)'!C2</f>
        <v>0</v>
      </c>
      <c r="I287" s="2">
        <f>'jobinfo(2)'!C3</f>
        <v>0</v>
      </c>
      <c r="J287" s="43"/>
      <c r="K287" s="2049">
        <f>'jobinfo(2)'!C27</f>
        <v>0</v>
      </c>
      <c r="L287" s="2049"/>
    </row>
    <row r="288" spans="1:13" ht="19.2" customHeight="1" thickTop="1" thickBot="1">
      <c r="B288" s="2033"/>
      <c r="C288" s="2039">
        <f>B53</f>
        <v>0</v>
      </c>
      <c r="D288" s="2038">
        <f>B54</f>
        <v>0</v>
      </c>
      <c r="E288" s="2037">
        <f>B55</f>
        <v>0</v>
      </c>
      <c r="F288" s="2038">
        <f>B56</f>
        <v>0</v>
      </c>
      <c r="G288" s="2037">
        <f>B57</f>
        <v>0</v>
      </c>
      <c r="H288" s="2038"/>
      <c r="I288" s="2037"/>
      <c r="J288" s="2038"/>
      <c r="K288" s="2037"/>
      <c r="L288" s="2038"/>
    </row>
    <row r="289" spans="1:12" ht="19.2" thickTop="1" thickBot="1">
      <c r="B289" s="2033"/>
      <c r="C289" s="2039"/>
      <c r="D289" s="2038"/>
      <c r="E289" s="2037"/>
      <c r="F289" s="2038"/>
      <c r="G289" s="2037"/>
      <c r="H289" s="2038"/>
      <c r="I289" s="2037"/>
      <c r="J289" s="2038"/>
      <c r="K289" s="2037"/>
      <c r="L289" s="2038"/>
    </row>
    <row r="290" spans="1:12" ht="18.600000000000001" thickTop="1">
      <c r="A290" s="722"/>
      <c r="B290" s="741" t="s">
        <v>573</v>
      </c>
      <c r="C290" s="742">
        <f>1+L254</f>
        <v>1</v>
      </c>
      <c r="D290" s="68">
        <f t="shared" ref="D290:L290" si="73">C290+1</f>
        <v>2</v>
      </c>
      <c r="E290" s="743">
        <f t="shared" si="73"/>
        <v>3</v>
      </c>
      <c r="F290" s="68">
        <f t="shared" si="73"/>
        <v>4</v>
      </c>
      <c r="G290" s="743">
        <f t="shared" si="73"/>
        <v>5</v>
      </c>
      <c r="H290" s="68">
        <f t="shared" si="73"/>
        <v>6</v>
      </c>
      <c r="I290" s="743">
        <f t="shared" si="73"/>
        <v>7</v>
      </c>
      <c r="J290" s="68">
        <f t="shared" si="73"/>
        <v>8</v>
      </c>
      <c r="K290" s="743">
        <f t="shared" si="73"/>
        <v>9</v>
      </c>
      <c r="L290" s="68">
        <f t="shared" si="73"/>
        <v>10</v>
      </c>
    </row>
    <row r="291" spans="1:12" ht="1.95" customHeight="1">
      <c r="A291" s="749"/>
      <c r="B291" s="750"/>
      <c r="C291" s="747"/>
      <c r="D291" s="748"/>
      <c r="E291" s="748"/>
      <c r="F291" s="748"/>
      <c r="G291" s="748"/>
      <c r="H291" s="748"/>
      <c r="I291" s="748"/>
      <c r="J291" s="748"/>
      <c r="K291" s="748"/>
      <c r="L291" s="748"/>
    </row>
    <row r="292" spans="1:12" ht="18.600000000000001" thickBot="1">
      <c r="A292" s="722"/>
      <c r="B292" s="2028" t="s">
        <v>55</v>
      </c>
      <c r="C292" s="2028"/>
      <c r="D292" s="68"/>
      <c r="E292" s="743"/>
      <c r="F292" s="68"/>
      <c r="G292" s="743"/>
      <c r="H292" s="68"/>
      <c r="I292" s="743"/>
      <c r="J292" s="68"/>
      <c r="K292" s="743"/>
      <c r="L292" s="68"/>
    </row>
    <row r="293" spans="1:12" ht="18.600000000000001" thickTop="1">
      <c r="A293" s="2040" t="s">
        <v>55</v>
      </c>
      <c r="B293" s="69" t="s">
        <v>575</v>
      </c>
      <c r="C293" s="712">
        <f>CVR!$B$29</f>
        <v>0</v>
      </c>
      <c r="D293" s="713">
        <f>C293</f>
        <v>0</v>
      </c>
      <c r="E293" s="713">
        <f t="shared" ref="E293:L293" si="74">D293</f>
        <v>0</v>
      </c>
      <c r="F293" s="713">
        <f t="shared" si="74"/>
        <v>0</v>
      </c>
      <c r="G293" s="713">
        <f t="shared" si="74"/>
        <v>0</v>
      </c>
      <c r="H293" s="713">
        <f t="shared" si="74"/>
        <v>0</v>
      </c>
      <c r="I293" s="713">
        <f t="shared" si="74"/>
        <v>0</v>
      </c>
      <c r="J293" s="713">
        <f t="shared" si="74"/>
        <v>0</v>
      </c>
      <c r="K293" s="713">
        <f t="shared" si="74"/>
        <v>0</v>
      </c>
      <c r="L293" s="713">
        <f t="shared" si="74"/>
        <v>0</v>
      </c>
    </row>
    <row r="294" spans="1:12">
      <c r="A294" s="2040"/>
      <c r="B294" s="70" t="s">
        <v>580</v>
      </c>
      <c r="C294" s="3">
        <f>C258</f>
        <v>40</v>
      </c>
      <c r="D294" s="3">
        <f t="shared" ref="D294:L294" si="75">C294</f>
        <v>40</v>
      </c>
      <c r="E294" s="3">
        <f t="shared" si="75"/>
        <v>40</v>
      </c>
      <c r="F294" s="3">
        <f t="shared" si="75"/>
        <v>40</v>
      </c>
      <c r="G294" s="3">
        <f t="shared" si="75"/>
        <v>40</v>
      </c>
      <c r="H294" s="3">
        <f t="shared" si="75"/>
        <v>40</v>
      </c>
      <c r="I294" s="3">
        <f t="shared" si="75"/>
        <v>40</v>
      </c>
      <c r="J294" s="3">
        <f t="shared" si="75"/>
        <v>40</v>
      </c>
      <c r="K294" s="3">
        <f t="shared" si="75"/>
        <v>40</v>
      </c>
      <c r="L294" s="3">
        <f t="shared" si="75"/>
        <v>40</v>
      </c>
    </row>
    <row r="295" spans="1:12">
      <c r="A295" s="2040"/>
      <c r="B295" s="74" t="s">
        <v>581</v>
      </c>
      <c r="C295" s="75">
        <f>+D53*E53*F53</f>
        <v>0</v>
      </c>
      <c r="D295" s="75">
        <f>+D54*E54*F54</f>
        <v>0</v>
      </c>
      <c r="E295" s="1302">
        <f>+F55*G55*J55</f>
        <v>0</v>
      </c>
      <c r="F295" s="75">
        <f>+D56*E56*F56</f>
        <v>0</v>
      </c>
      <c r="G295" s="75">
        <f>+D57*E57*F57</f>
        <v>0</v>
      </c>
      <c r="H295" s="75"/>
      <c r="I295" s="75"/>
      <c r="J295" s="75"/>
      <c r="K295" s="75"/>
      <c r="L295" s="75"/>
    </row>
    <row r="296" spans="1:12">
      <c r="A296" s="2040"/>
      <c r="B296" s="22" t="s">
        <v>582</v>
      </c>
      <c r="C296" s="77">
        <f>+C295/C294</f>
        <v>0</v>
      </c>
      <c r="D296" s="71">
        <f>+D295/D294</f>
        <v>0</v>
      </c>
      <c r="E296" s="77">
        <f>+E295/E294</f>
        <v>0</v>
      </c>
      <c r="F296" s="78">
        <f>+F295/F294</f>
        <v>0</v>
      </c>
      <c r="G296" s="3">
        <f>+G295/G294</f>
        <v>0</v>
      </c>
      <c r="H296" s="71"/>
      <c r="I296" s="3"/>
      <c r="J296" s="71"/>
      <c r="K296" s="3"/>
      <c r="L296" s="71"/>
    </row>
    <row r="297" spans="1:12" ht="1.95" customHeight="1">
      <c r="A297" s="2040"/>
      <c r="D297" s="71"/>
      <c r="F297" s="71"/>
      <c r="G297" s="3"/>
      <c r="H297" s="71"/>
      <c r="I297" s="3"/>
      <c r="J297" s="71"/>
      <c r="K297" s="3"/>
      <c r="L297" s="71"/>
    </row>
    <row r="298" spans="1:12">
      <c r="A298" s="2040"/>
      <c r="B298" s="22" t="s">
        <v>585</v>
      </c>
      <c r="C298" s="3">
        <f>C263</f>
        <v>90</v>
      </c>
      <c r="D298" s="71">
        <f>+C298</f>
        <v>90</v>
      </c>
      <c r="E298" s="71">
        <f t="shared" ref="E298:L298" si="76">+D298</f>
        <v>90</v>
      </c>
      <c r="F298" s="71">
        <f t="shared" si="76"/>
        <v>90</v>
      </c>
      <c r="G298" s="71">
        <f t="shared" si="76"/>
        <v>90</v>
      </c>
      <c r="H298" s="71">
        <f t="shared" si="76"/>
        <v>90</v>
      </c>
      <c r="I298" s="71">
        <f t="shared" si="76"/>
        <v>90</v>
      </c>
      <c r="J298" s="71">
        <f t="shared" si="76"/>
        <v>90</v>
      </c>
      <c r="K298" s="71">
        <f t="shared" si="76"/>
        <v>90</v>
      </c>
      <c r="L298" s="71">
        <f t="shared" si="76"/>
        <v>90</v>
      </c>
    </row>
    <row r="299" spans="1:12">
      <c r="A299" s="2040"/>
      <c r="B299" s="1525" t="s">
        <v>586</v>
      </c>
      <c r="C299" s="79">
        <f>C296/C298</f>
        <v>0</v>
      </c>
      <c r="D299" s="79">
        <f>D296/D298</f>
        <v>0</v>
      </c>
      <c r="E299" s="79">
        <f>E296/E298</f>
        <v>0</v>
      </c>
      <c r="F299" s="79">
        <f>F296/F298</f>
        <v>0</v>
      </c>
      <c r="G299" s="79">
        <f>G296/G298</f>
        <v>0</v>
      </c>
      <c r="H299" s="79"/>
      <c r="I299" s="79"/>
      <c r="J299" s="79"/>
      <c r="K299" s="79"/>
      <c r="L299" s="79"/>
    </row>
    <row r="300" spans="1:12" ht="1.95" customHeight="1">
      <c r="A300" s="2040"/>
      <c r="B300" s="72"/>
      <c r="C300" s="73"/>
      <c r="D300" s="73"/>
      <c r="E300" s="73"/>
      <c r="F300" s="73"/>
      <c r="G300" s="73"/>
      <c r="H300" s="73"/>
      <c r="I300" s="73"/>
      <c r="J300" s="73"/>
      <c r="K300" s="73"/>
      <c r="L300" s="73"/>
    </row>
    <row r="301" spans="1:12">
      <c r="A301" s="2040"/>
      <c r="B301" s="81" t="s">
        <v>84</v>
      </c>
      <c r="C301" s="81"/>
      <c r="D301" s="82"/>
      <c r="E301" s="81"/>
      <c r="F301" s="82"/>
      <c r="G301" s="81"/>
      <c r="H301" s="82"/>
      <c r="I301" s="81"/>
      <c r="J301" s="82"/>
      <c r="K301" s="81"/>
      <c r="L301" s="82"/>
    </row>
    <row r="302" spans="1:12">
      <c r="A302" s="80"/>
      <c r="B302" s="22" t="s">
        <v>592</v>
      </c>
      <c r="C302" s="83">
        <v>350</v>
      </c>
      <c r="D302" s="71">
        <v>350</v>
      </c>
      <c r="E302" s="83">
        <v>350</v>
      </c>
      <c r="F302" s="71">
        <v>350</v>
      </c>
      <c r="G302" s="83">
        <v>350</v>
      </c>
      <c r="H302" s="71"/>
      <c r="I302" s="83"/>
      <c r="J302" s="71"/>
      <c r="K302" s="83"/>
      <c r="L302" s="71"/>
    </row>
    <row r="303" spans="1:12">
      <c r="A303" s="2027" t="s">
        <v>589</v>
      </c>
      <c r="B303" s="271" t="str">
        <f>B268</f>
        <v>CFx ACH / FACTOR = CFM RECOMMEND</v>
      </c>
      <c r="C303" s="77">
        <f>+C295*$G$231/$E$231</f>
        <v>0</v>
      </c>
      <c r="D303" s="77">
        <f>+D295*$G$231/$E$231</f>
        <v>0</v>
      </c>
      <c r="E303" s="77">
        <f>+E295*$G$231/$E$231</f>
        <v>0</v>
      </c>
      <c r="F303" s="77">
        <f>+F295*$G$231/$E$231</f>
        <v>0</v>
      </c>
      <c r="G303" s="77">
        <f>+G295*$G$231/$E$231</f>
        <v>0</v>
      </c>
      <c r="H303" s="77"/>
      <c r="I303" s="77"/>
      <c r="J303" s="77"/>
      <c r="K303" s="77"/>
      <c r="L303" s="77"/>
    </row>
    <row r="304" spans="1:12">
      <c r="A304" s="2027"/>
      <c r="B304" s="1525" t="s">
        <v>586</v>
      </c>
      <c r="C304" s="79">
        <f>C303/C302</f>
        <v>0</v>
      </c>
      <c r="D304" s="79">
        <f>D303/D302</f>
        <v>0</v>
      </c>
      <c r="E304" s="79">
        <f t="shared" ref="E304" si="77">E303/E302</f>
        <v>0</v>
      </c>
      <c r="F304" s="79">
        <f t="shared" ref="F304" si="78">F303/F302</f>
        <v>0</v>
      </c>
      <c r="G304" s="79">
        <f t="shared" ref="G304" si="79">G303/G302</f>
        <v>0</v>
      </c>
      <c r="H304" s="79"/>
      <c r="I304" s="79"/>
      <c r="J304" s="79"/>
      <c r="K304" s="79"/>
      <c r="L304" s="79"/>
    </row>
    <row r="305" spans="1:13" ht="3" customHeight="1">
      <c r="A305" s="2027"/>
      <c r="B305" s="728"/>
      <c r="C305" s="729"/>
      <c r="D305" s="729"/>
      <c r="E305" s="729"/>
      <c r="F305" s="729"/>
      <c r="G305" s="729"/>
      <c r="H305" s="729"/>
      <c r="I305" s="729"/>
      <c r="J305" s="729"/>
      <c r="K305" s="729"/>
      <c r="L305" s="729"/>
    </row>
    <row r="306" spans="1:13">
      <c r="A306" s="2027"/>
      <c r="B306" s="81" t="s">
        <v>484</v>
      </c>
      <c r="C306" s="81"/>
      <c r="D306" s="82"/>
      <c r="E306" s="81"/>
      <c r="F306" s="82"/>
      <c r="G306" s="81"/>
      <c r="H306" s="82"/>
      <c r="I306" s="81"/>
      <c r="J306" s="82"/>
      <c r="K306" s="81"/>
      <c r="L306" s="82"/>
    </row>
    <row r="307" spans="1:13">
      <c r="A307" s="2027"/>
      <c r="B307" s="22" t="s">
        <v>597</v>
      </c>
      <c r="C307" s="87">
        <f>IF(+C304=0,0,1)</f>
        <v>0</v>
      </c>
      <c r="D307" s="87">
        <f>IF(+D304=0,0,1)</f>
        <v>0</v>
      </c>
      <c r="E307" s="87">
        <f>IF(+E304=0,0,1)</f>
        <v>0</v>
      </c>
      <c r="F307" s="87">
        <f>IF(+F304=0,0,1)</f>
        <v>0</v>
      </c>
      <c r="G307" s="87">
        <f>IF(+G304=0,0,1)</f>
        <v>0</v>
      </c>
      <c r="H307" s="87"/>
      <c r="I307" s="87"/>
      <c r="J307" s="87"/>
      <c r="K307" s="87"/>
      <c r="L307" s="87"/>
    </row>
    <row r="308" spans="1:13">
      <c r="A308" s="2027"/>
      <c r="B308" s="88" t="s">
        <v>607</v>
      </c>
      <c r="C308" s="3">
        <f>C273</f>
        <v>50</v>
      </c>
      <c r="D308" s="3">
        <f>C308</f>
        <v>50</v>
      </c>
      <c r="E308" s="3">
        <f>D308</f>
        <v>50</v>
      </c>
      <c r="F308" s="3">
        <f>E308</f>
        <v>50</v>
      </c>
      <c r="G308" s="3">
        <f>F308</f>
        <v>50</v>
      </c>
      <c r="H308" s="3"/>
      <c r="I308" s="3"/>
      <c r="J308" s="3"/>
      <c r="K308" s="3"/>
      <c r="L308" s="3"/>
    </row>
    <row r="309" spans="1:13">
      <c r="B309" s="89" t="s">
        <v>603</v>
      </c>
      <c r="C309" s="58" t="str">
        <f>K53</f>
        <v>_</v>
      </c>
      <c r="D309" s="58" t="str">
        <f>K54</f>
        <v>_</v>
      </c>
      <c r="E309" s="58" t="str">
        <f>K55</f>
        <v>_</v>
      </c>
      <c r="F309" s="58" t="str">
        <f>K56</f>
        <v>_</v>
      </c>
      <c r="G309" s="58" t="str">
        <f>K57</f>
        <v>_</v>
      </c>
      <c r="H309" s="41"/>
      <c r="I309" s="58"/>
      <c r="J309" s="58"/>
      <c r="K309" s="58"/>
      <c r="L309" s="58"/>
    </row>
    <row r="310" spans="1:13">
      <c r="A310" s="2030" t="s">
        <v>484</v>
      </c>
      <c r="B310" s="1526" t="s">
        <v>586</v>
      </c>
      <c r="C310" s="90">
        <f>C309/C308</f>
        <v>0</v>
      </c>
      <c r="D310" s="90">
        <f>D309/D308</f>
        <v>0</v>
      </c>
      <c r="E310" s="1300">
        <f>E309/E308</f>
        <v>0</v>
      </c>
      <c r="F310" s="1300">
        <f>F309/F308</f>
        <v>0</v>
      </c>
      <c r="G310" s="90">
        <f>G309/G308</f>
        <v>0</v>
      </c>
      <c r="H310" s="90"/>
      <c r="I310" s="90"/>
      <c r="J310" s="90"/>
      <c r="K310" s="90"/>
      <c r="L310" s="90"/>
    </row>
    <row r="311" spans="1:13">
      <c r="A311" s="2030"/>
      <c r="B311" s="91" t="s">
        <v>591</v>
      </c>
      <c r="C311" s="3">
        <f>C276</f>
        <v>100</v>
      </c>
      <c r="D311" s="3">
        <f>C311</f>
        <v>100</v>
      </c>
      <c r="E311" s="3">
        <f>D311</f>
        <v>100</v>
      </c>
      <c r="F311" s="3">
        <f>E311</f>
        <v>100</v>
      </c>
      <c r="G311" s="3">
        <f>F311</f>
        <v>100</v>
      </c>
      <c r="H311" s="71"/>
      <c r="I311" s="3"/>
      <c r="J311" s="71"/>
      <c r="K311" s="3"/>
      <c r="L311" s="71"/>
    </row>
    <row r="312" spans="1:13">
      <c r="A312" s="2030"/>
      <c r="B312" s="17" t="str">
        <f>B277</f>
        <v xml:space="preserve"> AFFECTED AREA=CLG SF</v>
      </c>
      <c r="C312" s="41" t="str">
        <f>L53</f>
        <v>_</v>
      </c>
      <c r="D312" s="41" t="str">
        <f>L54</f>
        <v>_</v>
      </c>
      <c r="E312" s="41" t="str">
        <f>L55</f>
        <v>_</v>
      </c>
      <c r="F312" s="41" t="str">
        <f>L56</f>
        <v>_</v>
      </c>
      <c r="G312" s="41" t="str">
        <f>L57</f>
        <v>_</v>
      </c>
      <c r="H312" s="58"/>
      <c r="I312" s="58"/>
      <c r="J312" s="58"/>
      <c r="K312" s="58"/>
      <c r="L312" s="58"/>
    </row>
    <row r="313" spans="1:13">
      <c r="A313" s="2030"/>
      <c r="B313" s="1526" t="s">
        <v>586</v>
      </c>
      <c r="C313" s="92">
        <f>C312/$C$311</f>
        <v>0</v>
      </c>
      <c r="D313" s="92">
        <f t="shared" ref="D313:G313" si="80">D312/$C$311</f>
        <v>0</v>
      </c>
      <c r="E313" s="1301">
        <f t="shared" si="80"/>
        <v>0</v>
      </c>
      <c r="F313" s="1301">
        <f t="shared" si="80"/>
        <v>0</v>
      </c>
      <c r="G313" s="92">
        <f t="shared" si="80"/>
        <v>0</v>
      </c>
      <c r="H313" s="90"/>
      <c r="I313" s="90"/>
      <c r="J313" s="90"/>
      <c r="K313" s="90"/>
      <c r="L313" s="90"/>
    </row>
    <row r="314" spans="1:13">
      <c r="A314" s="2030"/>
      <c r="B314" s="17" t="str">
        <f>B279</f>
        <v xml:space="preserve"> AFFECTED AREA=WALL SF </v>
      </c>
      <c r="C314" s="92" t="str">
        <f>J53</f>
        <v>_</v>
      </c>
      <c r="D314" s="92" t="str">
        <f>J54</f>
        <v>_</v>
      </c>
      <c r="E314" s="92" t="str">
        <f>J55</f>
        <v>_</v>
      </c>
      <c r="F314" s="92" t="str">
        <f>J56</f>
        <v>_</v>
      </c>
      <c r="G314" s="92" t="str">
        <f>J57</f>
        <v>_</v>
      </c>
      <c r="H314" s="90"/>
      <c r="I314" s="90"/>
      <c r="J314" s="90"/>
      <c r="K314" s="90"/>
      <c r="L314" s="90"/>
    </row>
    <row r="315" spans="1:13">
      <c r="A315" s="2030"/>
      <c r="B315" s="1526" t="str">
        <f>B280</f>
        <v>Units recommended</v>
      </c>
      <c r="C315" s="92">
        <f>C314/$C$311</f>
        <v>0</v>
      </c>
      <c r="D315" s="92">
        <f t="shared" ref="D315" si="81">D314/$C$311</f>
        <v>0</v>
      </c>
      <c r="E315" s="1301">
        <f t="shared" ref="E315" si="82">E314/$C$311</f>
        <v>0</v>
      </c>
      <c r="F315" s="92">
        <f t="shared" ref="F315" si="83">F314/$C$311</f>
        <v>0</v>
      </c>
      <c r="G315" s="92">
        <f t="shared" ref="G315" si="84">G314/$C$311</f>
        <v>0</v>
      </c>
      <c r="H315" s="90"/>
      <c r="I315" s="90"/>
      <c r="J315" s="90"/>
      <c r="K315" s="90"/>
      <c r="L315" s="90"/>
    </row>
    <row r="316" spans="1:13" ht="1.95" customHeight="1">
      <c r="A316" s="2030"/>
      <c r="B316" s="731"/>
      <c r="C316" s="732"/>
      <c r="D316" s="733"/>
      <c r="E316" s="733"/>
      <c r="F316" s="733"/>
      <c r="G316" s="733"/>
      <c r="H316" s="733"/>
      <c r="I316" s="733"/>
      <c r="J316" s="733"/>
      <c r="K316" s="733"/>
      <c r="L316" s="733"/>
      <c r="M316" s="725"/>
    </row>
    <row r="317" spans="1:13">
      <c r="A317" s="2030"/>
      <c r="B317" s="74" t="s">
        <v>606</v>
      </c>
      <c r="C317" s="58">
        <v>0</v>
      </c>
      <c r="D317" s="71">
        <v>0</v>
      </c>
      <c r="E317" s="58">
        <v>0</v>
      </c>
      <c r="F317" s="71">
        <v>0</v>
      </c>
      <c r="G317" s="58">
        <v>0</v>
      </c>
      <c r="H317" s="71"/>
      <c r="I317" s="58"/>
      <c r="J317" s="71"/>
      <c r="K317" s="58"/>
      <c r="L317" s="71"/>
    </row>
    <row r="318" spans="1:13" ht="1.95" customHeight="1">
      <c r="A318" s="2030"/>
      <c r="B318" s="731"/>
      <c r="C318" s="732"/>
      <c r="D318" s="733"/>
      <c r="E318" s="733"/>
      <c r="F318" s="733"/>
      <c r="G318" s="733"/>
      <c r="H318" s="733"/>
      <c r="I318" s="733"/>
      <c r="J318" s="733"/>
      <c r="K318" s="733"/>
      <c r="L318" s="733"/>
      <c r="M318" s="725"/>
    </row>
    <row r="319" spans="1:13">
      <c r="A319" s="2030"/>
      <c r="B319" s="93" t="s">
        <v>55</v>
      </c>
      <c r="C319" s="52">
        <f>+ROUNDUP(C299,0)</f>
        <v>0</v>
      </c>
      <c r="D319" s="52">
        <f>+ROUNDUP(D299,0)</f>
        <v>0</v>
      </c>
      <c r="E319" s="52">
        <f>+ROUNDUP(E299,0)</f>
        <v>0</v>
      </c>
      <c r="F319" s="52">
        <f>+ROUNDUP(F299,0)</f>
        <v>0</v>
      </c>
      <c r="G319" s="52">
        <f>+ROUNDUP(G299,0)</f>
        <v>0</v>
      </c>
      <c r="H319" s="52"/>
      <c r="I319" s="52"/>
      <c r="J319" s="52"/>
      <c r="K319" s="52"/>
      <c r="L319" s="52"/>
    </row>
    <row r="320" spans="1:13">
      <c r="A320" s="2030"/>
      <c r="B320" s="93" t="s">
        <v>84</v>
      </c>
      <c r="C320" s="751">
        <f>+C304</f>
        <v>0</v>
      </c>
      <c r="D320" s="751">
        <f>+D304</f>
        <v>0</v>
      </c>
      <c r="E320" s="751">
        <f>+E304</f>
        <v>0</v>
      </c>
      <c r="F320" s="751">
        <f>+F304</f>
        <v>0</v>
      </c>
      <c r="G320" s="751">
        <f>+G304</f>
        <v>0</v>
      </c>
      <c r="H320" s="77"/>
      <c r="I320" s="77"/>
      <c r="J320" s="77"/>
      <c r="K320" s="77"/>
      <c r="L320" s="77"/>
    </row>
    <row r="321" spans="1:12">
      <c r="A321" s="2030"/>
      <c r="B321" s="93" t="s">
        <v>484</v>
      </c>
      <c r="C321" s="90">
        <f>+ROUNDUP(C307+C310+C313+C317+C315+C317,0)</f>
        <v>0</v>
      </c>
      <c r="D321" s="52">
        <f t="shared" ref="D321:G321" si="85">+ROUNDUP(D307+D310+D313+D317+D315+D317,0)</f>
        <v>0</v>
      </c>
      <c r="E321" s="52">
        <f t="shared" si="85"/>
        <v>0</v>
      </c>
      <c r="F321" s="52">
        <f t="shared" si="85"/>
        <v>0</v>
      </c>
      <c r="G321" s="52">
        <f t="shared" si="85"/>
        <v>0</v>
      </c>
      <c r="H321" s="52"/>
      <c r="I321" s="52"/>
      <c r="J321" s="52"/>
      <c r="K321" s="52"/>
      <c r="L321" s="52"/>
    </row>
    <row r="322" spans="1:12">
      <c r="A322" s="757"/>
      <c r="B322" s="93"/>
      <c r="C322" s="52"/>
      <c r="D322" s="52"/>
      <c r="E322" s="52"/>
      <c r="F322" s="52"/>
      <c r="G322" s="52"/>
      <c r="H322" s="52"/>
      <c r="I322" s="52"/>
      <c r="J322" s="52"/>
      <c r="K322" s="52"/>
      <c r="L322" s="52"/>
    </row>
    <row r="323" spans="1:12">
      <c r="A323" s="757"/>
      <c r="B323" s="93"/>
      <c r="C323" s="52"/>
      <c r="D323" s="52"/>
      <c r="E323" s="52"/>
      <c r="F323" s="52"/>
      <c r="G323" s="52"/>
      <c r="H323" s="52"/>
      <c r="I323" s="52"/>
      <c r="J323" s="52"/>
      <c r="K323" s="52"/>
      <c r="L323" s="52"/>
    </row>
    <row r="324" spans="1:12">
      <c r="B324" s="2074" t="s">
        <v>608</v>
      </c>
      <c r="C324" s="43">
        <f>H156</f>
        <v>0</v>
      </c>
      <c r="F324" s="4">
        <f>K156</f>
        <v>0</v>
      </c>
      <c r="I324" s="4">
        <f>I287</f>
        <v>0</v>
      </c>
      <c r="K324" s="2043">
        <f>K287</f>
        <v>0</v>
      </c>
      <c r="L324" s="2043"/>
    </row>
    <row r="325" spans="1:12">
      <c r="B325" s="2074"/>
    </row>
    <row r="326" spans="1:12">
      <c r="B326" s="132">
        <v>4</v>
      </c>
      <c r="D326" s="132" t="s">
        <v>609</v>
      </c>
      <c r="E326" s="132"/>
      <c r="F326" s="722" t="s">
        <v>610</v>
      </c>
      <c r="G326" s="722"/>
      <c r="H326" s="722"/>
      <c r="I326" s="722"/>
      <c r="J326" s="132"/>
      <c r="K326" s="132"/>
      <c r="L326" s="132"/>
    </row>
    <row r="327" spans="1:12">
      <c r="B327" s="132"/>
      <c r="D327" s="132"/>
      <c r="E327" s="132"/>
      <c r="F327" s="132"/>
      <c r="G327" s="132"/>
      <c r="H327" s="132"/>
      <c r="I327" s="132"/>
      <c r="J327" s="132"/>
      <c r="K327" s="132"/>
      <c r="L327" s="132"/>
    </row>
    <row r="328" spans="1:12">
      <c r="B328" s="132">
        <v>0.62350000000000005</v>
      </c>
      <c r="D328" s="132" t="s">
        <v>591</v>
      </c>
      <c r="E328" s="132"/>
      <c r="F328" s="132"/>
      <c r="G328" s="132"/>
      <c r="H328" s="132"/>
      <c r="I328" s="132"/>
      <c r="J328" s="132"/>
      <c r="K328" s="132"/>
      <c r="L328" s="132"/>
    </row>
    <row r="329" spans="1:12">
      <c r="B329" s="132"/>
      <c r="D329" s="132"/>
      <c r="E329" s="132"/>
      <c r="F329" s="132"/>
      <c r="G329" s="132"/>
      <c r="H329" s="132"/>
      <c r="I329" s="132"/>
      <c r="J329" s="132"/>
      <c r="K329" s="132"/>
      <c r="L329" s="132"/>
    </row>
    <row r="330" spans="1:12">
      <c r="B330" s="133">
        <f>N58</f>
        <v>0</v>
      </c>
      <c r="D330" s="134" t="s">
        <v>611</v>
      </c>
      <c r="E330" s="132"/>
      <c r="F330" s="132"/>
      <c r="G330" s="132"/>
      <c r="H330" s="132"/>
      <c r="I330" s="132"/>
      <c r="J330" s="132"/>
      <c r="K330" s="132"/>
      <c r="L330" s="132"/>
    </row>
    <row r="331" spans="1:12">
      <c r="B331" s="132"/>
      <c r="D331" s="132"/>
      <c r="E331" s="132"/>
      <c r="F331" s="132"/>
      <c r="G331" s="132"/>
      <c r="H331" s="132"/>
      <c r="I331" s="132"/>
      <c r="J331" s="132"/>
      <c r="K331" s="132"/>
      <c r="L331" s="132"/>
    </row>
    <row r="332" spans="1:12">
      <c r="B332" s="135">
        <f>+B326*B328*B330</f>
        <v>0</v>
      </c>
      <c r="D332" s="132" t="s">
        <v>612</v>
      </c>
      <c r="E332" s="132"/>
      <c r="F332" s="132"/>
      <c r="G332" s="132"/>
      <c r="H332" s="132"/>
      <c r="I332" s="132"/>
      <c r="J332" s="132"/>
      <c r="K332" s="132"/>
      <c r="L332" s="132"/>
    </row>
    <row r="333" spans="1:12">
      <c r="B333" s="135"/>
      <c r="D333" s="132"/>
      <c r="E333" s="132"/>
      <c r="F333" s="132"/>
      <c r="G333" s="132"/>
      <c r="H333" s="132"/>
      <c r="I333" s="132"/>
      <c r="J333" s="132"/>
      <c r="K333" s="132"/>
      <c r="L333" s="132"/>
    </row>
    <row r="334" spans="1:12">
      <c r="B334" s="135"/>
      <c r="D334" s="132"/>
      <c r="E334" s="132"/>
      <c r="F334" s="132"/>
      <c r="G334" s="132"/>
      <c r="H334" s="132"/>
      <c r="I334" s="132"/>
      <c r="J334" s="132"/>
      <c r="K334" s="132"/>
      <c r="L334" s="132"/>
    </row>
    <row r="335" spans="1:12">
      <c r="B335" s="132" t="s">
        <v>613</v>
      </c>
      <c r="D335" s="132"/>
      <c r="E335" s="132"/>
      <c r="F335" s="132"/>
      <c r="G335" s="132"/>
      <c r="H335" s="132"/>
      <c r="I335" s="132"/>
      <c r="J335" s="132"/>
      <c r="K335" s="132"/>
      <c r="L335" s="132"/>
    </row>
    <row r="336" spans="1:12">
      <c r="B336" s="132">
        <f>7800/2</f>
        <v>3900</v>
      </c>
      <c r="D336" s="132" t="s">
        <v>614</v>
      </c>
      <c r="E336" s="132"/>
      <c r="F336" s="132"/>
      <c r="G336" s="132"/>
      <c r="H336" s="132"/>
      <c r="I336" s="132"/>
      <c r="J336" s="132"/>
      <c r="K336" s="132"/>
      <c r="L336" s="132"/>
    </row>
    <row r="337" spans="2:12">
      <c r="B337" s="132"/>
      <c r="D337" s="132"/>
      <c r="E337" s="132"/>
      <c r="F337" s="132"/>
      <c r="G337" s="132"/>
      <c r="H337" s="132"/>
      <c r="I337" s="132"/>
      <c r="J337" s="132"/>
      <c r="K337" s="132"/>
      <c r="L337" s="132"/>
    </row>
    <row r="338" spans="2:12">
      <c r="B338" s="136">
        <f>+B332/B336</f>
        <v>0</v>
      </c>
      <c r="D338" s="132" t="s">
        <v>615</v>
      </c>
      <c r="E338" s="132"/>
      <c r="F338" s="132"/>
      <c r="G338" s="132"/>
      <c r="H338" s="132"/>
      <c r="I338" s="132"/>
      <c r="J338" s="132"/>
      <c r="K338" s="132"/>
      <c r="L338" s="132"/>
    </row>
    <row r="339" spans="2:12">
      <c r="B339" s="136"/>
      <c r="D339" s="132"/>
      <c r="E339" s="132"/>
      <c r="F339" s="132"/>
      <c r="G339" s="132"/>
      <c r="H339" s="132"/>
      <c r="I339" s="132"/>
      <c r="J339" s="132"/>
      <c r="K339" s="132"/>
      <c r="L339" s="132"/>
    </row>
    <row r="340" spans="2:12">
      <c r="B340" s="136"/>
      <c r="D340" s="132"/>
      <c r="E340" s="132"/>
      <c r="F340" s="132"/>
      <c r="G340" s="132"/>
      <c r="H340" s="132"/>
      <c r="I340" s="132"/>
      <c r="J340" s="132"/>
      <c r="K340" s="132"/>
      <c r="L340" s="132"/>
    </row>
    <row r="341" spans="2:12">
      <c r="B341" s="132" t="s">
        <v>616</v>
      </c>
      <c r="C341" s="132"/>
      <c r="D341" s="132"/>
      <c r="E341" s="132"/>
      <c r="F341" s="132"/>
      <c r="G341" s="132"/>
      <c r="H341" s="132"/>
      <c r="I341" s="132"/>
      <c r="J341" s="2068" t="s">
        <v>617</v>
      </c>
      <c r="K341" s="2068"/>
      <c r="L341" s="2068"/>
    </row>
    <row r="342" spans="2:12">
      <c r="B342" s="135">
        <f>+B332</f>
        <v>0</v>
      </c>
      <c r="C342" s="137"/>
      <c r="D342" s="132" t="s">
        <v>618</v>
      </c>
      <c r="E342" s="138">
        <v>0.5</v>
      </c>
      <c r="F342" s="138">
        <v>0.33</v>
      </c>
      <c r="G342" s="138">
        <v>0.25</v>
      </c>
      <c r="H342" s="138">
        <v>0.1</v>
      </c>
      <c r="I342" s="139"/>
      <c r="J342" s="2068"/>
      <c r="K342" s="2068"/>
      <c r="L342" s="2068"/>
    </row>
    <row r="343" spans="2:12">
      <c r="B343" s="132"/>
      <c r="C343" s="132"/>
      <c r="D343" s="132"/>
      <c r="E343" s="132"/>
      <c r="F343" s="132"/>
      <c r="G343" s="132"/>
      <c r="H343" s="132"/>
      <c r="I343" s="132"/>
      <c r="J343" s="2068"/>
      <c r="K343" s="2068"/>
      <c r="L343" s="2068"/>
    </row>
    <row r="344" spans="2:12">
      <c r="B344" s="132" t="s">
        <v>619</v>
      </c>
      <c r="D344" s="132" t="s">
        <v>612</v>
      </c>
      <c r="E344" s="132"/>
      <c r="F344" s="132"/>
      <c r="G344" s="132"/>
      <c r="H344" s="132"/>
      <c r="I344" s="140"/>
      <c r="J344" s="2068"/>
      <c r="K344" s="2068"/>
      <c r="L344" s="2068"/>
    </row>
    <row r="345" spans="2:12">
      <c r="B345" s="141"/>
      <c r="C345" s="132"/>
      <c r="D345" s="135">
        <f>B342</f>
        <v>0</v>
      </c>
      <c r="E345" s="135">
        <f>B342*E342</f>
        <v>0</v>
      </c>
      <c r="F345" s="135">
        <f>B342*F342</f>
        <v>0</v>
      </c>
      <c r="G345" s="135">
        <f>B342*G342</f>
        <v>0</v>
      </c>
      <c r="H345" s="135">
        <f>B342*H342</f>
        <v>0</v>
      </c>
      <c r="I345" s="142"/>
      <c r="J345" s="2068"/>
      <c r="K345" s="2068"/>
      <c r="L345" s="2068"/>
    </row>
    <row r="346" spans="2:12">
      <c r="B346" s="141"/>
      <c r="C346" s="132"/>
      <c r="D346" s="141"/>
      <c r="E346" s="141"/>
      <c r="F346" s="141"/>
      <c r="G346" s="141"/>
      <c r="H346" s="141"/>
      <c r="I346" s="142"/>
      <c r="J346" s="2068"/>
      <c r="K346" s="2068"/>
      <c r="L346" s="2068"/>
    </row>
    <row r="347" spans="2:12">
      <c r="B347" s="132"/>
      <c r="C347" s="132" t="s">
        <v>620</v>
      </c>
      <c r="D347" s="132">
        <v>0.44</v>
      </c>
      <c r="E347" s="132">
        <f>+D347*E342</f>
        <v>0.22</v>
      </c>
      <c r="F347" s="143">
        <f>+D347*F342</f>
        <v>0.1452</v>
      </c>
      <c r="G347" s="143">
        <f>+E347*G342</f>
        <v>5.5E-2</v>
      </c>
      <c r="H347" s="143">
        <f>+F347*H342</f>
        <v>1.452E-2</v>
      </c>
      <c r="I347" s="143"/>
      <c r="J347" s="2068"/>
      <c r="K347" s="2068"/>
      <c r="L347" s="2068"/>
    </row>
    <row r="348" spans="2:12">
      <c r="B348" s="143"/>
      <c r="C348" s="132"/>
      <c r="D348" s="132"/>
      <c r="E348" s="132"/>
      <c r="F348" s="132"/>
      <c r="G348" s="132"/>
      <c r="H348" s="132"/>
      <c r="I348" s="132"/>
      <c r="J348" s="2068"/>
      <c r="K348" s="2068"/>
      <c r="L348" s="2068"/>
    </row>
    <row r="349" spans="2:12">
      <c r="B349" s="132"/>
      <c r="C349" s="132" t="s">
        <v>614</v>
      </c>
      <c r="D349" s="132">
        <f>+D347*60</f>
        <v>26.4</v>
      </c>
      <c r="E349" s="132">
        <f>+E347*60</f>
        <v>13.2</v>
      </c>
      <c r="F349" s="141">
        <f>+F347*60</f>
        <v>8.7119999999999997</v>
      </c>
      <c r="G349" s="132">
        <f>+G347*60</f>
        <v>3.3</v>
      </c>
      <c r="H349" s="141">
        <f>+H347*60</f>
        <v>0.87119999999999997</v>
      </c>
      <c r="I349" s="132"/>
      <c r="J349" s="132"/>
      <c r="K349" s="132"/>
      <c r="L349" s="132"/>
    </row>
    <row r="350" spans="2:12">
      <c r="B350" s="132"/>
      <c r="C350" s="132"/>
      <c r="D350" s="132"/>
      <c r="E350" s="132"/>
      <c r="F350" s="132"/>
      <c r="G350" s="132"/>
      <c r="H350" s="132"/>
      <c r="I350" s="132"/>
      <c r="J350" s="132"/>
      <c r="K350" s="132"/>
      <c r="L350" s="132"/>
    </row>
    <row r="351" spans="2:12">
      <c r="B351" s="141"/>
      <c r="C351" s="132" t="s">
        <v>621</v>
      </c>
      <c r="D351" s="133">
        <f>+$B$332/D349</f>
        <v>0</v>
      </c>
      <c r="E351" s="133">
        <f>+$B$332/E349</f>
        <v>0</v>
      </c>
      <c r="F351" s="133">
        <f>+$B$332/F349</f>
        <v>0</v>
      </c>
      <c r="G351" s="133">
        <f>+$B$332/G349</f>
        <v>0</v>
      </c>
      <c r="H351" s="135">
        <f>+$B$332/H349</f>
        <v>0</v>
      </c>
      <c r="I351" s="141"/>
      <c r="J351" s="132"/>
      <c r="K351" s="132"/>
      <c r="L351" s="132"/>
    </row>
    <row r="352" spans="2:12">
      <c r="B352" s="141"/>
      <c r="C352" s="132"/>
      <c r="D352" s="141"/>
      <c r="E352" s="141"/>
      <c r="F352" s="141"/>
      <c r="G352" s="141"/>
      <c r="H352" s="141"/>
      <c r="I352" s="141"/>
      <c r="J352" s="132"/>
      <c r="K352" s="132"/>
      <c r="L352" s="132"/>
    </row>
    <row r="353" spans="2:12">
      <c r="B353" s="143"/>
      <c r="C353" s="132" t="s">
        <v>622</v>
      </c>
      <c r="D353" s="141">
        <f>+D351/24</f>
        <v>0</v>
      </c>
      <c r="E353" s="141">
        <f>+E351/24</f>
        <v>0</v>
      </c>
      <c r="F353" s="141">
        <f>+F351/24</f>
        <v>0</v>
      </c>
      <c r="G353" s="141">
        <f>+G351/24</f>
        <v>0</v>
      </c>
      <c r="H353" s="141">
        <f>+H351/24</f>
        <v>0</v>
      </c>
      <c r="I353" s="143"/>
      <c r="J353" s="132"/>
      <c r="K353" s="132"/>
      <c r="L353" s="132"/>
    </row>
    <row r="354" spans="2:12">
      <c r="B354" s="132"/>
      <c r="C354" s="144"/>
      <c r="D354" s="144"/>
      <c r="E354" s="144"/>
      <c r="F354" s="144"/>
      <c r="G354" s="132"/>
      <c r="H354" s="132"/>
      <c r="I354" s="132"/>
      <c r="J354" s="132"/>
      <c r="K354" s="132"/>
      <c r="L354" s="132"/>
    </row>
  </sheetData>
  <mergeCells count="111">
    <mergeCell ref="B324:B325"/>
    <mergeCell ref="B256:C256"/>
    <mergeCell ref="K288:K289"/>
    <mergeCell ref="L288:L289"/>
    <mergeCell ref="K287:L287"/>
    <mergeCell ref="K218:L218"/>
    <mergeCell ref="G105:G106"/>
    <mergeCell ref="E105:E106"/>
    <mergeCell ref="E107:E108"/>
    <mergeCell ref="E110:E111"/>
    <mergeCell ref="G107:G108"/>
    <mergeCell ref="G110:G111"/>
    <mergeCell ref="G177:H177"/>
    <mergeCell ref="B287:B289"/>
    <mergeCell ref="D116:D117"/>
    <mergeCell ref="B231:C231"/>
    <mergeCell ref="J341:L348"/>
    <mergeCell ref="K324:L324"/>
    <mergeCell ref="K252:L252"/>
    <mergeCell ref="H21:I23"/>
    <mergeCell ref="H59:I59"/>
    <mergeCell ref="I89:I90"/>
    <mergeCell ref="I65:I79"/>
    <mergeCell ref="K59:L59"/>
    <mergeCell ref="N18:N29"/>
    <mergeCell ref="H24:I25"/>
    <mergeCell ref="J24:J25"/>
    <mergeCell ref="D22:F23"/>
    <mergeCell ref="B26:B28"/>
    <mergeCell ref="B29:C30"/>
    <mergeCell ref="E89:G89"/>
    <mergeCell ref="F59:G59"/>
    <mergeCell ref="E162:F162"/>
    <mergeCell ref="E91:E94"/>
    <mergeCell ref="H14:I14"/>
    <mergeCell ref="H15:L17"/>
    <mergeCell ref="H20:J20"/>
    <mergeCell ref="J21:J22"/>
    <mergeCell ref="K18:L23"/>
    <mergeCell ref="J11:J14"/>
    <mergeCell ref="J26:J27"/>
    <mergeCell ref="C20:C21"/>
    <mergeCell ref="G67:G80"/>
    <mergeCell ref="C26:C27"/>
    <mergeCell ref="B23:B24"/>
    <mergeCell ref="C23:C24"/>
    <mergeCell ref="G91:G94"/>
    <mergeCell ref="C5:C6"/>
    <mergeCell ref="J5:J6"/>
    <mergeCell ref="H7:K8"/>
    <mergeCell ref="D8:F13"/>
    <mergeCell ref="I5:I6"/>
    <mergeCell ref="H89:H90"/>
    <mergeCell ref="D2:F2"/>
    <mergeCell ref="D3:F7"/>
    <mergeCell ref="I3:L4"/>
    <mergeCell ref="G4:G23"/>
    <mergeCell ref="D24:G28"/>
    <mergeCell ref="H26:I27"/>
    <mergeCell ref="J2:L2"/>
    <mergeCell ref="G3:H3"/>
    <mergeCell ref="K26:L28"/>
    <mergeCell ref="J9:J10"/>
    <mergeCell ref="C14:C15"/>
    <mergeCell ref="H18:I19"/>
    <mergeCell ref="D14:F17"/>
    <mergeCell ref="K11:L14"/>
    <mergeCell ref="D18:F21"/>
    <mergeCell ref="H11:I13"/>
    <mergeCell ref="D30:E30"/>
    <mergeCell ref="K61:K86"/>
    <mergeCell ref="A303:A308"/>
    <mergeCell ref="A310:A321"/>
    <mergeCell ref="E288:E289"/>
    <mergeCell ref="F288:F289"/>
    <mergeCell ref="G288:G289"/>
    <mergeCell ref="H288:H289"/>
    <mergeCell ref="I288:I289"/>
    <mergeCell ref="J288:J289"/>
    <mergeCell ref="C288:C289"/>
    <mergeCell ref="D288:D289"/>
    <mergeCell ref="A293:A301"/>
    <mergeCell ref="A249:A251"/>
    <mergeCell ref="A257:A266"/>
    <mergeCell ref="A268:A273"/>
    <mergeCell ref="B292:C292"/>
    <mergeCell ref="F218:H218"/>
    <mergeCell ref="A275:A286"/>
    <mergeCell ref="B218:B219"/>
    <mergeCell ref="A231:A234"/>
    <mergeCell ref="A237:A246"/>
    <mergeCell ref="B252:B253"/>
    <mergeCell ref="B222:C222"/>
    <mergeCell ref="B236:C236"/>
    <mergeCell ref="A222:A229"/>
    <mergeCell ref="A120:A126"/>
    <mergeCell ref="A128:A135"/>
    <mergeCell ref="O186:O189"/>
    <mergeCell ref="M187:M188"/>
    <mergeCell ref="C188:C189"/>
    <mergeCell ref="D188:D189"/>
    <mergeCell ref="E188:E189"/>
    <mergeCell ref="F188:F189"/>
    <mergeCell ref="K188:K189"/>
    <mergeCell ref="J188:J189"/>
    <mergeCell ref="L188:L189"/>
    <mergeCell ref="H188:H189"/>
    <mergeCell ref="I188:I189"/>
    <mergeCell ref="B157:L157"/>
    <mergeCell ref="H171:K172"/>
    <mergeCell ref="L171:L172"/>
  </mergeCells>
  <printOptions gridLines="1"/>
  <pageMargins left="0.2" right="0.17" top="0.17" bottom="0.17" header="0.17" footer="0.1"/>
  <pageSetup orientation="landscape" r:id="rId1"/>
  <headerFooter>
    <oddFooter>&amp;L&amp;P&amp;C&amp;A&amp;R&amp;F</oddFooter>
  </headerFooter>
  <rowBreaks count="9" manualBreakCount="9">
    <brk id="28" max="11" man="1"/>
    <brk id="58" max="11" man="1"/>
    <brk id="88" max="11" man="1"/>
    <brk id="117" max="11" man="1"/>
    <brk id="155" max="16383" man="1"/>
    <brk id="185" max="11" man="1"/>
    <brk id="217" max="11" man="1"/>
    <brk id="251" max="11" man="1"/>
    <brk id="286" max="11"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86D78-722D-432A-AF5B-BE1AD8B489C0}">
  <sheetPr transitionEvaluation="1" transitionEntry="1" codeName="Sheet26">
    <tabColor theme="4"/>
  </sheetPr>
  <dimension ref="A1:Q89"/>
  <sheetViews>
    <sheetView view="pageBreakPreview" topLeftCell="A9" zoomScale="90" zoomScaleNormal="100" zoomScaleSheetLayoutView="90" workbookViewId="0">
      <selection activeCell="Q12" sqref="Q12"/>
    </sheetView>
  </sheetViews>
  <sheetFormatPr defaultColWidth="8.88671875" defaultRowHeight="18"/>
  <cols>
    <col min="1" max="1" width="1.88671875" style="4" customWidth="1"/>
    <col min="2" max="2" width="22.33203125" style="22" customWidth="1"/>
    <col min="3" max="3" width="8.6640625" style="3" customWidth="1"/>
    <col min="4" max="4" width="9.33203125" style="3" customWidth="1"/>
    <col min="5" max="5" width="9.44140625" style="3" customWidth="1"/>
    <col min="6" max="6" width="7" style="3" customWidth="1"/>
    <col min="7" max="7" width="7.88671875" style="4" customWidth="1"/>
    <col min="8" max="8" width="6.33203125" style="4" customWidth="1"/>
    <col min="9" max="9" width="9.33203125" style="4" customWidth="1"/>
    <col min="10" max="10" width="6.88671875" style="4" customWidth="1"/>
    <col min="11" max="11" width="6.6640625" style="4" customWidth="1"/>
    <col min="12" max="12" width="7.33203125" style="4" customWidth="1"/>
    <col min="13" max="13" width="8" style="4" customWidth="1"/>
    <col min="14" max="14" width="6.33203125" style="4" customWidth="1"/>
    <col min="15" max="15" width="8.5546875" style="4" customWidth="1"/>
    <col min="16" max="16" width="7" style="4" customWidth="1"/>
    <col min="17" max="16384" width="8.88671875" style="4"/>
  </cols>
  <sheetData>
    <row r="1" spans="2:16" ht="18.600000000000001" thickBot="1">
      <c r="B1" s="1774" t="s">
        <v>623</v>
      </c>
      <c r="C1" s="1"/>
      <c r="D1" s="2">
        <f>'jobinfo(2)'!C1</f>
        <v>0</v>
      </c>
      <c r="G1" s="2049">
        <f>'jobinfo(2)'!C5</f>
        <v>0</v>
      </c>
      <c r="H1" s="2049"/>
      <c r="I1" s="2049"/>
      <c r="L1" s="2" t="str">
        <f>'jobinfo(2)'!C100</f>
        <v>All Phase Consulting, LLC</v>
      </c>
      <c r="M1" s="6"/>
    </row>
    <row r="2" spans="2:16" ht="19.350000000000001" customHeight="1" thickTop="1" thickBot="1">
      <c r="B2" s="2">
        <f>'jobinfo(2)'!C2</f>
        <v>0</v>
      </c>
      <c r="C2" s="7"/>
      <c r="D2" s="2049" t="s">
        <v>377</v>
      </c>
      <c r="E2" s="2049"/>
      <c r="F2" s="2049"/>
      <c r="G2" s="2">
        <f>'jobinfo(2)'!C26</f>
        <v>0</v>
      </c>
      <c r="I2" s="1377"/>
      <c r="K2" s="9"/>
      <c r="L2" s="2" t="str">
        <f>'jobinfo(2)'!C112</f>
        <v>Joe Jones, PM  216.450.7228</v>
      </c>
      <c r="M2" s="9"/>
    </row>
    <row r="3" spans="2:16" ht="18.600000000000001" customHeight="1" thickTop="1">
      <c r="B3" s="2">
        <f>'jobinfo(2)'!C3</f>
        <v>0</v>
      </c>
      <c r="C3" s="64" t="s">
        <v>378</v>
      </c>
      <c r="D3" s="4"/>
      <c r="E3" s="2101">
        <f>'jobinfo(2)'!C27</f>
        <v>0</v>
      </c>
      <c r="F3" s="2101"/>
      <c r="I3" s="1377"/>
      <c r="L3" s="1943" t="s">
        <v>378</v>
      </c>
      <c r="M3" s="2102"/>
      <c r="N3" s="2102"/>
      <c r="O3" s="2102"/>
      <c r="P3" s="2102"/>
    </row>
    <row r="4" spans="2:16" ht="25.2" customHeight="1">
      <c r="B4" s="1775" t="s">
        <v>379</v>
      </c>
      <c r="D4" s="2091"/>
      <c r="E4" s="2091"/>
      <c r="F4" s="2091"/>
      <c r="G4" s="2091"/>
      <c r="H4" s="2091"/>
      <c r="I4" s="2099" t="s">
        <v>381</v>
      </c>
      <c r="J4" s="2099"/>
      <c r="K4" s="2099"/>
      <c r="L4" s="357">
        <f>'MIT-EQPT'!J5</f>
        <v>1</v>
      </c>
      <c r="M4" s="2102"/>
      <c r="N4" s="2102"/>
      <c r="O4" s="2102"/>
      <c r="P4" s="2102"/>
    </row>
    <row r="5" spans="2:16" ht="21" customHeight="1">
      <c r="B5" s="14" t="s">
        <v>380</v>
      </c>
      <c r="C5" s="370">
        <f>'MIT-EQPT'!C5</f>
        <v>0</v>
      </c>
      <c r="D5" s="2091"/>
      <c r="E5" s="2091"/>
      <c r="F5" s="2091"/>
      <c r="G5" s="2091"/>
      <c r="H5" s="2091"/>
      <c r="I5" s="2099"/>
      <c r="J5" s="2099"/>
      <c r="K5" s="2099"/>
      <c r="M5" s="1379" t="str">
        <f>'MIT-EQPT'!L5</f>
        <v>P30/30-4W</v>
      </c>
    </row>
    <row r="6" spans="2:16" ht="18.600000000000001" customHeight="1">
      <c r="B6" s="17" t="s">
        <v>383</v>
      </c>
      <c r="C6" s="371"/>
      <c r="D6" s="2091"/>
      <c r="E6" s="2091"/>
      <c r="F6" s="2091"/>
      <c r="G6" s="2091"/>
      <c r="H6" s="2091"/>
      <c r="I6" s="366"/>
      <c r="J6" s="452"/>
      <c r="M6" s="1379" t="s">
        <v>385</v>
      </c>
    </row>
    <row r="7" spans="2:16" ht="21" customHeight="1">
      <c r="B7" s="17" t="s">
        <v>386</v>
      </c>
      <c r="C7" s="372"/>
      <c r="D7" s="2091"/>
      <c r="E7" s="2091"/>
      <c r="F7" s="2091"/>
      <c r="G7" s="2091"/>
      <c r="H7" s="2091"/>
      <c r="I7" s="360" t="s">
        <v>384</v>
      </c>
      <c r="J7" s="360"/>
      <c r="M7" s="1379" t="s">
        <v>387</v>
      </c>
    </row>
    <row r="8" spans="2:16" ht="16.2" customHeight="1">
      <c r="C8" s="43"/>
      <c r="D8" s="2091"/>
      <c r="E8" s="2091"/>
      <c r="F8" s="2091"/>
      <c r="G8" s="2091"/>
      <c r="H8" s="2091"/>
      <c r="I8" s="360"/>
      <c r="J8" s="360"/>
      <c r="K8" s="360"/>
      <c r="L8" s="360"/>
      <c r="M8" s="2043"/>
      <c r="N8" s="2043"/>
      <c r="O8" s="2043"/>
      <c r="P8" s="2043"/>
    </row>
    <row r="9" spans="2:16" ht="19.2" customHeight="1">
      <c r="B9" s="19" t="s">
        <v>55</v>
      </c>
      <c r="C9" s="43"/>
      <c r="D9" s="2091"/>
      <c r="E9" s="2091"/>
      <c r="F9" s="2091"/>
      <c r="G9" s="2091"/>
      <c r="H9" s="2091"/>
      <c r="I9" s="146" t="s">
        <v>389</v>
      </c>
      <c r="J9" s="2043"/>
      <c r="K9" s="15" t="s">
        <v>390</v>
      </c>
      <c r="L9" s="357">
        <f>L4</f>
        <v>1</v>
      </c>
      <c r="M9" s="2043"/>
      <c r="N9" s="21" t="s">
        <v>391</v>
      </c>
      <c r="O9" s="21"/>
    </row>
    <row r="10" spans="2:16" ht="21" customHeight="1">
      <c r="B10" s="20" t="s">
        <v>388</v>
      </c>
      <c r="C10" s="373">
        <f>'MIT-EQPT'!C9</f>
        <v>0</v>
      </c>
      <c r="D10" s="2091"/>
      <c r="E10" s="2091"/>
      <c r="F10" s="2091"/>
      <c r="G10" s="2091"/>
      <c r="H10" s="2091"/>
      <c r="I10" s="2103"/>
      <c r="J10" s="2043"/>
      <c r="K10" s="2104"/>
      <c r="L10" s="2104"/>
      <c r="M10" s="2043"/>
      <c r="N10" s="21" t="s">
        <v>392</v>
      </c>
      <c r="O10" s="21"/>
    </row>
    <row r="11" spans="2:16" ht="21" customHeight="1">
      <c r="B11" s="22" t="s">
        <v>383</v>
      </c>
      <c r="C11" s="2097"/>
      <c r="D11" s="2091"/>
      <c r="E11" s="2091"/>
      <c r="F11" s="2091"/>
      <c r="G11" s="2091"/>
      <c r="H11" s="2091"/>
      <c r="I11" s="2103"/>
      <c r="J11" s="2100" t="s">
        <v>393</v>
      </c>
      <c r="K11" s="2100"/>
      <c r="L11" s="2100"/>
      <c r="M11" s="1940"/>
      <c r="N11" s="1940"/>
      <c r="O11" s="1940"/>
      <c r="P11" s="1940"/>
    </row>
    <row r="12" spans="2:16" ht="21" customHeight="1">
      <c r="B12" s="22" t="s">
        <v>386</v>
      </c>
      <c r="C12" s="2097"/>
      <c r="D12" s="2091"/>
      <c r="E12" s="2091"/>
      <c r="F12" s="2091"/>
      <c r="G12" s="2091"/>
      <c r="H12" s="2091"/>
      <c r="I12" s="2103"/>
      <c r="J12" s="2100"/>
      <c r="K12" s="2100"/>
      <c r="L12" s="2100"/>
      <c r="M12" s="1942" t="s">
        <v>394</v>
      </c>
      <c r="N12" s="1941"/>
      <c r="O12" s="1941"/>
      <c r="P12" s="1941"/>
    </row>
    <row r="13" spans="2:16" ht="16.2" customHeight="1">
      <c r="C13" s="2097"/>
      <c r="D13" s="2091"/>
      <c r="E13" s="2091"/>
      <c r="F13" s="2091"/>
      <c r="G13" s="2091"/>
      <c r="H13" s="2091"/>
      <c r="I13" s="2103"/>
      <c r="J13" s="2100"/>
      <c r="K13" s="2100"/>
      <c r="L13" s="2100"/>
      <c r="M13" s="2043"/>
      <c r="N13" s="2043"/>
      <c r="O13" s="2043"/>
      <c r="P13" s="2043"/>
    </row>
    <row r="14" spans="2:16" ht="21" customHeight="1">
      <c r="B14" s="23" t="s">
        <v>396</v>
      </c>
      <c r="C14" s="259">
        <f>'MIT-EQPT'!C14</f>
        <v>0</v>
      </c>
      <c r="D14" s="2091"/>
      <c r="E14" s="2091"/>
      <c r="F14" s="2091"/>
      <c r="G14" s="2091"/>
      <c r="H14" s="2091"/>
      <c r="I14" s="2103"/>
      <c r="J14" s="2100"/>
      <c r="K14" s="2100"/>
      <c r="L14" s="2100"/>
      <c r="M14" s="2043"/>
      <c r="N14" s="2043"/>
      <c r="O14" s="2043"/>
      <c r="P14" s="2043"/>
    </row>
    <row r="15" spans="2:16" ht="21" customHeight="1">
      <c r="B15" s="20" t="s">
        <v>1261</v>
      </c>
      <c r="C15" s="259"/>
      <c r="D15" s="2091"/>
      <c r="E15" s="2091"/>
      <c r="F15" s="2091"/>
      <c r="G15" s="2091"/>
      <c r="H15" s="2091"/>
      <c r="I15" s="2103"/>
      <c r="J15" s="1987" t="s">
        <v>397</v>
      </c>
      <c r="K15" s="1987"/>
      <c r="L15" s="1987"/>
      <c r="M15" s="2043"/>
      <c r="N15" s="2043"/>
      <c r="O15" s="2043"/>
      <c r="P15" s="2043"/>
    </row>
    <row r="16" spans="2:16" ht="21" customHeight="1">
      <c r="B16" s="22" t="s">
        <v>383</v>
      </c>
      <c r="C16" s="2097"/>
      <c r="D16" s="2091"/>
      <c r="E16" s="2091"/>
      <c r="F16" s="2091"/>
      <c r="G16" s="2091"/>
      <c r="H16" s="2091"/>
      <c r="I16" s="2103"/>
      <c r="J16" s="2043"/>
      <c r="K16" s="2043"/>
      <c r="L16" s="2043"/>
      <c r="M16" s="2043"/>
      <c r="N16" s="2043"/>
      <c r="O16" s="2043"/>
      <c r="P16" s="2043"/>
    </row>
    <row r="17" spans="1:17" ht="18" customHeight="1">
      <c r="B17" s="22" t="s">
        <v>386</v>
      </c>
      <c r="C17" s="2097"/>
      <c r="D17" s="2091"/>
      <c r="E17" s="2091"/>
      <c r="F17" s="2091"/>
      <c r="G17" s="2091"/>
      <c r="H17" s="2091"/>
      <c r="I17" s="2103"/>
      <c r="J17" s="2043"/>
      <c r="K17" s="2043"/>
      <c r="L17" s="2043"/>
      <c r="M17" s="2043"/>
      <c r="N17" s="2043"/>
      <c r="O17" s="2043"/>
      <c r="P17" s="2043"/>
    </row>
    <row r="18" spans="1:17" ht="36.6" customHeight="1">
      <c r="B18" s="24" t="s">
        <v>399</v>
      </c>
      <c r="C18" s="259">
        <f>'MIT-EQPT'!C18</f>
        <v>0</v>
      </c>
      <c r="D18" s="2091"/>
      <c r="E18" s="2091"/>
      <c r="F18" s="2091"/>
      <c r="G18" s="2091"/>
      <c r="H18" s="2091"/>
      <c r="I18" s="2103"/>
      <c r="J18" s="2098" t="s">
        <v>400</v>
      </c>
      <c r="K18" s="2098"/>
      <c r="L18" s="124">
        <f>'MIT-EQPT'!J18</f>
        <v>0</v>
      </c>
      <c r="M18" s="2043"/>
      <c r="N18" s="2043"/>
      <c r="O18" s="2043"/>
      <c r="P18" s="2043"/>
    </row>
    <row r="19" spans="1:17" ht="18" customHeight="1">
      <c r="B19" s="361"/>
      <c r="C19" s="374"/>
      <c r="D19" s="2091"/>
      <c r="E19" s="2091"/>
      <c r="F19" s="2091"/>
      <c r="G19" s="2091"/>
      <c r="H19" s="2091"/>
      <c r="I19" s="2103"/>
      <c r="J19" s="2098"/>
      <c r="K19" s="2098"/>
      <c r="L19" s="2043"/>
      <c r="M19" s="2043"/>
      <c r="N19" s="2043"/>
      <c r="O19" s="2043"/>
      <c r="P19" s="2043"/>
    </row>
    <row r="20" spans="1:17" ht="21">
      <c r="B20" s="362" t="s">
        <v>402</v>
      </c>
      <c r="C20" s="2087">
        <v>10</v>
      </c>
      <c r="D20" s="2091"/>
      <c r="E20" s="2091"/>
      <c r="F20" s="2091"/>
      <c r="G20" s="2091"/>
      <c r="H20" s="2091"/>
      <c r="I20" s="2103"/>
      <c r="J20" s="2062"/>
      <c r="K20" s="2062"/>
      <c r="L20" s="2043"/>
      <c r="M20" s="2043"/>
      <c r="N20" s="2043"/>
      <c r="O20" s="2043"/>
      <c r="P20" s="2043"/>
    </row>
    <row r="21" spans="1:17" ht="18" customHeight="1">
      <c r="B21" s="362"/>
      <c r="C21" s="2087"/>
      <c r="D21" s="2091"/>
      <c r="E21" s="2091"/>
      <c r="F21" s="2091"/>
      <c r="G21" s="2091"/>
      <c r="H21" s="2091"/>
      <c r="I21" s="2069" t="s">
        <v>403</v>
      </c>
      <c r="J21" s="2069"/>
      <c r="K21" s="2069"/>
      <c r="L21" s="2041">
        <f>'MIT-EQPT'!J21</f>
        <v>0</v>
      </c>
      <c r="M21" s="2043"/>
      <c r="N21" s="2043"/>
      <c r="O21" s="2043"/>
      <c r="P21" s="2043"/>
    </row>
    <row r="22" spans="1:17" ht="18" customHeight="1">
      <c r="C22" s="43"/>
      <c r="D22" s="2091"/>
      <c r="E22" s="2091"/>
      <c r="F22" s="2091"/>
      <c r="G22" s="2091"/>
      <c r="H22" s="2091"/>
      <c r="I22" s="2069"/>
      <c r="J22" s="2069"/>
      <c r="K22" s="2069"/>
      <c r="L22" s="2041"/>
      <c r="M22" s="2043"/>
      <c r="N22" s="2043"/>
      <c r="O22" s="2043"/>
      <c r="P22" s="2043"/>
    </row>
    <row r="23" spans="1:17" ht="18" customHeight="1">
      <c r="B23" s="2065" t="s">
        <v>404</v>
      </c>
      <c r="C23" s="2088">
        <f>M59</f>
        <v>0</v>
      </c>
      <c r="D23" s="2091"/>
      <c r="E23" s="2091"/>
      <c r="F23" s="2091"/>
      <c r="G23" s="2091"/>
      <c r="H23" s="2091"/>
      <c r="I23" s="2069"/>
      <c r="J23" s="2069"/>
      <c r="K23" s="2069"/>
      <c r="M23" s="2043"/>
      <c r="N23" s="2043"/>
      <c r="O23" s="2043"/>
      <c r="P23" s="2043"/>
    </row>
    <row r="24" spans="1:17" ht="18" customHeight="1">
      <c r="B24" s="2065"/>
      <c r="C24" s="2088"/>
      <c r="D24" s="2091"/>
      <c r="E24" s="2091"/>
      <c r="F24" s="2091"/>
      <c r="G24" s="2091"/>
      <c r="H24" s="2091"/>
      <c r="I24" s="2107" t="s">
        <v>405</v>
      </c>
      <c r="J24" s="2107"/>
      <c r="K24" s="2107"/>
      <c r="L24" s="1378"/>
      <c r="M24" s="2043"/>
      <c r="N24" s="2043"/>
      <c r="O24" s="2043"/>
      <c r="P24" s="2043"/>
    </row>
    <row r="25" spans="1:17" ht="13.95" customHeight="1">
      <c r="B25" s="2086"/>
      <c r="C25" s="2086"/>
      <c r="D25" s="2091"/>
      <c r="E25" s="2091"/>
      <c r="F25" s="2091"/>
      <c r="G25" s="2091"/>
      <c r="H25" s="2091"/>
      <c r="I25" s="2107"/>
      <c r="J25" s="2107"/>
      <c r="K25" s="2107"/>
      <c r="L25" s="2108">
        <f>'MIT-EQPT'!$J$24</f>
        <v>0</v>
      </c>
      <c r="M25" s="2043"/>
      <c r="N25" s="2043"/>
      <c r="O25" s="2043"/>
      <c r="P25" s="2043"/>
    </row>
    <row r="26" spans="1:17" ht="18" customHeight="1">
      <c r="B26" s="2057" t="s">
        <v>406</v>
      </c>
      <c r="C26" s="2087">
        <f>L59</f>
        <v>0</v>
      </c>
      <c r="D26" s="2091"/>
      <c r="E26" s="2091"/>
      <c r="F26" s="2091"/>
      <c r="G26" s="2091"/>
      <c r="H26" s="2091"/>
      <c r="I26" s="2107"/>
      <c r="J26" s="2107"/>
      <c r="K26" s="2107"/>
      <c r="L26" s="2108"/>
      <c r="M26" s="2043"/>
      <c r="N26" s="2043"/>
      <c r="O26" s="2043"/>
      <c r="P26" s="2043"/>
    </row>
    <row r="27" spans="1:17" ht="21" customHeight="1">
      <c r="B27" s="2057"/>
      <c r="C27" s="2087"/>
      <c r="D27" s="2091"/>
      <c r="E27" s="2091"/>
      <c r="F27" s="2091"/>
      <c r="G27" s="2091"/>
      <c r="H27" s="2091"/>
      <c r="I27" s="2050" t="s">
        <v>407</v>
      </c>
      <c r="J27" s="2050"/>
      <c r="K27" s="2050"/>
      <c r="M27" s="2043"/>
      <c r="N27" s="2043"/>
      <c r="O27" s="2043"/>
      <c r="P27" s="2043"/>
    </row>
    <row r="28" spans="1:17" ht="21" customHeight="1">
      <c r="B28" s="2057"/>
      <c r="C28" s="363"/>
      <c r="D28" s="2091"/>
      <c r="E28" s="2091"/>
      <c r="F28" s="2091"/>
      <c r="G28" s="2091"/>
      <c r="H28" s="2091"/>
      <c r="I28" s="2050"/>
      <c r="J28" s="2050"/>
      <c r="K28" s="2050"/>
      <c r="L28" s="1912">
        <f>'MIT-EQPT'!J26</f>
        <v>0</v>
      </c>
      <c r="M28" s="2043"/>
      <c r="N28" s="2043"/>
      <c r="O28" s="2043"/>
      <c r="P28" s="2043"/>
    </row>
    <row r="29" spans="1:17" ht="18.899999999999999" customHeight="1">
      <c r="B29" s="2096" t="s">
        <v>408</v>
      </c>
      <c r="C29" s="2096"/>
      <c r="D29" s="2049">
        <f>D1</f>
        <v>0</v>
      </c>
      <c r="E29" s="2049"/>
      <c r="F29" s="2049">
        <f>E3</f>
        <v>0</v>
      </c>
      <c r="G29" s="2049"/>
      <c r="H29" s="2049"/>
      <c r="I29" s="1893"/>
      <c r="J29" s="1893"/>
      <c r="K29" s="2"/>
      <c r="L29" s="2043">
        <f>G2</f>
        <v>0</v>
      </c>
      <c r="M29" s="2043"/>
      <c r="N29" s="2043"/>
      <c r="O29" s="3"/>
    </row>
    <row r="30" spans="1:17" ht="1.2" customHeight="1">
      <c r="A30" s="8"/>
      <c r="C30" s="27"/>
      <c r="D30" s="27"/>
      <c r="E30" s="27"/>
      <c r="F30" s="27"/>
      <c r="L30" s="2043"/>
      <c r="M30" s="2043"/>
      <c r="N30" s="2043"/>
      <c r="O30" s="3"/>
    </row>
    <row r="31" spans="1:17" ht="15" customHeight="1">
      <c r="A31" s="8"/>
      <c r="B31" s="1135" t="s">
        <v>624</v>
      </c>
      <c r="C31" s="1136" t="s">
        <v>380</v>
      </c>
      <c r="D31" s="1136" t="s">
        <v>488</v>
      </c>
      <c r="E31" s="1137" t="s">
        <v>625</v>
      </c>
      <c r="F31" s="1383" t="s">
        <v>626</v>
      </c>
      <c r="G31" s="1383" t="s">
        <v>454</v>
      </c>
      <c r="H31" s="1386" t="s">
        <v>200</v>
      </c>
      <c r="I31" s="1358" t="str">
        <f>'MIT-EQPT'!J60</f>
        <v>HTBL</v>
      </c>
      <c r="J31" s="1139" t="s">
        <v>432</v>
      </c>
      <c r="K31" s="4" t="s">
        <v>75</v>
      </c>
      <c r="L31" s="1138" t="s">
        <v>70</v>
      </c>
      <c r="M31" s="1138" t="s">
        <v>71</v>
      </c>
      <c r="N31" s="224" t="s">
        <v>72</v>
      </c>
      <c r="O31" s="95" t="s">
        <v>434</v>
      </c>
      <c r="Q31" s="4">
        <f>'MIT-EQPT'!$L$186</f>
        <v>16</v>
      </c>
    </row>
    <row r="32" spans="1:17" ht="23.4" customHeight="1">
      <c r="A32" s="2093" t="s">
        <v>409</v>
      </c>
      <c r="B32" s="1939" t="s">
        <v>627</v>
      </c>
      <c r="C32" s="2094" t="s">
        <v>484</v>
      </c>
      <c r="D32" s="356" t="s">
        <v>443</v>
      </c>
      <c r="E32" s="2095" t="s">
        <v>55</v>
      </c>
      <c r="G32" s="2089" t="str">
        <f>'MIT-EQPT'!I89</f>
        <v>TENSION Poles</v>
      </c>
      <c r="H32" s="2106" t="s">
        <v>85</v>
      </c>
      <c r="I32" s="1985" t="s">
        <v>628</v>
      </c>
      <c r="J32" s="2109" t="s">
        <v>562</v>
      </c>
      <c r="K32" s="2090" t="s">
        <v>629</v>
      </c>
      <c r="L32" s="2090"/>
      <c r="M32" s="2090"/>
      <c r="N32" s="2090"/>
      <c r="O32" s="1878"/>
      <c r="P32" s="2105" t="s">
        <v>571</v>
      </c>
    </row>
    <row r="33" spans="1:17" ht="28.95" customHeight="1">
      <c r="A33" s="2093"/>
      <c r="B33" s="453" t="s">
        <v>630</v>
      </c>
      <c r="C33" s="2094"/>
      <c r="D33" s="59" t="s">
        <v>84</v>
      </c>
      <c r="E33" s="2095"/>
      <c r="F33" s="1357" t="str">
        <f>'MIT-EQPT'!H89</f>
        <v>ZIPPERS</v>
      </c>
      <c r="G33" s="2089"/>
      <c r="H33" s="2106"/>
      <c r="I33" s="1985"/>
      <c r="J33" s="2109"/>
      <c r="K33" s="1384" t="s">
        <v>631</v>
      </c>
      <c r="L33" s="1889" t="s">
        <v>632</v>
      </c>
      <c r="M33" s="1890" t="s">
        <v>633</v>
      </c>
      <c r="N33" s="4" t="s">
        <v>634</v>
      </c>
      <c r="O33" s="95" t="s">
        <v>434</v>
      </c>
      <c r="P33" s="2105"/>
    </row>
    <row r="34" spans="1:17" ht="16.95" customHeight="1">
      <c r="A34" s="268">
        <v>1</v>
      </c>
      <c r="B34" s="1922">
        <f>'MIT-EQPT'!B33</f>
        <v>0</v>
      </c>
      <c r="C34" s="1380" t="str">
        <f>'MIT-EQPT'!C33</f>
        <v xml:space="preserve"> </v>
      </c>
      <c r="D34" s="1913" t="str">
        <f>'MIT-EQPT'!J91</f>
        <v>_</v>
      </c>
      <c r="E34" s="386">
        <f>'MIT-EQPT'!C91</f>
        <v>0</v>
      </c>
      <c r="F34" s="1913">
        <f>'MIT-EQPT'!H91</f>
        <v>0</v>
      </c>
      <c r="G34" s="1380" t="str">
        <f>'MIT-EQPT'!I91</f>
        <v>_</v>
      </c>
      <c r="H34" s="1913">
        <f>'MIT-EQPT'!L91</f>
        <v>0</v>
      </c>
      <c r="I34" s="1359">
        <f>'MIT-EQPT'!J61</f>
        <v>0</v>
      </c>
      <c r="J34" s="1919">
        <f>'MIT-EQPT'!H61</f>
        <v>0</v>
      </c>
      <c r="K34" s="1380">
        <f>'MIT-EQPT'!F61</f>
        <v>0</v>
      </c>
      <c r="L34" s="1919">
        <f>'MIT-EQPT'!D61</f>
        <v>0</v>
      </c>
      <c r="M34" s="1359">
        <f>'MIT-EQPT'!C61</f>
        <v>0</v>
      </c>
      <c r="N34" s="1919">
        <f>'MIT-EQPT'!E61</f>
        <v>0</v>
      </c>
      <c r="O34" s="1359">
        <f>'MIT-EQPT'!L61</f>
        <v>0</v>
      </c>
      <c r="P34" s="1926">
        <f>Q34/'MIT-EQPT'!$L$186</f>
        <v>0</v>
      </c>
      <c r="Q34" s="4">
        <f>'MIT-EQPT'!K191</f>
        <v>0</v>
      </c>
    </row>
    <row r="35" spans="1:17" ht="18.899999999999999" customHeight="1">
      <c r="A35" s="268">
        <v>2</v>
      </c>
      <c r="B35" s="32">
        <f>'MIT-EQPT'!B34</f>
        <v>0</v>
      </c>
      <c r="C35" s="1913" t="str">
        <f>'MIT-EQPT'!C34</f>
        <v xml:space="preserve"> </v>
      </c>
      <c r="D35" s="1380" t="str">
        <f>'MIT-EQPT'!J92</f>
        <v>_</v>
      </c>
      <c r="E35" s="1920">
        <f>'MIT-EQPT'!C92</f>
        <v>0</v>
      </c>
      <c r="F35" s="1380">
        <f>'MIT-EQPT'!H92</f>
        <v>0</v>
      </c>
      <c r="G35" s="1913" t="str">
        <f>'MIT-EQPT'!I92</f>
        <v>_</v>
      </c>
      <c r="H35" s="1380">
        <f>'MIT-EQPT'!L92</f>
        <v>0</v>
      </c>
      <c r="I35" s="1923">
        <f>'MIT-EQPT'!J62</f>
        <v>0</v>
      </c>
      <c r="J35" s="1359">
        <f>'MIT-EQPT'!H62</f>
        <v>0</v>
      </c>
      <c r="K35" s="1913">
        <f>'MIT-EQPT'!F62</f>
        <v>0</v>
      </c>
      <c r="L35" s="1359">
        <f>'MIT-EQPT'!D62</f>
        <v>0</v>
      </c>
      <c r="M35" s="1919">
        <f>'MIT-EQPT'!C62</f>
        <v>0</v>
      </c>
      <c r="N35" s="1359">
        <f>'MIT-EQPT'!E62</f>
        <v>0</v>
      </c>
      <c r="O35" s="1919">
        <f>'MIT-EQPT'!L62</f>
        <v>0</v>
      </c>
      <c r="P35" s="1929">
        <f>Q35/'MIT-EQPT'!$L$186</f>
        <v>0</v>
      </c>
      <c r="Q35" s="4">
        <f>'MIT-EQPT'!K192</f>
        <v>0</v>
      </c>
    </row>
    <row r="36" spans="1:17" ht="18.899999999999999" customHeight="1">
      <c r="A36" s="268">
        <v>3</v>
      </c>
      <c r="B36" s="1922">
        <f>'MIT-EQPT'!B35</f>
        <v>0</v>
      </c>
      <c r="C36" s="1380" t="str">
        <f>'MIT-EQPT'!C35</f>
        <v xml:space="preserve"> </v>
      </c>
      <c r="D36" s="1913" t="str">
        <f>'MIT-EQPT'!J93</f>
        <v>_</v>
      </c>
      <c r="E36" s="386">
        <f>'MIT-EQPT'!C93</f>
        <v>0</v>
      </c>
      <c r="F36" s="1913">
        <f>'MIT-EQPT'!H93</f>
        <v>0</v>
      </c>
      <c r="G36" s="1380" t="str">
        <f>'MIT-EQPT'!I93</f>
        <v>_</v>
      </c>
      <c r="H36" s="1913">
        <f>'MIT-EQPT'!L93</f>
        <v>0</v>
      </c>
      <c r="I36" s="1359">
        <f>'MIT-EQPT'!J63</f>
        <v>0</v>
      </c>
      <c r="J36" s="1919">
        <f>'MIT-EQPT'!H63</f>
        <v>0</v>
      </c>
      <c r="K36" s="1380">
        <f>'MIT-EQPT'!F63</f>
        <v>0</v>
      </c>
      <c r="L36" s="1919">
        <f>'MIT-EQPT'!D63</f>
        <v>0</v>
      </c>
      <c r="M36" s="1359">
        <f>'MIT-EQPT'!C63</f>
        <v>0</v>
      </c>
      <c r="N36" s="1919">
        <f>'MIT-EQPT'!E63</f>
        <v>0</v>
      </c>
      <c r="O36" s="1359">
        <f>'MIT-EQPT'!L63</f>
        <v>0</v>
      </c>
      <c r="P36" s="1926">
        <f>Q36/'MIT-EQPT'!$L$186</f>
        <v>0</v>
      </c>
      <c r="Q36" s="4">
        <f>'MIT-EQPT'!K193</f>
        <v>0</v>
      </c>
    </row>
    <row r="37" spans="1:17" ht="18.899999999999999" customHeight="1">
      <c r="A37" s="268">
        <v>4</v>
      </c>
      <c r="B37" s="32">
        <f>'MIT-EQPT'!B36</f>
        <v>0</v>
      </c>
      <c r="C37" s="1913" t="str">
        <f>'MIT-EQPT'!C36</f>
        <v xml:space="preserve"> </v>
      </c>
      <c r="D37" s="1380" t="str">
        <f>'MIT-EQPT'!J94</f>
        <v>_</v>
      </c>
      <c r="E37" s="1920">
        <f>'MIT-EQPT'!C94</f>
        <v>0</v>
      </c>
      <c r="F37" s="1380">
        <f>'MIT-EQPT'!H94</f>
        <v>0</v>
      </c>
      <c r="G37" s="1913" t="str">
        <f>'MIT-EQPT'!I94</f>
        <v>_</v>
      </c>
      <c r="H37" s="1380">
        <f>'MIT-EQPT'!L94</f>
        <v>0</v>
      </c>
      <c r="I37" s="1919">
        <f>'MIT-EQPT'!J64</f>
        <v>0</v>
      </c>
      <c r="J37" s="1359">
        <f>'MIT-EQPT'!H64</f>
        <v>0</v>
      </c>
      <c r="K37" s="1913">
        <f>'MIT-EQPT'!F64</f>
        <v>0</v>
      </c>
      <c r="L37" s="1359">
        <f>'MIT-EQPT'!D64</f>
        <v>0</v>
      </c>
      <c r="M37" s="1919">
        <f>'MIT-EQPT'!C64</f>
        <v>0</v>
      </c>
      <c r="N37" s="1359">
        <f>'MIT-EQPT'!E64</f>
        <v>0</v>
      </c>
      <c r="O37" s="1919">
        <f>'MIT-EQPT'!L64</f>
        <v>0</v>
      </c>
      <c r="P37" s="1929">
        <f>Q37/'MIT-EQPT'!$L$186</f>
        <v>0</v>
      </c>
      <c r="Q37" s="4">
        <f>'MIT-EQPT'!K194</f>
        <v>0</v>
      </c>
    </row>
    <row r="38" spans="1:17" ht="18.899999999999999" customHeight="1">
      <c r="A38" s="268">
        <v>5</v>
      </c>
      <c r="B38" s="1922">
        <f>'MIT-EQPT'!B37</f>
        <v>0</v>
      </c>
      <c r="C38" s="1380" t="str">
        <f>'MIT-EQPT'!C37</f>
        <v xml:space="preserve"> </v>
      </c>
      <c r="D38" s="1913" t="str">
        <f>'MIT-EQPT'!J95</f>
        <v>_</v>
      </c>
      <c r="E38" s="386">
        <f>'MIT-EQPT'!C95</f>
        <v>0</v>
      </c>
      <c r="F38" s="1913">
        <f>'MIT-EQPT'!H95</f>
        <v>0</v>
      </c>
      <c r="G38" s="1380" t="str">
        <f>'MIT-EQPT'!I95</f>
        <v>_</v>
      </c>
      <c r="H38" s="1913">
        <f>'MIT-EQPT'!L95</f>
        <v>0</v>
      </c>
      <c r="I38" s="1359">
        <f>'MIT-EQPT'!J65</f>
        <v>0</v>
      </c>
      <c r="J38" s="1919">
        <f>'MIT-EQPT'!H65</f>
        <v>0</v>
      </c>
      <c r="K38" s="1380">
        <f>'MIT-EQPT'!F65</f>
        <v>0</v>
      </c>
      <c r="L38" s="1919">
        <f>'MIT-EQPT'!D65</f>
        <v>0</v>
      </c>
      <c r="M38" s="1359">
        <f>'MIT-EQPT'!C65</f>
        <v>0</v>
      </c>
      <c r="N38" s="1919">
        <f>'MIT-EQPT'!E65</f>
        <v>0</v>
      </c>
      <c r="O38" s="1359">
        <f>'MIT-EQPT'!L65</f>
        <v>0</v>
      </c>
      <c r="P38" s="1926">
        <f>Q38/'MIT-EQPT'!$L$186</f>
        <v>0</v>
      </c>
      <c r="Q38" s="4">
        <f>'MIT-EQPT'!K195</f>
        <v>0</v>
      </c>
    </row>
    <row r="39" spans="1:17" ht="18.899999999999999" customHeight="1">
      <c r="A39" s="268">
        <v>6</v>
      </c>
      <c r="B39" s="32">
        <f>'MIT-EQPT'!B38</f>
        <v>0</v>
      </c>
      <c r="C39" s="1913" t="str">
        <f>'MIT-EQPT'!C38</f>
        <v xml:space="preserve"> </v>
      </c>
      <c r="D39" s="1380" t="str">
        <f>'MIT-EQPT'!J96</f>
        <v>_</v>
      </c>
      <c r="E39" s="1920">
        <f>'MIT-EQPT'!C96</f>
        <v>0</v>
      </c>
      <c r="F39" s="1380">
        <f>'MIT-EQPT'!H96</f>
        <v>0</v>
      </c>
      <c r="G39" s="1913" t="str">
        <f>'MIT-EQPT'!I96</f>
        <v>_</v>
      </c>
      <c r="H39" s="1380">
        <f>'MIT-EQPT'!L96</f>
        <v>0</v>
      </c>
      <c r="I39" s="1919">
        <f>'MIT-EQPT'!J66</f>
        <v>0</v>
      </c>
      <c r="J39" s="1359">
        <f>'MIT-EQPT'!H66</f>
        <v>0</v>
      </c>
      <c r="K39" s="1913">
        <f>'MIT-EQPT'!F66</f>
        <v>0</v>
      </c>
      <c r="L39" s="1359">
        <f>'MIT-EQPT'!D66</f>
        <v>0</v>
      </c>
      <c r="M39" s="1919">
        <f>'MIT-EQPT'!C66</f>
        <v>0</v>
      </c>
      <c r="N39" s="1359">
        <f>'MIT-EQPT'!E66</f>
        <v>0</v>
      </c>
      <c r="O39" s="1919">
        <f>'MIT-EQPT'!L66</f>
        <v>0</v>
      </c>
      <c r="P39" s="1929">
        <f>Q39/'MIT-EQPT'!$L$186</f>
        <v>0</v>
      </c>
      <c r="Q39" s="4">
        <f>'MIT-EQPT'!K196</f>
        <v>0</v>
      </c>
    </row>
    <row r="40" spans="1:17" ht="18.899999999999999" customHeight="1">
      <c r="A40" s="268">
        <v>7</v>
      </c>
      <c r="B40" s="1922">
        <f>'MIT-EQPT'!B39</f>
        <v>0</v>
      </c>
      <c r="C40" s="1914" t="str">
        <f>'MIT-EQPT'!C39</f>
        <v xml:space="preserve"> </v>
      </c>
      <c r="D40" s="1918" t="str">
        <f>'MIT-EQPT'!J97</f>
        <v>_</v>
      </c>
      <c r="E40" s="1915">
        <f>'MIT-EQPT'!C97</f>
        <v>0</v>
      </c>
      <c r="F40" s="1918">
        <f>'MIT-EQPT'!H97</f>
        <v>0</v>
      </c>
      <c r="G40" s="1914" t="str">
        <f>'MIT-EQPT'!I97</f>
        <v>_</v>
      </c>
      <c r="H40" s="1918">
        <f>'MIT-EQPT'!L97</f>
        <v>0</v>
      </c>
      <c r="I40" s="1916">
        <f>'MIT-EQPT'!J67</f>
        <v>0</v>
      </c>
      <c r="J40" s="1924">
        <f>'MIT-EQPT'!H67</f>
        <v>0</v>
      </c>
      <c r="K40" s="1914">
        <f>'MIT-EQPT'!F67</f>
        <v>0</v>
      </c>
      <c r="L40" s="1924">
        <f>'MIT-EQPT'!D67</f>
        <v>0</v>
      </c>
      <c r="M40" s="1916">
        <f>'MIT-EQPT'!C67</f>
        <v>0</v>
      </c>
      <c r="N40" s="1924">
        <f>'MIT-EQPT'!E67</f>
        <v>0</v>
      </c>
      <c r="O40" s="1916">
        <f>'MIT-EQPT'!L67</f>
        <v>0</v>
      </c>
      <c r="P40" s="1927">
        <f>Q40/'MIT-EQPT'!$L$186</f>
        <v>0</v>
      </c>
      <c r="Q40" s="4">
        <f>'MIT-EQPT'!K197</f>
        <v>0</v>
      </c>
    </row>
    <row r="41" spans="1:17" ht="18.899999999999999" customHeight="1">
      <c r="A41" s="268">
        <v>8</v>
      </c>
      <c r="B41" s="32">
        <f>'MIT-EQPT'!B40</f>
        <v>0</v>
      </c>
      <c r="C41" s="1918" t="str">
        <f>'MIT-EQPT'!C40</f>
        <v xml:space="preserve"> </v>
      </c>
      <c r="D41" s="1914" t="str">
        <f>'MIT-EQPT'!J98</f>
        <v>_</v>
      </c>
      <c r="E41" s="1921">
        <f>'MIT-EQPT'!C98</f>
        <v>0</v>
      </c>
      <c r="F41" s="1914">
        <f>'MIT-EQPT'!H98</f>
        <v>0</v>
      </c>
      <c r="G41" s="1918" t="str">
        <f>'MIT-EQPT'!I98</f>
        <v>_</v>
      </c>
      <c r="H41" s="1914">
        <f>'MIT-EQPT'!L98</f>
        <v>0</v>
      </c>
      <c r="I41" s="1924">
        <f>'MIT-EQPT'!J68</f>
        <v>0</v>
      </c>
      <c r="J41" s="1916">
        <f>'MIT-EQPT'!H68</f>
        <v>0</v>
      </c>
      <c r="K41" s="1918">
        <f>'MIT-EQPT'!F68</f>
        <v>0</v>
      </c>
      <c r="L41" s="1916">
        <f>'MIT-EQPT'!D68</f>
        <v>0</v>
      </c>
      <c r="M41" s="1924">
        <f>'MIT-EQPT'!C68</f>
        <v>0</v>
      </c>
      <c r="N41" s="1916">
        <f>'MIT-EQPT'!E68</f>
        <v>0</v>
      </c>
      <c r="O41" s="1924">
        <f>'MIT-EQPT'!L68</f>
        <v>0</v>
      </c>
      <c r="P41" s="1917">
        <f>Q41/'MIT-EQPT'!$L$186</f>
        <v>0</v>
      </c>
      <c r="Q41" s="4">
        <f>'MIT-EQPT'!K198</f>
        <v>0</v>
      </c>
    </row>
    <row r="42" spans="1:17" ht="18.899999999999999" customHeight="1">
      <c r="A42" s="268">
        <v>9</v>
      </c>
      <c r="B42" s="1922">
        <f>'MIT-EQPT'!B41</f>
        <v>0</v>
      </c>
      <c r="C42" s="1914" t="str">
        <f>'MIT-EQPT'!C41</f>
        <v xml:space="preserve"> </v>
      </c>
      <c r="D42" s="1918" t="str">
        <f>'MIT-EQPT'!J99</f>
        <v>_</v>
      </c>
      <c r="E42" s="1915">
        <f>'MIT-EQPT'!C99</f>
        <v>0</v>
      </c>
      <c r="F42" s="1918">
        <f>'MIT-EQPT'!H99</f>
        <v>0</v>
      </c>
      <c r="G42" s="1914" t="str">
        <f>'MIT-EQPT'!I99</f>
        <v>_</v>
      </c>
      <c r="H42" s="1918">
        <f>'MIT-EQPT'!L99</f>
        <v>0</v>
      </c>
      <c r="I42" s="1916">
        <f>'MIT-EQPT'!J69</f>
        <v>0</v>
      </c>
      <c r="J42" s="1924">
        <f>'MIT-EQPT'!H69</f>
        <v>0</v>
      </c>
      <c r="K42" s="1914">
        <f>'MIT-EQPT'!F69</f>
        <v>0</v>
      </c>
      <c r="L42" s="1924">
        <f>'MIT-EQPT'!D69</f>
        <v>0</v>
      </c>
      <c r="M42" s="1916">
        <f>'MIT-EQPT'!C69</f>
        <v>0</v>
      </c>
      <c r="N42" s="1924">
        <f>'MIT-EQPT'!E69</f>
        <v>0</v>
      </c>
      <c r="O42" s="1916">
        <f>'MIT-EQPT'!L69</f>
        <v>0</v>
      </c>
      <c r="P42" s="1927">
        <f>Q42/'MIT-EQPT'!$L$186</f>
        <v>0</v>
      </c>
      <c r="Q42" s="4">
        <f>'MIT-EQPT'!K199</f>
        <v>0</v>
      </c>
    </row>
    <row r="43" spans="1:17" ht="18.899999999999999" customHeight="1">
      <c r="A43" s="268">
        <v>10</v>
      </c>
      <c r="B43" s="32">
        <f>'MIT-EQPT'!B42</f>
        <v>0</v>
      </c>
      <c r="C43" s="1914" t="str">
        <f>'MIT-EQPT'!C42</f>
        <v>_</v>
      </c>
      <c r="D43" s="1914" t="str">
        <f>'MIT-EQPT'!J100</f>
        <v>_</v>
      </c>
      <c r="E43" s="1921">
        <f>'MIT-EQPT'!C100</f>
        <v>0</v>
      </c>
      <c r="F43" s="1914">
        <f>'MIT-EQPT'!H100</f>
        <v>0</v>
      </c>
      <c r="G43" s="1918" t="str">
        <f>'MIT-EQPT'!I100</f>
        <v>_</v>
      </c>
      <c r="H43" s="1914">
        <f>'MIT-EQPT'!L100</f>
        <v>0</v>
      </c>
      <c r="I43" s="1924">
        <f>'MIT-EQPT'!J70</f>
        <v>0</v>
      </c>
      <c r="J43" s="1916">
        <f>'MIT-EQPT'!H70</f>
        <v>0</v>
      </c>
      <c r="K43" s="1925">
        <f>'MIT-EQPT'!F70</f>
        <v>0</v>
      </c>
      <c r="L43" s="1916">
        <f>'MIT-EQPT'!D70</f>
        <v>0</v>
      </c>
      <c r="M43" s="1924">
        <f>'MIT-EQPT'!C70</f>
        <v>0</v>
      </c>
      <c r="N43" s="1916">
        <f>'MIT-EQPT'!E70</f>
        <v>0</v>
      </c>
      <c r="O43" s="1924">
        <f>'MIT-EQPT'!L70</f>
        <v>0</v>
      </c>
      <c r="P43" s="1917">
        <f>Q43/'MIT-EQPT'!$L$186</f>
        <v>0</v>
      </c>
      <c r="Q43" s="4">
        <f>'MIT-EQPT'!K200</f>
        <v>0</v>
      </c>
    </row>
    <row r="44" spans="1:17" ht="18.899999999999999" customHeight="1">
      <c r="A44" s="268">
        <v>11</v>
      </c>
      <c r="B44" s="32">
        <f>'MIT-EQPT'!B43</f>
        <v>0</v>
      </c>
      <c r="C44" s="1914" t="str">
        <f>'MIT-EQPT'!C43</f>
        <v xml:space="preserve"> </v>
      </c>
      <c r="D44" s="1914" t="str">
        <f>'MIT-EQPT'!J101</f>
        <v>_</v>
      </c>
      <c r="E44" s="1915">
        <f>'MIT-EQPT'!C101</f>
        <v>0</v>
      </c>
      <c r="F44" s="1918">
        <f>'MIT-EQPT'!H101</f>
        <v>0</v>
      </c>
      <c r="G44" s="1914" t="str">
        <f>'MIT-EQPT'!I101</f>
        <v>_</v>
      </c>
      <c r="H44" s="1918">
        <f>'MIT-EQPT'!L101</f>
        <v>0</v>
      </c>
      <c r="I44" s="1916">
        <f>'MIT-EQPT'!J71</f>
        <v>0</v>
      </c>
      <c r="J44" s="1924">
        <f>'MIT-EQPT'!H71</f>
        <v>0</v>
      </c>
      <c r="K44" s="1914">
        <f>'MIT-EQPT'!F71</f>
        <v>0</v>
      </c>
      <c r="L44" s="1924">
        <f>'MIT-EQPT'!D71</f>
        <v>0</v>
      </c>
      <c r="M44" s="1916">
        <f>'MIT-EQPT'!C71</f>
        <v>0</v>
      </c>
      <c r="N44" s="1924">
        <f>'MIT-EQPT'!E71</f>
        <v>0</v>
      </c>
      <c r="O44" s="1916">
        <f>'MIT-EQPT'!L71</f>
        <v>0</v>
      </c>
      <c r="P44" s="1927">
        <f>Q44/'MIT-EQPT'!$L$186</f>
        <v>0</v>
      </c>
      <c r="Q44" s="4">
        <f>'MIT-EQPT'!K201</f>
        <v>0</v>
      </c>
    </row>
    <row r="45" spans="1:17" ht="18.899999999999999" customHeight="1">
      <c r="A45" s="268">
        <v>12</v>
      </c>
      <c r="B45" s="32">
        <f>'MIT-EQPT'!B44</f>
        <v>0</v>
      </c>
      <c r="C45" s="1914" t="str">
        <f>'MIT-EQPT'!C44</f>
        <v xml:space="preserve"> </v>
      </c>
      <c r="D45" s="1914" t="str">
        <f>'MIT-EQPT'!J102</f>
        <v>_</v>
      </c>
      <c r="E45" s="1915">
        <f>'MIT-EQPT'!C102</f>
        <v>0</v>
      </c>
      <c r="F45" s="1914">
        <f>'MIT-EQPT'!H102</f>
        <v>0</v>
      </c>
      <c r="G45" s="1918" t="str">
        <f>'MIT-EQPT'!I102</f>
        <v>_</v>
      </c>
      <c r="H45" s="1914">
        <f>'MIT-EQPT'!L102</f>
        <v>0</v>
      </c>
      <c r="I45" s="1924">
        <f>'MIT-EQPT'!J72</f>
        <v>0</v>
      </c>
      <c r="J45" s="1916">
        <f>'MIT-EQPT'!H72</f>
        <v>0</v>
      </c>
      <c r="K45" s="1918">
        <f>'MIT-EQPT'!F72</f>
        <v>0</v>
      </c>
      <c r="L45" s="1916">
        <f>'MIT-EQPT'!D72</f>
        <v>0</v>
      </c>
      <c r="M45" s="1924">
        <f>'MIT-EQPT'!C72</f>
        <v>0</v>
      </c>
      <c r="N45" s="1916">
        <f>'MIT-EQPT'!E72</f>
        <v>0</v>
      </c>
      <c r="O45" s="1924">
        <f>'MIT-EQPT'!L72</f>
        <v>0</v>
      </c>
      <c r="P45" s="1917">
        <f>Q45/'MIT-EQPT'!$L$186</f>
        <v>0</v>
      </c>
      <c r="Q45" s="4">
        <f>'MIT-EQPT'!K202</f>
        <v>0</v>
      </c>
    </row>
    <row r="46" spans="1:17" ht="18.899999999999999" customHeight="1">
      <c r="A46" s="268">
        <v>13</v>
      </c>
      <c r="B46" s="32">
        <f>'MIT-EQPT'!B45</f>
        <v>0</v>
      </c>
      <c r="C46" s="1914" t="str">
        <f>'MIT-EQPT'!C45</f>
        <v xml:space="preserve"> </v>
      </c>
      <c r="D46" s="1914" t="str">
        <f>'MIT-EQPT'!J103</f>
        <v>_</v>
      </c>
      <c r="E46" s="1915">
        <f>'MIT-EQPT'!C103</f>
        <v>0</v>
      </c>
      <c r="F46" s="1914">
        <f>'MIT-EQPT'!H103</f>
        <v>0</v>
      </c>
      <c r="G46" s="1914" t="str">
        <f>'MIT-EQPT'!I103</f>
        <v>_</v>
      </c>
      <c r="H46" s="1918">
        <f>'MIT-EQPT'!L103</f>
        <v>0</v>
      </c>
      <c r="I46" s="1916">
        <f>'MIT-EQPT'!J73</f>
        <v>0</v>
      </c>
      <c r="J46" s="1924">
        <f>'MIT-EQPT'!H73</f>
        <v>0</v>
      </c>
      <c r="K46" s="1914">
        <f>'MIT-EQPT'!F73</f>
        <v>0</v>
      </c>
      <c r="L46" s="1924">
        <f>'MIT-EQPT'!D73</f>
        <v>0</v>
      </c>
      <c r="M46" s="1916">
        <f>'MIT-EQPT'!C73</f>
        <v>0</v>
      </c>
      <c r="N46" s="1924">
        <f>'MIT-EQPT'!E73</f>
        <v>0</v>
      </c>
      <c r="O46" s="1916">
        <f>'MIT-EQPT'!L73</f>
        <v>0</v>
      </c>
      <c r="P46" s="1927">
        <f>Q46/'MIT-EQPT'!$L$186</f>
        <v>0</v>
      </c>
      <c r="Q46" s="4">
        <f>'MIT-EQPT'!K203</f>
        <v>0</v>
      </c>
    </row>
    <row r="47" spans="1:17" ht="18.899999999999999" customHeight="1">
      <c r="A47" s="268">
        <v>14</v>
      </c>
      <c r="B47" s="32">
        <f>'MIT-EQPT'!B46</f>
        <v>0</v>
      </c>
      <c r="C47" s="1914" t="str">
        <f>'MIT-EQPT'!C46</f>
        <v xml:space="preserve"> </v>
      </c>
      <c r="D47" s="1914" t="str">
        <f>'MIT-EQPT'!J104</f>
        <v>_</v>
      </c>
      <c r="E47" s="1915">
        <f>'MIT-EQPT'!C104</f>
        <v>0</v>
      </c>
      <c r="F47" s="1914">
        <f>'MIT-EQPT'!H104</f>
        <v>0</v>
      </c>
      <c r="G47" s="1914" t="str">
        <f>'MIT-EQPT'!I104</f>
        <v>_</v>
      </c>
      <c r="H47" s="1914">
        <f>'MIT-EQPT'!L104</f>
        <v>0</v>
      </c>
      <c r="I47" s="1924">
        <f>'MIT-EQPT'!J74</f>
        <v>0</v>
      </c>
      <c r="J47" s="1916">
        <f>'MIT-EQPT'!H74</f>
        <v>0</v>
      </c>
      <c r="K47" s="1914">
        <f>'MIT-EQPT'!F74</f>
        <v>0</v>
      </c>
      <c r="L47" s="1916">
        <f>'MIT-EQPT'!D74</f>
        <v>0</v>
      </c>
      <c r="M47" s="1924">
        <f>'MIT-EQPT'!C74</f>
        <v>0</v>
      </c>
      <c r="N47" s="1916">
        <f>'MIT-EQPT'!E74</f>
        <v>0</v>
      </c>
      <c r="O47" s="1924">
        <f>'MIT-EQPT'!L74</f>
        <v>0</v>
      </c>
      <c r="P47" s="1917">
        <f>Q47/'MIT-EQPT'!$L$186</f>
        <v>0</v>
      </c>
      <c r="Q47" s="4">
        <f>'MIT-EQPT'!K204</f>
        <v>0</v>
      </c>
    </row>
    <row r="48" spans="1:17" ht="18.899999999999999" customHeight="1">
      <c r="A48" s="268">
        <v>15</v>
      </c>
      <c r="B48" s="32">
        <f>'MIT-EQPT'!B47</f>
        <v>0</v>
      </c>
      <c r="C48" s="1914" t="str">
        <f>'MIT-EQPT'!C47</f>
        <v xml:space="preserve"> </v>
      </c>
      <c r="D48" s="1914" t="str">
        <f>'MIT-EQPT'!J105</f>
        <v>_</v>
      </c>
      <c r="E48" s="1915">
        <f>'MIT-EQPT'!C105</f>
        <v>0</v>
      </c>
      <c r="F48" s="1914">
        <f>'MIT-EQPT'!H105</f>
        <v>0</v>
      </c>
      <c r="G48" s="1914" t="str">
        <f>'MIT-EQPT'!I105</f>
        <v>_</v>
      </c>
      <c r="H48" s="1914">
        <f>'MIT-EQPT'!L105</f>
        <v>0</v>
      </c>
      <c r="I48" s="1916">
        <f>'MIT-EQPT'!J75</f>
        <v>0</v>
      </c>
      <c r="J48" s="1924">
        <f>'MIT-EQPT'!H75</f>
        <v>0</v>
      </c>
      <c r="K48" s="1914">
        <f>'MIT-EQPT'!F75</f>
        <v>0</v>
      </c>
      <c r="L48" s="1924">
        <f>'MIT-EQPT'!D75</f>
        <v>0</v>
      </c>
      <c r="M48" s="1916">
        <f>'MIT-EQPT'!C75</f>
        <v>0</v>
      </c>
      <c r="N48" s="1924">
        <f>'MIT-EQPT'!E75</f>
        <v>0</v>
      </c>
      <c r="O48" s="1916">
        <f>'MIT-EQPT'!L75</f>
        <v>0</v>
      </c>
      <c r="P48" s="1928">
        <f>Q48/'MIT-EQPT'!$L$186</f>
        <v>0</v>
      </c>
      <c r="Q48" s="4">
        <f>'MIT-EQPT'!K205</f>
        <v>0</v>
      </c>
    </row>
    <row r="49" spans="1:17" ht="18.899999999999999" customHeight="1">
      <c r="A49" s="268">
        <v>16</v>
      </c>
      <c r="B49" s="32">
        <f>'MIT-EQPT'!B48</f>
        <v>0</v>
      </c>
      <c r="C49" s="1914" t="str">
        <f>'MIT-EQPT'!C48</f>
        <v xml:space="preserve"> </v>
      </c>
      <c r="D49" s="1914" t="str">
        <f>'MIT-EQPT'!J106</f>
        <v>_</v>
      </c>
      <c r="E49" s="1915">
        <f>'MIT-EQPT'!C106</f>
        <v>0</v>
      </c>
      <c r="F49" s="1914">
        <f>'MIT-EQPT'!H106</f>
        <v>0</v>
      </c>
      <c r="G49" s="1914" t="str">
        <f>'MIT-EQPT'!I106</f>
        <v>_</v>
      </c>
      <c r="H49" s="1914">
        <f>'MIT-EQPT'!L106</f>
        <v>0</v>
      </c>
      <c r="I49" s="1916">
        <f>'MIT-EQPT'!J76</f>
        <v>0</v>
      </c>
      <c r="J49" s="1916">
        <f>'MIT-EQPT'!H76</f>
        <v>0</v>
      </c>
      <c r="K49" s="1914">
        <f>'MIT-EQPT'!F76</f>
        <v>0</v>
      </c>
      <c r="L49" s="1916">
        <f>'MIT-EQPT'!D76</f>
        <v>0</v>
      </c>
      <c r="M49" s="1924">
        <f>'MIT-EQPT'!C76</f>
        <v>0</v>
      </c>
      <c r="N49" s="1916">
        <f>'MIT-EQPT'!E76</f>
        <v>0</v>
      </c>
      <c r="O49" s="1924">
        <f>'MIT-EQPT'!L76</f>
        <v>0</v>
      </c>
      <c r="P49" s="1917">
        <f>Q49/'MIT-EQPT'!$L$186</f>
        <v>0</v>
      </c>
      <c r="Q49" s="4">
        <f>'MIT-EQPT'!K206</f>
        <v>0</v>
      </c>
    </row>
    <row r="50" spans="1:17" ht="18.899999999999999" customHeight="1">
      <c r="A50" s="268">
        <v>17</v>
      </c>
      <c r="B50" s="32">
        <f>'MIT-EQPT'!B49</f>
        <v>0</v>
      </c>
      <c r="C50" s="1914" t="str">
        <f>'MIT-EQPT'!C49</f>
        <v xml:space="preserve"> </v>
      </c>
      <c r="D50" s="1914" t="str">
        <f>'MIT-EQPT'!J107</f>
        <v>_</v>
      </c>
      <c r="E50" s="1915">
        <f>'MIT-EQPT'!C107</f>
        <v>0</v>
      </c>
      <c r="F50" s="1914">
        <f>'MIT-EQPT'!H107</f>
        <v>0</v>
      </c>
      <c r="G50" s="1914" t="str">
        <f>'MIT-EQPT'!I107</f>
        <v>_</v>
      </c>
      <c r="H50" s="1914">
        <f>'MIT-EQPT'!L107</f>
        <v>0</v>
      </c>
      <c r="I50" s="1916">
        <f>'MIT-EQPT'!J77</f>
        <v>0</v>
      </c>
      <c r="J50" s="1916">
        <f>'MIT-EQPT'!H77</f>
        <v>0</v>
      </c>
      <c r="K50" s="1914">
        <f>'MIT-EQPT'!F77</f>
        <v>0</v>
      </c>
      <c r="L50" s="1916">
        <f>'MIT-EQPT'!D77</f>
        <v>0</v>
      </c>
      <c r="M50" s="1916">
        <f>'MIT-EQPT'!C77</f>
        <v>0</v>
      </c>
      <c r="N50" s="1916">
        <f>'MIT-EQPT'!E77</f>
        <v>0</v>
      </c>
      <c r="O50" s="1916">
        <f>'MIT-EQPT'!L77</f>
        <v>0</v>
      </c>
      <c r="P50" s="1928">
        <f>Q50/'MIT-EQPT'!$L$186</f>
        <v>0</v>
      </c>
      <c r="Q50" s="4">
        <f>'MIT-EQPT'!K207</f>
        <v>0</v>
      </c>
    </row>
    <row r="51" spans="1:17" ht="18.899999999999999" customHeight="1">
      <c r="A51" s="268">
        <v>18</v>
      </c>
      <c r="B51" s="32">
        <f>'MIT-EQPT'!B50</f>
        <v>0</v>
      </c>
      <c r="C51" s="1914" t="str">
        <f>'MIT-EQPT'!C50</f>
        <v xml:space="preserve"> </v>
      </c>
      <c r="D51" s="1914" t="str">
        <f>'MIT-EQPT'!J108</f>
        <v>_</v>
      </c>
      <c r="E51" s="1915">
        <f>'MIT-EQPT'!C108</f>
        <v>0</v>
      </c>
      <c r="F51" s="1914">
        <f>'MIT-EQPT'!H108</f>
        <v>0</v>
      </c>
      <c r="G51" s="1914" t="str">
        <f>'MIT-EQPT'!I108</f>
        <v>_</v>
      </c>
      <c r="H51" s="1914">
        <f>'MIT-EQPT'!L108</f>
        <v>0</v>
      </c>
      <c r="I51" s="1916">
        <f>'MIT-EQPT'!J78</f>
        <v>0</v>
      </c>
      <c r="J51" s="1916">
        <f>'MIT-EQPT'!H78</f>
        <v>0</v>
      </c>
      <c r="K51" s="1914">
        <f>'MIT-EQPT'!F78</f>
        <v>0</v>
      </c>
      <c r="L51" s="1916">
        <f>'MIT-EQPT'!D78</f>
        <v>0</v>
      </c>
      <c r="M51" s="1916">
        <f>'MIT-EQPT'!C78</f>
        <v>0</v>
      </c>
      <c r="N51" s="1916">
        <f>'MIT-EQPT'!E78</f>
        <v>0</v>
      </c>
      <c r="O51" s="1916">
        <f>'MIT-EQPT'!L78</f>
        <v>0</v>
      </c>
      <c r="P51" s="1917">
        <f>Q51/'MIT-EQPT'!$L$186</f>
        <v>0</v>
      </c>
      <c r="Q51" s="4">
        <f>'MIT-EQPT'!K208</f>
        <v>0</v>
      </c>
    </row>
    <row r="52" spans="1:17" ht="18.899999999999999" customHeight="1">
      <c r="A52" s="268">
        <v>19</v>
      </c>
      <c r="B52" s="32">
        <f>'MIT-EQPT'!B51</f>
        <v>0</v>
      </c>
      <c r="C52" s="1914" t="str">
        <f>'MIT-EQPT'!C51</f>
        <v xml:space="preserve"> </v>
      </c>
      <c r="D52" s="1914" t="str">
        <f>'MIT-EQPT'!J109</f>
        <v>_</v>
      </c>
      <c r="E52" s="1915">
        <f>'MIT-EQPT'!C109</f>
        <v>0</v>
      </c>
      <c r="F52" s="1914">
        <f>'MIT-EQPT'!H109</f>
        <v>0</v>
      </c>
      <c r="G52" s="1914" t="str">
        <f>'MIT-EQPT'!I109</f>
        <v>_</v>
      </c>
      <c r="H52" s="1914">
        <f>'MIT-EQPT'!L109</f>
        <v>0</v>
      </c>
      <c r="I52" s="1916">
        <f>'MIT-EQPT'!J79</f>
        <v>0</v>
      </c>
      <c r="J52" s="1916">
        <f>'MIT-EQPT'!H79</f>
        <v>0</v>
      </c>
      <c r="K52" s="1914">
        <f>'MIT-EQPT'!F79</f>
        <v>0</v>
      </c>
      <c r="L52" s="1916">
        <f>'MIT-EQPT'!D79</f>
        <v>0</v>
      </c>
      <c r="M52" s="1916">
        <f>'MIT-EQPT'!C79</f>
        <v>0</v>
      </c>
      <c r="N52" s="1916">
        <f>'MIT-EQPT'!E79</f>
        <v>0</v>
      </c>
      <c r="O52" s="1916">
        <f>'MIT-EQPT'!L79</f>
        <v>0</v>
      </c>
      <c r="P52" s="1917">
        <f>Q52/'MIT-EQPT'!$L$186</f>
        <v>0</v>
      </c>
      <c r="Q52" s="4">
        <f>'MIT-EQPT'!K209</f>
        <v>0</v>
      </c>
    </row>
    <row r="53" spans="1:17" ht="18.899999999999999" customHeight="1">
      <c r="A53" s="268">
        <v>20</v>
      </c>
      <c r="B53" s="32">
        <f>'MIT-EQPT'!B52</f>
        <v>0</v>
      </c>
      <c r="C53" s="1914" t="str">
        <f>'MIT-EQPT'!C52</f>
        <v xml:space="preserve"> </v>
      </c>
      <c r="D53" s="1914" t="str">
        <f>'MIT-EQPT'!J110</f>
        <v>_</v>
      </c>
      <c r="E53" s="1915">
        <f>'MIT-EQPT'!C110</f>
        <v>0</v>
      </c>
      <c r="F53" s="1914">
        <f>'MIT-EQPT'!H110</f>
        <v>0</v>
      </c>
      <c r="G53" s="1914" t="str">
        <f>'MIT-EQPT'!I110</f>
        <v>_</v>
      </c>
      <c r="H53" s="1914">
        <f>'MIT-EQPT'!L110</f>
        <v>0</v>
      </c>
      <c r="I53" s="1916">
        <f>'MIT-EQPT'!J80</f>
        <v>0</v>
      </c>
      <c r="J53" s="1916">
        <f>'MIT-EQPT'!H80</f>
        <v>0</v>
      </c>
      <c r="K53" s="1914">
        <f>'MIT-EQPT'!F80</f>
        <v>0</v>
      </c>
      <c r="L53" s="1916">
        <f>'MIT-EQPT'!D80</f>
        <v>0</v>
      </c>
      <c r="M53" s="1916">
        <f>'MIT-EQPT'!C80</f>
        <v>0</v>
      </c>
      <c r="N53" s="1916">
        <f>'MIT-EQPT'!E80</f>
        <v>0</v>
      </c>
      <c r="O53" s="1916">
        <f>'MIT-EQPT'!L80</f>
        <v>0</v>
      </c>
      <c r="P53" s="1917">
        <f>Q53/'MIT-EQPT'!$L$186</f>
        <v>0</v>
      </c>
      <c r="Q53" s="4">
        <f>'MIT-EQPT'!K210</f>
        <v>0</v>
      </c>
    </row>
    <row r="54" spans="1:17" ht="18.899999999999999" customHeight="1">
      <c r="A54" s="268">
        <v>21</v>
      </c>
      <c r="B54" s="32">
        <f>'MIT-EQPT'!B53</f>
        <v>0</v>
      </c>
      <c r="C54" s="1914" t="str">
        <f>'MIT-EQPT'!C53</f>
        <v xml:space="preserve"> </v>
      </c>
      <c r="D54" s="1914" t="str">
        <f>'MIT-EQPT'!J111</f>
        <v>_</v>
      </c>
      <c r="E54" s="1915">
        <f>'MIT-EQPT'!C111</f>
        <v>0</v>
      </c>
      <c r="F54" s="1914">
        <f>'MIT-EQPT'!H111</f>
        <v>0</v>
      </c>
      <c r="G54" s="1914" t="str">
        <f>'MIT-EQPT'!I111</f>
        <v>_</v>
      </c>
      <c r="H54" s="1914">
        <f>'MIT-EQPT'!L111</f>
        <v>0</v>
      </c>
      <c r="I54" s="1916">
        <f>'MIT-EQPT'!J81</f>
        <v>0</v>
      </c>
      <c r="J54" s="1916">
        <f>'MIT-EQPT'!H81</f>
        <v>0</v>
      </c>
      <c r="K54" s="1914">
        <f>'MIT-EQPT'!F81</f>
        <v>0</v>
      </c>
      <c r="L54" s="1916">
        <f>'MIT-EQPT'!D81</f>
        <v>0</v>
      </c>
      <c r="M54" s="1916">
        <f>'MIT-EQPT'!C81</f>
        <v>0</v>
      </c>
      <c r="N54" s="1916">
        <f>'MIT-EQPT'!E81</f>
        <v>0</v>
      </c>
      <c r="O54" s="1916">
        <f>'MIT-EQPT'!L81</f>
        <v>0</v>
      </c>
      <c r="P54" s="1917">
        <f>Q54/'MIT-EQPT'!$L$186</f>
        <v>0</v>
      </c>
      <c r="Q54" s="4">
        <f>'MIT-EQPT'!K211</f>
        <v>0</v>
      </c>
    </row>
    <row r="55" spans="1:17" ht="16.95" customHeight="1">
      <c r="A55" s="268">
        <v>22</v>
      </c>
      <c r="B55" s="32">
        <f>'MIT-EQPT'!B54</f>
        <v>0</v>
      </c>
      <c r="C55" s="1914" t="str">
        <f>'MIT-EQPT'!C54</f>
        <v xml:space="preserve"> </v>
      </c>
      <c r="D55" s="1914" t="str">
        <f>'MIT-EQPT'!J112</f>
        <v>_</v>
      </c>
      <c r="E55" s="1915">
        <f>'MIT-EQPT'!C112</f>
        <v>0</v>
      </c>
      <c r="F55" s="1914">
        <f>'MIT-EQPT'!H112</f>
        <v>0</v>
      </c>
      <c r="G55" s="1914" t="str">
        <f>'MIT-EQPT'!I112</f>
        <v>_</v>
      </c>
      <c r="H55" s="1914">
        <f>'MIT-EQPT'!L112</f>
        <v>0</v>
      </c>
      <c r="I55" s="1916">
        <f>'MIT-EQPT'!J82</f>
        <v>0</v>
      </c>
      <c r="J55" s="1916">
        <f>'MIT-EQPT'!H82</f>
        <v>0</v>
      </c>
      <c r="K55" s="1914">
        <f>'MIT-EQPT'!F82</f>
        <v>0</v>
      </c>
      <c r="L55" s="1916">
        <f>'MIT-EQPT'!D82</f>
        <v>0</v>
      </c>
      <c r="M55" s="1916">
        <f>'MIT-EQPT'!C82</f>
        <v>0</v>
      </c>
      <c r="N55" s="1916">
        <f>'MIT-EQPT'!E82</f>
        <v>0</v>
      </c>
      <c r="O55" s="1916">
        <f>'MIT-EQPT'!L82</f>
        <v>0</v>
      </c>
      <c r="P55" s="1917">
        <f>Q55/'MIT-EQPT'!$L$186</f>
        <v>0</v>
      </c>
      <c r="Q55" s="4">
        <f>'MIT-EQPT'!K212</f>
        <v>0</v>
      </c>
    </row>
    <row r="56" spans="1:17" ht="16.95" customHeight="1">
      <c r="A56" s="268">
        <v>23</v>
      </c>
      <c r="B56" s="32">
        <f>'MIT-EQPT'!B55</f>
        <v>0</v>
      </c>
      <c r="C56" s="1914" t="str">
        <f>'MIT-EQPT'!C55</f>
        <v xml:space="preserve"> </v>
      </c>
      <c r="D56" s="1914" t="str">
        <f>'MIT-EQPT'!J113</f>
        <v>_</v>
      </c>
      <c r="E56" s="1915">
        <f>'MIT-EQPT'!C113</f>
        <v>0</v>
      </c>
      <c r="F56" s="1914">
        <f>'MIT-EQPT'!H113</f>
        <v>0</v>
      </c>
      <c r="G56" s="1914" t="str">
        <f>'MIT-EQPT'!I113</f>
        <v>_</v>
      </c>
      <c r="H56" s="1914">
        <f>'MIT-EQPT'!L113</f>
        <v>0</v>
      </c>
      <c r="I56" s="1916">
        <f>'MIT-EQPT'!J83</f>
        <v>0</v>
      </c>
      <c r="J56" s="1916">
        <f>'MIT-EQPT'!H83</f>
        <v>0</v>
      </c>
      <c r="K56" s="1914">
        <f>'MIT-EQPT'!F83</f>
        <v>0</v>
      </c>
      <c r="L56" s="1916">
        <f>'MIT-EQPT'!D83</f>
        <v>0</v>
      </c>
      <c r="M56" s="1916">
        <f>'MIT-EQPT'!C83</f>
        <v>0</v>
      </c>
      <c r="N56" s="1916">
        <f>'MIT-EQPT'!E83</f>
        <v>0</v>
      </c>
      <c r="O56" s="1916">
        <f>'MIT-EQPT'!L83</f>
        <v>0</v>
      </c>
      <c r="P56" s="1917">
        <f>Q56/'MIT-EQPT'!$L$186</f>
        <v>0</v>
      </c>
      <c r="Q56" s="4">
        <f>'MIT-EQPT'!K213</f>
        <v>0</v>
      </c>
    </row>
    <row r="57" spans="1:17" ht="16.95" customHeight="1">
      <c r="A57" s="268">
        <v>24</v>
      </c>
      <c r="B57" s="32">
        <f>'MIT-EQPT'!B56</f>
        <v>0</v>
      </c>
      <c r="C57" s="1914" t="str">
        <f>'MIT-EQPT'!C56</f>
        <v xml:space="preserve"> </v>
      </c>
      <c r="D57" s="1914" t="str">
        <f>'MIT-EQPT'!J114</f>
        <v>_</v>
      </c>
      <c r="E57" s="1915">
        <f>'MIT-EQPT'!C114</f>
        <v>0</v>
      </c>
      <c r="F57" s="1914">
        <f>'MIT-EQPT'!H114</f>
        <v>0</v>
      </c>
      <c r="G57" s="1914" t="str">
        <f>'MIT-EQPT'!I114</f>
        <v>_</v>
      </c>
      <c r="H57" s="1914">
        <f>'MIT-EQPT'!L114</f>
        <v>0</v>
      </c>
      <c r="I57" s="1916">
        <f>'MIT-EQPT'!J84</f>
        <v>0</v>
      </c>
      <c r="J57" s="1916">
        <f>'MIT-EQPT'!H84</f>
        <v>0</v>
      </c>
      <c r="K57" s="1914">
        <f>'MIT-EQPT'!F84</f>
        <v>0</v>
      </c>
      <c r="L57" s="1916">
        <f>'MIT-EQPT'!D84</f>
        <v>0</v>
      </c>
      <c r="M57" s="1916">
        <f>'MIT-EQPT'!C84</f>
        <v>0</v>
      </c>
      <c r="N57" s="1916">
        <f>'MIT-EQPT'!E84</f>
        <v>0</v>
      </c>
      <c r="O57" s="1916">
        <f>'MIT-EQPT'!L84</f>
        <v>0</v>
      </c>
      <c r="P57" s="1917">
        <f>Q57/'MIT-EQPT'!$L$186</f>
        <v>0</v>
      </c>
      <c r="Q57" s="4">
        <f>'MIT-EQPT'!K214</f>
        <v>0</v>
      </c>
    </row>
    <row r="58" spans="1:17" ht="16.95" customHeight="1">
      <c r="A58" s="268">
        <v>25</v>
      </c>
      <c r="B58" s="32">
        <f>'MIT-EQPT'!B57</f>
        <v>0</v>
      </c>
      <c r="C58" s="1914" t="str">
        <f>'MIT-EQPT'!C57</f>
        <v xml:space="preserve"> </v>
      </c>
      <c r="D58" s="1914" t="str">
        <f>'MIT-EQPT'!J115</f>
        <v>_</v>
      </c>
      <c r="E58" s="1915">
        <f>'MIT-EQPT'!C115</f>
        <v>0</v>
      </c>
      <c r="F58" s="1914">
        <f>'MIT-EQPT'!H115</f>
        <v>0</v>
      </c>
      <c r="G58" s="1914" t="str">
        <f>'MIT-EQPT'!I115</f>
        <v>_</v>
      </c>
      <c r="H58" s="1914">
        <f>'MIT-EQPT'!L115</f>
        <v>0</v>
      </c>
      <c r="I58" s="1916">
        <f>'MIT-EQPT'!J85</f>
        <v>0</v>
      </c>
      <c r="J58" s="1916">
        <f>'MIT-EQPT'!H85</f>
        <v>0</v>
      </c>
      <c r="K58" s="1914">
        <f>'MIT-EQPT'!F85</f>
        <v>0</v>
      </c>
      <c r="L58" s="1916">
        <f>'MIT-EQPT'!D85</f>
        <v>0</v>
      </c>
      <c r="M58" s="1916">
        <f>'MIT-EQPT'!C85</f>
        <v>0</v>
      </c>
      <c r="N58" s="1916">
        <f>'MIT-EQPT'!E85</f>
        <v>0</v>
      </c>
      <c r="O58" s="1916">
        <f>'MIT-EQPT'!L85</f>
        <v>0</v>
      </c>
      <c r="P58" s="1917">
        <f>Q58/'MIT-EQPT'!$L$186</f>
        <v>0</v>
      </c>
      <c r="Q58" s="4">
        <f>'MIT-EQPT'!K215</f>
        <v>0</v>
      </c>
    </row>
    <row r="59" spans="1:17" ht="16.2" customHeight="1">
      <c r="B59" s="381" t="s">
        <v>428</v>
      </c>
      <c r="C59" s="1381">
        <f t="shared" ref="C59:J59" si="0">SUM(C34:C58)</f>
        <v>0</v>
      </c>
      <c r="D59" s="1381">
        <f t="shared" si="0"/>
        <v>0</v>
      </c>
      <c r="E59" s="1381">
        <f t="shared" si="0"/>
        <v>0</v>
      </c>
      <c r="F59" s="1381">
        <f t="shared" si="0"/>
        <v>0</v>
      </c>
      <c r="G59" s="1381">
        <f t="shared" si="0"/>
        <v>0</v>
      </c>
      <c r="H59" s="1381">
        <f t="shared" si="0"/>
        <v>0</v>
      </c>
      <c r="I59" s="1381">
        <f t="shared" si="0"/>
        <v>0</v>
      </c>
      <c r="J59" s="1381">
        <f t="shared" si="0"/>
        <v>0</v>
      </c>
      <c r="K59" s="1381">
        <f t="shared" ref="K59:P59" si="1">SUM(K34:K58)</f>
        <v>0</v>
      </c>
      <c r="L59" s="1381">
        <f t="shared" si="1"/>
        <v>0</v>
      </c>
      <c r="M59" s="1381">
        <f t="shared" si="1"/>
        <v>0</v>
      </c>
      <c r="N59" s="1381">
        <f t="shared" si="1"/>
        <v>0</v>
      </c>
      <c r="O59" s="1381">
        <f t="shared" si="1"/>
        <v>0</v>
      </c>
      <c r="P59" s="1382">
        <f t="shared" si="1"/>
        <v>0</v>
      </c>
      <c r="Q59" s="710">
        <f>SUM(Q34:Q58)</f>
        <v>0</v>
      </c>
    </row>
    <row r="60" spans="1:17" ht="18.600000000000001" thickBot="1">
      <c r="A60" s="149" t="s">
        <v>376</v>
      </c>
      <c r="D60" s="106"/>
      <c r="E60" s="106"/>
      <c r="F60" s="106"/>
      <c r="G60" s="106"/>
      <c r="H60" s="369" t="s">
        <v>635</v>
      </c>
      <c r="I60" s="123"/>
      <c r="N60" s="1815" t="s">
        <v>636</v>
      </c>
      <c r="O60" s="773"/>
    </row>
    <row r="61" spans="1:17" ht="18.600000000000001" thickTop="1">
      <c r="E61" s="106" t="s">
        <v>637</v>
      </c>
      <c r="F61" s="106" t="s">
        <v>622</v>
      </c>
      <c r="G61" s="106" t="s">
        <v>638</v>
      </c>
      <c r="H61" s="106" t="s">
        <v>639</v>
      </c>
      <c r="I61" s="2092">
        <f>SUM(K62:K89)</f>
        <v>615</v>
      </c>
      <c r="J61" s="2092"/>
      <c r="N61" s="773"/>
      <c r="O61" s="773"/>
    </row>
    <row r="62" spans="1:17" ht="21.6">
      <c r="B62" s="352" t="s">
        <v>640</v>
      </c>
      <c r="E62" s="77">
        <f>'MIT-EQPT'!$C$14</f>
        <v>0</v>
      </c>
      <c r="F62" s="3">
        <v>3</v>
      </c>
      <c r="G62" s="3">
        <f>F62*E62</f>
        <v>0</v>
      </c>
      <c r="H62" s="2083">
        <v>224</v>
      </c>
      <c r="I62" s="2083"/>
      <c r="K62" s="2082">
        <f>H62*G62</f>
        <v>0</v>
      </c>
      <c r="L62" s="2082"/>
      <c r="N62" s="2085">
        <f>N66*O68</f>
        <v>-1500</v>
      </c>
      <c r="O62" s="2085"/>
    </row>
    <row r="63" spans="1:17">
      <c r="B63" s="1931" t="s">
        <v>396</v>
      </c>
      <c r="E63" s="77">
        <f>'MIT-EQPT'!C14</f>
        <v>0</v>
      </c>
      <c r="F63" s="3">
        <v>3</v>
      </c>
      <c r="G63" s="3">
        <f>F63*E63</f>
        <v>0</v>
      </c>
      <c r="I63" s="344">
        <v>71</v>
      </c>
      <c r="K63" s="2082">
        <f>I63*G63</f>
        <v>0</v>
      </c>
      <c r="L63" s="2082"/>
    </row>
    <row r="64" spans="1:17">
      <c r="B64" s="1931" t="s">
        <v>1260</v>
      </c>
      <c r="E64" s="77">
        <f>'MIT-EQPT'!$C$14</f>
        <v>0</v>
      </c>
      <c r="F64" s="3">
        <v>3</v>
      </c>
      <c r="G64" s="3">
        <f>F64*E64</f>
        <v>0</v>
      </c>
      <c r="H64" s="2083">
        <v>224</v>
      </c>
      <c r="I64" s="2083"/>
      <c r="K64" s="2082">
        <f>H64*G64</f>
        <v>0</v>
      </c>
      <c r="L64" s="2082"/>
      <c r="N64" s="4" t="s">
        <v>641</v>
      </c>
    </row>
    <row r="65" spans="2:15">
      <c r="B65" s="1935"/>
      <c r="E65" s="77"/>
      <c r="G65" s="3"/>
      <c r="H65" s="368"/>
      <c r="I65" s="368"/>
      <c r="K65" s="1895"/>
      <c r="L65" s="1895"/>
    </row>
    <row r="66" spans="2:15" ht="22.2" customHeight="1">
      <c r="B66" s="2084" t="s">
        <v>379</v>
      </c>
      <c r="C66" s="2084"/>
      <c r="E66" s="77">
        <f>'MIT-EQPT'!C5</f>
        <v>0</v>
      </c>
      <c r="F66" s="3">
        <v>3</v>
      </c>
      <c r="G66" s="3">
        <f>F66*E66</f>
        <v>0</v>
      </c>
      <c r="I66" s="344">
        <v>25</v>
      </c>
      <c r="K66" s="2082">
        <f>I66*G66</f>
        <v>0</v>
      </c>
      <c r="L66" s="2082"/>
      <c r="N66" s="2085">
        <v>120</v>
      </c>
      <c r="O66" s="2085"/>
    </row>
    <row r="67" spans="2:15" ht="21">
      <c r="E67" s="348"/>
      <c r="G67" s="3"/>
      <c r="I67" s="3"/>
      <c r="K67" s="16"/>
      <c r="N67" s="4" t="s">
        <v>642</v>
      </c>
    </row>
    <row r="68" spans="2:15" ht="21">
      <c r="B68" s="19" t="s">
        <v>55</v>
      </c>
      <c r="E68" s="77">
        <f>'MIT-EQPT'!C9</f>
        <v>0</v>
      </c>
      <c r="F68" s="3">
        <v>3</v>
      </c>
      <c r="G68" s="3">
        <f>F68*E68</f>
        <v>0</v>
      </c>
      <c r="I68" s="711">
        <v>122</v>
      </c>
      <c r="K68" s="2082">
        <f>I68*G68</f>
        <v>0</v>
      </c>
      <c r="L68" s="2082"/>
      <c r="O68" s="774">
        <f>'CPS EST'!K4</f>
        <v>-12.5</v>
      </c>
    </row>
    <row r="69" spans="2:15" ht="18.600000000000001">
      <c r="B69" s="148" t="s">
        <v>626</v>
      </c>
      <c r="E69" s="77">
        <f>'MIT-EQPT'!C18</f>
        <v>0</v>
      </c>
      <c r="F69" s="3">
        <v>1</v>
      </c>
      <c r="G69" s="3">
        <f>F69*E69</f>
        <v>0</v>
      </c>
      <c r="I69" s="344">
        <v>16.41</v>
      </c>
      <c r="K69" s="2082">
        <f>I69*G69</f>
        <v>0</v>
      </c>
      <c r="L69" s="2082"/>
    </row>
    <row r="70" spans="2:15" ht="18.600000000000001">
      <c r="B70" s="148" t="s">
        <v>454</v>
      </c>
      <c r="E70" s="77">
        <f>'MIT-EQPT'!C20</f>
        <v>0</v>
      </c>
      <c r="F70" s="3">
        <v>3</v>
      </c>
      <c r="G70" s="3">
        <f>F70*E70</f>
        <v>0</v>
      </c>
      <c r="I70" s="344">
        <v>3.3</v>
      </c>
      <c r="L70" s="18">
        <f>I70*G70</f>
        <v>0</v>
      </c>
    </row>
    <row r="71" spans="2:15" ht="18.600000000000001">
      <c r="B71" s="1937"/>
      <c r="E71" s="77"/>
      <c r="G71" s="3"/>
      <c r="I71" s="344"/>
      <c r="L71" s="18"/>
    </row>
    <row r="72" spans="2:15">
      <c r="B72" s="347" t="str">
        <f>'MIT-EQPT'!B26</f>
        <v>WALL CAVITY DRYING UNIT = WALL</v>
      </c>
      <c r="D72" s="3" t="s">
        <v>70</v>
      </c>
      <c r="E72" s="77">
        <f>'MIT-EQPT'!C26</f>
        <v>0</v>
      </c>
      <c r="F72" s="3">
        <v>3</v>
      </c>
      <c r="G72" s="3">
        <f>F72*E72</f>
        <v>0</v>
      </c>
      <c r="I72" s="711">
        <v>140</v>
      </c>
      <c r="K72" s="2082">
        <f>I72*G72</f>
        <v>0</v>
      </c>
      <c r="L72" s="2082"/>
    </row>
    <row r="73" spans="2:15">
      <c r="B73" s="1934" t="s">
        <v>1259</v>
      </c>
      <c r="D73" s="1934" t="s">
        <v>1259</v>
      </c>
      <c r="E73" s="77">
        <f>K59</f>
        <v>0</v>
      </c>
      <c r="F73" s="3">
        <v>3</v>
      </c>
      <c r="G73" s="3">
        <f>F73*E73</f>
        <v>0</v>
      </c>
      <c r="I73" s="711">
        <v>140</v>
      </c>
      <c r="K73" s="2082">
        <f>I73*G73</f>
        <v>0</v>
      </c>
      <c r="L73" s="2082"/>
    </row>
    <row r="74" spans="2:15">
      <c r="B74" s="1934"/>
      <c r="D74" s="1934"/>
      <c r="E74" s="77"/>
      <c r="G74" s="3"/>
      <c r="I74" s="711"/>
      <c r="K74" s="1895"/>
      <c r="L74" s="1895"/>
    </row>
    <row r="75" spans="2:15">
      <c r="B75" s="1933" t="s">
        <v>1258</v>
      </c>
      <c r="D75" s="3" t="s">
        <v>71</v>
      </c>
      <c r="E75" s="77">
        <f>'MIT-EQPT'!C23</f>
        <v>0</v>
      </c>
      <c r="F75" s="3">
        <v>3</v>
      </c>
      <c r="G75" s="3">
        <f>F75*E75</f>
        <v>0</v>
      </c>
      <c r="I75" s="711">
        <v>140</v>
      </c>
      <c r="K75" s="2082">
        <f>I75*G75</f>
        <v>0</v>
      </c>
      <c r="L75" s="2082"/>
    </row>
    <row r="76" spans="2:15" ht="22.2" customHeight="1">
      <c r="B76" s="118" t="s">
        <v>72</v>
      </c>
      <c r="D76" s="3" t="s">
        <v>72</v>
      </c>
      <c r="E76" s="77">
        <f>N59</f>
        <v>0</v>
      </c>
      <c r="F76" s="3">
        <v>3</v>
      </c>
      <c r="G76" s="3">
        <f>F76*E76</f>
        <v>0</v>
      </c>
      <c r="I76" s="711">
        <v>140</v>
      </c>
      <c r="K76" s="2082">
        <f>I76*G76</f>
        <v>0</v>
      </c>
      <c r="L76" s="2082"/>
    </row>
    <row r="78" spans="2:15" ht="19.2">
      <c r="B78" s="25" t="s">
        <v>508</v>
      </c>
      <c r="E78" s="77">
        <f>'MIT-EQPT'!H87</f>
        <v>0</v>
      </c>
      <c r="F78" s="3">
        <v>3</v>
      </c>
      <c r="G78" s="3">
        <f>F78*E78</f>
        <v>0</v>
      </c>
      <c r="I78" s="711">
        <v>102</v>
      </c>
      <c r="K78" s="2082">
        <f>I78*G78</f>
        <v>0</v>
      </c>
      <c r="L78" s="2082"/>
    </row>
    <row r="79" spans="2:15">
      <c r="B79" s="346" t="s">
        <v>643</v>
      </c>
      <c r="D79" s="3" t="s">
        <v>1257</v>
      </c>
      <c r="E79" s="1932">
        <f>I59</f>
        <v>0</v>
      </c>
      <c r="F79" s="3">
        <v>3</v>
      </c>
      <c r="G79" s="3">
        <f>F79*E79</f>
        <v>0</v>
      </c>
      <c r="I79" s="711">
        <v>140</v>
      </c>
      <c r="K79" s="2082">
        <f>I79*G79</f>
        <v>0</v>
      </c>
      <c r="L79" s="2082"/>
    </row>
    <row r="80" spans="2:15">
      <c r="B80" s="1936"/>
      <c r="E80" s="1932"/>
      <c r="G80" s="3"/>
      <c r="I80" s="711"/>
      <c r="K80" s="1895"/>
      <c r="L80" s="1895"/>
    </row>
    <row r="81" spans="2:12">
      <c r="B81" s="347" t="str">
        <f>'MIT-EQPT'!$H$24</f>
        <v>BOUNDWATER CAVITY = BWCDU</v>
      </c>
      <c r="E81" s="77">
        <f>'MIT-EQPT'!$J$24</f>
        <v>0</v>
      </c>
      <c r="F81" s="3">
        <v>3</v>
      </c>
      <c r="G81" s="3">
        <f>F81*E81</f>
        <v>0</v>
      </c>
      <c r="I81" s="711">
        <v>140</v>
      </c>
      <c r="K81" s="2082">
        <f>I81*G81</f>
        <v>0</v>
      </c>
      <c r="L81" s="2082"/>
    </row>
    <row r="83" spans="2:12">
      <c r="B83" s="150" t="s">
        <v>85</v>
      </c>
      <c r="E83" s="77">
        <f>'MIT-EQPT'!J26</f>
        <v>0</v>
      </c>
      <c r="F83" s="3">
        <v>3</v>
      </c>
      <c r="G83" s="3">
        <f>F83*E83</f>
        <v>0</v>
      </c>
      <c r="I83" s="344">
        <v>70</v>
      </c>
      <c r="K83" s="2082">
        <f>I83*G83</f>
        <v>0</v>
      </c>
      <c r="L83" s="2082"/>
    </row>
    <row r="84" spans="2:12">
      <c r="B84" s="1938"/>
      <c r="E84" s="77"/>
      <c r="G84" s="3"/>
      <c r="I84" s="344"/>
      <c r="K84" s="1895"/>
      <c r="L84" s="1895"/>
    </row>
    <row r="85" spans="2:12">
      <c r="B85" s="1930" t="s">
        <v>381</v>
      </c>
      <c r="E85" s="77">
        <f>'MIT-EQPT'!J9</f>
        <v>1</v>
      </c>
      <c r="F85" s="3">
        <v>3</v>
      </c>
      <c r="G85" s="3">
        <f>F85*E85</f>
        <v>3</v>
      </c>
      <c r="I85" s="344">
        <v>58</v>
      </c>
      <c r="K85" s="2082">
        <f>I85*G85</f>
        <v>174</v>
      </c>
      <c r="L85" s="2082"/>
    </row>
    <row r="86" spans="2:12">
      <c r="B86" s="345" t="s">
        <v>389</v>
      </c>
      <c r="E86" s="77">
        <f>'MIT-EQPT'!J9</f>
        <v>1</v>
      </c>
      <c r="F86" s="3">
        <v>3</v>
      </c>
      <c r="G86" s="3">
        <f>F86*E86</f>
        <v>3</v>
      </c>
      <c r="I86" s="344">
        <v>30</v>
      </c>
      <c r="K86" s="2082">
        <f>I86*G86</f>
        <v>90</v>
      </c>
      <c r="L86" s="2082"/>
    </row>
    <row r="87" spans="2:12">
      <c r="B87" s="349"/>
      <c r="E87" s="349"/>
      <c r="G87" s="3"/>
      <c r="I87" s="3"/>
    </row>
    <row r="88" spans="2:12" ht="12" customHeight="1">
      <c r="B88" s="350"/>
      <c r="E88" s="350"/>
      <c r="G88" s="3"/>
      <c r="I88" s="3"/>
      <c r="L88" s="18"/>
    </row>
    <row r="89" spans="2:12" ht="18.600000000000001">
      <c r="B89" s="147" t="s">
        <v>644</v>
      </c>
      <c r="E89" s="77">
        <v>3</v>
      </c>
      <c r="F89" s="3">
        <v>3</v>
      </c>
      <c r="G89" s="3">
        <f>F89*E89</f>
        <v>9</v>
      </c>
      <c r="I89" s="344">
        <v>39</v>
      </c>
      <c r="K89" s="2082">
        <f>I89*G89</f>
        <v>351</v>
      </c>
      <c r="L89" s="2082"/>
    </row>
  </sheetData>
  <mergeCells count="67">
    <mergeCell ref="P32:P33"/>
    <mergeCell ref="I32:I33"/>
    <mergeCell ref="H32:H33"/>
    <mergeCell ref="L21:L22"/>
    <mergeCell ref="I24:K26"/>
    <mergeCell ref="L25:L26"/>
    <mergeCell ref="J32:J33"/>
    <mergeCell ref="G1:I1"/>
    <mergeCell ref="I21:K23"/>
    <mergeCell ref="E3:F3"/>
    <mergeCell ref="M3:P4"/>
    <mergeCell ref="I10:I20"/>
    <mergeCell ref="J9:J10"/>
    <mergeCell ref="K10:L10"/>
    <mergeCell ref="M9:M10"/>
    <mergeCell ref="M8:P8"/>
    <mergeCell ref="M13:P28"/>
    <mergeCell ref="L19:L20"/>
    <mergeCell ref="J20:K20"/>
    <mergeCell ref="J16:L17"/>
    <mergeCell ref="C11:C13"/>
    <mergeCell ref="C16:C17"/>
    <mergeCell ref="J18:K19"/>
    <mergeCell ref="I4:K5"/>
    <mergeCell ref="D2:F2"/>
    <mergeCell ref="J11:L14"/>
    <mergeCell ref="J15:L15"/>
    <mergeCell ref="A32:A33"/>
    <mergeCell ref="C32:C33"/>
    <mergeCell ref="E32:E33"/>
    <mergeCell ref="B29:C29"/>
    <mergeCell ref="D29:E29"/>
    <mergeCell ref="N62:O62"/>
    <mergeCell ref="N66:O66"/>
    <mergeCell ref="B25:C25"/>
    <mergeCell ref="C26:C27"/>
    <mergeCell ref="C20:C21"/>
    <mergeCell ref="B23:B24"/>
    <mergeCell ref="C23:C24"/>
    <mergeCell ref="B26:B28"/>
    <mergeCell ref="G32:G33"/>
    <mergeCell ref="K32:N32"/>
    <mergeCell ref="L29:N30"/>
    <mergeCell ref="F29:H29"/>
    <mergeCell ref="I27:K28"/>
    <mergeCell ref="D4:H28"/>
    <mergeCell ref="I61:J61"/>
    <mergeCell ref="K62:L62"/>
    <mergeCell ref="H64:I64"/>
    <mergeCell ref="H62:I62"/>
    <mergeCell ref="K63:L63"/>
    <mergeCell ref="K64:L64"/>
    <mergeCell ref="B66:C66"/>
    <mergeCell ref="K68:L68"/>
    <mergeCell ref="K72:L72"/>
    <mergeCell ref="K73:L73"/>
    <mergeCell ref="K66:L66"/>
    <mergeCell ref="K89:L89"/>
    <mergeCell ref="K81:L81"/>
    <mergeCell ref="K79:L79"/>
    <mergeCell ref="K69:L69"/>
    <mergeCell ref="K75:L75"/>
    <mergeCell ref="K76:L76"/>
    <mergeCell ref="K85:L85"/>
    <mergeCell ref="K86:L86"/>
    <mergeCell ref="K78:L78"/>
    <mergeCell ref="K83:L83"/>
  </mergeCells>
  <printOptions gridLines="1"/>
  <pageMargins left="0.2" right="0.17" top="0.17" bottom="0.17" header="0.21" footer="0.1"/>
  <pageSetup orientation="landscape" r:id="rId1"/>
  <headerFooter>
    <oddFooter>&amp;L&amp;P     &amp;T&amp;C&amp;A&amp;R&amp;F</oddFooter>
  </headerFooter>
  <rowBreaks count="2" manualBreakCount="2">
    <brk id="28" max="14" man="1"/>
    <brk id="59"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AF426-6D21-4BA8-9F74-027DE5C6A31B}">
  <sheetPr transitionEvaluation="1" transitionEntry="1" codeName="Sheet31">
    <tabColor theme="4"/>
  </sheetPr>
  <dimension ref="A1:S61"/>
  <sheetViews>
    <sheetView view="pageBreakPreview" zoomScale="90" zoomScaleNormal="100" zoomScaleSheetLayoutView="90" workbookViewId="0">
      <selection activeCell="C13" sqref="C13"/>
    </sheetView>
  </sheetViews>
  <sheetFormatPr defaultColWidth="8.88671875" defaultRowHeight="18" customHeight="1"/>
  <cols>
    <col min="1" max="1" width="1.88671875" style="4" customWidth="1"/>
    <col min="2" max="2" width="26.33203125" style="22" customWidth="1"/>
    <col min="3" max="3" width="10" style="3" customWidth="1"/>
    <col min="4" max="4" width="11.33203125" style="3" customWidth="1"/>
    <col min="5" max="5" width="13.6640625" style="3" customWidth="1"/>
    <col min="6" max="7" width="11.44140625" style="3" customWidth="1"/>
    <col min="8" max="8" width="12" style="3" customWidth="1"/>
    <col min="9" max="10" width="8.5546875" style="4" customWidth="1"/>
    <col min="11" max="11" width="15" style="890" customWidth="1"/>
    <col min="12" max="16384" width="8.88671875" style="4"/>
  </cols>
  <sheetData>
    <row r="1" spans="1:13" ht="18" customHeight="1" thickTop="1" thickBot="1">
      <c r="B1" s="2115" t="s">
        <v>1202</v>
      </c>
      <c r="C1" s="1017">
        <f>'jobinfo(2)'!C1</f>
        <v>0</v>
      </c>
      <c r="D1" s="1017"/>
      <c r="E1" s="1017"/>
      <c r="F1" s="2">
        <f>'jobinfo(2)'!C5</f>
        <v>0</v>
      </c>
      <c r="G1" s="2"/>
      <c r="H1" s="2" t="str">
        <f>'jobinfo(2)'!C100</f>
        <v>All Phase Consulting, LLC</v>
      </c>
      <c r="I1" s="890"/>
      <c r="J1" s="891"/>
      <c r="K1" s="7"/>
    </row>
    <row r="2" spans="1:13" ht="18" customHeight="1" thickTop="1" thickBot="1">
      <c r="B2" s="2116"/>
      <c r="C2" s="1017">
        <f>'jobinfo(2)'!C2</f>
        <v>0</v>
      </c>
      <c r="D2" s="1017"/>
      <c r="E2" s="1017"/>
      <c r="F2" s="2">
        <f>'jobinfo(2)'!C4</f>
        <v>0</v>
      </c>
      <c r="G2" s="2"/>
      <c r="H2" s="2" t="str">
        <f>'jobinfo(2)'!C112</f>
        <v>Joe Jones, PM  216.450.7228</v>
      </c>
      <c r="I2" s="890"/>
      <c r="J2" s="891"/>
      <c r="K2" s="7"/>
    </row>
    <row r="3" spans="1:13" ht="18" customHeight="1" thickTop="1">
      <c r="B3" s="2116"/>
      <c r="C3" s="2">
        <f>'jobinfo(2)'!C3</f>
        <v>0</v>
      </c>
      <c r="D3" s="2"/>
      <c r="E3" s="2"/>
      <c r="F3" s="2049">
        <f>'jobinfo(2)'!C27</f>
        <v>0</v>
      </c>
      <c r="G3" s="2049"/>
      <c r="H3" s="897">
        <f>'jobinfo(2)'!C26</f>
        <v>0</v>
      </c>
      <c r="I3" s="247"/>
      <c r="J3" s="949" t="s">
        <v>1203</v>
      </c>
      <c r="K3" s="950"/>
    </row>
    <row r="4" spans="1:13" ht="22.2" customHeight="1">
      <c r="B4" s="2116"/>
      <c r="D4" s="2112" t="s">
        <v>1204</v>
      </c>
      <c r="E4" s="2112"/>
      <c r="F4" s="2112"/>
      <c r="G4" s="2112"/>
      <c r="I4" s="952"/>
      <c r="J4" s="450"/>
      <c r="K4" s="947">
        <f>SUM(K7:K31)</f>
        <v>-12.5</v>
      </c>
    </row>
    <row r="5" spans="1:13" ht="18" customHeight="1">
      <c r="A5" s="2093" t="s">
        <v>409</v>
      </c>
      <c r="B5" s="948" t="s">
        <v>1205</v>
      </c>
      <c r="C5" s="946" t="s">
        <v>1206</v>
      </c>
      <c r="D5" s="945" t="s">
        <v>1207</v>
      </c>
      <c r="E5" s="34" t="s">
        <v>1208</v>
      </c>
      <c r="F5" s="995" t="s">
        <v>1209</v>
      </c>
      <c r="G5" s="892" t="s">
        <v>1210</v>
      </c>
      <c r="H5" s="2114" t="s">
        <v>412</v>
      </c>
      <c r="I5" s="2114"/>
      <c r="J5" s="2113" t="s">
        <v>1211</v>
      </c>
      <c r="K5" s="45">
        <v>2</v>
      </c>
      <c r="L5" s="940" t="s">
        <v>1212</v>
      </c>
      <c r="M5" s="973"/>
    </row>
    <row r="6" spans="1:13" ht="18" customHeight="1">
      <c r="A6" s="2093"/>
      <c r="B6" s="453" t="s">
        <v>1213</v>
      </c>
      <c r="C6" s="893" t="s">
        <v>1214</v>
      </c>
      <c r="D6" s="943" t="s">
        <v>1215</v>
      </c>
      <c r="E6" s="944" t="s">
        <v>1216</v>
      </c>
      <c r="F6" s="942" t="s">
        <v>1217</v>
      </c>
      <c r="G6" s="943" t="s">
        <v>1218</v>
      </c>
      <c r="H6" s="936" t="s">
        <v>415</v>
      </c>
      <c r="I6" s="937" t="s">
        <v>416</v>
      </c>
      <c r="J6" s="2113"/>
      <c r="K6" s="794" t="s">
        <v>1219</v>
      </c>
      <c r="L6" s="6"/>
      <c r="M6" s="4" t="s">
        <v>1220</v>
      </c>
    </row>
    <row r="7" spans="1:13" ht="18.45" customHeight="1">
      <c r="A7" s="895">
        <v>1</v>
      </c>
      <c r="B7" s="939">
        <f>'MIT-EQPT'!B33</f>
        <v>0</v>
      </c>
      <c r="C7" s="997">
        <v>0.75</v>
      </c>
      <c r="D7" s="894">
        <v>0</v>
      </c>
      <c r="E7" s="852"/>
      <c r="F7" s="3">
        <v>2</v>
      </c>
      <c r="G7" s="1004">
        <v>6</v>
      </c>
      <c r="H7" s="1006">
        <f>'MIT-EQPT'!D33</f>
        <v>0</v>
      </c>
      <c r="I7" s="1008">
        <f>'MIT-EQPT'!E33</f>
        <v>0</v>
      </c>
      <c r="J7" s="1009">
        <f t="shared" ref="J7:J31" si="0">L7-M7-G7+D7-E7</f>
        <v>-12</v>
      </c>
      <c r="K7" s="1010">
        <f t="shared" ref="K7:K31" si="1">J7/$K$5*C7</f>
        <v>-4.5</v>
      </c>
      <c r="L7" s="3">
        <f t="shared" ref="L7:L31" si="2">2*(H7+I7)</f>
        <v>0</v>
      </c>
      <c r="M7" s="77">
        <f t="shared" ref="M7:M31" si="3">F7*3</f>
        <v>6</v>
      </c>
    </row>
    <row r="8" spans="1:13" ht="18.45" customHeight="1">
      <c r="A8" s="895">
        <f t="shared" ref="A8:A31" si="4">1+A7</f>
        <v>2</v>
      </c>
      <c r="B8" s="1002">
        <f>'MIT-EQPT'!B34</f>
        <v>0</v>
      </c>
      <c r="C8" s="997">
        <v>1</v>
      </c>
      <c r="D8" s="1001">
        <v>0</v>
      </c>
      <c r="E8" s="48"/>
      <c r="F8" s="852">
        <v>1</v>
      </c>
      <c r="G8" s="1005">
        <v>0</v>
      </c>
      <c r="H8" s="998">
        <f>'MIT-EQPT'!D34</f>
        <v>0</v>
      </c>
      <c r="I8" s="1006">
        <f>'MIT-EQPT'!E34</f>
        <v>0</v>
      </c>
      <c r="J8" s="999">
        <f t="shared" si="0"/>
        <v>-3</v>
      </c>
      <c r="K8" s="1007">
        <f t="shared" si="1"/>
        <v>-1.5</v>
      </c>
      <c r="L8" s="852">
        <f t="shared" si="2"/>
        <v>0</v>
      </c>
      <c r="M8" s="77">
        <f t="shared" si="3"/>
        <v>3</v>
      </c>
    </row>
    <row r="9" spans="1:13" ht="18.45" customHeight="1">
      <c r="A9" s="895">
        <f t="shared" si="4"/>
        <v>3</v>
      </c>
      <c r="B9" s="1011">
        <f>'MIT-EQPT'!B35</f>
        <v>0</v>
      </c>
      <c r="C9" s="997">
        <v>0.5</v>
      </c>
      <c r="D9" s="1005">
        <v>0</v>
      </c>
      <c r="E9" s="1012"/>
      <c r="F9" s="48">
        <v>2</v>
      </c>
      <c r="G9" s="1001">
        <v>3</v>
      </c>
      <c r="H9" s="993">
        <f>'MIT-EQPT'!D35</f>
        <v>0</v>
      </c>
      <c r="I9" s="998">
        <f>'MIT-EQPT'!E35</f>
        <v>0</v>
      </c>
      <c r="J9" s="77">
        <f t="shared" si="0"/>
        <v>-9</v>
      </c>
      <c r="K9" s="1000">
        <f t="shared" si="1"/>
        <v>-2.25</v>
      </c>
      <c r="L9" s="3">
        <f t="shared" si="2"/>
        <v>0</v>
      </c>
      <c r="M9" s="77">
        <f t="shared" si="3"/>
        <v>6</v>
      </c>
    </row>
    <row r="10" spans="1:13" ht="18.45" customHeight="1">
      <c r="A10" s="895">
        <f t="shared" si="4"/>
        <v>4</v>
      </c>
      <c r="B10" s="1013">
        <f>'MIT-EQPT'!B36</f>
        <v>0</v>
      </c>
      <c r="C10" s="997">
        <v>0.55000000000000004</v>
      </c>
      <c r="D10" s="1014">
        <v>0</v>
      </c>
      <c r="F10" s="1012">
        <v>1</v>
      </c>
      <c r="G10" s="994">
        <v>4</v>
      </c>
      <c r="H10" s="1008">
        <f>'MIT-EQPT'!D36</f>
        <v>0</v>
      </c>
      <c r="I10" s="993">
        <f>'MIT-EQPT'!E36</f>
        <v>0</v>
      </c>
      <c r="J10" s="775">
        <f t="shared" si="0"/>
        <v>-7</v>
      </c>
      <c r="K10" s="721">
        <f t="shared" si="1"/>
        <v>-1.9250000000000003</v>
      </c>
      <c r="L10" s="3">
        <f t="shared" si="2"/>
        <v>0</v>
      </c>
      <c r="M10" s="77">
        <f t="shared" si="3"/>
        <v>3</v>
      </c>
    </row>
    <row r="11" spans="1:13" ht="18.45" customHeight="1">
      <c r="A11" s="895">
        <f t="shared" si="4"/>
        <v>5</v>
      </c>
      <c r="B11" s="939">
        <f>'MIT-EQPT'!B37</f>
        <v>0</v>
      </c>
      <c r="C11" s="997">
        <v>0.55000000000000004</v>
      </c>
      <c r="D11" s="938">
        <v>0</v>
      </c>
      <c r="E11" s="852"/>
      <c r="F11" s="3">
        <v>1</v>
      </c>
      <c r="G11" s="1015"/>
      <c r="H11" s="1006">
        <f>'MIT-EQPT'!D37</f>
        <v>0</v>
      </c>
      <c r="I11" s="1008">
        <f>'MIT-EQPT'!E37</f>
        <v>0</v>
      </c>
      <c r="J11" s="1009">
        <f t="shared" si="0"/>
        <v>-3</v>
      </c>
      <c r="K11" s="1010">
        <f t="shared" si="1"/>
        <v>-0.82500000000000007</v>
      </c>
      <c r="L11" s="3">
        <f t="shared" si="2"/>
        <v>0</v>
      </c>
      <c r="M11" s="77">
        <f t="shared" si="3"/>
        <v>3</v>
      </c>
    </row>
    <row r="12" spans="1:13" ht="18.45" customHeight="1">
      <c r="A12" s="895">
        <f t="shared" si="4"/>
        <v>6</v>
      </c>
      <c r="B12" s="1002">
        <f>'MIT-EQPT'!B38</f>
        <v>0</v>
      </c>
      <c r="C12" s="997">
        <v>1</v>
      </c>
      <c r="D12" s="1001">
        <v>0</v>
      </c>
      <c r="F12" s="852">
        <v>1</v>
      </c>
      <c r="G12" s="1016"/>
      <c r="H12" s="1008">
        <f>'MIT-EQPT'!D38</f>
        <v>0</v>
      </c>
      <c r="I12" s="1006">
        <f>'MIT-EQPT'!E38</f>
        <v>0</v>
      </c>
      <c r="J12" s="775">
        <f t="shared" si="0"/>
        <v>-3</v>
      </c>
      <c r="K12" s="1007">
        <f t="shared" si="1"/>
        <v>-1.5</v>
      </c>
      <c r="L12" s="3">
        <f t="shared" si="2"/>
        <v>0</v>
      </c>
      <c r="M12" s="77">
        <f t="shared" si="3"/>
        <v>3</v>
      </c>
    </row>
    <row r="13" spans="1:13" ht="18.45" customHeight="1">
      <c r="A13" s="895">
        <f t="shared" si="4"/>
        <v>7</v>
      </c>
      <c r="B13" s="939">
        <f>'MIT-EQPT'!B39</f>
        <v>0</v>
      </c>
      <c r="C13" s="997"/>
      <c r="D13" s="938">
        <v>0</v>
      </c>
      <c r="E13" s="852"/>
      <c r="G13" s="1003"/>
      <c r="H13" s="993">
        <f>'MIT-EQPT'!D39</f>
        <v>0</v>
      </c>
      <c r="I13" s="998">
        <f>'MIT-EQPT'!E39</f>
        <v>0</v>
      </c>
      <c r="J13" s="77">
        <f t="shared" si="0"/>
        <v>0</v>
      </c>
      <c r="K13" s="1000">
        <f t="shared" si="1"/>
        <v>0</v>
      </c>
      <c r="L13" s="3">
        <f t="shared" si="2"/>
        <v>0</v>
      </c>
      <c r="M13" s="77">
        <f t="shared" si="3"/>
        <v>0</v>
      </c>
    </row>
    <row r="14" spans="1:13" ht="18.45" customHeight="1">
      <c r="A14" s="895">
        <f t="shared" si="4"/>
        <v>8</v>
      </c>
      <c r="B14" s="1002">
        <f>'MIT-EQPT'!B40</f>
        <v>0</v>
      </c>
      <c r="C14" s="997"/>
      <c r="D14" s="1001"/>
      <c r="E14" s="48"/>
      <c r="F14" s="852"/>
      <c r="G14" s="994"/>
      <c r="H14" s="998">
        <f>'MIT-EQPT'!D40</f>
        <v>0</v>
      </c>
      <c r="I14" s="993">
        <f>'MIT-EQPT'!E40</f>
        <v>0</v>
      </c>
      <c r="J14" s="999">
        <f t="shared" si="0"/>
        <v>0</v>
      </c>
      <c r="K14" s="721">
        <f t="shared" si="1"/>
        <v>0</v>
      </c>
      <c r="L14" s="852">
        <f t="shared" si="2"/>
        <v>0</v>
      </c>
      <c r="M14" s="77">
        <f t="shared" si="3"/>
        <v>0</v>
      </c>
    </row>
    <row r="15" spans="1:13" ht="18.45" customHeight="1">
      <c r="A15" s="895">
        <f t="shared" si="4"/>
        <v>9</v>
      </c>
      <c r="B15" s="1011">
        <f>'MIT-EQPT'!B41</f>
        <v>0</v>
      </c>
      <c r="C15" s="997"/>
      <c r="D15" s="1005"/>
      <c r="E15" s="1012"/>
      <c r="F15" s="48"/>
      <c r="G15" s="1003"/>
      <c r="H15" s="993">
        <f>'MIT-EQPT'!D41</f>
        <v>0</v>
      </c>
      <c r="I15" s="998">
        <f>'MIT-EQPT'!E41</f>
        <v>0</v>
      </c>
      <c r="J15" s="77">
        <f t="shared" si="0"/>
        <v>0</v>
      </c>
      <c r="K15" s="1000">
        <f t="shared" si="1"/>
        <v>0</v>
      </c>
      <c r="L15" s="3">
        <f t="shared" si="2"/>
        <v>0</v>
      </c>
      <c r="M15" s="77">
        <f t="shared" si="3"/>
        <v>0</v>
      </c>
    </row>
    <row r="16" spans="1:13" ht="18.45" customHeight="1">
      <c r="A16" s="895">
        <f t="shared" si="4"/>
        <v>10</v>
      </c>
      <c r="B16" s="1013">
        <f>'MIT-EQPT'!B42</f>
        <v>0</v>
      </c>
      <c r="C16" s="997"/>
      <c r="D16" s="1014"/>
      <c r="F16" s="1012"/>
      <c r="G16" s="994"/>
      <c r="H16" s="1008">
        <f>'MIT-EQPT'!D42</f>
        <v>0</v>
      </c>
      <c r="I16" s="993">
        <f>'MIT-EQPT'!E42</f>
        <v>0</v>
      </c>
      <c r="J16" s="775">
        <f t="shared" si="0"/>
        <v>0</v>
      </c>
      <c r="K16" s="721">
        <f t="shared" si="1"/>
        <v>0</v>
      </c>
      <c r="L16" s="3">
        <f t="shared" si="2"/>
        <v>0</v>
      </c>
      <c r="M16" s="77">
        <f t="shared" si="3"/>
        <v>0</v>
      </c>
    </row>
    <row r="17" spans="1:19" ht="18.45" customHeight="1">
      <c r="A17" s="895">
        <f t="shared" si="4"/>
        <v>11</v>
      </c>
      <c r="B17" s="939">
        <f>'MIT-EQPT'!B43</f>
        <v>0</v>
      </c>
      <c r="C17" s="997"/>
      <c r="D17" s="938"/>
      <c r="E17" s="852"/>
      <c r="G17" s="1003"/>
      <c r="H17" s="993">
        <f>'MIT-EQPT'!D43</f>
        <v>0</v>
      </c>
      <c r="I17" s="998">
        <f>'MIT-EQPT'!E43</f>
        <v>0</v>
      </c>
      <c r="J17" s="77">
        <f t="shared" si="0"/>
        <v>0</v>
      </c>
      <c r="K17" s="1000">
        <f t="shared" si="1"/>
        <v>0</v>
      </c>
      <c r="L17" s="3">
        <f t="shared" si="2"/>
        <v>0</v>
      </c>
      <c r="M17" s="77">
        <f t="shared" si="3"/>
        <v>0</v>
      </c>
    </row>
    <row r="18" spans="1:19" ht="18.45" customHeight="1">
      <c r="A18" s="895">
        <f t="shared" si="4"/>
        <v>12</v>
      </c>
      <c r="B18" s="1002">
        <f>'MIT-EQPT'!B44</f>
        <v>0</v>
      </c>
      <c r="C18" s="997"/>
      <c r="D18" s="1001"/>
      <c r="F18" s="852"/>
      <c r="G18" s="994"/>
      <c r="H18" s="998">
        <f>'MIT-EQPT'!D44</f>
        <v>0</v>
      </c>
      <c r="I18" s="993">
        <f>'MIT-EQPT'!E44</f>
        <v>0</v>
      </c>
      <c r="J18" s="999">
        <f t="shared" si="0"/>
        <v>0</v>
      </c>
      <c r="K18" s="721">
        <f t="shared" si="1"/>
        <v>0</v>
      </c>
      <c r="L18" s="852">
        <f t="shared" si="2"/>
        <v>0</v>
      </c>
      <c r="M18" s="77">
        <f t="shared" si="3"/>
        <v>0</v>
      </c>
    </row>
    <row r="19" spans="1:19" ht="18.45" customHeight="1">
      <c r="A19" s="895">
        <f t="shared" si="4"/>
        <v>13</v>
      </c>
      <c r="B19" s="939">
        <f>'MIT-EQPT'!B45</f>
        <v>0</v>
      </c>
      <c r="C19" s="997"/>
      <c r="D19" s="938"/>
      <c r="E19" s="852"/>
      <c r="G19" s="1003"/>
      <c r="H19" s="993">
        <f>'MIT-EQPT'!D45</f>
        <v>0</v>
      </c>
      <c r="I19" s="998">
        <f>'MIT-EQPT'!E45</f>
        <v>0</v>
      </c>
      <c r="J19" s="77">
        <f t="shared" si="0"/>
        <v>0</v>
      </c>
      <c r="K19" s="1000">
        <f t="shared" si="1"/>
        <v>0</v>
      </c>
      <c r="L19" s="3">
        <f t="shared" si="2"/>
        <v>0</v>
      </c>
      <c r="M19" s="77">
        <f t="shared" si="3"/>
        <v>0</v>
      </c>
    </row>
    <row r="20" spans="1:19" ht="18.45" customHeight="1">
      <c r="A20" s="895">
        <f t="shared" si="4"/>
        <v>14</v>
      </c>
      <c r="B20" s="1002">
        <f>'MIT-EQPT'!B46</f>
        <v>0</v>
      </c>
      <c r="C20" s="997"/>
      <c r="D20" s="1001"/>
      <c r="F20" s="852"/>
      <c r="G20" s="994"/>
      <c r="H20" s="998">
        <f>'MIT-EQPT'!D46</f>
        <v>0</v>
      </c>
      <c r="I20" s="993">
        <f>'MIT-EQPT'!E46</f>
        <v>0</v>
      </c>
      <c r="J20" s="999">
        <f t="shared" si="0"/>
        <v>0</v>
      </c>
      <c r="K20" s="721">
        <f t="shared" si="1"/>
        <v>0</v>
      </c>
      <c r="L20" s="852">
        <f t="shared" si="2"/>
        <v>0</v>
      </c>
      <c r="M20" s="77">
        <f t="shared" si="3"/>
        <v>0</v>
      </c>
    </row>
    <row r="21" spans="1:19" ht="18.45" customHeight="1">
      <c r="A21" s="895">
        <f t="shared" si="4"/>
        <v>15</v>
      </c>
      <c r="B21" s="939">
        <f>'MIT-EQPT'!B47</f>
        <v>0</v>
      </c>
      <c r="C21" s="997"/>
      <c r="D21" s="938"/>
      <c r="E21" s="852"/>
      <c r="G21" s="1003"/>
      <c r="H21" s="993">
        <f>'MIT-EQPT'!D47</f>
        <v>0</v>
      </c>
      <c r="I21" s="998">
        <f>'MIT-EQPT'!E47</f>
        <v>0</v>
      </c>
      <c r="J21" s="77">
        <f t="shared" si="0"/>
        <v>0</v>
      </c>
      <c r="K21" s="1000">
        <f t="shared" si="1"/>
        <v>0</v>
      </c>
      <c r="L21" s="3">
        <f t="shared" si="2"/>
        <v>0</v>
      </c>
      <c r="M21" s="77">
        <f t="shared" si="3"/>
        <v>0</v>
      </c>
    </row>
    <row r="22" spans="1:19" ht="18.45" customHeight="1">
      <c r="A22" s="895">
        <f t="shared" si="4"/>
        <v>16</v>
      </c>
      <c r="B22" s="1002">
        <f>'MIT-EQPT'!B48</f>
        <v>0</v>
      </c>
      <c r="C22" s="997"/>
      <c r="D22" s="1001"/>
      <c r="F22" s="852"/>
      <c r="G22" s="994"/>
      <c r="H22" s="998">
        <f>'MIT-EQPT'!D48</f>
        <v>0</v>
      </c>
      <c r="I22" s="993">
        <f>'MIT-EQPT'!E48</f>
        <v>0</v>
      </c>
      <c r="J22" s="999">
        <f t="shared" si="0"/>
        <v>0</v>
      </c>
      <c r="K22" s="721">
        <f t="shared" si="1"/>
        <v>0</v>
      </c>
      <c r="L22" s="852">
        <f t="shared" si="2"/>
        <v>0</v>
      </c>
      <c r="M22" s="77">
        <f t="shared" si="3"/>
        <v>0</v>
      </c>
    </row>
    <row r="23" spans="1:19" ht="18.45" customHeight="1">
      <c r="A23" s="895">
        <f t="shared" si="4"/>
        <v>17</v>
      </c>
      <c r="B23" s="939">
        <f>'MIT-EQPT'!B49</f>
        <v>0</v>
      </c>
      <c r="C23" s="997"/>
      <c r="D23" s="938"/>
      <c r="E23" s="852"/>
      <c r="G23" s="1003"/>
      <c r="H23" s="993">
        <f>'MIT-EQPT'!D49</f>
        <v>0</v>
      </c>
      <c r="I23" s="998">
        <f>'MIT-EQPT'!E49</f>
        <v>0</v>
      </c>
      <c r="J23" s="77">
        <f t="shared" si="0"/>
        <v>0</v>
      </c>
      <c r="K23" s="1000">
        <f t="shared" si="1"/>
        <v>0</v>
      </c>
      <c r="L23" s="3">
        <f t="shared" si="2"/>
        <v>0</v>
      </c>
      <c r="M23" s="77">
        <f t="shared" si="3"/>
        <v>0</v>
      </c>
    </row>
    <row r="24" spans="1:19" ht="18.45" customHeight="1">
      <c r="A24" s="895">
        <f t="shared" si="4"/>
        <v>18</v>
      </c>
      <c r="B24" s="1002">
        <f>'MIT-EQPT'!B50</f>
        <v>0</v>
      </c>
      <c r="C24" s="997"/>
      <c r="D24" s="1001"/>
      <c r="F24" s="852"/>
      <c r="G24" s="994"/>
      <c r="H24" s="998">
        <f>'MIT-EQPT'!D50</f>
        <v>0</v>
      </c>
      <c r="I24" s="993">
        <f>'MIT-EQPT'!E50</f>
        <v>0</v>
      </c>
      <c r="J24" s="999">
        <f t="shared" si="0"/>
        <v>0</v>
      </c>
      <c r="K24" s="721">
        <f t="shared" si="1"/>
        <v>0</v>
      </c>
      <c r="L24" s="852">
        <f t="shared" si="2"/>
        <v>0</v>
      </c>
      <c r="M24" s="77">
        <f t="shared" si="3"/>
        <v>0</v>
      </c>
    </row>
    <row r="25" spans="1:19" ht="18.45" customHeight="1">
      <c r="A25" s="895">
        <f t="shared" si="4"/>
        <v>19</v>
      </c>
      <c r="B25" s="939">
        <f>'MIT-EQPT'!B51</f>
        <v>0</v>
      </c>
      <c r="C25" s="997"/>
      <c r="D25" s="938"/>
      <c r="E25" s="852"/>
      <c r="G25" s="1003"/>
      <c r="H25" s="993">
        <f>'MIT-EQPT'!D51</f>
        <v>0</v>
      </c>
      <c r="I25" s="998">
        <f>'MIT-EQPT'!E51</f>
        <v>0</v>
      </c>
      <c r="J25" s="77">
        <f t="shared" si="0"/>
        <v>0</v>
      </c>
      <c r="K25" s="1000">
        <f t="shared" si="1"/>
        <v>0</v>
      </c>
      <c r="L25" s="3">
        <f t="shared" si="2"/>
        <v>0</v>
      </c>
      <c r="M25" s="77">
        <f t="shared" si="3"/>
        <v>0</v>
      </c>
    </row>
    <row r="26" spans="1:19" ht="18.45" customHeight="1">
      <c r="A26" s="895">
        <f t="shared" si="4"/>
        <v>20</v>
      </c>
      <c r="B26" s="1002">
        <f>'MIT-EQPT'!B52</f>
        <v>0</v>
      </c>
      <c r="C26" s="997"/>
      <c r="D26" s="1001"/>
      <c r="F26" s="852"/>
      <c r="G26" s="994"/>
      <c r="H26" s="998">
        <f>'MIT-EQPT'!D52</f>
        <v>0</v>
      </c>
      <c r="I26" s="993">
        <f>'MIT-EQPT'!E52</f>
        <v>0</v>
      </c>
      <c r="J26" s="999">
        <f t="shared" si="0"/>
        <v>0</v>
      </c>
      <c r="K26" s="721">
        <f t="shared" si="1"/>
        <v>0</v>
      </c>
      <c r="L26" s="852">
        <f t="shared" si="2"/>
        <v>0</v>
      </c>
      <c r="M26" s="77">
        <f t="shared" si="3"/>
        <v>0</v>
      </c>
    </row>
    <row r="27" spans="1:19" ht="18.45" customHeight="1">
      <c r="A27" s="895">
        <f t="shared" si="4"/>
        <v>21</v>
      </c>
      <c r="B27" s="939">
        <f>'MIT-EQPT'!B53</f>
        <v>0</v>
      </c>
      <c r="C27" s="997"/>
      <c r="D27" s="938"/>
      <c r="E27" s="852"/>
      <c r="G27" s="1003"/>
      <c r="H27" s="993">
        <f>'MIT-EQPT'!D53</f>
        <v>0</v>
      </c>
      <c r="I27" s="998">
        <f>'MIT-EQPT'!E53</f>
        <v>0</v>
      </c>
      <c r="J27" s="77">
        <f t="shared" si="0"/>
        <v>0</v>
      </c>
      <c r="K27" s="1000">
        <f t="shared" si="1"/>
        <v>0</v>
      </c>
      <c r="L27" s="3">
        <f t="shared" si="2"/>
        <v>0</v>
      </c>
      <c r="M27" s="77">
        <f t="shared" si="3"/>
        <v>0</v>
      </c>
    </row>
    <row r="28" spans="1:19" ht="18.45" customHeight="1">
      <c r="A28" s="895">
        <f t="shared" si="4"/>
        <v>22</v>
      </c>
      <c r="B28" s="1002">
        <f>'MIT-EQPT'!B54</f>
        <v>0</v>
      </c>
      <c r="C28" s="896"/>
      <c r="D28" s="1001"/>
      <c r="F28" s="852"/>
      <c r="G28" s="994"/>
      <c r="H28" s="998">
        <f>'MIT-EQPT'!D54</f>
        <v>0</v>
      </c>
      <c r="I28" s="993">
        <f>'MIT-EQPT'!E54</f>
        <v>0</v>
      </c>
      <c r="J28" s="999">
        <f t="shared" si="0"/>
        <v>0</v>
      </c>
      <c r="K28" s="721">
        <f t="shared" si="1"/>
        <v>0</v>
      </c>
      <c r="L28" s="852">
        <f t="shared" si="2"/>
        <v>0</v>
      </c>
      <c r="M28" s="77">
        <f t="shared" si="3"/>
        <v>0</v>
      </c>
    </row>
    <row r="29" spans="1:19" ht="18.45" customHeight="1">
      <c r="A29" s="895">
        <f t="shared" si="4"/>
        <v>23</v>
      </c>
      <c r="B29" s="939">
        <f>'MIT-EQPT'!B55</f>
        <v>0</v>
      </c>
      <c r="C29" s="997"/>
      <c r="D29" s="938"/>
      <c r="E29" s="852"/>
      <c r="G29" s="1003"/>
      <c r="H29" s="993">
        <f>'MIT-EQPT'!D55</f>
        <v>0</v>
      </c>
      <c r="I29" s="998">
        <f>'MIT-EQPT'!E55</f>
        <v>0</v>
      </c>
      <c r="J29" s="77">
        <f t="shared" si="0"/>
        <v>0</v>
      </c>
      <c r="K29" s="1000">
        <f t="shared" si="1"/>
        <v>0</v>
      </c>
      <c r="L29" s="3">
        <f t="shared" si="2"/>
        <v>0</v>
      </c>
      <c r="M29" s="77">
        <f t="shared" si="3"/>
        <v>0</v>
      </c>
    </row>
    <row r="30" spans="1:19" ht="18.45" customHeight="1">
      <c r="A30" s="895">
        <f t="shared" si="4"/>
        <v>24</v>
      </c>
      <c r="B30" s="1002">
        <f>'MIT-EQPT'!B56</f>
        <v>0</v>
      </c>
      <c r="C30" s="896"/>
      <c r="D30" s="1001"/>
      <c r="F30" s="852"/>
      <c r="G30" s="994"/>
      <c r="H30" s="998">
        <f>'MIT-EQPT'!D56</f>
        <v>0</v>
      </c>
      <c r="I30" s="993">
        <f>'MIT-EQPT'!E56</f>
        <v>0</v>
      </c>
      <c r="J30" s="999">
        <f t="shared" si="0"/>
        <v>0</v>
      </c>
      <c r="K30" s="721">
        <f t="shared" si="1"/>
        <v>0</v>
      </c>
      <c r="L30" s="852">
        <f t="shared" si="2"/>
        <v>0</v>
      </c>
      <c r="M30" s="77">
        <f t="shared" si="3"/>
        <v>0</v>
      </c>
    </row>
    <row r="31" spans="1:19" ht="18.45" customHeight="1">
      <c r="A31" s="895">
        <f t="shared" si="4"/>
        <v>25</v>
      </c>
      <c r="B31" s="939">
        <f>'MIT-EQPT'!B57</f>
        <v>0</v>
      </c>
      <c r="C31" s="997"/>
      <c r="D31" s="938"/>
      <c r="E31" s="852"/>
      <c r="G31" s="1003"/>
      <c r="H31" s="993">
        <f>'MIT-EQPT'!D57</f>
        <v>0</v>
      </c>
      <c r="I31" s="998">
        <f>'MIT-EQPT'!E57</f>
        <v>0</v>
      </c>
      <c r="J31" s="77">
        <f t="shared" si="0"/>
        <v>0</v>
      </c>
      <c r="K31" s="1000">
        <f t="shared" si="1"/>
        <v>0</v>
      </c>
      <c r="L31" s="3">
        <f t="shared" si="2"/>
        <v>0</v>
      </c>
      <c r="M31" s="77">
        <f t="shared" si="3"/>
        <v>0</v>
      </c>
    </row>
    <row r="32" spans="1:19" ht="43.95" customHeight="1">
      <c r="A32" s="49"/>
      <c r="B32" s="985" t="s">
        <v>1221</v>
      </c>
      <c r="C32" s="48"/>
      <c r="D32" s="986" t="str">
        <f>B1</f>
        <v>ESTIMATED PACKOUT BOX QUANITY</v>
      </c>
      <c r="E32" s="48"/>
      <c r="F32" s="48"/>
      <c r="G32" s="48"/>
      <c r="H32" s="48"/>
      <c r="I32" s="48"/>
      <c r="J32" s="49"/>
      <c r="K32" s="49"/>
      <c r="L32" s="953"/>
      <c r="M32" s="49"/>
      <c r="N32" s="49"/>
      <c r="O32" s="49"/>
      <c r="P32" s="49"/>
      <c r="Q32" s="49"/>
      <c r="R32" s="49"/>
      <c r="S32" s="49"/>
    </row>
    <row r="33" spans="1:19" ht="1.95" customHeight="1">
      <c r="A33" s="981"/>
      <c r="B33" s="982"/>
      <c r="C33" s="983"/>
      <c r="D33" s="983"/>
      <c r="E33" s="983"/>
      <c r="F33" s="983"/>
      <c r="G33" s="983"/>
      <c r="H33" s="984"/>
      <c r="I33" s="983"/>
      <c r="J33" s="981"/>
      <c r="K33" s="981"/>
      <c r="L33" s="953"/>
      <c r="M33" s="49"/>
      <c r="N33" s="49"/>
      <c r="O33" s="49"/>
      <c r="P33" s="49"/>
      <c r="Q33" s="49"/>
      <c r="R33" s="49"/>
      <c r="S33" s="49"/>
    </row>
    <row r="34" spans="1:19" ht="21" customHeight="1">
      <c r="A34" s="49"/>
      <c r="B34" s="2110" t="s">
        <v>1222</v>
      </c>
      <c r="C34" s="48"/>
      <c r="D34" s="807" t="s">
        <v>1223</v>
      </c>
      <c r="E34" s="48"/>
      <c r="F34" s="48"/>
      <c r="G34" s="48"/>
      <c r="H34" s="48"/>
      <c r="I34" s="48"/>
      <c r="J34" s="49"/>
      <c r="K34" s="49"/>
      <c r="L34" s="953"/>
      <c r="M34" s="49"/>
      <c r="N34" s="49"/>
      <c r="O34" s="49"/>
      <c r="P34" s="49"/>
      <c r="Q34" s="49"/>
      <c r="R34" s="49"/>
      <c r="S34" s="49"/>
    </row>
    <row r="35" spans="1:19" ht="21" customHeight="1">
      <c r="A35" s="49"/>
      <c r="B35" s="2110"/>
      <c r="C35" s="48"/>
      <c r="D35" s="992" t="s">
        <v>1213</v>
      </c>
      <c r="E35" s="954"/>
      <c r="G35" s="955"/>
      <c r="H35" s="48"/>
      <c r="I35" s="49"/>
      <c r="J35" s="49"/>
      <c r="K35" s="49"/>
      <c r="L35" s="953"/>
      <c r="M35" s="49"/>
      <c r="N35" s="49"/>
      <c r="O35" s="49"/>
      <c r="P35" s="49"/>
      <c r="Q35" s="49"/>
      <c r="R35" s="49"/>
      <c r="S35" s="49"/>
    </row>
    <row r="36" spans="1:19" ht="21" customHeight="1">
      <c r="A36" s="49"/>
      <c r="B36" s="2110"/>
      <c r="C36" s="48"/>
      <c r="D36" s="956" t="s">
        <v>412</v>
      </c>
      <c r="E36" s="956"/>
      <c r="F36" s="48"/>
      <c r="G36" s="956"/>
      <c r="H36" s="48"/>
      <c r="I36" s="49"/>
      <c r="J36" s="49"/>
      <c r="K36" s="49"/>
      <c r="L36" s="953"/>
      <c r="M36" s="49"/>
      <c r="N36" s="49"/>
      <c r="O36" s="49"/>
      <c r="P36" s="49"/>
      <c r="Q36" s="49"/>
      <c r="R36" s="49"/>
      <c r="S36" s="49"/>
    </row>
    <row r="37" spans="1:19" ht="21" customHeight="1">
      <c r="A37" s="49"/>
      <c r="B37" s="2110"/>
      <c r="C37" s="48"/>
      <c r="D37" s="957" t="s">
        <v>415</v>
      </c>
      <c r="E37" s="958" t="s">
        <v>416</v>
      </c>
      <c r="F37" s="48"/>
      <c r="G37" s="48"/>
      <c r="H37" s="959"/>
      <c r="I37" s="48"/>
      <c r="J37" s="49"/>
      <c r="K37" s="49"/>
      <c r="L37" s="953"/>
      <c r="M37" s="49"/>
      <c r="N37" s="49"/>
      <c r="O37" s="49"/>
      <c r="P37" s="49"/>
      <c r="Q37" s="49"/>
      <c r="R37" s="49"/>
      <c r="S37" s="49"/>
    </row>
    <row r="38" spans="1:19" ht="1.95" customHeight="1">
      <c r="A38" s="99"/>
      <c r="B38" s="979"/>
      <c r="C38" s="73"/>
      <c r="D38" s="73"/>
      <c r="E38" s="73"/>
      <c r="F38" s="73"/>
      <c r="G38" s="73"/>
      <c r="H38" s="980"/>
      <c r="I38" s="73"/>
      <c r="J38" s="99"/>
      <c r="K38" s="99"/>
      <c r="L38" s="953"/>
      <c r="M38" s="49"/>
      <c r="N38" s="49"/>
      <c r="O38" s="49"/>
      <c r="P38" s="49"/>
      <c r="Q38" s="49"/>
      <c r="R38" s="49"/>
      <c r="S38" s="49"/>
    </row>
    <row r="39" spans="1:19" ht="22.2" customHeight="1">
      <c r="A39" s="49"/>
      <c r="B39" s="959"/>
      <c r="C39" s="48"/>
      <c r="D39" s="977"/>
      <c r="E39" s="978" t="s">
        <v>1224</v>
      </c>
      <c r="F39" s="969"/>
      <c r="G39" s="969"/>
      <c r="H39" s="969"/>
      <c r="I39" s="969"/>
      <c r="J39" s="969"/>
      <c r="K39" s="969"/>
      <c r="L39" s="953"/>
      <c r="M39" s="49"/>
      <c r="N39" s="49"/>
      <c r="O39" s="49"/>
      <c r="P39" s="49"/>
      <c r="Q39" s="49"/>
      <c r="R39" s="49"/>
      <c r="S39" s="49"/>
    </row>
    <row r="40" spans="1:19" ht="24" customHeight="1">
      <c r="A40" s="49"/>
      <c r="B40" s="2111" t="s">
        <v>1225</v>
      </c>
      <c r="F40" s="960" t="s">
        <v>1226</v>
      </c>
      <c r="G40" s="48"/>
      <c r="H40" s="48"/>
      <c r="I40" s="48"/>
      <c r="J40" s="49"/>
      <c r="K40" s="49"/>
      <c r="L40" s="49"/>
      <c r="M40" s="49"/>
      <c r="N40" s="49"/>
      <c r="O40" s="49"/>
      <c r="P40" s="49"/>
      <c r="Q40" s="49"/>
      <c r="R40" s="49"/>
      <c r="S40" s="49"/>
    </row>
    <row r="41" spans="1:19" ht="24" customHeight="1">
      <c r="A41" s="49"/>
      <c r="B41" s="2111"/>
      <c r="C41" s="978"/>
      <c r="D41" s="48"/>
      <c r="E41" s="951"/>
      <c r="F41" s="988" t="s">
        <v>1227</v>
      </c>
      <c r="G41" s="988">
        <v>10</v>
      </c>
      <c r="H41" s="962"/>
      <c r="I41" s="988" t="s">
        <v>1228</v>
      </c>
      <c r="J41" s="988"/>
      <c r="K41" s="988">
        <v>150</v>
      </c>
      <c r="L41" s="49"/>
      <c r="M41" s="49"/>
      <c r="N41" s="49"/>
      <c r="O41" s="49"/>
      <c r="P41" s="49"/>
      <c r="Q41" s="49"/>
      <c r="R41" s="49"/>
      <c r="S41" s="49"/>
    </row>
    <row r="42" spans="1:19" ht="24" customHeight="1">
      <c r="A42" s="49"/>
      <c r="B42" s="2111"/>
      <c r="C42" s="978" t="s">
        <v>1229</v>
      </c>
      <c r="D42" s="961" t="s">
        <v>1206</v>
      </c>
      <c r="E42" s="962" t="s">
        <v>1214</v>
      </c>
      <c r="F42" s="988" t="s">
        <v>1230</v>
      </c>
      <c r="G42" s="988">
        <v>55</v>
      </c>
      <c r="H42" s="962"/>
      <c r="I42" s="988" t="s">
        <v>1231</v>
      </c>
      <c r="J42" s="988"/>
      <c r="K42" s="988">
        <v>200</v>
      </c>
      <c r="L42" s="49"/>
      <c r="M42" s="49"/>
      <c r="N42" s="49"/>
      <c r="O42" s="49"/>
      <c r="P42" s="49"/>
      <c r="Q42" s="49"/>
      <c r="R42" s="49"/>
      <c r="S42" s="49"/>
    </row>
    <row r="43" spans="1:19" ht="33" customHeight="1">
      <c r="A43" s="49"/>
      <c r="B43" s="2111"/>
      <c r="C43" s="978"/>
      <c r="D43" s="48"/>
      <c r="E43" s="48"/>
      <c r="F43" s="996" t="s">
        <v>1232</v>
      </c>
      <c r="G43" s="996">
        <v>100</v>
      </c>
      <c r="H43" s="989"/>
      <c r="I43" s="989" t="s">
        <v>1233</v>
      </c>
      <c r="J43" s="989"/>
      <c r="K43" s="989" t="s">
        <v>1234</v>
      </c>
      <c r="L43" s="49"/>
      <c r="M43" s="49"/>
      <c r="N43" s="49"/>
      <c r="O43" s="49"/>
      <c r="P43" s="49"/>
      <c r="Q43" s="49"/>
      <c r="R43" s="49"/>
      <c r="S43" s="49"/>
    </row>
    <row r="44" spans="1:19" ht="1.95" customHeight="1">
      <c r="A44" s="49"/>
      <c r="B44" s="2111"/>
      <c r="C44" s="991"/>
      <c r="D44" s="982"/>
      <c r="E44" s="983"/>
      <c r="F44" s="983"/>
      <c r="G44" s="983"/>
      <c r="H44" s="983"/>
      <c r="I44" s="983"/>
      <c r="J44" s="984"/>
      <c r="K44" s="983"/>
      <c r="L44" s="981"/>
      <c r="M44" s="981"/>
      <c r="N44" s="49"/>
      <c r="O44" s="49"/>
      <c r="P44" s="49"/>
      <c r="Q44" s="49"/>
      <c r="R44" s="49"/>
      <c r="S44" s="49"/>
    </row>
    <row r="45" spans="1:19" ht="15" customHeight="1">
      <c r="A45" s="49"/>
      <c r="B45" s="2111"/>
      <c r="C45" s="978"/>
      <c r="D45" s="48"/>
      <c r="E45" s="990" t="s">
        <v>1204</v>
      </c>
      <c r="F45" s="963"/>
      <c r="G45" s="963"/>
      <c r="H45" s="963"/>
      <c r="I45" s="48"/>
      <c r="J45" s="48"/>
      <c r="K45" s="49"/>
      <c r="L45" s="49"/>
      <c r="M45" s="49"/>
      <c r="N45" s="49"/>
      <c r="O45" s="49"/>
      <c r="P45" s="49"/>
      <c r="Q45" s="49"/>
      <c r="R45" s="49"/>
      <c r="S45" s="49"/>
    </row>
    <row r="46" spans="1:19" ht="1.95" customHeight="1">
      <c r="A46" s="49"/>
      <c r="B46" s="2111"/>
      <c r="C46" s="991"/>
      <c r="D46" s="982"/>
      <c r="E46" s="983"/>
      <c r="F46" s="983"/>
      <c r="G46" s="983"/>
      <c r="H46" s="983"/>
      <c r="I46" s="983"/>
      <c r="J46" s="984"/>
      <c r="K46" s="983"/>
      <c r="L46" s="981"/>
      <c r="M46" s="981"/>
      <c r="N46" s="49"/>
      <c r="O46" s="49"/>
      <c r="P46" s="49"/>
      <c r="Q46" s="49"/>
      <c r="R46" s="49"/>
      <c r="S46" s="49"/>
    </row>
    <row r="47" spans="1:19" ht="36" customHeight="1">
      <c r="A47" s="49"/>
      <c r="B47" s="2111"/>
      <c r="C47" s="978"/>
      <c r="D47" s="975" t="s">
        <v>1235</v>
      </c>
      <c r="F47" s="971"/>
      <c r="G47" s="971"/>
      <c r="H47" s="971"/>
      <c r="I47" s="971"/>
      <c r="J47" s="971"/>
      <c r="K47" s="971"/>
      <c r="L47" s="49"/>
      <c r="M47" s="49"/>
      <c r="N47" s="49"/>
      <c r="O47" s="49"/>
      <c r="P47" s="49"/>
      <c r="Q47" s="49"/>
      <c r="R47" s="49"/>
      <c r="S47" s="49"/>
    </row>
    <row r="48" spans="1:19" ht="18" customHeight="1">
      <c r="A48" s="49"/>
      <c r="B48" s="2111"/>
      <c r="C48" s="978" t="s">
        <v>1236</v>
      </c>
      <c r="D48" s="48"/>
      <c r="E48" s="964" t="s">
        <v>1207</v>
      </c>
      <c r="F48" s="48"/>
      <c r="G48" s="48"/>
      <c r="H48" s="48"/>
      <c r="I48" s="48"/>
      <c r="J48" s="48"/>
      <c r="K48" s="49"/>
      <c r="L48" s="49"/>
      <c r="M48" s="49"/>
      <c r="N48" s="49"/>
      <c r="O48" s="49"/>
      <c r="P48" s="49"/>
      <c r="Q48" s="49"/>
      <c r="R48" s="49"/>
      <c r="S48" s="49"/>
    </row>
    <row r="49" spans="1:19" ht="18" customHeight="1">
      <c r="A49" s="49"/>
      <c r="B49" s="2111"/>
      <c r="C49" s="978"/>
      <c r="D49" s="48"/>
      <c r="E49" s="48"/>
      <c r="F49" s="960" t="s">
        <v>1237</v>
      </c>
      <c r="G49" s="48"/>
      <c r="H49" s="48"/>
      <c r="I49" s="48"/>
      <c r="J49" s="48"/>
      <c r="K49" s="49"/>
      <c r="L49" s="49"/>
      <c r="M49" s="49"/>
      <c r="N49" s="49"/>
      <c r="O49" s="49"/>
      <c r="P49" s="49"/>
      <c r="Q49" s="49"/>
      <c r="R49" s="49"/>
      <c r="S49" s="49"/>
    </row>
    <row r="50" spans="1:19" ht="18" customHeight="1">
      <c r="A50" s="49"/>
      <c r="B50" s="2111"/>
      <c r="C50" s="978"/>
      <c r="D50" s="48"/>
      <c r="E50" s="48"/>
      <c r="F50" s="960" t="s">
        <v>1238</v>
      </c>
      <c r="G50" s="48"/>
      <c r="H50" s="48"/>
      <c r="I50" s="48"/>
      <c r="J50" s="48"/>
      <c r="K50" s="49"/>
      <c r="L50" s="49"/>
      <c r="M50" s="49"/>
      <c r="N50" s="49"/>
      <c r="O50" s="49"/>
      <c r="P50" s="49"/>
      <c r="Q50" s="49"/>
      <c r="R50" s="49"/>
      <c r="S50" s="49"/>
    </row>
    <row r="51" spans="1:19" ht="18" customHeight="1">
      <c r="A51" s="49"/>
      <c r="B51" s="2111"/>
      <c r="C51" s="978"/>
      <c r="D51" s="48"/>
      <c r="E51" s="48"/>
      <c r="F51" s="960"/>
      <c r="G51" s="48"/>
      <c r="H51" s="48"/>
      <c r="I51" s="48"/>
      <c r="J51" s="48"/>
      <c r="K51" s="49"/>
      <c r="L51" s="49"/>
      <c r="M51" s="49"/>
      <c r="N51" s="49"/>
      <c r="O51" s="49"/>
      <c r="P51" s="49"/>
      <c r="Q51" s="49"/>
      <c r="R51" s="49"/>
      <c r="S51" s="49"/>
    </row>
    <row r="52" spans="1:19" ht="18" customHeight="1">
      <c r="A52" s="49"/>
      <c r="B52" s="2111"/>
      <c r="C52" s="978" t="s">
        <v>1239</v>
      </c>
      <c r="D52" s="965" t="s">
        <v>1216</v>
      </c>
      <c r="E52" s="960" t="s">
        <v>1240</v>
      </c>
      <c r="G52" s="48"/>
      <c r="H52" s="48"/>
      <c r="I52" s="48"/>
      <c r="J52" s="48"/>
      <c r="K52" s="49"/>
      <c r="L52" s="49"/>
      <c r="M52" s="49"/>
      <c r="N52" s="49"/>
      <c r="O52" s="49"/>
      <c r="P52" s="49"/>
      <c r="Q52" s="49"/>
      <c r="R52" s="49"/>
      <c r="S52" s="49"/>
    </row>
    <row r="53" spans="1:19" ht="18" customHeight="1">
      <c r="A53" s="49"/>
      <c r="B53" s="2111"/>
      <c r="C53" s="978"/>
      <c r="D53" s="48"/>
      <c r="E53" s="48"/>
      <c r="F53" s="960" t="s">
        <v>1241</v>
      </c>
      <c r="G53" s="48"/>
      <c r="H53" s="48"/>
      <c r="I53" s="48"/>
      <c r="J53" s="48"/>
      <c r="K53" s="49"/>
      <c r="L53" s="49"/>
      <c r="M53" s="49"/>
      <c r="N53" s="49"/>
      <c r="O53" s="49"/>
      <c r="P53" s="49"/>
      <c r="Q53" s="49"/>
      <c r="R53" s="49"/>
      <c r="S53" s="49"/>
    </row>
    <row r="54" spans="1:19" ht="1.95" customHeight="1">
      <c r="A54" s="49"/>
      <c r="B54" s="2111"/>
      <c r="C54" s="991"/>
      <c r="D54" s="982"/>
      <c r="E54" s="983"/>
      <c r="F54" s="983"/>
      <c r="G54" s="983"/>
      <c r="H54" s="983"/>
      <c r="I54" s="983"/>
      <c r="J54" s="984"/>
      <c r="K54" s="983"/>
      <c r="L54" s="981"/>
      <c r="M54" s="981"/>
      <c r="N54" s="49"/>
      <c r="O54" s="49"/>
      <c r="P54" s="49"/>
      <c r="Q54" s="49"/>
      <c r="R54" s="49"/>
      <c r="S54" s="49"/>
    </row>
    <row r="55" spans="1:19" ht="18" customHeight="1">
      <c r="A55" s="49"/>
      <c r="B55" s="2111"/>
      <c r="C55" s="978"/>
      <c r="D55" s="976" t="s">
        <v>1242</v>
      </c>
      <c r="F55" s="972"/>
      <c r="G55" s="972"/>
      <c r="H55" s="972"/>
      <c r="I55" s="972"/>
      <c r="J55" s="972"/>
      <c r="K55" s="972"/>
      <c r="L55" s="49"/>
      <c r="M55" s="49"/>
      <c r="N55" s="49"/>
      <c r="O55" s="49"/>
      <c r="P55" s="49"/>
      <c r="Q55" s="49"/>
      <c r="R55" s="49"/>
      <c r="S55" s="49"/>
    </row>
    <row r="56" spans="1:19" ht="22.2" customHeight="1">
      <c r="A56" s="49"/>
      <c r="B56" s="2111"/>
      <c r="C56" s="978" t="s">
        <v>1243</v>
      </c>
      <c r="D56" s="48"/>
      <c r="E56" s="49" t="s">
        <v>1244</v>
      </c>
      <c r="F56" s="941"/>
      <c r="G56" s="48"/>
      <c r="H56" s="48"/>
      <c r="I56" s="967" t="s">
        <v>378</v>
      </c>
      <c r="K56" s="49"/>
      <c r="L56" s="49"/>
      <c r="M56" s="49"/>
      <c r="N56" s="49"/>
      <c r="O56" s="49"/>
      <c r="P56" s="49"/>
      <c r="Q56" s="49"/>
      <c r="R56" s="49"/>
      <c r="S56" s="49"/>
    </row>
    <row r="57" spans="1:19" ht="18" customHeight="1">
      <c r="A57" s="49"/>
      <c r="B57" s="2111"/>
      <c r="C57" s="978"/>
      <c r="D57" s="48"/>
      <c r="E57" s="970" t="s">
        <v>1245</v>
      </c>
      <c r="G57" s="968"/>
      <c r="H57" s="48"/>
      <c r="I57" s="48"/>
      <c r="J57" s="48"/>
      <c r="K57" s="49"/>
      <c r="L57" s="49"/>
      <c r="M57" s="49"/>
      <c r="N57" s="49"/>
      <c r="O57" s="49"/>
      <c r="P57" s="49"/>
      <c r="Q57" s="49"/>
      <c r="R57" s="49"/>
      <c r="S57" s="49"/>
    </row>
    <row r="58" spans="1:19" ht="18" customHeight="1">
      <c r="A58" s="49"/>
      <c r="B58" s="2111"/>
      <c r="C58" s="978"/>
      <c r="D58" s="48"/>
      <c r="E58" s="966"/>
      <c r="F58" s="941"/>
      <c r="G58" s="968"/>
      <c r="H58" s="48"/>
      <c r="I58" s="48"/>
      <c r="J58" s="48"/>
      <c r="K58" s="49"/>
      <c r="L58" s="49"/>
      <c r="M58" s="49"/>
      <c r="N58" s="49"/>
      <c r="O58" s="49"/>
      <c r="P58" s="49"/>
      <c r="Q58" s="49"/>
      <c r="R58" s="49"/>
      <c r="S58" s="49"/>
    </row>
    <row r="59" spans="1:19" ht="18" customHeight="1">
      <c r="A59" s="49"/>
      <c r="B59" s="2111"/>
      <c r="C59" s="978" t="s">
        <v>1246</v>
      </c>
      <c r="D59" s="48"/>
      <c r="E59" s="974" t="s">
        <v>1247</v>
      </c>
      <c r="F59" s="48"/>
      <c r="H59" s="48"/>
      <c r="I59" s="48"/>
      <c r="J59" s="48"/>
      <c r="K59" s="49"/>
      <c r="L59" s="49"/>
      <c r="M59" s="49"/>
      <c r="N59" s="49"/>
      <c r="O59" s="49"/>
      <c r="P59" s="49"/>
      <c r="Q59" s="49"/>
      <c r="R59" s="49"/>
      <c r="S59" s="49"/>
    </row>
    <row r="60" spans="1:19" ht="18" customHeight="1">
      <c r="A60" s="49"/>
      <c r="B60" s="2111"/>
      <c r="C60" s="48"/>
      <c r="D60" s="48"/>
      <c r="E60" s="1032" t="s">
        <v>1248</v>
      </c>
      <c r="G60" s="48"/>
      <c r="H60" s="48"/>
      <c r="I60" s="48"/>
      <c r="J60" s="48"/>
      <c r="K60" s="49"/>
      <c r="L60" s="49"/>
      <c r="M60" s="49"/>
      <c r="N60" s="49"/>
      <c r="O60" s="49"/>
      <c r="P60" s="49"/>
      <c r="Q60" s="49"/>
      <c r="R60" s="49"/>
      <c r="S60" s="49"/>
    </row>
    <row r="61" spans="1:19" ht="18" customHeight="1">
      <c r="A61" s="49"/>
      <c r="B61" s="987"/>
      <c r="C61" s="48"/>
      <c r="D61" s="48"/>
      <c r="E61" s="970" t="s">
        <v>1249</v>
      </c>
    </row>
  </sheetData>
  <mergeCells count="8">
    <mergeCell ref="A5:A6"/>
    <mergeCell ref="B34:B37"/>
    <mergeCell ref="B40:B60"/>
    <mergeCell ref="D4:G4"/>
    <mergeCell ref="J5:J6"/>
    <mergeCell ref="H5:I5"/>
    <mergeCell ref="B1:B4"/>
    <mergeCell ref="F3:G3"/>
  </mergeCells>
  <printOptions gridLines="1"/>
  <pageMargins left="0.2" right="0.17" top="0.17" bottom="0.16" header="0.21" footer="0.1"/>
  <pageSetup orientation="landscape" r:id="rId1"/>
  <headerFooter>
    <oddFooter>&amp;L&amp;P     &amp;T&amp;C&amp;A&amp;R&amp;F</oddFooter>
  </headerFooter>
  <rowBreaks count="1" manualBreakCount="1">
    <brk id="31" max="11"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24A7B-6D86-47F4-9891-8C12EA7190DB}">
  <sheetPr codeName="Sheet5"/>
  <dimension ref="A1:T238"/>
  <sheetViews>
    <sheetView view="pageBreakPreview" topLeftCell="A49" zoomScale="94" zoomScaleNormal="100" zoomScaleSheetLayoutView="94" workbookViewId="0">
      <selection activeCell="H53" sqref="H53"/>
    </sheetView>
  </sheetViews>
  <sheetFormatPr defaultColWidth="8.88671875" defaultRowHeight="22.2" customHeight="1"/>
  <cols>
    <col min="1" max="1" width="3.44140625" style="243" customWidth="1"/>
    <col min="2" max="2" width="19.33203125" style="26" customWidth="1"/>
    <col min="3" max="3" width="25.5546875" customWidth="1"/>
    <col min="4" max="4" width="1" style="132" customWidth="1"/>
    <col min="5" max="5" width="8.33203125" style="132" customWidth="1"/>
    <col min="6" max="6" width="8.109375" style="132" customWidth="1"/>
    <col min="7" max="7" width="8.6640625" style="132" customWidth="1"/>
    <col min="8" max="8" width="8.109375" style="132" customWidth="1"/>
    <col min="9" max="9" width="8.33203125" customWidth="1"/>
    <col min="10" max="10" width="10.44140625" customWidth="1"/>
    <col min="11" max="11" width="11" customWidth="1"/>
    <col min="12" max="12" width="8.5546875" bestFit="1" customWidth="1"/>
    <col min="13" max="13" width="10.33203125" bestFit="1" customWidth="1"/>
    <col min="15" max="15" width="24.6640625" customWidth="1"/>
    <col min="17" max="17" width="12.109375" customWidth="1"/>
    <col min="19" max="19" width="11.88671875" bestFit="1" customWidth="1"/>
  </cols>
  <sheetData>
    <row r="1" spans="1:17" ht="22.2" customHeight="1" thickTop="1">
      <c r="A1" s="2117" t="s">
        <v>645</v>
      </c>
      <c r="B1" s="198" t="s">
        <v>646</v>
      </c>
      <c r="C1" s="1853"/>
      <c r="D1" s="198"/>
      <c r="E1" s="1676"/>
      <c r="F1" s="1676"/>
      <c r="G1" s="1676"/>
      <c r="H1" s="1676"/>
      <c r="K1" t="s">
        <v>647</v>
      </c>
      <c r="O1" s="1541"/>
      <c r="Q1" s="1018" t="s">
        <v>648</v>
      </c>
    </row>
    <row r="2" spans="1:17" ht="22.2" customHeight="1">
      <c r="A2" s="2118"/>
      <c r="B2" s="200" t="s">
        <v>649</v>
      </c>
      <c r="C2" s="1854"/>
      <c r="D2" s="1719"/>
      <c r="E2" s="1676"/>
      <c r="F2" s="1676"/>
      <c r="G2" s="1676"/>
      <c r="H2" s="1676"/>
      <c r="K2" t="s">
        <v>650</v>
      </c>
      <c r="O2" s="1542"/>
      <c r="Q2" s="1019" t="s">
        <v>651</v>
      </c>
    </row>
    <row r="3" spans="1:17" ht="22.2" customHeight="1">
      <c r="A3" s="2118"/>
      <c r="B3" s="201" t="s">
        <v>652</v>
      </c>
      <c r="C3" s="1854"/>
      <c r="D3" s="1719"/>
      <c r="E3" s="1676"/>
      <c r="F3" s="1676"/>
      <c r="G3" s="1676"/>
      <c r="H3" s="1676"/>
      <c r="K3" t="s">
        <v>653</v>
      </c>
      <c r="O3" s="1542"/>
      <c r="Q3" s="1020" t="s">
        <v>654</v>
      </c>
    </row>
    <row r="4" spans="1:17" ht="22.2" customHeight="1">
      <c r="A4" s="2118"/>
      <c r="B4" s="200" t="s">
        <v>655</v>
      </c>
      <c r="C4" s="1854"/>
      <c r="D4" s="1719"/>
      <c r="E4" s="1676"/>
      <c r="F4" s="1676"/>
      <c r="G4" s="1676"/>
      <c r="H4" s="1676"/>
      <c r="K4" t="s">
        <v>656</v>
      </c>
      <c r="O4" s="1488"/>
      <c r="Q4" s="1021" t="s">
        <v>657</v>
      </c>
    </row>
    <row r="5" spans="1:17" ht="22.2" customHeight="1">
      <c r="A5" s="2118"/>
      <c r="B5" s="202" t="s">
        <v>658</v>
      </c>
      <c r="C5" s="1854"/>
      <c r="D5" s="1719"/>
      <c r="E5" s="1676"/>
      <c r="F5" s="1676"/>
      <c r="G5" s="1676"/>
      <c r="H5" s="1676"/>
      <c r="K5" t="s">
        <v>659</v>
      </c>
      <c r="O5" s="1542"/>
      <c r="Q5" s="1022" t="s">
        <v>660</v>
      </c>
    </row>
    <row r="6" spans="1:17" ht="22.2" customHeight="1">
      <c r="A6" s="2118"/>
      <c r="B6" s="203" t="s">
        <v>661</v>
      </c>
      <c r="C6" s="96"/>
      <c r="D6" s="96"/>
      <c r="E6" s="1676"/>
      <c r="F6" s="1676"/>
      <c r="G6" s="1676"/>
      <c r="H6" s="1676"/>
      <c r="K6" t="s">
        <v>662</v>
      </c>
      <c r="O6" s="1543"/>
      <c r="Q6" s="1021"/>
    </row>
    <row r="7" spans="1:17" ht="22.2" customHeight="1">
      <c r="A7" s="2118"/>
      <c r="B7" s="204" t="s">
        <v>663</v>
      </c>
      <c r="C7" s="1855"/>
      <c r="D7" s="1720"/>
      <c r="E7" s="1676"/>
      <c r="F7" s="1676"/>
      <c r="G7" s="1676"/>
      <c r="H7" s="1676"/>
      <c r="K7" t="s">
        <v>662</v>
      </c>
      <c r="O7" s="1543"/>
      <c r="Q7" s="1023" t="s">
        <v>664</v>
      </c>
    </row>
    <row r="8" spans="1:17" ht="22.2" customHeight="1">
      <c r="A8" s="2118"/>
      <c r="B8" s="17" t="s">
        <v>665</v>
      </c>
      <c r="C8" s="96"/>
      <c r="D8" s="96"/>
      <c r="E8" s="1676"/>
      <c r="F8" s="1676"/>
      <c r="G8" s="1676"/>
      <c r="H8" s="1676"/>
      <c r="K8" t="s">
        <v>662</v>
      </c>
      <c r="O8" s="1543"/>
      <c r="Q8" s="1021" t="s">
        <v>666</v>
      </c>
    </row>
    <row r="9" spans="1:17" ht="22.2" customHeight="1">
      <c r="A9" s="2118"/>
      <c r="B9" s="205" t="s">
        <v>667</v>
      </c>
      <c r="C9" s="96"/>
      <c r="D9" s="96"/>
      <c r="E9" s="1676"/>
      <c r="F9" s="1676"/>
      <c r="G9" s="1676"/>
      <c r="H9" s="1676"/>
      <c r="K9" t="s">
        <v>662</v>
      </c>
      <c r="O9" s="1543"/>
      <c r="Q9" s="1024" t="s">
        <v>668</v>
      </c>
    </row>
    <row r="10" spans="1:17" ht="22.2" customHeight="1">
      <c r="A10" s="2118"/>
      <c r="B10" s="17" t="s">
        <v>669</v>
      </c>
      <c r="C10" s="96"/>
      <c r="D10" s="96"/>
      <c r="E10" s="1676"/>
      <c r="F10" s="1676"/>
      <c r="G10" s="1676"/>
      <c r="H10" s="1676"/>
      <c r="K10" t="s">
        <v>662</v>
      </c>
      <c r="O10" s="1543"/>
      <c r="Q10" s="1024" t="s">
        <v>670</v>
      </c>
    </row>
    <row r="11" spans="1:17" ht="22.2" customHeight="1">
      <c r="A11" s="2124" t="s">
        <v>671</v>
      </c>
      <c r="B11" s="206" t="s">
        <v>672</v>
      </c>
      <c r="C11" s="1824"/>
      <c r="D11" s="96"/>
      <c r="E11" s="1676"/>
      <c r="F11" s="1676"/>
      <c r="G11" s="1676"/>
      <c r="H11" s="1676"/>
      <c r="K11" t="s">
        <v>673</v>
      </c>
      <c r="O11" s="1543"/>
      <c r="Q11" s="1024" t="s">
        <v>674</v>
      </c>
    </row>
    <row r="12" spans="1:17" ht="22.2" customHeight="1">
      <c r="A12" s="2124"/>
      <c r="B12" s="207" t="s">
        <v>675</v>
      </c>
      <c r="C12" s="96"/>
      <c r="D12" s="1721"/>
      <c r="E12" s="1677"/>
      <c r="F12" s="1677"/>
      <c r="G12" s="1677"/>
      <c r="H12" s="1677"/>
      <c r="K12" s="1409">
        <v>45149</v>
      </c>
      <c r="O12" s="1544"/>
      <c r="Q12" s="1024" t="s">
        <v>676</v>
      </c>
    </row>
    <row r="13" spans="1:17" ht="22.2" customHeight="1">
      <c r="A13" s="2124"/>
      <c r="B13" s="208" t="s">
        <v>677</v>
      </c>
      <c r="C13" s="198"/>
      <c r="D13" s="1776"/>
      <c r="E13" s="1676"/>
      <c r="F13" s="1676"/>
      <c r="G13" s="1676"/>
      <c r="H13" s="1676"/>
      <c r="K13" t="s">
        <v>678</v>
      </c>
      <c r="O13" s="1543"/>
      <c r="Q13" s="1024" t="s">
        <v>679</v>
      </c>
    </row>
    <row r="14" spans="1:17" ht="22.2" customHeight="1">
      <c r="A14" s="2124"/>
      <c r="B14" s="207" t="s">
        <v>680</v>
      </c>
      <c r="C14" s="198"/>
      <c r="D14" s="1776"/>
      <c r="E14" s="1676"/>
      <c r="F14" s="1676"/>
      <c r="G14" s="1676"/>
      <c r="H14" s="1676"/>
      <c r="K14" t="s">
        <v>678</v>
      </c>
      <c r="O14" s="1543"/>
      <c r="Q14" s="1021" t="s">
        <v>681</v>
      </c>
    </row>
    <row r="15" spans="1:17" ht="22.2" customHeight="1">
      <c r="A15" s="2124"/>
      <c r="B15" s="208" t="s">
        <v>682</v>
      </c>
      <c r="C15" s="198"/>
      <c r="D15" s="1776"/>
      <c r="E15" s="1676"/>
      <c r="F15" s="1676"/>
      <c r="G15" s="1676"/>
      <c r="H15" s="1676"/>
      <c r="K15" t="s">
        <v>678</v>
      </c>
      <c r="O15" s="1543"/>
      <c r="Q15" s="1021" t="s">
        <v>683</v>
      </c>
    </row>
    <row r="16" spans="1:17" ht="22.2" customHeight="1">
      <c r="A16" s="2124"/>
      <c r="B16" s="209" t="s">
        <v>684</v>
      </c>
      <c r="C16" s="96"/>
      <c r="D16" s="96"/>
      <c r="E16" s="1676"/>
      <c r="F16" s="1676"/>
      <c r="G16" s="1676"/>
      <c r="H16" s="1676"/>
      <c r="K16" t="s">
        <v>685</v>
      </c>
      <c r="O16" s="1543"/>
      <c r="Q16" s="1021" t="s">
        <v>686</v>
      </c>
    </row>
    <row r="17" spans="1:17" ht="22.2" customHeight="1">
      <c r="A17" s="2124"/>
      <c r="B17" s="210" t="s">
        <v>687</v>
      </c>
      <c r="C17" s="96"/>
      <c r="D17" s="96"/>
      <c r="E17" s="1676"/>
      <c r="F17" s="1676"/>
      <c r="G17" s="1676"/>
      <c r="H17" s="1676"/>
      <c r="K17" t="s">
        <v>685</v>
      </c>
      <c r="O17" s="1543"/>
      <c r="Q17" s="1022" t="s">
        <v>688</v>
      </c>
    </row>
    <row r="18" spans="1:17" ht="22.2" customHeight="1">
      <c r="A18" s="2124"/>
      <c r="B18" s="211" t="s">
        <v>689</v>
      </c>
      <c r="C18" s="96"/>
      <c r="D18" s="96"/>
      <c r="E18" s="1676"/>
      <c r="F18" s="1676"/>
      <c r="G18" s="1676"/>
      <c r="H18" s="1676"/>
      <c r="K18" t="s">
        <v>662</v>
      </c>
      <c r="O18" s="1543"/>
    </row>
    <row r="19" spans="1:17" ht="22.2" customHeight="1" thickBot="1">
      <c r="A19" s="2122" t="s">
        <v>690</v>
      </c>
      <c r="B19" s="212" t="s">
        <v>691</v>
      </c>
      <c r="C19" s="96"/>
      <c r="D19" s="96"/>
      <c r="E19" s="1676"/>
      <c r="F19" s="1676"/>
      <c r="G19" s="1676"/>
      <c r="H19" s="1676"/>
      <c r="K19" t="s">
        <v>685</v>
      </c>
      <c r="O19" s="1543"/>
    </row>
    <row r="20" spans="1:17" ht="22.2" customHeight="1" thickBot="1">
      <c r="A20" s="2122"/>
      <c r="B20" s="213" t="s">
        <v>692</v>
      </c>
      <c r="C20" s="96"/>
      <c r="D20" s="96"/>
      <c r="E20" s="1676"/>
      <c r="F20" s="1676"/>
      <c r="G20" s="1676"/>
      <c r="H20" s="1676"/>
      <c r="K20" t="s">
        <v>685</v>
      </c>
      <c r="O20" s="1543"/>
      <c r="Q20" s="1025" t="s">
        <v>693</v>
      </c>
    </row>
    <row r="21" spans="1:17" ht="22.2" customHeight="1">
      <c r="A21" s="2122"/>
      <c r="B21" s="214" t="s">
        <v>36</v>
      </c>
      <c r="C21" s="96"/>
      <c r="D21" s="96"/>
      <c r="E21" s="1676"/>
      <c r="F21" s="1676"/>
      <c r="G21" s="1676"/>
      <c r="H21" s="1676"/>
      <c r="K21" t="s">
        <v>694</v>
      </c>
      <c r="O21" s="1543"/>
      <c r="Q21" s="1026" t="s">
        <v>695</v>
      </c>
    </row>
    <row r="22" spans="1:17" ht="22.2" customHeight="1" thickBot="1">
      <c r="A22" s="2122"/>
      <c r="B22" s="215" t="s">
        <v>696</v>
      </c>
      <c r="C22" s="1720"/>
      <c r="D22" s="1720"/>
      <c r="E22" s="1677"/>
      <c r="F22" s="1677"/>
      <c r="G22" s="1677"/>
      <c r="H22" s="1677"/>
      <c r="K22" s="1410">
        <v>45165</v>
      </c>
      <c r="O22" s="1545"/>
      <c r="Q22" s="1027" t="s">
        <v>697</v>
      </c>
    </row>
    <row r="23" spans="1:17" ht="22.2" customHeight="1" thickBot="1">
      <c r="A23" s="216"/>
      <c r="B23" s="17" t="s">
        <v>698</v>
      </c>
      <c r="C23" s="96"/>
      <c r="D23" s="96"/>
      <c r="E23" s="1676"/>
      <c r="F23" s="1676"/>
      <c r="G23" s="1676"/>
      <c r="H23" s="1676"/>
      <c r="K23" t="s">
        <v>685</v>
      </c>
      <c r="O23" s="1543"/>
      <c r="Q23" s="1027" t="s">
        <v>699</v>
      </c>
    </row>
    <row r="24" spans="1:17" ht="22.2" customHeight="1" thickBot="1">
      <c r="A24" s="216"/>
      <c r="B24" s="214" t="s">
        <v>700</v>
      </c>
      <c r="C24" s="96"/>
      <c r="D24" s="96"/>
      <c r="E24" s="1676"/>
      <c r="F24" s="1676"/>
      <c r="G24" s="1676"/>
      <c r="H24" s="1676"/>
      <c r="K24" t="s">
        <v>685</v>
      </c>
      <c r="O24" s="1543"/>
      <c r="Q24" s="1027" t="s">
        <v>701</v>
      </c>
    </row>
    <row r="25" spans="1:17" ht="22.2" customHeight="1">
      <c r="A25" s="216"/>
      <c r="B25" s="214" t="s">
        <v>27</v>
      </c>
      <c r="C25" s="96"/>
      <c r="D25" s="96"/>
      <c r="E25" s="1676"/>
      <c r="F25" s="1676"/>
      <c r="G25" s="1676"/>
      <c r="H25" s="1676"/>
      <c r="K25" t="s">
        <v>685</v>
      </c>
      <c r="O25" s="1543"/>
      <c r="Q25" s="1028" t="s">
        <v>702</v>
      </c>
    </row>
    <row r="26" spans="1:17" ht="22.2" customHeight="1" thickBot="1">
      <c r="A26" s="217"/>
      <c r="B26" s="218" t="s">
        <v>703</v>
      </c>
      <c r="C26" s="96"/>
      <c r="D26" s="1722"/>
      <c r="E26" s="1676"/>
      <c r="F26" s="1676"/>
      <c r="G26" s="1676"/>
      <c r="H26" s="1676"/>
      <c r="K26" t="s">
        <v>704</v>
      </c>
      <c r="O26" s="1543"/>
      <c r="Q26" s="1027" t="s">
        <v>705</v>
      </c>
    </row>
    <row r="27" spans="1:17" ht="22.2" customHeight="1" thickBot="1">
      <c r="A27" s="2123" t="s">
        <v>706</v>
      </c>
      <c r="B27" s="219" t="s">
        <v>328</v>
      </c>
      <c r="C27" s="451"/>
      <c r="D27" s="1723"/>
      <c r="E27" s="1676"/>
      <c r="F27" s="1676"/>
      <c r="G27" s="1676"/>
      <c r="H27" s="1676"/>
      <c r="K27" t="s">
        <v>707</v>
      </c>
      <c r="O27" s="1543"/>
      <c r="Q27" s="1027" t="s">
        <v>708</v>
      </c>
    </row>
    <row r="28" spans="1:17" ht="22.2" customHeight="1">
      <c r="A28" s="2123"/>
      <c r="B28" s="220" t="s">
        <v>709</v>
      </c>
      <c r="C28" s="96"/>
      <c r="D28" s="1723"/>
      <c r="E28" s="1676"/>
      <c r="F28" s="1676"/>
      <c r="G28" s="1676"/>
      <c r="H28" s="1676"/>
      <c r="K28" t="s">
        <v>710</v>
      </c>
      <c r="O28" s="1543"/>
      <c r="Q28" s="1028" t="s">
        <v>711</v>
      </c>
    </row>
    <row r="29" spans="1:17" ht="22.2" customHeight="1">
      <c r="A29" s="2123"/>
      <c r="B29" s="221" t="s">
        <v>712</v>
      </c>
      <c r="C29" s="96"/>
      <c r="D29" s="1018"/>
      <c r="E29" s="1676"/>
      <c r="F29" s="1676"/>
      <c r="G29" s="1676"/>
      <c r="H29" s="1676"/>
      <c r="K29" t="s">
        <v>713</v>
      </c>
      <c r="O29" s="1546"/>
      <c r="Q29" s="1029" t="s">
        <v>714</v>
      </c>
    </row>
    <row r="30" spans="1:17" ht="22.2" customHeight="1">
      <c r="A30" s="2123"/>
      <c r="B30" s="222" t="s">
        <v>715</v>
      </c>
      <c r="C30" s="96"/>
      <c r="D30" s="1722"/>
      <c r="E30" s="1676"/>
      <c r="F30" s="1676"/>
      <c r="G30" s="1676"/>
      <c r="H30" s="1676"/>
      <c r="K30" t="s">
        <v>716</v>
      </c>
      <c r="O30" s="1543"/>
      <c r="Q30" s="1030" t="s">
        <v>717</v>
      </c>
    </row>
    <row r="31" spans="1:17" ht="22.2" customHeight="1">
      <c r="A31" s="2123"/>
      <c r="B31" s="222" t="s">
        <v>718</v>
      </c>
      <c r="C31" s="96"/>
      <c r="D31" s="1722"/>
      <c r="E31" s="1676"/>
      <c r="F31" s="1676"/>
      <c r="G31" s="1676"/>
      <c r="H31" s="1676"/>
      <c r="K31" t="s">
        <v>719</v>
      </c>
      <c r="O31" s="1543"/>
      <c r="Q31" s="1029" t="s">
        <v>720</v>
      </c>
    </row>
    <row r="32" spans="1:17" ht="22.2" customHeight="1">
      <c r="A32" s="2123"/>
      <c r="B32" s="223" t="s">
        <v>721</v>
      </c>
      <c r="C32" s="96"/>
      <c r="D32" s="1724"/>
      <c r="E32" s="1676"/>
      <c r="F32" s="1676"/>
      <c r="G32" s="1676"/>
      <c r="H32" s="1676"/>
      <c r="K32" t="s">
        <v>719</v>
      </c>
      <c r="O32" s="1543"/>
      <c r="Q32" s="1029" t="s">
        <v>722</v>
      </c>
    </row>
    <row r="33" spans="1:17" ht="22.2" customHeight="1">
      <c r="A33" s="2123"/>
      <c r="B33" s="223" t="s">
        <v>723</v>
      </c>
      <c r="C33" s="96"/>
      <c r="D33" s="1018"/>
      <c r="E33" s="1676"/>
      <c r="F33" s="1676"/>
      <c r="G33" s="1676"/>
      <c r="H33" s="1676"/>
      <c r="K33" t="s">
        <v>713</v>
      </c>
      <c r="O33" s="1543"/>
      <c r="Q33" s="1029" t="s">
        <v>724</v>
      </c>
    </row>
    <row r="34" spans="1:17" ht="22.2" customHeight="1">
      <c r="A34" s="2123"/>
      <c r="B34" s="200" t="s">
        <v>725</v>
      </c>
      <c r="C34" s="96"/>
      <c r="D34" s="1722"/>
      <c r="E34" s="1676"/>
      <c r="F34" s="1676"/>
      <c r="G34" s="1676"/>
      <c r="H34" s="1676"/>
      <c r="K34" t="s">
        <v>662</v>
      </c>
      <c r="O34" s="1543"/>
      <c r="Q34" s="1029" t="s">
        <v>726</v>
      </c>
    </row>
    <row r="35" spans="1:17" ht="22.2" customHeight="1">
      <c r="A35" s="2123"/>
      <c r="B35" s="221" t="s">
        <v>727</v>
      </c>
      <c r="C35" s="96"/>
      <c r="D35" s="1722"/>
      <c r="E35" s="1676"/>
      <c r="F35" s="1676"/>
      <c r="G35" s="1676"/>
      <c r="H35" s="1676"/>
      <c r="K35" t="s">
        <v>662</v>
      </c>
      <c r="O35" s="1543"/>
      <c r="Q35" s="1029" t="s">
        <v>728</v>
      </c>
    </row>
    <row r="36" spans="1:17" ht="22.2" customHeight="1">
      <c r="A36" s="2123"/>
      <c r="B36" s="221" t="s">
        <v>729</v>
      </c>
      <c r="C36" s="96"/>
      <c r="D36" s="1018"/>
      <c r="E36" s="1678"/>
      <c r="F36" s="1678"/>
      <c r="G36" s="1678"/>
      <c r="H36" s="1678"/>
      <c r="K36" t="s">
        <v>662</v>
      </c>
      <c r="O36" s="1488"/>
      <c r="Q36" s="1029" t="s">
        <v>730</v>
      </c>
    </row>
    <row r="37" spans="1:17" ht="22.2" customHeight="1">
      <c r="A37" s="2123"/>
      <c r="B37" s="223" t="s">
        <v>731</v>
      </c>
      <c r="C37" s="96"/>
      <c r="D37" s="96"/>
      <c r="E37" s="1676"/>
      <c r="F37" s="1676"/>
      <c r="G37" s="1676"/>
      <c r="H37" s="1676"/>
      <c r="K37" t="s">
        <v>662</v>
      </c>
      <c r="O37" s="1543"/>
    </row>
    <row r="38" spans="1:17" ht="22.2" customHeight="1">
      <c r="A38" s="2123"/>
      <c r="B38" s="223" t="s">
        <v>732</v>
      </c>
      <c r="C38" s="96"/>
      <c r="D38" s="1722"/>
      <c r="E38" s="1676"/>
      <c r="F38" s="1676"/>
      <c r="G38" s="1676"/>
      <c r="H38" s="1676"/>
      <c r="K38" t="s">
        <v>662</v>
      </c>
      <c r="O38" s="1543"/>
    </row>
    <row r="39" spans="1:17" ht="22.2" customHeight="1">
      <c r="A39" s="2123"/>
      <c r="B39" s="223" t="s">
        <v>733</v>
      </c>
      <c r="C39" s="96"/>
      <c r="D39" s="1725"/>
      <c r="E39" s="1676"/>
      <c r="F39" s="1676"/>
      <c r="G39" s="1676"/>
      <c r="H39" s="1676"/>
      <c r="K39" t="s">
        <v>662</v>
      </c>
      <c r="O39" s="1543"/>
    </row>
    <row r="40" spans="1:17" ht="22.2" customHeight="1">
      <c r="A40" s="2123"/>
      <c r="B40" s="221" t="s">
        <v>734</v>
      </c>
      <c r="C40" s="96"/>
      <c r="D40" s="96"/>
      <c r="E40" s="1676"/>
      <c r="F40" s="1676"/>
      <c r="G40" s="1676"/>
      <c r="H40" s="1676"/>
      <c r="K40" t="s">
        <v>662</v>
      </c>
      <c r="O40" s="1543"/>
    </row>
    <row r="41" spans="1:17" ht="22.2" customHeight="1">
      <c r="A41" s="2123"/>
      <c r="B41" s="221" t="s">
        <v>735</v>
      </c>
      <c r="C41" s="96"/>
      <c r="D41" s="96"/>
      <c r="E41" s="1676"/>
      <c r="F41" s="1676"/>
      <c r="G41" s="1676"/>
      <c r="H41" s="1676"/>
      <c r="K41" t="s">
        <v>662</v>
      </c>
      <c r="O41" s="1543"/>
    </row>
    <row r="42" spans="1:17" ht="22.2" customHeight="1">
      <c r="A42" s="2123"/>
      <c r="B42" s="221" t="s">
        <v>736</v>
      </c>
      <c r="C42" s="96"/>
      <c r="D42" s="96"/>
      <c r="E42" s="1679"/>
      <c r="F42" s="1679"/>
      <c r="G42" s="1679"/>
      <c r="H42" s="1679"/>
      <c r="K42" t="s">
        <v>662</v>
      </c>
      <c r="O42" s="1543"/>
    </row>
    <row r="43" spans="1:17" ht="22.2" customHeight="1">
      <c r="A43" s="2123"/>
      <c r="B43" s="223" t="s">
        <v>737</v>
      </c>
      <c r="C43" s="96"/>
      <c r="D43" s="96"/>
      <c r="E43" s="1676"/>
      <c r="F43" s="1676"/>
      <c r="G43" s="1676"/>
      <c r="H43" s="1676"/>
      <c r="K43" t="s">
        <v>662</v>
      </c>
      <c r="O43" s="1543"/>
    </row>
    <row r="44" spans="1:17" ht="22.2" customHeight="1">
      <c r="A44" s="2123"/>
      <c r="B44" s="223" t="s">
        <v>738</v>
      </c>
      <c r="C44" s="96"/>
      <c r="D44" s="96"/>
      <c r="E44" s="1676"/>
      <c r="F44" s="1676"/>
      <c r="G44" s="1676"/>
      <c r="H44" s="1676"/>
      <c r="K44" t="s">
        <v>662</v>
      </c>
      <c r="O44" s="1543"/>
    </row>
    <row r="45" spans="1:17" ht="22.2" customHeight="1">
      <c r="A45" s="2123"/>
      <c r="B45" s="223" t="s">
        <v>739</v>
      </c>
      <c r="C45" s="96"/>
      <c r="D45" s="96"/>
      <c r="E45" s="1676"/>
      <c r="F45" s="1676"/>
      <c r="G45" s="1676"/>
      <c r="H45" s="1676"/>
      <c r="K45" t="s">
        <v>662</v>
      </c>
      <c r="O45" s="1488"/>
    </row>
    <row r="46" spans="1:17" ht="22.2" customHeight="1">
      <c r="A46" s="2123"/>
      <c r="B46" s="222" t="s">
        <v>740</v>
      </c>
      <c r="C46" s="96"/>
      <c r="D46" s="96"/>
      <c r="E46" s="1676"/>
      <c r="F46" s="1676"/>
      <c r="G46" s="1676"/>
      <c r="H46" s="1676"/>
      <c r="K46" t="s">
        <v>662</v>
      </c>
      <c r="O46" s="1547"/>
    </row>
    <row r="47" spans="1:17" ht="22.2" customHeight="1">
      <c r="A47" s="2123"/>
      <c r="B47" s="223" t="s">
        <v>741</v>
      </c>
      <c r="C47" s="96"/>
      <c r="D47" s="96"/>
      <c r="E47" s="1676"/>
      <c r="F47" s="1676"/>
      <c r="G47" s="1676"/>
      <c r="H47" s="1676"/>
      <c r="K47" t="s">
        <v>662</v>
      </c>
      <c r="O47" s="1546"/>
    </row>
    <row r="48" spans="1:17" ht="22.2" customHeight="1">
      <c r="A48" s="2123"/>
      <c r="B48" s="223" t="s">
        <v>742</v>
      </c>
      <c r="C48" s="96"/>
      <c r="D48" s="1722"/>
      <c r="E48" s="1676"/>
      <c r="F48" s="1676"/>
      <c r="G48" s="1676"/>
      <c r="H48" s="1676"/>
      <c r="K48" t="s">
        <v>662</v>
      </c>
      <c r="O48" s="1543"/>
    </row>
    <row r="49" spans="1:17" ht="22.2" customHeight="1">
      <c r="A49" s="2123"/>
      <c r="B49" s="223" t="s">
        <v>743</v>
      </c>
      <c r="C49" s="96"/>
      <c r="D49" s="1722"/>
      <c r="E49" s="1676"/>
      <c r="F49" s="1676"/>
      <c r="G49" s="1676"/>
      <c r="H49" s="1676"/>
      <c r="K49" t="s">
        <v>662</v>
      </c>
      <c r="O49" s="1543"/>
    </row>
    <row r="50" spans="1:17" ht="22.2" customHeight="1">
      <c r="A50" s="225"/>
      <c r="B50" s="223" t="s">
        <v>744</v>
      </c>
      <c r="C50" s="96"/>
      <c r="D50" s="96"/>
      <c r="E50" s="1676"/>
      <c r="F50" s="1676"/>
      <c r="G50" s="1676"/>
      <c r="H50" s="1676"/>
      <c r="K50" t="s">
        <v>662</v>
      </c>
      <c r="O50" s="1543"/>
    </row>
    <row r="51" spans="1:17" ht="25.95" customHeight="1">
      <c r="A51" s="226"/>
      <c r="B51" s="224" t="s">
        <v>745</v>
      </c>
      <c r="C51" s="1853"/>
      <c r="D51" s="1835"/>
      <c r="E51" s="13" t="s">
        <v>412</v>
      </c>
      <c r="F51" s="1419"/>
      <c r="G51" s="1419"/>
      <c r="H51" s="1836" t="s">
        <v>413</v>
      </c>
      <c r="I51" s="1836"/>
      <c r="J51" s="1837"/>
      <c r="K51" s="1414"/>
      <c r="L51" s="1414"/>
      <c r="O51" s="1488"/>
    </row>
    <row r="52" spans="1:17" ht="25.95" customHeight="1">
      <c r="A52" s="226"/>
      <c r="B52" s="199" t="s">
        <v>746</v>
      </c>
      <c r="C52" s="96"/>
      <c r="D52" s="1835"/>
      <c r="E52" s="1838" t="s">
        <v>415</v>
      </c>
      <c r="F52" s="1839" t="s">
        <v>416</v>
      </c>
      <c r="G52" s="1839" t="s">
        <v>417</v>
      </c>
      <c r="H52" s="1822" t="s">
        <v>632</v>
      </c>
      <c r="I52" s="1840" t="s">
        <v>747</v>
      </c>
      <c r="J52" s="1840" t="s">
        <v>748</v>
      </c>
      <c r="K52" s="574" t="s">
        <v>632</v>
      </c>
      <c r="L52" s="1847" t="s">
        <v>747</v>
      </c>
      <c r="M52" s="1847" t="s">
        <v>748</v>
      </c>
      <c r="O52" s="1543"/>
    </row>
    <row r="53" spans="1:17" ht="25.95" customHeight="1">
      <c r="A53" s="1423">
        <v>1</v>
      </c>
      <c r="B53" s="1392" t="s">
        <v>749</v>
      </c>
      <c r="C53" s="198"/>
      <c r="D53" s="1849" t="s">
        <v>750</v>
      </c>
      <c r="E53" s="1842"/>
      <c r="F53" s="1843"/>
      <c r="G53" s="1842">
        <v>8</v>
      </c>
      <c r="H53" s="1845">
        <v>0</v>
      </c>
      <c r="I53" s="1846">
        <v>0</v>
      </c>
      <c r="J53" s="1846">
        <v>0</v>
      </c>
      <c r="K53" t="s">
        <v>751</v>
      </c>
      <c r="O53" s="1817"/>
      <c r="Q53" s="1167" t="s">
        <v>752</v>
      </c>
    </row>
    <row r="54" spans="1:17" ht="25.95" customHeight="1" thickBot="1">
      <c r="A54" s="1423">
        <f>1+A53</f>
        <v>2</v>
      </c>
      <c r="B54" s="227" t="s">
        <v>753</v>
      </c>
      <c r="C54" s="1856"/>
      <c r="D54" s="1849"/>
      <c r="E54" s="1843"/>
      <c r="F54" s="1842"/>
      <c r="G54" s="1843">
        <v>8</v>
      </c>
      <c r="H54" s="1845">
        <v>0</v>
      </c>
      <c r="I54" s="1846">
        <v>0</v>
      </c>
      <c r="J54" s="1846">
        <v>0</v>
      </c>
      <c r="K54" t="s">
        <v>754</v>
      </c>
      <c r="O54" s="1548"/>
    </row>
    <row r="55" spans="1:17" ht="25.95" customHeight="1" thickTop="1">
      <c r="A55" s="1423">
        <f t="shared" ref="A55:A77" si="0">1+A54</f>
        <v>3</v>
      </c>
      <c r="B55" s="1392" t="s">
        <v>755</v>
      </c>
      <c r="C55" s="1856"/>
      <c r="D55" s="1849"/>
      <c r="E55" s="1843"/>
      <c r="F55" s="1842"/>
      <c r="G55" s="1843">
        <v>8</v>
      </c>
      <c r="H55" s="1845">
        <v>0</v>
      </c>
      <c r="I55" s="1846">
        <v>0</v>
      </c>
      <c r="J55" s="1846">
        <v>0</v>
      </c>
      <c r="K55" t="s">
        <v>756</v>
      </c>
      <c r="O55" s="1817"/>
    </row>
    <row r="56" spans="1:17" ht="25.95" customHeight="1" thickBot="1">
      <c r="A56" s="1423">
        <f t="shared" si="0"/>
        <v>4</v>
      </c>
      <c r="B56" s="1392" t="s">
        <v>757</v>
      </c>
      <c r="C56" s="1856"/>
      <c r="D56" s="1849"/>
      <c r="E56" s="1843"/>
      <c r="F56" s="1842"/>
      <c r="G56" s="1843">
        <v>8</v>
      </c>
      <c r="H56" s="1845">
        <v>0</v>
      </c>
      <c r="I56" s="1846">
        <v>0</v>
      </c>
      <c r="J56" s="1846">
        <v>0</v>
      </c>
      <c r="K56" t="s">
        <v>758</v>
      </c>
      <c r="O56" s="1548"/>
    </row>
    <row r="57" spans="1:17" ht="25.95" customHeight="1">
      <c r="A57" s="1423">
        <f>1+A56</f>
        <v>5</v>
      </c>
      <c r="B57" s="1392" t="s">
        <v>759</v>
      </c>
      <c r="C57" s="1856"/>
      <c r="D57" s="1849"/>
      <c r="E57" s="1843"/>
      <c r="F57" s="1842"/>
      <c r="G57" s="1843">
        <v>8</v>
      </c>
      <c r="H57" s="1845">
        <v>0</v>
      </c>
      <c r="I57" s="1846">
        <v>0</v>
      </c>
      <c r="J57" s="1846">
        <v>0</v>
      </c>
      <c r="K57" t="s">
        <v>760</v>
      </c>
      <c r="O57" s="1549"/>
    </row>
    <row r="58" spans="1:17" ht="25.95" customHeight="1">
      <c r="A58" s="1423">
        <f>1+A57</f>
        <v>6</v>
      </c>
      <c r="B58" s="1392" t="s">
        <v>761</v>
      </c>
      <c r="C58" s="1856"/>
      <c r="D58" s="1849"/>
      <c r="E58" s="1843"/>
      <c r="F58" s="1842"/>
      <c r="G58" s="1843">
        <v>8</v>
      </c>
      <c r="H58" s="1845">
        <v>0</v>
      </c>
      <c r="I58" s="1846">
        <v>0</v>
      </c>
      <c r="J58" s="1846">
        <v>0</v>
      </c>
      <c r="K58" t="s">
        <v>762</v>
      </c>
      <c r="O58" s="1548"/>
    </row>
    <row r="59" spans="1:17" ht="25.95" customHeight="1">
      <c r="A59" s="1423">
        <f t="shared" si="0"/>
        <v>7</v>
      </c>
      <c r="B59" s="1392" t="s">
        <v>763</v>
      </c>
      <c r="C59" s="1856"/>
      <c r="D59" s="1849"/>
      <c r="E59" s="1955"/>
      <c r="F59" s="1955"/>
      <c r="G59" s="1955"/>
      <c r="H59" s="1846"/>
      <c r="I59" s="1846"/>
      <c r="J59" s="1846"/>
      <c r="K59" t="s">
        <v>764</v>
      </c>
      <c r="O59" s="1549"/>
    </row>
    <row r="60" spans="1:17" ht="25.95" customHeight="1" thickTop="1">
      <c r="A60" s="1423">
        <f t="shared" si="0"/>
        <v>8</v>
      </c>
      <c r="B60" s="1392" t="s">
        <v>765</v>
      </c>
      <c r="C60" s="1856"/>
      <c r="D60" s="1849"/>
      <c r="E60" s="1955"/>
      <c r="F60" s="1955"/>
      <c r="G60" s="1955"/>
      <c r="H60" s="1846"/>
      <c r="I60" s="1846"/>
      <c r="J60" s="1846"/>
      <c r="K60" t="s">
        <v>766</v>
      </c>
      <c r="O60" s="1818"/>
    </row>
    <row r="61" spans="1:17" ht="25.95" customHeight="1">
      <c r="A61" s="1423">
        <f t="shared" si="0"/>
        <v>9</v>
      </c>
      <c r="B61" s="1392" t="s">
        <v>767</v>
      </c>
      <c r="C61" s="1856"/>
      <c r="D61" s="1849"/>
      <c r="E61" s="1955"/>
      <c r="F61" s="1955"/>
      <c r="G61" s="1955"/>
      <c r="H61" s="1846"/>
      <c r="I61" s="1846"/>
      <c r="J61" s="1846"/>
      <c r="K61" t="s">
        <v>768</v>
      </c>
      <c r="O61" s="174"/>
    </row>
    <row r="62" spans="1:17" ht="25.95" customHeight="1">
      <c r="A62" s="1423">
        <f t="shared" si="0"/>
        <v>10</v>
      </c>
      <c r="B62" s="1392" t="s">
        <v>769</v>
      </c>
      <c r="C62" s="1856"/>
      <c r="D62" s="1849"/>
      <c r="E62" s="1955"/>
      <c r="F62" s="1955"/>
      <c r="G62" s="1955"/>
      <c r="H62" s="1846"/>
      <c r="I62" s="1846"/>
      <c r="J62" s="1846"/>
      <c r="K62" t="s">
        <v>770</v>
      </c>
      <c r="O62" s="1550"/>
    </row>
    <row r="63" spans="1:17" ht="25.95" customHeight="1">
      <c r="A63" s="1423">
        <f t="shared" si="0"/>
        <v>11</v>
      </c>
      <c r="B63" s="1392" t="s">
        <v>771</v>
      </c>
      <c r="C63" s="1856"/>
      <c r="D63" s="1849"/>
      <c r="E63" s="1955"/>
      <c r="F63" s="1955"/>
      <c r="G63" s="1955"/>
      <c r="H63" s="1846"/>
      <c r="I63" s="1846"/>
      <c r="J63" s="1846"/>
      <c r="K63" t="s">
        <v>772</v>
      </c>
      <c r="O63" s="224"/>
    </row>
    <row r="64" spans="1:17" ht="25.95" customHeight="1">
      <c r="A64" s="1423">
        <f t="shared" si="0"/>
        <v>12</v>
      </c>
      <c r="B64" s="1392" t="s">
        <v>773</v>
      </c>
      <c r="C64" s="96"/>
      <c r="D64" s="1849"/>
      <c r="E64" s="1955"/>
      <c r="F64" s="1955"/>
      <c r="G64" s="1955"/>
      <c r="H64" s="1846"/>
      <c r="I64" s="1846"/>
      <c r="J64" s="1846"/>
      <c r="K64" t="s">
        <v>774</v>
      </c>
      <c r="O64" s="1819"/>
    </row>
    <row r="65" spans="1:17" ht="25.95" customHeight="1">
      <c r="A65" s="1423">
        <f t="shared" si="0"/>
        <v>13</v>
      </c>
      <c r="B65" s="1392" t="s">
        <v>775</v>
      </c>
      <c r="C65" s="96"/>
      <c r="D65" s="1849"/>
      <c r="E65" s="1955"/>
      <c r="F65" s="1955"/>
      <c r="G65" s="1955"/>
      <c r="H65" s="1846"/>
      <c r="I65" s="1846"/>
      <c r="J65" s="1846"/>
      <c r="K65" t="s">
        <v>776</v>
      </c>
      <c r="O65" s="1817"/>
    </row>
    <row r="66" spans="1:17" ht="25.95" customHeight="1">
      <c r="A66" s="1423">
        <f t="shared" si="0"/>
        <v>14</v>
      </c>
      <c r="B66" s="1392" t="s">
        <v>777</v>
      </c>
      <c r="C66" s="96"/>
      <c r="D66" s="1849"/>
      <c r="E66" s="1955"/>
      <c r="F66" s="1955"/>
      <c r="G66" s="1955"/>
      <c r="H66" s="1846"/>
      <c r="I66" s="1846"/>
      <c r="J66" s="1846"/>
      <c r="K66" t="s">
        <v>662</v>
      </c>
      <c r="O66" s="1817"/>
    </row>
    <row r="67" spans="1:17" ht="25.95" customHeight="1">
      <c r="A67" s="1423">
        <f t="shared" si="0"/>
        <v>15</v>
      </c>
      <c r="B67" s="1392" t="s">
        <v>778</v>
      </c>
      <c r="C67" s="96"/>
      <c r="D67" s="1849"/>
      <c r="E67" s="1955"/>
      <c r="F67" s="1955"/>
      <c r="G67" s="1955"/>
      <c r="H67" s="1846"/>
      <c r="I67" s="1846"/>
      <c r="J67" s="1846"/>
      <c r="O67" s="1817"/>
    </row>
    <row r="68" spans="1:17" ht="25.95" customHeight="1">
      <c r="A68" s="1423">
        <f t="shared" si="0"/>
        <v>16</v>
      </c>
      <c r="B68" s="1392" t="s">
        <v>779</v>
      </c>
      <c r="C68" s="96"/>
      <c r="D68" s="1849"/>
      <c r="E68" s="1955"/>
      <c r="F68" s="1955"/>
      <c r="G68" s="1955"/>
      <c r="H68" s="1846"/>
      <c r="I68" s="1846"/>
      <c r="J68" s="1846"/>
      <c r="O68" s="1817"/>
    </row>
    <row r="69" spans="1:17" ht="25.95" customHeight="1">
      <c r="A69" s="1423">
        <f t="shared" si="0"/>
        <v>17</v>
      </c>
      <c r="B69" s="1392" t="s">
        <v>780</v>
      </c>
      <c r="C69" s="96"/>
      <c r="D69" s="1841"/>
      <c r="E69" s="1955"/>
      <c r="F69" s="1955"/>
      <c r="G69" s="1955"/>
      <c r="H69" s="1846"/>
      <c r="I69" s="1846"/>
      <c r="J69" s="1846"/>
      <c r="O69" s="1817"/>
    </row>
    <row r="70" spans="1:17" ht="25.95" customHeight="1">
      <c r="A70" s="1423">
        <f t="shared" si="0"/>
        <v>18</v>
      </c>
      <c r="B70" s="1392" t="s">
        <v>781</v>
      </c>
      <c r="C70" s="96"/>
      <c r="D70" s="1841"/>
      <c r="E70" s="1955"/>
      <c r="F70" s="1955"/>
      <c r="G70" s="1955"/>
      <c r="H70" s="1955"/>
      <c r="I70" s="1846"/>
      <c r="J70" s="1846"/>
      <c r="O70" s="1817"/>
    </row>
    <row r="71" spans="1:17" ht="25.95" customHeight="1">
      <c r="A71" s="1423">
        <f t="shared" si="0"/>
        <v>19</v>
      </c>
      <c r="B71" s="1392" t="s">
        <v>782</v>
      </c>
      <c r="C71" s="96"/>
      <c r="D71" s="1841"/>
      <c r="E71" s="1955"/>
      <c r="F71" s="1955"/>
      <c r="G71" s="1955"/>
      <c r="H71" s="1955"/>
      <c r="I71" s="1956"/>
      <c r="J71" s="1955"/>
      <c r="O71" s="1817"/>
    </row>
    <row r="72" spans="1:17" ht="25.95" customHeight="1">
      <c r="A72" s="1423">
        <f t="shared" si="0"/>
        <v>20</v>
      </c>
      <c r="B72" s="1392" t="s">
        <v>783</v>
      </c>
      <c r="C72" s="96"/>
      <c r="D72" s="1841"/>
      <c r="E72" s="1955"/>
      <c r="F72" s="1955"/>
      <c r="G72" s="1955"/>
      <c r="H72" s="1955"/>
      <c r="I72" s="1955"/>
      <c r="J72" s="1955"/>
      <c r="O72" s="1817"/>
    </row>
    <row r="73" spans="1:17" ht="25.95" customHeight="1">
      <c r="A73" s="1423">
        <f t="shared" si="0"/>
        <v>21</v>
      </c>
      <c r="B73" s="1392" t="s">
        <v>784</v>
      </c>
      <c r="C73" s="96"/>
      <c r="D73" s="1841"/>
      <c r="E73" s="1955"/>
      <c r="F73" s="1955"/>
      <c r="G73" s="1955"/>
      <c r="H73" s="1955"/>
      <c r="I73" s="1956"/>
      <c r="J73" s="1955"/>
      <c r="O73" s="1817"/>
    </row>
    <row r="74" spans="1:17" ht="25.95" customHeight="1">
      <c r="A74" s="1423">
        <f t="shared" si="0"/>
        <v>22</v>
      </c>
      <c r="B74" s="1392" t="s">
        <v>785</v>
      </c>
      <c r="C74" s="96"/>
      <c r="D74" s="1841"/>
      <c r="E74" s="1955"/>
      <c r="F74" s="1955"/>
      <c r="G74" s="1955"/>
      <c r="H74" s="1955"/>
      <c r="I74" s="1955"/>
      <c r="J74" s="1955"/>
      <c r="O74" s="1817"/>
    </row>
    <row r="75" spans="1:17" ht="25.95" customHeight="1">
      <c r="A75" s="1423">
        <f t="shared" si="0"/>
        <v>23</v>
      </c>
      <c r="B75" s="1392" t="s">
        <v>786</v>
      </c>
      <c r="C75" s="96"/>
      <c r="D75" s="1841"/>
      <c r="E75" s="1955"/>
      <c r="F75" s="1955"/>
      <c r="G75" s="1955"/>
      <c r="H75" s="1955"/>
      <c r="I75" s="1956"/>
      <c r="J75" s="1955"/>
      <c r="O75" s="1817"/>
    </row>
    <row r="76" spans="1:17" ht="25.95" customHeight="1">
      <c r="A76" s="1423">
        <f t="shared" si="0"/>
        <v>24</v>
      </c>
      <c r="B76" s="1392" t="s">
        <v>787</v>
      </c>
      <c r="C76" s="96"/>
      <c r="D76" s="1841"/>
      <c r="E76" s="1955"/>
      <c r="F76" s="1955"/>
      <c r="G76" s="1955"/>
      <c r="H76" s="1955"/>
      <c r="I76" s="1955"/>
      <c r="J76" s="1955"/>
      <c r="O76" s="1817"/>
    </row>
    <row r="77" spans="1:17" ht="25.95" customHeight="1">
      <c r="A77" s="1423">
        <f t="shared" si="0"/>
        <v>25</v>
      </c>
      <c r="B77" s="1392" t="s">
        <v>788</v>
      </c>
      <c r="C77" s="96"/>
      <c r="D77" s="1841"/>
      <c r="E77" s="1955"/>
      <c r="F77" s="1955"/>
      <c r="G77" s="1955"/>
      <c r="H77" s="1955"/>
      <c r="I77" s="1956"/>
      <c r="J77" s="1955"/>
      <c r="O77" s="1817"/>
    </row>
    <row r="78" spans="1:17" ht="25.95" customHeight="1">
      <c r="A78" s="2119" t="s">
        <v>789</v>
      </c>
      <c r="B78" s="1392" t="s">
        <v>790</v>
      </c>
      <c r="C78" s="96"/>
      <c r="D78" s="1834"/>
      <c r="E78" s="1954"/>
      <c r="F78" s="1954"/>
      <c r="G78" s="1954"/>
      <c r="H78" s="1954"/>
      <c r="I78" s="593"/>
      <c r="J78" s="593"/>
      <c r="K78" t="s">
        <v>662</v>
      </c>
      <c r="O78" s="359"/>
      <c r="Q78" s="228" t="s">
        <v>791</v>
      </c>
    </row>
    <row r="79" spans="1:17" ht="25.95" customHeight="1">
      <c r="A79" s="2119"/>
      <c r="B79" s="1392" t="s">
        <v>790</v>
      </c>
      <c r="C79" s="96"/>
      <c r="D79" s="1834"/>
      <c r="E79" s="1252"/>
      <c r="F79" s="1252"/>
      <c r="G79" s="1252"/>
      <c r="H79" s="1252"/>
      <c r="K79" t="s">
        <v>662</v>
      </c>
      <c r="O79" s="1817"/>
      <c r="Q79" s="229" t="s">
        <v>792</v>
      </c>
    </row>
    <row r="80" spans="1:17" ht="25.95" customHeight="1">
      <c r="A80" s="2119"/>
      <c r="B80" s="1392" t="s">
        <v>790</v>
      </c>
      <c r="C80" s="96"/>
      <c r="D80" s="1834"/>
      <c r="E80" s="1252"/>
      <c r="F80" s="1252"/>
      <c r="G80" s="1252"/>
      <c r="H80" s="1252"/>
      <c r="K80" t="s">
        <v>662</v>
      </c>
      <c r="O80" s="1817"/>
      <c r="Q80" s="230" t="s">
        <v>793</v>
      </c>
    </row>
    <row r="81" spans="1:17" ht="25.95" customHeight="1">
      <c r="A81" s="2119"/>
      <c r="B81" s="1392" t="s">
        <v>790</v>
      </c>
      <c r="C81" s="96"/>
      <c r="D81" s="1834"/>
      <c r="E81" s="1254"/>
      <c r="F81" s="1254"/>
      <c r="G81" s="1254"/>
      <c r="H81" s="1254"/>
      <c r="K81" t="s">
        <v>662</v>
      </c>
      <c r="O81" s="1817"/>
      <c r="Q81" s="209" t="s">
        <v>794</v>
      </c>
    </row>
    <row r="82" spans="1:17" ht="25.95" customHeight="1">
      <c r="A82" s="2119"/>
      <c r="B82" s="1392" t="s">
        <v>790</v>
      </c>
      <c r="C82" s="96"/>
      <c r="D82" s="1834"/>
      <c r="E82" s="1252"/>
      <c r="F82" s="1252"/>
      <c r="G82" s="1252"/>
      <c r="H82" s="1252"/>
      <c r="K82" t="s">
        <v>662</v>
      </c>
      <c r="O82" s="1817"/>
      <c r="Q82" s="210" t="s">
        <v>795</v>
      </c>
    </row>
    <row r="83" spans="1:17" ht="25.95" customHeight="1">
      <c r="A83" s="2119"/>
      <c r="B83" s="1392" t="s">
        <v>790</v>
      </c>
      <c r="C83" s="96"/>
      <c r="D83" s="1834"/>
      <c r="E83" s="1252"/>
      <c r="F83" s="1252"/>
      <c r="G83" s="1252"/>
      <c r="H83" s="1252"/>
      <c r="K83" t="s">
        <v>662</v>
      </c>
      <c r="O83" s="1817"/>
      <c r="Q83" s="221" t="s">
        <v>796</v>
      </c>
    </row>
    <row r="84" spans="1:17" ht="25.95" customHeight="1">
      <c r="A84" s="2119"/>
      <c r="B84" s="1392" t="s">
        <v>790</v>
      </c>
      <c r="C84" s="96"/>
      <c r="D84" s="1834"/>
      <c r="E84" s="1252"/>
      <c r="F84" s="1252"/>
      <c r="G84" s="1252"/>
      <c r="H84" s="1252"/>
      <c r="K84" t="s">
        <v>662</v>
      </c>
      <c r="O84" s="1817"/>
      <c r="Q84" s="210"/>
    </row>
    <row r="85" spans="1:17" ht="25.95" customHeight="1">
      <c r="A85" s="2119"/>
      <c r="B85" s="1392" t="s">
        <v>790</v>
      </c>
      <c r="C85" s="96"/>
      <c r="D85" s="1834"/>
      <c r="E85" s="1252"/>
      <c r="F85" s="1252"/>
      <c r="G85" s="1252"/>
      <c r="H85" s="1252"/>
      <c r="K85" t="s">
        <v>662</v>
      </c>
      <c r="O85" s="1817"/>
      <c r="Q85" s="231" t="s">
        <v>797</v>
      </c>
    </row>
    <row r="86" spans="1:17" ht="25.95" customHeight="1">
      <c r="A86" s="2119"/>
      <c r="B86" s="1392" t="s">
        <v>790</v>
      </c>
      <c r="C86" s="96"/>
      <c r="D86" s="1834"/>
      <c r="E86" s="1252"/>
      <c r="F86" s="1252"/>
      <c r="G86" s="1252"/>
      <c r="H86" s="1252"/>
      <c r="K86" t="s">
        <v>662</v>
      </c>
      <c r="O86" s="1543"/>
      <c r="Q86" s="210" t="s">
        <v>798</v>
      </c>
    </row>
    <row r="87" spans="1:17" ht="25.95" customHeight="1">
      <c r="A87" s="2119"/>
      <c r="B87" s="1392" t="s">
        <v>790</v>
      </c>
      <c r="C87" s="96"/>
      <c r="D87" s="1834"/>
      <c r="E87" s="1252"/>
      <c r="F87" s="1252"/>
      <c r="G87" s="1252"/>
      <c r="H87" s="1252"/>
      <c r="K87" t="s">
        <v>662</v>
      </c>
      <c r="O87" s="1543"/>
      <c r="Q87" s="209" t="s">
        <v>799</v>
      </c>
    </row>
    <row r="88" spans="1:17" ht="25.95" customHeight="1">
      <c r="A88" s="2119"/>
      <c r="B88" s="1392" t="s">
        <v>790</v>
      </c>
      <c r="C88" s="96"/>
      <c r="D88" s="1176"/>
      <c r="E88" s="1255"/>
      <c r="F88" s="1255"/>
      <c r="G88" s="1255"/>
      <c r="H88" s="1255"/>
      <c r="K88" t="s">
        <v>662</v>
      </c>
      <c r="O88" s="1543"/>
      <c r="Q88" s="209" t="s">
        <v>800</v>
      </c>
    </row>
    <row r="89" spans="1:17" ht="25.95" customHeight="1">
      <c r="A89" s="2119"/>
      <c r="B89" s="1392" t="s">
        <v>790</v>
      </c>
      <c r="C89" s="96"/>
      <c r="D89" s="1176"/>
      <c r="E89" s="1253"/>
      <c r="F89" s="1253"/>
      <c r="G89" s="1253"/>
      <c r="H89" s="1253"/>
      <c r="K89" t="s">
        <v>662</v>
      </c>
      <c r="O89" s="1543"/>
      <c r="Q89" s="210" t="s">
        <v>801</v>
      </c>
    </row>
    <row r="90" spans="1:17" ht="25.95" customHeight="1">
      <c r="A90" s="2119"/>
      <c r="B90" s="1392" t="s">
        <v>790</v>
      </c>
      <c r="C90" s="96"/>
      <c r="D90" s="1176"/>
      <c r="E90" s="1252"/>
      <c r="F90" s="1252"/>
      <c r="G90" s="1252"/>
      <c r="H90" s="1252"/>
      <c r="K90" t="s">
        <v>662</v>
      </c>
      <c r="O90" s="1543"/>
      <c r="Q90" s="210" t="s">
        <v>802</v>
      </c>
    </row>
    <row r="91" spans="1:17" ht="25.95" customHeight="1">
      <c r="A91" s="2119"/>
      <c r="B91" s="1392" t="s">
        <v>790</v>
      </c>
      <c r="C91" s="96"/>
      <c r="D91" s="1176"/>
      <c r="E91" s="1252"/>
      <c r="F91" s="1252"/>
      <c r="G91" s="1252"/>
      <c r="H91" s="1252"/>
      <c r="K91" t="s">
        <v>662</v>
      </c>
      <c r="O91" s="1543"/>
      <c r="Q91" s="209" t="s">
        <v>803</v>
      </c>
    </row>
    <row r="92" spans="1:17" ht="25.95" customHeight="1">
      <c r="A92" s="2119"/>
      <c r="B92" s="1392" t="s">
        <v>790</v>
      </c>
      <c r="C92" s="96"/>
      <c r="D92" s="1176"/>
      <c r="E92" s="1944"/>
      <c r="F92" s="1944"/>
      <c r="G92" s="1944"/>
      <c r="H92" s="1944"/>
      <c r="K92" t="s">
        <v>662</v>
      </c>
      <c r="O92" s="1543"/>
      <c r="Q92" s="17" t="s">
        <v>804</v>
      </c>
    </row>
    <row r="93" spans="1:17" ht="25.95" customHeight="1" thickBot="1">
      <c r="A93" s="2120"/>
      <c r="B93" s="1392" t="s">
        <v>790</v>
      </c>
      <c r="C93" s="96"/>
      <c r="D93" s="1176"/>
      <c r="E93" s="1944"/>
      <c r="F93" s="1944"/>
      <c r="G93" s="1944"/>
      <c r="H93" s="1944"/>
      <c r="K93" t="s">
        <v>662</v>
      </c>
      <c r="O93" s="1543"/>
      <c r="Q93" s="17" t="s">
        <v>805</v>
      </c>
    </row>
    <row r="94" spans="1:17" ht="25.95" customHeight="1" thickTop="1">
      <c r="A94" s="232"/>
      <c r="B94" s="1392" t="s">
        <v>790</v>
      </c>
      <c r="C94" s="96"/>
      <c r="D94" s="1176"/>
      <c r="E94" s="1944"/>
      <c r="F94" s="1944"/>
      <c r="G94" s="1944"/>
      <c r="H94" s="1944"/>
      <c r="K94" t="s">
        <v>662</v>
      </c>
      <c r="O94" s="1543"/>
      <c r="Q94" s="224"/>
    </row>
    <row r="95" spans="1:17" ht="25.95" customHeight="1">
      <c r="A95" s="232"/>
      <c r="B95" s="1392" t="s">
        <v>790</v>
      </c>
      <c r="C95" s="96"/>
      <c r="D95" s="1176"/>
      <c r="E95" s="1944"/>
      <c r="F95" s="1944"/>
      <c r="G95" s="1944"/>
      <c r="H95" s="1944"/>
      <c r="K95" t="s">
        <v>662</v>
      </c>
      <c r="O95" s="1543"/>
      <c r="Q95" s="233" t="s">
        <v>806</v>
      </c>
    </row>
    <row r="96" spans="1:17" ht="25.95" customHeight="1">
      <c r="A96" s="232"/>
      <c r="B96" s="1392" t="s">
        <v>790</v>
      </c>
      <c r="C96" s="96"/>
      <c r="D96" s="1176"/>
      <c r="E96" s="1944"/>
      <c r="F96" s="1944"/>
      <c r="G96" s="1944"/>
      <c r="H96" s="1944"/>
      <c r="K96" t="s">
        <v>662</v>
      </c>
      <c r="O96" s="1543"/>
      <c r="Q96" s="233" t="s">
        <v>807</v>
      </c>
    </row>
    <row r="97" spans="1:17" ht="25.95" customHeight="1">
      <c r="A97" s="232"/>
      <c r="B97" s="1392" t="s">
        <v>790</v>
      </c>
      <c r="C97" s="96"/>
      <c r="D97" s="1176"/>
      <c r="E97" s="1944"/>
      <c r="F97" s="1944"/>
      <c r="G97" s="1944"/>
      <c r="H97" s="1944"/>
      <c r="K97" t="s">
        <v>662</v>
      </c>
      <c r="O97" s="1543"/>
      <c r="Q97" s="224" t="s">
        <v>808</v>
      </c>
    </row>
    <row r="98" spans="1:17" ht="25.95" customHeight="1">
      <c r="A98" s="232"/>
      <c r="B98" s="1392" t="s">
        <v>790</v>
      </c>
      <c r="C98" s="96"/>
      <c r="D98" s="1176"/>
      <c r="E98" s="1944"/>
      <c r="F98" s="1944"/>
      <c r="G98" s="1944"/>
      <c r="H98" s="1944"/>
      <c r="K98" t="s">
        <v>662</v>
      </c>
      <c r="O98" s="1543"/>
      <c r="Q98" s="224"/>
    </row>
    <row r="99" spans="1:17" ht="13.95" customHeight="1">
      <c r="A99" s="232"/>
      <c r="B99" s="224" t="s">
        <v>809</v>
      </c>
      <c r="C99" s="96"/>
      <c r="D99" s="224"/>
      <c r="E99" s="1944"/>
      <c r="F99" s="1944"/>
      <c r="G99" s="1944"/>
      <c r="H99" s="1944"/>
      <c r="K99" t="s">
        <v>662</v>
      </c>
      <c r="O99" s="1543"/>
    </row>
    <row r="100" spans="1:17" ht="28.2" customHeight="1">
      <c r="A100" s="2121" t="s">
        <v>810</v>
      </c>
      <c r="B100" s="234" t="s">
        <v>811</v>
      </c>
      <c r="C100" s="1825" t="str">
        <f>'[1]jobinfo(2)'!$C$100</f>
        <v>All Phase Consulting, LLC</v>
      </c>
      <c r="D100" s="1543"/>
      <c r="E100" s="1944"/>
      <c r="F100" s="1944"/>
      <c r="G100" s="1944"/>
      <c r="H100" s="1944"/>
      <c r="K100" t="s">
        <v>347</v>
      </c>
      <c r="O100" s="1543"/>
    </row>
    <row r="101" spans="1:17" ht="28.2" customHeight="1">
      <c r="A101" s="2121"/>
      <c r="B101" s="235" t="s">
        <v>812</v>
      </c>
      <c r="C101" s="1826" t="str">
        <f>'[1]jobinfo(2)'!$C$101</f>
        <v>WWW.MYAPCLLC.COM</v>
      </c>
      <c r="D101" s="1543"/>
      <c r="E101" s="1945"/>
      <c r="F101" s="1945"/>
      <c r="G101" s="1945"/>
      <c r="H101" s="1945"/>
      <c r="K101" t="s">
        <v>813</v>
      </c>
      <c r="O101" s="1543"/>
    </row>
    <row r="102" spans="1:17" ht="28.2" customHeight="1">
      <c r="A102" s="2121"/>
      <c r="B102" s="236" t="s">
        <v>814</v>
      </c>
      <c r="C102" s="1827" t="str">
        <f>'[1]jobinfo(2)'!$C$102</f>
        <v>Insured  &amp; GA Registered #09073201</v>
      </c>
      <c r="D102" s="1543"/>
      <c r="E102" s="1944"/>
      <c r="F102" s="1944"/>
      <c r="G102" s="1944"/>
      <c r="H102" s="1944"/>
      <c r="K102" t="s">
        <v>815</v>
      </c>
      <c r="O102" s="1543"/>
    </row>
    <row r="103" spans="1:17" ht="28.2" customHeight="1">
      <c r="A103" s="2121"/>
      <c r="B103" s="236" t="s">
        <v>816</v>
      </c>
      <c r="C103" s="1827" t="str">
        <f>'[1]jobinfo(2)'!$C$103</f>
        <v>375 Rockbridge Road, Suite 172-343</v>
      </c>
      <c r="D103" s="1543"/>
      <c r="E103" s="1944"/>
      <c r="F103" s="1944"/>
      <c r="G103" s="1944"/>
      <c r="H103" s="1944"/>
      <c r="K103" t="s">
        <v>817</v>
      </c>
      <c r="O103" s="1543"/>
    </row>
    <row r="104" spans="1:17" ht="28.2" customHeight="1">
      <c r="A104" s="2121"/>
      <c r="B104" s="236" t="s">
        <v>818</v>
      </c>
      <c r="C104" s="1828" t="str">
        <f>'[1]jobinfo(2)'!$C$104</f>
        <v>Lilburn, GA, 30047</v>
      </c>
      <c r="D104" s="1543"/>
      <c r="E104" s="1944"/>
      <c r="F104" s="1944"/>
      <c r="G104" s="1944"/>
      <c r="H104" s="1944"/>
      <c r="K104" t="s">
        <v>819</v>
      </c>
      <c r="O104" s="1543"/>
    </row>
    <row r="105" spans="1:17" ht="28.2" customHeight="1">
      <c r="A105" s="2121"/>
      <c r="B105" s="235" t="s">
        <v>820</v>
      </c>
      <c r="C105" s="1829" t="str">
        <f>'[1]jobinfo(2)'!$C$105</f>
        <v>ECI 531 FIFTH AVE,</v>
      </c>
      <c r="D105" s="1543"/>
      <c r="E105" s="1944"/>
      <c r="F105" s="1944"/>
      <c r="G105" s="1944"/>
      <c r="H105" s="1944"/>
      <c r="K105" t="s">
        <v>821</v>
      </c>
      <c r="O105" s="1543"/>
    </row>
    <row r="106" spans="1:17" ht="28.2" customHeight="1">
      <c r="A106" s="2121"/>
      <c r="B106" s="236" t="s">
        <v>822</v>
      </c>
      <c r="C106" s="1259" t="str">
        <f>'[1]jobinfo(2)'!$C$106</f>
        <v>PELHAM, NY 10803</v>
      </c>
      <c r="D106" s="1543"/>
      <c r="E106" s="1944"/>
      <c r="F106" s="1944"/>
      <c r="G106" s="1944"/>
      <c r="H106" s="1944"/>
      <c r="K106" t="s">
        <v>823</v>
      </c>
      <c r="O106" s="1543"/>
    </row>
    <row r="107" spans="1:17" ht="28.2" customHeight="1">
      <c r="A107" s="2121"/>
      <c r="B107" s="236" t="s">
        <v>824</v>
      </c>
      <c r="C107" s="96" t="str">
        <f>'[1]jobinfo(2)'!$C$107</f>
        <v>34194 Aurora Rd #218</v>
      </c>
      <c r="D107" s="1543"/>
      <c r="E107" s="1944"/>
      <c r="F107" s="1944"/>
      <c r="G107" s="1944"/>
      <c r="H107" s="1944"/>
      <c r="K107" t="s">
        <v>825</v>
      </c>
      <c r="O107" s="1543"/>
    </row>
    <row r="108" spans="1:17" ht="28.2" customHeight="1">
      <c r="A108" s="2121"/>
      <c r="B108" s="236" t="s">
        <v>826</v>
      </c>
      <c r="C108" s="96" t="str">
        <f>'[1]jobinfo(2)'!$C$108</f>
        <v>Solon, Oh 44139</v>
      </c>
      <c r="D108" s="1543"/>
      <c r="E108" s="1944"/>
      <c r="F108" s="1944"/>
      <c r="G108" s="1944"/>
      <c r="H108" s="1944"/>
      <c r="K108" t="s">
        <v>827</v>
      </c>
      <c r="O108" s="1543"/>
    </row>
    <row r="109" spans="1:17" ht="28.2" customHeight="1">
      <c r="A109" s="2121"/>
      <c r="B109" s="237" t="s">
        <v>828</v>
      </c>
      <c r="C109" s="1825" t="str">
        <f>'[1]jobinfo(2)'!$C$109</f>
        <v>Providing Cost Estimating &amp; Project Management Services</v>
      </c>
      <c r="D109" s="1543"/>
      <c r="E109" s="1945"/>
      <c r="F109" s="1945"/>
      <c r="G109" s="1945"/>
      <c r="H109" s="1945"/>
      <c r="K109" t="s">
        <v>829</v>
      </c>
      <c r="O109" s="1543"/>
    </row>
    <row r="110" spans="1:17" ht="28.2" customHeight="1">
      <c r="A110" s="2121"/>
      <c r="B110" s="237" t="s">
        <v>830</v>
      </c>
      <c r="C110" s="1830" t="str">
        <f>'[1]jobinfo(2)'!$C$110</f>
        <v>Five Generations of Great Work</v>
      </c>
      <c r="D110" s="1543"/>
      <c r="E110" s="1945"/>
      <c r="F110" s="1945"/>
      <c r="G110" s="1945"/>
      <c r="H110" s="1945"/>
      <c r="K110" t="s">
        <v>831</v>
      </c>
      <c r="O110" s="1543"/>
    </row>
    <row r="111" spans="1:17" ht="28.2" customHeight="1">
      <c r="A111" s="2121"/>
      <c r="B111" s="238" t="s">
        <v>832</v>
      </c>
      <c r="C111" s="1825" t="str">
        <f>'[1]jobinfo(2)'!$C$111</f>
        <v>Five Generations of Pride &amp; Skills</v>
      </c>
      <c r="D111" s="1543"/>
      <c r="E111" s="1944"/>
      <c r="F111" s="1944"/>
      <c r="G111" s="1944"/>
      <c r="H111" s="1944"/>
      <c r="K111" t="s">
        <v>833</v>
      </c>
      <c r="O111" s="1543"/>
    </row>
    <row r="112" spans="1:17" ht="28.2" customHeight="1">
      <c r="A112" s="2121"/>
      <c r="B112" s="239" t="s">
        <v>320</v>
      </c>
      <c r="C112" s="1831" t="str">
        <f>'[1]jobinfo(2)'!$C$112</f>
        <v>Joe Jones, PM  216.450.7228</v>
      </c>
      <c r="D112" s="1543"/>
      <c r="E112" s="1944"/>
      <c r="F112" s="1944"/>
      <c r="G112" s="1944"/>
      <c r="H112" s="1944"/>
      <c r="K112" t="s">
        <v>834</v>
      </c>
      <c r="O112" s="1543"/>
    </row>
    <row r="113" spans="1:15" ht="28.2" customHeight="1">
      <c r="A113" s="2121"/>
      <c r="B113" s="1490" t="s">
        <v>835</v>
      </c>
      <c r="C113" s="1018" t="str">
        <f>'[1]jobinfo(2)'!$C$113</f>
        <v>wsbjoe9@gmail.com</v>
      </c>
      <c r="D113" s="1488"/>
      <c r="E113" s="1946"/>
      <c r="F113" s="1946"/>
      <c r="G113" s="1946"/>
      <c r="H113" s="1946"/>
      <c r="K113" t="s">
        <v>836</v>
      </c>
      <c r="O113" s="1488"/>
    </row>
    <row r="114" spans="1:15" ht="28.2" customHeight="1">
      <c r="A114" s="2121"/>
      <c r="B114" s="235" t="s">
        <v>837</v>
      </c>
      <c r="C114" s="1259" t="str">
        <f>'[1]jobinfo(2)'!$C$114</f>
        <v>404-446-9060</v>
      </c>
      <c r="D114" s="1543"/>
      <c r="E114" s="3"/>
      <c r="F114" s="3"/>
      <c r="G114" s="3"/>
      <c r="H114" s="3"/>
      <c r="K114" t="s">
        <v>838</v>
      </c>
      <c r="O114" s="1543"/>
    </row>
    <row r="115" spans="1:15" ht="28.2" customHeight="1">
      <c r="A115" s="2121"/>
      <c r="B115" s="236" t="s">
        <v>839</v>
      </c>
      <c r="C115" s="1259" t="str">
        <f>'[1]jobinfo(2)'!$C$115</f>
        <v>info@myapcllc.com</v>
      </c>
      <c r="D115" s="1488"/>
      <c r="E115" s="1947"/>
      <c r="F115" s="1947"/>
      <c r="G115" s="1947"/>
      <c r="H115" s="1947"/>
      <c r="K115" t="s">
        <v>840</v>
      </c>
      <c r="O115" s="1488"/>
    </row>
    <row r="116" spans="1:15" ht="28.2" customHeight="1">
      <c r="A116" s="2121"/>
      <c r="B116" s="240" t="s">
        <v>841</v>
      </c>
      <c r="C116" s="1832" t="str">
        <f>'[1]jobinfo(2)'!$C$116</f>
        <v>TIN 83-226 0563</v>
      </c>
      <c r="D116" s="1543"/>
      <c r="E116" s="1944"/>
      <c r="F116" s="1944"/>
      <c r="G116" s="1944"/>
      <c r="H116" s="1944"/>
      <c r="K116" t="s">
        <v>324</v>
      </c>
      <c r="O116" s="1543"/>
    </row>
    <row r="117" spans="1:15" ht="28.2" customHeight="1">
      <c r="A117" s="2121"/>
      <c r="B117" s="241" t="s">
        <v>842</v>
      </c>
      <c r="C117" s="1825" t="str">
        <f>'[1]jobinfo(2)'!$C$117</f>
        <v xml:space="preserve">  FEDEX    # 9836-2151-1</v>
      </c>
      <c r="D117" s="1543"/>
      <c r="E117" s="1944"/>
      <c r="F117" s="1944"/>
      <c r="G117" s="1944"/>
      <c r="H117" s="1944"/>
      <c r="K117" t="s">
        <v>325</v>
      </c>
      <c r="O117" s="1543"/>
    </row>
    <row r="118" spans="1:15" ht="28.2" customHeight="1">
      <c r="A118" s="2121"/>
      <c r="B118" s="242" t="s">
        <v>843</v>
      </c>
      <c r="C118" s="1517">
        <f>'[1]jobinfo(2)'!$C$118</f>
        <v>0</v>
      </c>
      <c r="D118" s="1517"/>
      <c r="E118" s="1944"/>
      <c r="F118" s="1944"/>
      <c r="G118" s="1944"/>
      <c r="H118" s="1944"/>
      <c r="J118" t="s">
        <v>844</v>
      </c>
      <c r="K118" t="s">
        <v>662</v>
      </c>
      <c r="O118" s="1517"/>
    </row>
    <row r="119" spans="1:15" ht="28.2" customHeight="1">
      <c r="B119" s="244" t="s">
        <v>845</v>
      </c>
      <c r="C119" s="1518">
        <f>'[1]jobinfo(2)'!$C$119</f>
        <v>0</v>
      </c>
      <c r="D119" s="1518"/>
      <c r="E119" s="1948"/>
      <c r="F119" s="1948"/>
      <c r="G119" s="1948"/>
      <c r="H119" s="1948"/>
      <c r="K119" t="s">
        <v>662</v>
      </c>
      <c r="O119" s="1518"/>
    </row>
    <row r="120" spans="1:15" ht="28.2" customHeight="1">
      <c r="B120" s="242" t="s">
        <v>846</v>
      </c>
      <c r="C120" s="359">
        <f>'[1]jobinfo(2)'!$C$120</f>
        <v>0</v>
      </c>
      <c r="D120" s="359"/>
      <c r="E120" s="1944"/>
      <c r="F120" s="1944"/>
      <c r="G120" s="1944"/>
      <c r="H120" s="1944"/>
      <c r="K120" t="s">
        <v>662</v>
      </c>
      <c r="O120" s="359"/>
    </row>
    <row r="121" spans="1:15" ht="28.2" customHeight="1">
      <c r="B121" s="242" t="s">
        <v>847</v>
      </c>
      <c r="C121" s="1546">
        <f>'[1]jobinfo(2)'!$C$121</f>
        <v>0</v>
      </c>
      <c r="D121" s="1546"/>
      <c r="E121" s="1944"/>
      <c r="F121" s="1944"/>
      <c r="G121" s="1944"/>
      <c r="H121" s="1944"/>
      <c r="K121" t="s">
        <v>662</v>
      </c>
      <c r="O121" s="1519"/>
    </row>
    <row r="122" spans="1:15" ht="28.2" customHeight="1">
      <c r="B122" s="242" t="s">
        <v>848</v>
      </c>
      <c r="C122" s="1543">
        <f>'[1]jobinfo(2)'!$C$122</f>
        <v>0</v>
      </c>
      <c r="D122" s="96"/>
      <c r="E122" s="1944"/>
      <c r="F122" s="1944"/>
      <c r="G122" s="1944"/>
      <c r="H122" s="1944"/>
      <c r="K122" t="s">
        <v>662</v>
      </c>
      <c r="O122" s="96"/>
    </row>
    <row r="123" spans="1:15" ht="28.2" customHeight="1">
      <c r="B123" s="242" t="s">
        <v>849</v>
      </c>
      <c r="C123" s="1833" t="e">
        <f>'[1]jobinfo(2)'!$C$123</f>
        <v>#N/A</v>
      </c>
      <c r="D123" s="1520"/>
      <c r="E123" s="1944"/>
      <c r="F123" s="1944"/>
      <c r="G123" s="1944"/>
      <c r="H123" s="1944"/>
      <c r="K123" t="e">
        <v>#N/A</v>
      </c>
      <c r="O123" s="1520"/>
    </row>
    <row r="124" spans="1:15" ht="28.2" customHeight="1">
      <c r="B124" s="242" t="s">
        <v>850</v>
      </c>
      <c r="C124" s="1833" t="str">
        <f>'[1]jobinfo(2)'!$C$124</f>
        <v>TBD</v>
      </c>
      <c r="D124" s="1520"/>
      <c r="E124" s="1944"/>
      <c r="F124" s="1944"/>
      <c r="G124" s="1944"/>
      <c r="H124" s="1944"/>
      <c r="K124" t="s">
        <v>662</v>
      </c>
      <c r="O124" s="1520"/>
    </row>
    <row r="125" spans="1:15" ht="22.2" customHeight="1">
      <c r="C125" s="1857" t="str">
        <f>'[1]jobinfo(2)'!$C$125</f>
        <v>TBD</v>
      </c>
      <c r="D125" s="1521"/>
      <c r="E125" s="1944"/>
      <c r="F125" s="1944"/>
      <c r="G125" s="1944"/>
      <c r="H125" s="1944"/>
      <c r="K125" t="s">
        <v>662</v>
      </c>
      <c r="O125" s="1521"/>
    </row>
    <row r="126" spans="1:15" ht="22.2" customHeight="1">
      <c r="A126"/>
      <c r="B126"/>
      <c r="C126" s="1857" t="str">
        <f>'[1]jobinfo(2)'!$C$126</f>
        <v>TBD</v>
      </c>
      <c r="D126" s="1521"/>
      <c r="E126" s="359"/>
      <c r="F126" s="359"/>
      <c r="G126" s="359"/>
      <c r="H126" s="359"/>
      <c r="K126" t="s">
        <v>662</v>
      </c>
    </row>
    <row r="127" spans="1:15" ht="22.2" customHeight="1">
      <c r="A127"/>
      <c r="B127"/>
      <c r="C127" s="1833" t="str">
        <f>'[1]jobinfo(2)'!$C$127</f>
        <v>TBD</v>
      </c>
      <c r="D127" s="1520"/>
      <c r="E127" s="1949"/>
      <c r="F127" s="1949"/>
      <c r="G127" s="1949"/>
      <c r="H127" s="1949"/>
      <c r="K127" t="s">
        <v>662</v>
      </c>
    </row>
    <row r="128" spans="1:15" ht="22.2" customHeight="1">
      <c r="A128"/>
      <c r="B128"/>
      <c r="C128" s="1857" t="str">
        <f>'[1]jobinfo(2)'!$C$128</f>
        <v>TBD</v>
      </c>
      <c r="D128" s="1521"/>
      <c r="E128" s="1949"/>
      <c r="F128" s="1949"/>
      <c r="G128" s="1949"/>
      <c r="H128" s="1949"/>
      <c r="K128" t="s">
        <v>662</v>
      </c>
    </row>
    <row r="129" spans="1:11" ht="22.2" customHeight="1">
      <c r="A129"/>
      <c r="B129"/>
      <c r="C129" s="1833" t="str">
        <f>'[1]jobinfo(2)'!$C$129</f>
        <v>TBD</v>
      </c>
      <c r="D129" s="1520"/>
      <c r="E129" s="1949"/>
      <c r="F129" s="1949"/>
      <c r="G129" s="1949"/>
      <c r="H129" s="1949"/>
      <c r="K129" t="s">
        <v>662</v>
      </c>
    </row>
    <row r="130" spans="1:11" ht="22.2" customHeight="1">
      <c r="A130"/>
      <c r="B130" t="s">
        <v>662</v>
      </c>
      <c r="C130" s="1857" t="str">
        <f>'[1]jobinfo(2)'!$C$130</f>
        <v>TBD</v>
      </c>
      <c r="D130" s="1521"/>
      <c r="E130" s="1949"/>
      <c r="F130" s="1949"/>
      <c r="G130" s="1949"/>
      <c r="H130" s="1949"/>
      <c r="K130" t="s">
        <v>662</v>
      </c>
    </row>
    <row r="131" spans="1:11" ht="22.2" customHeight="1">
      <c r="A131" t="s">
        <v>844</v>
      </c>
      <c r="B131" t="s">
        <v>698</v>
      </c>
      <c r="C131" s="1857" t="str">
        <f>'[1]jobinfo(2)'!$C$131</f>
        <v>TBD</v>
      </c>
      <c r="D131" s="1521"/>
      <c r="E131" s="1949"/>
      <c r="F131" s="1949"/>
      <c r="G131" s="1949"/>
      <c r="H131" s="1949"/>
      <c r="J131" t="s">
        <v>844</v>
      </c>
      <c r="K131" t="s">
        <v>662</v>
      </c>
    </row>
    <row r="132" spans="1:11" ht="22.2" customHeight="1">
      <c r="A132"/>
      <c r="B132" t="s">
        <v>851</v>
      </c>
      <c r="C132" s="1833" t="str">
        <f>'[1]jobinfo(2)'!$C$132</f>
        <v>TBD</v>
      </c>
      <c r="D132" s="1520"/>
      <c r="E132" s="1949"/>
      <c r="F132" s="1949"/>
      <c r="G132" s="1949"/>
      <c r="H132" s="1949"/>
      <c r="K132" t="s">
        <v>662</v>
      </c>
    </row>
    <row r="133" spans="1:11" ht="22.2" customHeight="1">
      <c r="A133"/>
      <c r="B133" t="s">
        <v>649</v>
      </c>
      <c r="C133" s="1833" t="str">
        <f>'[1]jobinfo(2)'!$C$133</f>
        <v>TBD</v>
      </c>
      <c r="D133" s="1520"/>
      <c r="E133" s="1949"/>
      <c r="F133" s="1949"/>
      <c r="G133" s="1949"/>
      <c r="H133" s="1949"/>
      <c r="K133" t="s">
        <v>662</v>
      </c>
    </row>
    <row r="134" spans="1:11" ht="22.2" customHeight="1">
      <c r="A134"/>
      <c r="B134" t="s">
        <v>652</v>
      </c>
      <c r="C134" s="1833" t="str">
        <f>'[1]jobinfo(2)'!$C$134</f>
        <v>TBD</v>
      </c>
      <c r="D134" s="1520"/>
      <c r="E134" s="1950"/>
      <c r="F134" s="1950"/>
      <c r="G134" s="1950"/>
      <c r="H134" s="1950"/>
      <c r="K134" t="s">
        <v>662</v>
      </c>
    </row>
    <row r="135" spans="1:11" ht="22.2" customHeight="1">
      <c r="A135"/>
      <c r="B135" t="s">
        <v>655</v>
      </c>
      <c r="C135" s="1833" t="str">
        <f>'[1]jobinfo(2)'!$C$135</f>
        <v>TBD</v>
      </c>
      <c r="D135" s="1520"/>
      <c r="E135" s="1949"/>
      <c r="F135" s="1949"/>
      <c r="G135" s="1949"/>
      <c r="H135" s="1949"/>
      <c r="K135" t="s">
        <v>662</v>
      </c>
    </row>
    <row r="136" spans="1:11" ht="22.2" customHeight="1">
      <c r="A136"/>
      <c r="B136" t="s">
        <v>658</v>
      </c>
      <c r="C136" s="1833" t="str">
        <f>'[1]jobinfo(2)'!$C$136</f>
        <v>TBD</v>
      </c>
      <c r="D136" s="1520"/>
      <c r="E136" s="1949"/>
      <c r="F136" s="1949"/>
      <c r="G136" s="1949"/>
      <c r="H136" s="1949"/>
      <c r="K136" t="s">
        <v>662</v>
      </c>
    </row>
    <row r="137" spans="1:11" ht="22.2" customHeight="1">
      <c r="A137"/>
      <c r="B137" t="s">
        <v>672</v>
      </c>
      <c r="C137" s="1833" t="str">
        <f>'[1]jobinfo(2)'!$C$137</f>
        <v>TBD</v>
      </c>
      <c r="D137" s="1520"/>
      <c r="E137" s="1949"/>
      <c r="F137" s="1949"/>
      <c r="G137" s="1949"/>
      <c r="H137" s="1949"/>
      <c r="K137" t="s">
        <v>662</v>
      </c>
    </row>
    <row r="138" spans="1:11" ht="22.2" customHeight="1">
      <c r="A138"/>
      <c r="B138" t="s">
        <v>675</v>
      </c>
      <c r="C138" s="1833" t="str">
        <f>'[1]jobinfo(2)'!$C$138</f>
        <v>TBD</v>
      </c>
      <c r="D138" s="1520"/>
      <c r="E138" s="1949"/>
      <c r="F138" s="1949"/>
      <c r="G138" s="1949"/>
      <c r="H138" s="1949"/>
      <c r="K138" t="s">
        <v>662</v>
      </c>
    </row>
    <row r="139" spans="1:11" ht="22.2" customHeight="1">
      <c r="A139"/>
      <c r="B139" t="s">
        <v>696</v>
      </c>
      <c r="C139" s="1833" t="str">
        <f>'[1]jobinfo(2)'!$C$139</f>
        <v>TBD</v>
      </c>
      <c r="D139" s="1520"/>
      <c r="E139" s="1949"/>
      <c r="F139" s="1949"/>
      <c r="G139" s="1949"/>
      <c r="H139" s="1949"/>
      <c r="K139" t="s">
        <v>662</v>
      </c>
    </row>
    <row r="140" spans="1:11" ht="22.2" customHeight="1">
      <c r="A140"/>
      <c r="B140" t="s">
        <v>703</v>
      </c>
      <c r="C140" s="1833" t="str">
        <f>'[1]jobinfo(2)'!$C$140</f>
        <v>TBD</v>
      </c>
      <c r="D140" s="1520"/>
      <c r="E140" s="1949"/>
      <c r="F140" s="1949"/>
      <c r="G140" s="1949"/>
      <c r="H140" s="1949"/>
      <c r="K140" t="s">
        <v>852</v>
      </c>
    </row>
    <row r="141" spans="1:11" ht="22.2" customHeight="1">
      <c r="A141"/>
      <c r="B141" t="s">
        <v>328</v>
      </c>
      <c r="C141" s="1857" t="str">
        <f>'[1]jobinfo(2)'!$C$141</f>
        <v>TBD</v>
      </c>
      <c r="D141" s="1521"/>
      <c r="E141" s="1949"/>
      <c r="F141" s="1949"/>
      <c r="G141" s="1949"/>
      <c r="H141" s="1949"/>
      <c r="K141" t="s">
        <v>853</v>
      </c>
    </row>
    <row r="142" spans="1:11" ht="22.2" customHeight="1">
      <c r="A142"/>
      <c r="B142" t="s">
        <v>709</v>
      </c>
      <c r="C142" s="1833" t="str">
        <f>'[1]jobinfo(2)'!$C$142</f>
        <v>TBD</v>
      </c>
      <c r="D142" s="1520"/>
      <c r="E142" s="1949"/>
      <c r="F142" s="1949"/>
      <c r="G142" s="1949"/>
      <c r="H142" s="1949"/>
      <c r="K142" t="s">
        <v>854</v>
      </c>
    </row>
    <row r="143" spans="1:11" ht="22.2" customHeight="1">
      <c r="A143"/>
      <c r="B143" t="s">
        <v>712</v>
      </c>
      <c r="C143" s="1833" t="str">
        <f>'[1]jobinfo(2)'!$C$143</f>
        <v>TBD</v>
      </c>
      <c r="D143" s="1520"/>
      <c r="E143" s="1949"/>
      <c r="F143" s="1949"/>
      <c r="G143" s="1949"/>
      <c r="H143" s="1949"/>
      <c r="K143" t="s">
        <v>855</v>
      </c>
    </row>
    <row r="144" spans="1:11" ht="22.2" customHeight="1">
      <c r="A144"/>
      <c r="B144" t="s">
        <v>715</v>
      </c>
      <c r="C144" s="1833" t="str">
        <f>'[1]jobinfo(2)'!$C$144</f>
        <v>TBD</v>
      </c>
      <c r="D144" s="1520"/>
      <c r="E144" s="1949"/>
      <c r="F144" s="1949"/>
      <c r="G144" s="1949"/>
      <c r="H144" s="1949"/>
      <c r="K144" t="s">
        <v>856</v>
      </c>
    </row>
    <row r="145" spans="1:11" ht="22.2" customHeight="1">
      <c r="A145"/>
      <c r="B145" t="s">
        <v>718</v>
      </c>
      <c r="C145" s="1833" t="str">
        <f>'[1]jobinfo(2)'!$C$145</f>
        <v>TBD</v>
      </c>
      <c r="D145" s="1520"/>
      <c r="E145" s="1949"/>
      <c r="F145" s="1949"/>
      <c r="G145" s="1949"/>
      <c r="H145" s="1949"/>
      <c r="K145" t="s">
        <v>857</v>
      </c>
    </row>
    <row r="146" spans="1:11" ht="22.2" customHeight="1">
      <c r="A146"/>
      <c r="B146" t="s">
        <v>721</v>
      </c>
      <c r="C146" s="1833" t="str">
        <f>'[1]jobinfo(2)'!$C$146</f>
        <v>TBD</v>
      </c>
      <c r="D146" s="1520"/>
      <c r="E146" s="1949"/>
      <c r="F146" s="1949"/>
      <c r="G146" s="1949"/>
      <c r="H146" s="1949"/>
      <c r="K146" t="s">
        <v>858</v>
      </c>
    </row>
    <row r="147" spans="1:11" ht="22.2" customHeight="1">
      <c r="A147"/>
      <c r="B147" t="s">
        <v>723</v>
      </c>
      <c r="C147" s="1833" t="str">
        <f>'[1]jobinfo(2)'!$C$147</f>
        <v>TBD</v>
      </c>
      <c r="D147" s="1520"/>
      <c r="E147" s="1949"/>
      <c r="F147" s="1949"/>
      <c r="G147" s="1949"/>
      <c r="H147" s="1949"/>
      <c r="K147" t="s">
        <v>855</v>
      </c>
    </row>
    <row r="148" spans="1:11" ht="22.2" customHeight="1">
      <c r="A148"/>
      <c r="B148" t="s">
        <v>859</v>
      </c>
      <c r="C148" s="359" t="str">
        <f>'[1]jobinfo(2)'!$C$148</f>
        <v>TBD</v>
      </c>
      <c r="D148" s="359"/>
      <c r="E148" s="1951"/>
      <c r="F148" s="1951"/>
      <c r="G148" s="1951"/>
      <c r="H148" s="1951"/>
      <c r="K148" t="s">
        <v>662</v>
      </c>
    </row>
    <row r="149" spans="1:11" ht="22.2" customHeight="1">
      <c r="A149"/>
      <c r="B149" t="s">
        <v>860</v>
      </c>
      <c r="C149" s="359" t="str">
        <f>'[1]jobinfo(2)'!$C$149</f>
        <v>TBD</v>
      </c>
      <c r="D149" s="359"/>
      <c r="E149" s="1952"/>
      <c r="F149" s="1952"/>
      <c r="G149" s="1952"/>
      <c r="H149" s="1952"/>
      <c r="K149" t="s">
        <v>662</v>
      </c>
    </row>
    <row r="150" spans="1:11" ht="22.2" customHeight="1">
      <c r="A150"/>
      <c r="B150" t="s">
        <v>861</v>
      </c>
      <c r="C150" s="359" t="str">
        <f>'[1]jobinfo(2)'!$C$150</f>
        <v>TBD</v>
      </c>
      <c r="D150" s="359"/>
      <c r="E150" s="1952"/>
      <c r="F150" s="1952"/>
      <c r="G150" s="1952"/>
      <c r="H150" s="1952"/>
      <c r="K150" t="s">
        <v>662</v>
      </c>
    </row>
    <row r="151" spans="1:11" ht="22.2" customHeight="1">
      <c r="A151"/>
      <c r="B151" t="s">
        <v>859</v>
      </c>
      <c r="C151" s="359" t="str">
        <f>'[1]jobinfo(2)'!$C$151</f>
        <v>TBD</v>
      </c>
      <c r="D151" s="359"/>
      <c r="E151" s="1953"/>
      <c r="F151" s="1953"/>
      <c r="G151" s="1953"/>
      <c r="H151" s="1953"/>
      <c r="K151" t="s">
        <v>662</v>
      </c>
    </row>
    <row r="152" spans="1:11" ht="22.2" customHeight="1">
      <c r="A152"/>
      <c r="B152" t="s">
        <v>649</v>
      </c>
      <c r="C152" s="359" t="str">
        <f>'[1]jobinfo(2)'!$C$152</f>
        <v>TBD</v>
      </c>
      <c r="D152" s="359"/>
      <c r="E152" s="1952"/>
      <c r="F152" s="1952"/>
      <c r="G152" s="1952"/>
      <c r="H152" s="1952"/>
      <c r="K152" t="s">
        <v>662</v>
      </c>
    </row>
    <row r="153" spans="1:11" ht="22.2" customHeight="1">
      <c r="A153"/>
      <c r="B153" t="s">
        <v>652</v>
      </c>
      <c r="C153" s="96" t="str">
        <f>'[1]jobinfo(2)'!$C$153</f>
        <v>TBD</v>
      </c>
      <c r="D153" s="96"/>
      <c r="E153" s="1952"/>
      <c r="F153" s="1952"/>
      <c r="G153" s="1952"/>
      <c r="H153" s="1952"/>
      <c r="K153" t="s">
        <v>662</v>
      </c>
    </row>
    <row r="154" spans="1:11" ht="22.2" customHeight="1">
      <c r="A154"/>
      <c r="B154" t="s">
        <v>655</v>
      </c>
      <c r="C154" s="96" t="str">
        <f>'[1]jobinfo(2)'!$C$154</f>
        <v>TBD</v>
      </c>
      <c r="D154" s="96"/>
      <c r="E154" s="1949"/>
      <c r="F154" s="1949"/>
      <c r="G154" s="1949"/>
      <c r="H154" s="1949"/>
      <c r="K154" t="s">
        <v>662</v>
      </c>
    </row>
    <row r="155" spans="1:11" ht="22.2" customHeight="1">
      <c r="A155"/>
      <c r="B155" t="s">
        <v>658</v>
      </c>
      <c r="C155" s="96" t="str">
        <f>'[1]jobinfo(2)'!$C$155</f>
        <v>TBD</v>
      </c>
      <c r="D155" s="96"/>
      <c r="E155" s="1949"/>
      <c r="F155" s="1949"/>
      <c r="G155" s="1949"/>
      <c r="H155" s="1949"/>
      <c r="K155" t="s">
        <v>662</v>
      </c>
    </row>
    <row r="156" spans="1:11" ht="22.2" customHeight="1">
      <c r="A156"/>
      <c r="B156" t="s">
        <v>862</v>
      </c>
      <c r="C156" s="96" t="str">
        <f>'[1]jobinfo(2)'!$C$156</f>
        <v>TBD</v>
      </c>
      <c r="D156" s="96"/>
      <c r="E156"/>
      <c r="F156"/>
      <c r="G156"/>
      <c r="H156"/>
      <c r="K156" t="s">
        <v>662</v>
      </c>
    </row>
    <row r="157" spans="1:11" ht="22.2" customHeight="1">
      <c r="A157"/>
      <c r="B157" t="s">
        <v>863</v>
      </c>
      <c r="C157" s="96" t="s">
        <v>662</v>
      </c>
      <c r="D157" s="198"/>
      <c r="E157" s="1944"/>
      <c r="F157" s="1944"/>
      <c r="G157" s="1944"/>
      <c r="H157" s="1944"/>
      <c r="K157" t="s">
        <v>662</v>
      </c>
    </row>
    <row r="158" spans="1:11" ht="22.2" customHeight="1">
      <c r="A158"/>
      <c r="B158" t="s">
        <v>861</v>
      </c>
      <c r="C158" s="96" t="s">
        <v>662</v>
      </c>
      <c r="D158" s="198"/>
      <c r="E158" s="1944"/>
      <c r="F158" s="1944"/>
      <c r="G158" s="1944"/>
      <c r="H158" s="1944"/>
      <c r="K158" t="s">
        <v>662</v>
      </c>
    </row>
    <row r="159" spans="1:11" ht="22.2" customHeight="1">
      <c r="A159"/>
      <c r="B159"/>
      <c r="C159" s="96" t="s">
        <v>662</v>
      </c>
      <c r="D159" s="359"/>
      <c r="E159"/>
      <c r="F159"/>
      <c r="G159"/>
      <c r="H159"/>
      <c r="K159" t="s">
        <v>662</v>
      </c>
    </row>
    <row r="160" spans="1:11" ht="22.2" customHeight="1">
      <c r="A160"/>
      <c r="B160"/>
      <c r="C160" s="96"/>
      <c r="D160" s="359"/>
      <c r="E160"/>
      <c r="F160"/>
      <c r="G160"/>
      <c r="H160"/>
      <c r="K160" t="s">
        <v>662</v>
      </c>
    </row>
    <row r="161" spans="1:20" ht="22.2" customHeight="1">
      <c r="A161"/>
      <c r="B161"/>
      <c r="C161" s="96"/>
      <c r="D161" s="359"/>
      <c r="E161"/>
      <c r="F161"/>
      <c r="G161"/>
      <c r="H161"/>
      <c r="K161" t="s">
        <v>662</v>
      </c>
    </row>
    <row r="162" spans="1:20" ht="22.2" customHeight="1">
      <c r="A162"/>
      <c r="B162" t="s">
        <v>864</v>
      </c>
      <c r="C162" s="96"/>
      <c r="D162" s="359"/>
      <c r="E162"/>
      <c r="F162"/>
      <c r="G162"/>
      <c r="H162"/>
    </row>
    <row r="163" spans="1:20" ht="22.2" customHeight="1">
      <c r="A163"/>
      <c r="B163" t="s">
        <v>865</v>
      </c>
      <c r="C163" s="96"/>
      <c r="D163" s="359"/>
      <c r="E163"/>
      <c r="F163"/>
      <c r="G163"/>
      <c r="H163"/>
    </row>
    <row r="164" spans="1:20" ht="22.2" customHeight="1">
      <c r="A164"/>
      <c r="B164" t="s">
        <v>866</v>
      </c>
      <c r="C164" s="96"/>
      <c r="D164" s="359"/>
      <c r="E164"/>
      <c r="F164"/>
      <c r="G164"/>
      <c r="H164"/>
    </row>
    <row r="165" spans="1:20" ht="22.2" customHeight="1">
      <c r="A165"/>
      <c r="B165" t="s">
        <v>867</v>
      </c>
      <c r="C165" s="96"/>
      <c r="D165" s="359"/>
      <c r="E165"/>
      <c r="F165"/>
      <c r="G165"/>
      <c r="H165"/>
    </row>
    <row r="166" spans="1:20" ht="22.2" customHeight="1">
      <c r="A166"/>
      <c r="B166"/>
      <c r="C166" s="96"/>
      <c r="D166" s="359"/>
      <c r="E166"/>
      <c r="F166"/>
      <c r="G166"/>
      <c r="H166"/>
      <c r="N166" s="1417" t="s">
        <v>409</v>
      </c>
      <c r="O166" s="1418"/>
      <c r="P166" s="13" t="s">
        <v>412</v>
      </c>
      <c r="Q166" s="1419"/>
      <c r="R166" s="1419"/>
      <c r="S166" s="1376" t="s">
        <v>868</v>
      </c>
      <c r="T166" s="1376"/>
    </row>
    <row r="167" spans="1:20" ht="22.2" customHeight="1">
      <c r="A167"/>
      <c r="B167"/>
      <c r="C167" s="96"/>
      <c r="D167" s="359"/>
      <c r="E167"/>
      <c r="F167"/>
      <c r="G167"/>
      <c r="H167"/>
      <c r="N167" s="1417"/>
      <c r="O167" s="1420"/>
      <c r="P167" s="260" t="s">
        <v>415</v>
      </c>
      <c r="Q167" s="1421" t="s">
        <v>416</v>
      </c>
      <c r="R167" s="1421" t="s">
        <v>417</v>
      </c>
      <c r="S167" s="353" t="s">
        <v>418</v>
      </c>
      <c r="T167" s="1422"/>
    </row>
    <row r="168" spans="1:20" ht="22.2" customHeight="1">
      <c r="C168" s="96"/>
      <c r="D168" s="359"/>
    </row>
    <row r="169" spans="1:20" ht="22.2" customHeight="1">
      <c r="C169" s="96"/>
      <c r="D169" s="359"/>
    </row>
    <row r="170" spans="1:20" ht="22.2" customHeight="1">
      <c r="C170" s="96"/>
      <c r="D170" s="359"/>
    </row>
    <row r="171" spans="1:20" ht="22.2" customHeight="1">
      <c r="C171" s="96"/>
      <c r="D171" s="359"/>
    </row>
    <row r="172" spans="1:20" ht="22.2" customHeight="1">
      <c r="C172" s="96"/>
      <c r="D172" s="359"/>
    </row>
    <row r="173" spans="1:20" ht="22.2" customHeight="1">
      <c r="C173" s="96"/>
      <c r="D173" s="359"/>
    </row>
    <row r="174" spans="1:20" ht="22.2" customHeight="1">
      <c r="C174" s="96"/>
      <c r="D174" s="359"/>
    </row>
    <row r="175" spans="1:20" ht="22.2" customHeight="1">
      <c r="C175" s="96"/>
      <c r="D175" s="359"/>
    </row>
    <row r="176" spans="1:20" ht="22.2" customHeight="1">
      <c r="C176" s="96"/>
      <c r="D176" s="359"/>
    </row>
    <row r="177" spans="3:4" ht="22.2" customHeight="1">
      <c r="C177" s="96"/>
      <c r="D177" s="359"/>
    </row>
    <row r="178" spans="3:4" ht="22.2" customHeight="1">
      <c r="C178" s="96"/>
      <c r="D178" s="359"/>
    </row>
    <row r="179" spans="3:4" ht="22.2" customHeight="1">
      <c r="C179" s="96"/>
      <c r="D179" s="359"/>
    </row>
    <row r="180" spans="3:4" ht="22.2" customHeight="1">
      <c r="C180" s="359"/>
      <c r="D180" s="359"/>
    </row>
    <row r="181" spans="3:4" ht="22.2" customHeight="1">
      <c r="C181" s="359"/>
      <c r="D181" s="359"/>
    </row>
    <row r="182" spans="3:4" ht="22.2" customHeight="1">
      <c r="C182" s="359"/>
      <c r="D182" s="359"/>
    </row>
    <row r="183" spans="3:4" ht="22.2" customHeight="1">
      <c r="C183" s="359"/>
      <c r="D183" s="359"/>
    </row>
    <row r="184" spans="3:4" ht="22.2" customHeight="1">
      <c r="C184" s="359"/>
      <c r="D184" s="359"/>
    </row>
    <row r="185" spans="3:4" ht="22.2" customHeight="1">
      <c r="C185" s="359"/>
      <c r="D185" s="359"/>
    </row>
    <row r="186" spans="3:4" ht="22.2" customHeight="1">
      <c r="C186" s="359"/>
      <c r="D186" s="359"/>
    </row>
    <row r="187" spans="3:4" ht="22.2" customHeight="1">
      <c r="C187" s="359"/>
      <c r="D187" s="359"/>
    </row>
    <row r="188" spans="3:4" ht="22.2" customHeight="1">
      <c r="C188" s="359"/>
      <c r="D188" s="359"/>
    </row>
    <row r="189" spans="3:4" ht="22.2" customHeight="1">
      <c r="C189" s="359"/>
      <c r="D189" s="359"/>
    </row>
    <row r="190" spans="3:4" ht="22.2" customHeight="1">
      <c r="C190" s="359"/>
      <c r="D190" s="359"/>
    </row>
    <row r="191" spans="3:4" ht="22.2" customHeight="1">
      <c r="C191" s="359"/>
      <c r="D191" s="359"/>
    </row>
    <row r="192" spans="3:4" ht="22.2" customHeight="1">
      <c r="C192" s="359"/>
      <c r="D192" s="359"/>
    </row>
    <row r="193" spans="3:4" ht="22.2" customHeight="1">
      <c r="C193" s="359"/>
      <c r="D193" s="359"/>
    </row>
    <row r="194" spans="3:4" ht="22.2" customHeight="1">
      <c r="C194" s="359"/>
      <c r="D194" s="359"/>
    </row>
    <row r="195" spans="3:4" ht="22.2" customHeight="1">
      <c r="C195" s="359"/>
      <c r="D195" s="359"/>
    </row>
    <row r="196" spans="3:4" ht="22.2" customHeight="1">
      <c r="C196" s="359"/>
      <c r="D196" s="359"/>
    </row>
    <row r="197" spans="3:4" ht="22.2" customHeight="1">
      <c r="C197" s="359"/>
      <c r="D197" s="359"/>
    </row>
    <row r="198" spans="3:4" ht="22.2" customHeight="1">
      <c r="C198" s="359"/>
      <c r="D198" s="359"/>
    </row>
    <row r="199" spans="3:4" ht="22.2" customHeight="1">
      <c r="C199" s="359"/>
      <c r="D199" s="359"/>
    </row>
    <row r="200" spans="3:4" ht="22.2" customHeight="1">
      <c r="C200" s="359"/>
      <c r="D200" s="359"/>
    </row>
    <row r="201" spans="3:4" ht="22.2" customHeight="1">
      <c r="C201" s="359"/>
      <c r="D201" s="359"/>
    </row>
    <row r="202" spans="3:4" ht="22.2" customHeight="1">
      <c r="C202" s="359"/>
      <c r="D202" s="359"/>
    </row>
    <row r="203" spans="3:4" ht="22.2" customHeight="1">
      <c r="C203" s="359"/>
      <c r="D203" s="359"/>
    </row>
    <row r="204" spans="3:4" ht="22.2" customHeight="1">
      <c r="C204" s="359"/>
      <c r="D204" s="359"/>
    </row>
    <row r="205" spans="3:4" ht="22.2" customHeight="1">
      <c r="C205" s="359"/>
      <c r="D205" s="359"/>
    </row>
    <row r="206" spans="3:4" ht="22.2" customHeight="1">
      <c r="C206" s="359"/>
      <c r="D206" s="359"/>
    </row>
    <row r="207" spans="3:4" ht="22.2" customHeight="1">
      <c r="C207" s="359"/>
      <c r="D207" s="359"/>
    </row>
    <row r="208" spans="3:4" ht="22.2" customHeight="1">
      <c r="C208" s="359"/>
      <c r="D208" s="359"/>
    </row>
    <row r="209" spans="3:4" ht="22.2" customHeight="1">
      <c r="C209" s="359"/>
      <c r="D209" s="359"/>
    </row>
    <row r="210" spans="3:4" ht="22.2" customHeight="1">
      <c r="C210" s="359"/>
      <c r="D210" s="359"/>
    </row>
    <row r="211" spans="3:4" ht="22.2" customHeight="1">
      <c r="C211" s="359"/>
      <c r="D211" s="359"/>
    </row>
    <row r="212" spans="3:4" ht="22.2" customHeight="1">
      <c r="C212" s="359"/>
      <c r="D212" s="359"/>
    </row>
    <row r="213" spans="3:4" ht="22.2" customHeight="1">
      <c r="C213" s="359"/>
      <c r="D213" s="359"/>
    </row>
    <row r="214" spans="3:4" ht="22.2" customHeight="1">
      <c r="C214" s="359"/>
      <c r="D214" s="359"/>
    </row>
    <row r="215" spans="3:4" ht="22.2" customHeight="1">
      <c r="C215" s="359"/>
      <c r="D215" s="359"/>
    </row>
    <row r="216" spans="3:4" ht="22.2" customHeight="1">
      <c r="C216" s="359"/>
      <c r="D216" s="359"/>
    </row>
    <row r="217" spans="3:4" ht="22.2" customHeight="1">
      <c r="C217" s="359"/>
      <c r="D217" s="359"/>
    </row>
    <row r="218" spans="3:4" ht="22.2" customHeight="1">
      <c r="C218" s="359"/>
      <c r="D218" s="359"/>
    </row>
    <row r="219" spans="3:4" ht="22.2" customHeight="1">
      <c r="C219" s="359"/>
      <c r="D219" s="359"/>
    </row>
    <row r="220" spans="3:4" ht="22.2" customHeight="1">
      <c r="C220" s="359"/>
      <c r="D220" s="359"/>
    </row>
    <row r="221" spans="3:4" ht="22.2" customHeight="1">
      <c r="C221" s="359"/>
      <c r="D221" s="359"/>
    </row>
    <row r="222" spans="3:4" ht="22.2" customHeight="1">
      <c r="C222" s="359"/>
      <c r="D222" s="359"/>
    </row>
    <row r="223" spans="3:4" ht="22.2" customHeight="1">
      <c r="C223" s="359"/>
      <c r="D223" s="359"/>
    </row>
    <row r="224" spans="3:4" ht="22.2" customHeight="1">
      <c r="C224" s="359"/>
      <c r="D224" s="359"/>
    </row>
    <row r="225" spans="3:4" ht="22.2" customHeight="1">
      <c r="C225" s="359"/>
      <c r="D225" s="359"/>
    </row>
    <row r="226" spans="3:4" ht="22.2" customHeight="1">
      <c r="C226" s="359"/>
      <c r="D226" s="359"/>
    </row>
    <row r="227" spans="3:4" ht="22.2" customHeight="1">
      <c r="C227" s="359"/>
      <c r="D227" s="359"/>
    </row>
    <row r="228" spans="3:4" ht="22.2" customHeight="1">
      <c r="C228" s="359"/>
      <c r="D228" s="359"/>
    </row>
    <row r="229" spans="3:4" ht="22.2" customHeight="1">
      <c r="C229" s="359"/>
      <c r="D229" s="359"/>
    </row>
    <row r="230" spans="3:4" ht="22.2" customHeight="1">
      <c r="C230" s="359"/>
      <c r="D230" s="359"/>
    </row>
    <row r="231" spans="3:4" ht="22.2" customHeight="1">
      <c r="C231" s="359"/>
      <c r="D231" s="359"/>
    </row>
    <row r="232" spans="3:4" ht="22.2" customHeight="1">
      <c r="C232" s="359"/>
      <c r="D232" s="359"/>
    </row>
    <row r="233" spans="3:4" ht="22.2" customHeight="1">
      <c r="C233" s="359"/>
      <c r="D233" s="359"/>
    </row>
    <row r="234" spans="3:4" ht="22.2" customHeight="1">
      <c r="C234" s="359"/>
      <c r="D234" s="359"/>
    </row>
    <row r="235" spans="3:4" ht="22.2" customHeight="1">
      <c r="C235" s="359"/>
      <c r="D235" s="359"/>
    </row>
    <row r="236" spans="3:4" ht="22.2" customHeight="1">
      <c r="C236" s="359"/>
      <c r="D236" s="359"/>
    </row>
    <row r="237" spans="3:4" ht="22.2" customHeight="1">
      <c r="C237" s="359"/>
    </row>
    <row r="238" spans="3:4" ht="22.2" customHeight="1">
      <c r="C238" s="359"/>
    </row>
  </sheetData>
  <mergeCells count="6">
    <mergeCell ref="A1:A10"/>
    <mergeCell ref="A78:A93"/>
    <mergeCell ref="A100:A118"/>
    <mergeCell ref="A19:A22"/>
    <mergeCell ref="A27:A49"/>
    <mergeCell ref="A11:A18"/>
  </mergeCells>
  <hyperlinks>
    <hyperlink ref="Q1" r:id="rId1" display="https://cuyahogacounty.us/county-news" xr:uid="{17481629-FCB2-4EE4-B45B-F8D1E59A8443}"/>
    <hyperlink ref="Q5" r:id="rId2" display="mailto:klwoodard@cuyahogacounty.us" xr:uid="{B46F3187-4196-4B9C-80C1-B7D8F3C98F80}"/>
    <hyperlink ref="Q17" r:id="rId3" display="https://cuyahogacounty.canto.com/s/L05BE?viewIndex=2" xr:uid="{1F81840C-2FD6-4EBF-9681-195AED05915D}"/>
    <hyperlink ref="C113" r:id="rId4" display="mailto:MEKOLLC@gmail.com" xr:uid="{C1DC9814-BCE6-4B5E-B562-C843C7C95EBA}"/>
  </hyperlinks>
  <printOptions gridLines="1"/>
  <pageMargins left="0.25" right="0.25" top="0.34" bottom="0.46" header="0.3" footer="0.17"/>
  <pageSetup orientation="portrait" r:id="rId5"/>
  <headerFooter>
    <oddFooter>&amp;L&amp;P&amp;C&amp;F&amp;R&amp;A</oddFooter>
  </headerFooter>
  <rowBreaks count="4" manualBreakCount="4">
    <brk id="25" max="9" man="1"/>
    <brk id="50" max="9" man="1"/>
    <brk id="77" max="9" man="1"/>
    <brk id="98" max="9"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E7F43-C7E3-4C8F-9FB4-5413488058BE}">
  <sheetPr codeName="Sheet28">
    <tabColor theme="4"/>
  </sheetPr>
  <dimension ref="A1:L76"/>
  <sheetViews>
    <sheetView zoomScaleNormal="100" workbookViewId="0">
      <selection activeCell="A5" sqref="A5"/>
    </sheetView>
  </sheetViews>
  <sheetFormatPr defaultRowHeight="24" customHeight="1"/>
  <cols>
    <col min="1" max="1" width="5.88671875" style="930" customWidth="1"/>
    <col min="2" max="2" width="45" customWidth="1"/>
    <col min="3" max="3" width="8.6640625" customWidth="1"/>
    <col min="4" max="4" width="38.33203125" customWidth="1"/>
    <col min="5" max="5" width="7.5546875" customWidth="1"/>
  </cols>
  <sheetData>
    <row r="1" spans="1:10" ht="24" customHeight="1" thickTop="1">
      <c r="A1" s="1823" t="s">
        <v>869</v>
      </c>
      <c r="C1" s="908"/>
      <c r="D1">
        <f>'jobinfo(2)'!C1</f>
        <v>0</v>
      </c>
      <c r="E1" s="909" t="s">
        <v>870</v>
      </c>
      <c r="F1" s="910"/>
      <c r="G1" s="2142"/>
      <c r="H1" s="2143"/>
      <c r="I1" s="2144"/>
      <c r="J1" s="911"/>
    </row>
    <row r="2" spans="1:10" ht="24" customHeight="1">
      <c r="A2" s="912" t="s">
        <v>13</v>
      </c>
      <c r="B2" s="912"/>
      <c r="D2">
        <f>'jobinfo(2)'!C2</f>
        <v>0</v>
      </c>
    </row>
    <row r="3" spans="1:10" ht="18" customHeight="1">
      <c r="A3" s="36">
        <v>1</v>
      </c>
      <c r="B3" s="913" t="s">
        <v>871</v>
      </c>
      <c r="D3">
        <f>'jobinfo(2)'!C3</f>
        <v>0</v>
      </c>
      <c r="E3" t="s">
        <v>685</v>
      </c>
    </row>
    <row r="4" spans="1:10" ht="24" customHeight="1">
      <c r="A4" s="36">
        <v>2</v>
      </c>
      <c r="B4" s="914" t="s">
        <v>872</v>
      </c>
      <c r="E4" t="s">
        <v>685</v>
      </c>
    </row>
    <row r="5" spans="1:10" ht="24" customHeight="1">
      <c r="A5" s="36"/>
      <c r="B5" s="914" t="s">
        <v>873</v>
      </c>
      <c r="D5" s="27" t="s">
        <v>874</v>
      </c>
      <c r="E5" t="s">
        <v>685</v>
      </c>
    </row>
    <row r="6" spans="1:10" ht="18" customHeight="1">
      <c r="A6" s="36">
        <f>1+A4</f>
        <v>3</v>
      </c>
      <c r="B6" s="915" t="s">
        <v>875</v>
      </c>
      <c r="D6" s="916" t="s">
        <v>876</v>
      </c>
      <c r="E6" t="s">
        <v>685</v>
      </c>
    </row>
    <row r="7" spans="1:10" ht="24" customHeight="1">
      <c r="A7" s="36"/>
      <c r="B7" s="917" t="s">
        <v>877</v>
      </c>
      <c r="E7" t="s">
        <v>685</v>
      </c>
    </row>
    <row r="8" spans="1:10" ht="18" customHeight="1">
      <c r="A8" s="36">
        <f>1+A6</f>
        <v>4</v>
      </c>
      <c r="B8" s="443" t="s">
        <v>878</v>
      </c>
      <c r="C8" s="918"/>
      <c r="D8" s="918"/>
      <c r="E8" t="s">
        <v>685</v>
      </c>
    </row>
    <row r="9" spans="1:10" ht="24" customHeight="1">
      <c r="A9" s="36">
        <f>1+A8</f>
        <v>5</v>
      </c>
      <c r="B9" s="824" t="s">
        <v>166</v>
      </c>
      <c r="C9" s="399" t="s">
        <v>879</v>
      </c>
      <c r="D9" s="399" t="s">
        <v>167</v>
      </c>
      <c r="E9" t="s">
        <v>685</v>
      </c>
    </row>
    <row r="10" spans="1:10" ht="18" customHeight="1">
      <c r="A10" s="36">
        <f>1+A9</f>
        <v>6</v>
      </c>
      <c r="B10" s="913" t="s">
        <v>168</v>
      </c>
      <c r="C10" s="399" t="s">
        <v>880</v>
      </c>
      <c r="D10" s="399" t="s">
        <v>881</v>
      </c>
      <c r="E10" t="s">
        <v>685</v>
      </c>
    </row>
    <row r="11" spans="1:10" ht="24" customHeight="1">
      <c r="A11" s="36"/>
      <c r="B11" s="700" t="s">
        <v>169</v>
      </c>
      <c r="C11" s="399" t="s">
        <v>882</v>
      </c>
      <c r="D11" s="399" t="s">
        <v>170</v>
      </c>
      <c r="E11" t="s">
        <v>685</v>
      </c>
    </row>
    <row r="12" spans="1:10" ht="24" customHeight="1">
      <c r="A12" s="36"/>
      <c r="B12" s="700" t="s">
        <v>174</v>
      </c>
      <c r="C12" s="399" t="s">
        <v>883</v>
      </c>
      <c r="E12" t="s">
        <v>685</v>
      </c>
    </row>
    <row r="13" spans="1:10" ht="24" customHeight="1">
      <c r="A13" s="36"/>
      <c r="B13" s="700" t="s">
        <v>172</v>
      </c>
      <c r="C13" s="399" t="s">
        <v>235</v>
      </c>
      <c r="D13" s="399" t="s">
        <v>173</v>
      </c>
      <c r="E13" t="s">
        <v>685</v>
      </c>
    </row>
    <row r="14" spans="1:10" ht="24" customHeight="1">
      <c r="A14" s="36"/>
      <c r="B14" s="700" t="s">
        <v>884</v>
      </c>
      <c r="C14" s="399" t="s">
        <v>454</v>
      </c>
      <c r="D14" s="399" t="s">
        <v>885</v>
      </c>
      <c r="E14" t="s">
        <v>685</v>
      </c>
    </row>
    <row r="15" spans="1:10" ht="24" customHeight="1">
      <c r="A15" s="36"/>
      <c r="B15" s="919" t="s">
        <v>886</v>
      </c>
      <c r="C15" s="399" t="s">
        <v>887</v>
      </c>
      <c r="D15" s="399"/>
      <c r="E15" t="s">
        <v>685</v>
      </c>
    </row>
    <row r="16" spans="1:10" ht="18" customHeight="1">
      <c r="A16" s="36">
        <f>1+A10</f>
        <v>7</v>
      </c>
      <c r="B16" s="913" t="s">
        <v>888</v>
      </c>
      <c r="C16" s="399" t="s">
        <v>889</v>
      </c>
      <c r="D16" s="920" t="s">
        <v>890</v>
      </c>
      <c r="E16" t="s">
        <v>685</v>
      </c>
    </row>
    <row r="17" spans="1:7" ht="24" customHeight="1">
      <c r="A17" s="36"/>
      <c r="B17" s="451" t="s">
        <v>891</v>
      </c>
      <c r="C17" s="399"/>
      <c r="D17" s="921" t="s">
        <v>892</v>
      </c>
      <c r="E17" t="s">
        <v>685</v>
      </c>
    </row>
    <row r="18" spans="1:7" ht="24" customHeight="1">
      <c r="A18" s="36"/>
      <c r="B18" s="922" t="s">
        <v>893</v>
      </c>
      <c r="C18" s="399" t="s">
        <v>880</v>
      </c>
      <c r="D18" s="399" t="s">
        <v>894</v>
      </c>
      <c r="E18" t="s">
        <v>685</v>
      </c>
    </row>
    <row r="19" spans="1:7" ht="24" customHeight="1">
      <c r="A19" s="36"/>
      <c r="B19" s="922" t="s">
        <v>184</v>
      </c>
      <c r="C19" s="399" t="s">
        <v>895</v>
      </c>
      <c r="D19" s="399" t="s">
        <v>896</v>
      </c>
      <c r="E19" t="s">
        <v>521</v>
      </c>
      <c r="G19" s="451"/>
    </row>
    <row r="20" spans="1:7" ht="18" customHeight="1">
      <c r="A20" s="36">
        <f>1+A16</f>
        <v>8</v>
      </c>
      <c r="B20" s="913" t="s">
        <v>186</v>
      </c>
      <c r="E20" t="s">
        <v>685</v>
      </c>
    </row>
    <row r="21" spans="1:7" ht="24" customHeight="1">
      <c r="A21" s="36"/>
      <c r="B21" s="823" t="s">
        <v>187</v>
      </c>
      <c r="C21" s="70" t="s">
        <v>380</v>
      </c>
      <c r="E21" t="s">
        <v>685</v>
      </c>
    </row>
    <row r="22" spans="1:7" ht="24" customHeight="1">
      <c r="A22" s="36"/>
      <c r="B22" s="823" t="s">
        <v>55</v>
      </c>
      <c r="C22" s="862" t="s">
        <v>388</v>
      </c>
      <c r="E22" t="s">
        <v>685</v>
      </c>
    </row>
    <row r="23" spans="1:7" ht="24" customHeight="1">
      <c r="A23" s="36"/>
      <c r="B23" s="823" t="s">
        <v>897</v>
      </c>
      <c r="C23" s="70" t="s">
        <v>398</v>
      </c>
      <c r="D23" s="399" t="s">
        <v>898</v>
      </c>
      <c r="E23" t="s">
        <v>685</v>
      </c>
    </row>
    <row r="24" spans="1:7" ht="24" customHeight="1">
      <c r="A24" s="36"/>
      <c r="B24" s="923" t="s">
        <v>899</v>
      </c>
      <c r="C24" s="862" t="s">
        <v>632</v>
      </c>
      <c r="D24" s="399" t="s">
        <v>900</v>
      </c>
      <c r="E24" t="s">
        <v>685</v>
      </c>
    </row>
    <row r="25" spans="1:7" ht="24" customHeight="1">
      <c r="A25" s="36"/>
      <c r="B25" s="823" t="s">
        <v>901</v>
      </c>
      <c r="C25" s="399" t="s">
        <v>398</v>
      </c>
      <c r="D25" s="399" t="s">
        <v>898</v>
      </c>
      <c r="E25" t="s">
        <v>902</v>
      </c>
    </row>
    <row r="26" spans="1:7" ht="24" customHeight="1">
      <c r="A26" s="36"/>
      <c r="B26" s="924" t="s">
        <v>195</v>
      </c>
      <c r="C26" s="399"/>
      <c r="D26" s="399" t="s">
        <v>196</v>
      </c>
    </row>
    <row r="27" spans="1:7" ht="24" customHeight="1">
      <c r="A27" s="36"/>
      <c r="B27" s="925" t="s">
        <v>199</v>
      </c>
      <c r="C27" s="399" t="s">
        <v>903</v>
      </c>
      <c r="D27" s="926" t="s">
        <v>85</v>
      </c>
      <c r="E27" t="s">
        <v>488</v>
      </c>
    </row>
    <row r="28" spans="1:7" ht="18" customHeight="1">
      <c r="A28" s="36">
        <f>1+A20</f>
        <v>9</v>
      </c>
      <c r="B28" s="927" t="s">
        <v>165</v>
      </c>
      <c r="D28" s="926" t="s">
        <v>904</v>
      </c>
    </row>
    <row r="29" spans="1:7" ht="18" customHeight="1">
      <c r="A29" s="37">
        <f>1+A28</f>
        <v>10</v>
      </c>
      <c r="B29" s="928" t="s">
        <v>201</v>
      </c>
    </row>
    <row r="30" spans="1:7" ht="24" customHeight="1">
      <c r="A30" s="36"/>
      <c r="B30" s="781" t="s">
        <v>202</v>
      </c>
      <c r="D30" s="26" t="s">
        <v>905</v>
      </c>
    </row>
    <row r="31" spans="1:7" ht="24" customHeight="1">
      <c r="A31" s="36"/>
      <c r="B31" s="823" t="s">
        <v>206</v>
      </c>
      <c r="C31" s="399" t="s">
        <v>208</v>
      </c>
      <c r="D31" s="359" t="s">
        <v>906</v>
      </c>
    </row>
    <row r="32" spans="1:7" ht="24" customHeight="1" thickBot="1">
      <c r="A32" s="929"/>
      <c r="B32" s="781" t="s">
        <v>204</v>
      </c>
    </row>
    <row r="33" spans="2:12" ht="24" customHeight="1" thickTop="1">
      <c r="B33" s="908" t="s">
        <v>205</v>
      </c>
      <c r="C33" s="908"/>
      <c r="D33" s="908"/>
    </row>
    <row r="34" spans="2:12" ht="24" customHeight="1">
      <c r="F34" s="1075"/>
      <c r="G34" s="1076" t="s">
        <v>4</v>
      </c>
      <c r="H34" s="1077"/>
      <c r="I34" s="1078"/>
      <c r="J34" s="1048" t="str">
        <f t="shared" ref="J34:J75" si="0">+G34</f>
        <v>INTERIOR MITIGATION</v>
      </c>
      <c r="K34" s="1048" t="s">
        <v>2</v>
      </c>
      <c r="L34" s="1079"/>
    </row>
    <row r="35" spans="2:12" ht="24" customHeight="1">
      <c r="F35" s="2125">
        <v>1</v>
      </c>
      <c r="G35" s="1048" t="s">
        <v>13</v>
      </c>
      <c r="H35" s="2132" t="s">
        <v>907</v>
      </c>
      <c r="I35" s="2125">
        <v>1</v>
      </c>
      <c r="J35" s="1052" t="str">
        <f t="shared" si="0"/>
        <v>Mitigation Steps Quick Overview</v>
      </c>
      <c r="K35" s="1052" t="s">
        <v>2</v>
      </c>
      <c r="L35" s="2133" t="s">
        <v>907</v>
      </c>
    </row>
    <row r="36" spans="2:12" ht="24" customHeight="1">
      <c r="F36" s="2125"/>
      <c r="G36" s="1049" t="s">
        <v>908</v>
      </c>
      <c r="H36" s="2132"/>
      <c r="I36" s="2125"/>
      <c r="J36" s="1052" t="str">
        <f t="shared" si="0"/>
        <v>Documents Checklist for CONTRACT PACKAGE                                                                         Brief Narrative of Claim details</v>
      </c>
      <c r="K36" s="1052" t="s">
        <v>2</v>
      </c>
      <c r="L36" s="2133"/>
    </row>
    <row r="37" spans="2:12" ht="24" customHeight="1">
      <c r="F37" s="1059"/>
      <c r="G37" s="1080"/>
      <c r="H37" s="1061"/>
      <c r="I37" s="1059"/>
      <c r="J37" s="1081">
        <f t="shared" si="0"/>
        <v>0</v>
      </c>
      <c r="K37" s="1081" t="s">
        <v>2</v>
      </c>
      <c r="L37" s="1062"/>
    </row>
    <row r="38" spans="2:12" ht="24" customHeight="1">
      <c r="F38" s="2125">
        <f>1+F35</f>
        <v>2</v>
      </c>
      <c r="G38" s="1050" t="s">
        <v>909</v>
      </c>
      <c r="H38" s="2140" t="s">
        <v>910</v>
      </c>
      <c r="I38" s="2125">
        <f>1+I35</f>
        <v>2</v>
      </c>
      <c r="J38" s="1052" t="str">
        <f t="shared" si="0"/>
        <v xml:space="preserve">STOP LEAK!  &amp; EXTRACT WATER!       Save cause of loss item </v>
      </c>
      <c r="K38" s="1052" t="s">
        <v>2</v>
      </c>
      <c r="L38" s="2141" t="s">
        <v>910</v>
      </c>
    </row>
    <row r="39" spans="2:12" ht="24" customHeight="1">
      <c r="F39" s="2125"/>
      <c r="G39" s="1051" t="s">
        <v>151</v>
      </c>
      <c r="H39" s="2140"/>
      <c r="I39" s="2125"/>
      <c r="J39" s="1052" t="str">
        <f t="shared" si="0"/>
        <v>ROOFER REPORT &amp; Pics</v>
      </c>
      <c r="K39" s="1052" t="s">
        <v>2</v>
      </c>
      <c r="L39" s="2141"/>
    </row>
    <row r="40" spans="2:12" ht="24" customHeight="1">
      <c r="F40" s="2125"/>
      <c r="G40" s="1082" t="s">
        <v>150</v>
      </c>
      <c r="H40" s="2140"/>
      <c r="I40" s="2125"/>
      <c r="J40" s="1052" t="str">
        <f t="shared" si="0"/>
        <v>=  PLUMBERS REPORT</v>
      </c>
      <c r="K40" s="1052" t="s">
        <v>2</v>
      </c>
      <c r="L40" s="2141"/>
    </row>
    <row r="41" spans="2:12" ht="24" customHeight="1">
      <c r="F41" s="1059"/>
      <c r="G41" s="1083"/>
      <c r="H41" s="1084"/>
      <c r="I41" s="1059"/>
      <c r="J41" s="1081">
        <f t="shared" si="0"/>
        <v>0</v>
      </c>
      <c r="K41" s="1081" t="s">
        <v>2</v>
      </c>
      <c r="L41" s="1084"/>
    </row>
    <row r="42" spans="2:12" ht="24" customHeight="1">
      <c r="F42" s="2125">
        <f>1+F38</f>
        <v>3</v>
      </c>
      <c r="G42" s="1052" t="s">
        <v>911</v>
      </c>
      <c r="H42" s="2132" t="s">
        <v>912</v>
      </c>
      <c r="I42" s="2125">
        <f>1+I38</f>
        <v>3</v>
      </c>
      <c r="J42" s="1052" t="str">
        <f t="shared" si="0"/>
        <v>JOBSITE PHOTOS</v>
      </c>
      <c r="K42" s="1052" t="s">
        <v>2</v>
      </c>
      <c r="L42" s="2133" t="s">
        <v>912</v>
      </c>
    </row>
    <row r="43" spans="2:12" ht="24" customHeight="1">
      <c r="F43" s="2125"/>
      <c r="G43" s="1053" t="s">
        <v>148</v>
      </c>
      <c r="H43" s="2132"/>
      <c r="I43" s="2125"/>
      <c r="J43" s="1085" t="str">
        <f t="shared" si="0"/>
        <v>A.]Source of Loss     B.] Equipment      C.] Readings RH &amp; Temp &amp; GPP   D.] Moisture Content</v>
      </c>
      <c r="K43" s="1052" t="s">
        <v>2</v>
      </c>
      <c r="L43" s="2133"/>
    </row>
    <row r="44" spans="2:12" ht="24" customHeight="1">
      <c r="F44" s="2125"/>
      <c r="G44" s="1054" t="s">
        <v>913</v>
      </c>
      <c r="H44" s="2132"/>
      <c r="I44" s="2125"/>
      <c r="J44" s="1052" t="str">
        <f t="shared" si="0"/>
        <v xml:space="preserve"> Measure the room size &amp; height;   </v>
      </c>
      <c r="K44" s="1052" t="s">
        <v>2</v>
      </c>
      <c r="L44" s="2133"/>
    </row>
    <row r="45" spans="2:12" ht="24" customHeight="1">
      <c r="F45" s="2125"/>
      <c r="G45" s="1055" t="s">
        <v>155</v>
      </c>
      <c r="H45" s="2138"/>
      <c r="I45" s="2125"/>
      <c r="J45" s="1052" t="str">
        <f t="shared" si="0"/>
        <v>Create/Print then attach a LABEL for Each ROOM / WORK AREA</v>
      </c>
      <c r="K45" s="1052" t="s">
        <v>2</v>
      </c>
      <c r="L45" s="2139"/>
    </row>
    <row r="46" spans="2:12" ht="24" customHeight="1">
      <c r="F46" s="1059"/>
      <c r="G46" s="1060"/>
      <c r="H46" s="1061"/>
      <c r="I46" s="1059"/>
      <c r="J46" s="1081">
        <f t="shared" si="0"/>
        <v>0</v>
      </c>
      <c r="K46" s="1081"/>
      <c r="L46" s="1062"/>
    </row>
    <row r="47" spans="2:12" ht="24" customHeight="1">
      <c r="F47" s="2125">
        <f>1+F42</f>
        <v>4</v>
      </c>
      <c r="G47" s="1048" t="s">
        <v>914</v>
      </c>
      <c r="H47" s="2126" t="s">
        <v>915</v>
      </c>
      <c r="I47" s="2125">
        <f>1+I42</f>
        <v>4</v>
      </c>
      <c r="J47" s="1052" t="str">
        <f t="shared" si="0"/>
        <v>INTERIOR Mitigation READINGS     DRY LOGS</v>
      </c>
      <c r="K47" s="1052" t="s">
        <v>2</v>
      </c>
      <c r="L47" s="2128" t="s">
        <v>915</v>
      </c>
    </row>
    <row r="48" spans="2:12" ht="24" customHeight="1">
      <c r="F48" s="2125"/>
      <c r="G48" s="1056" t="s">
        <v>916</v>
      </c>
      <c r="H48" s="2127"/>
      <c r="I48" s="2125"/>
      <c r="J48" s="1052" t="str">
        <f t="shared" si="0"/>
        <v>A.) Readings = Humidity &amp; RH &amp; Temperature. F  &amp;  GPP</v>
      </c>
      <c r="K48" s="1052" t="s">
        <v>2</v>
      </c>
      <c r="L48" s="2129"/>
    </row>
    <row r="49" spans="6:12" ht="24" customHeight="1">
      <c r="F49" s="2125"/>
      <c r="G49" s="1057" t="s">
        <v>161</v>
      </c>
      <c r="H49" s="2127"/>
      <c r="I49" s="2125"/>
      <c r="J49" s="1052" t="str">
        <f t="shared" si="0"/>
        <v xml:space="preserve"> B.) Readings =  Moisture Content</v>
      </c>
      <c r="K49" s="1052" t="s">
        <v>2</v>
      </c>
      <c r="L49" s="2129"/>
    </row>
    <row r="50" spans="6:12" ht="24" customHeight="1">
      <c r="F50" s="2125"/>
      <c r="G50" s="1058" t="s">
        <v>166</v>
      </c>
      <c r="H50" s="2127"/>
      <c r="I50" s="2125"/>
      <c r="J50" s="1052" t="str">
        <f t="shared" si="0"/>
        <v xml:space="preserve"> Anti-microbial spray</v>
      </c>
      <c r="K50" s="1052" t="s">
        <v>2</v>
      </c>
      <c r="L50" s="2129"/>
    </row>
    <row r="51" spans="6:12" ht="24" customHeight="1">
      <c r="F51" s="1059"/>
      <c r="G51" s="1060"/>
      <c r="H51" s="1061"/>
      <c r="I51" s="1059"/>
      <c r="J51" s="1081">
        <f t="shared" si="0"/>
        <v>0</v>
      </c>
      <c r="K51" s="1081"/>
      <c r="L51" s="1062"/>
    </row>
    <row r="52" spans="6:12" ht="24" customHeight="1">
      <c r="F52" s="2125">
        <f>1+F47</f>
        <v>5</v>
      </c>
      <c r="G52" s="1063" t="s">
        <v>168</v>
      </c>
      <c r="H52" s="2132" t="s">
        <v>917</v>
      </c>
      <c r="I52" s="2125">
        <f>1+I47</f>
        <v>5</v>
      </c>
      <c r="J52" s="1052" t="str">
        <f t="shared" si="0"/>
        <v>Protect/Cover/Remove</v>
      </c>
      <c r="K52" s="1052" t="s">
        <v>2</v>
      </c>
      <c r="L52" s="2133" t="s">
        <v>917</v>
      </c>
    </row>
    <row r="53" spans="6:12" ht="24" customHeight="1">
      <c r="F53" s="2125"/>
      <c r="G53" s="1064" t="s">
        <v>169</v>
      </c>
      <c r="H53" s="2132"/>
      <c r="I53" s="2125"/>
      <c r="J53" s="1052" t="str">
        <f t="shared" si="0"/>
        <v>protect contents</v>
      </c>
      <c r="K53" s="1052" t="s">
        <v>2</v>
      </c>
      <c r="L53" s="2133"/>
    </row>
    <row r="54" spans="6:12" ht="24" customHeight="1">
      <c r="F54" s="2125"/>
      <c r="G54" s="1064" t="s">
        <v>174</v>
      </c>
      <c r="H54" s="2132"/>
      <c r="I54" s="2125"/>
      <c r="J54" s="1052" t="str">
        <f t="shared" si="0"/>
        <v>protect walls</v>
      </c>
      <c r="K54" s="1052" t="s">
        <v>2</v>
      </c>
      <c r="L54" s="2133"/>
    </row>
    <row r="55" spans="6:12" ht="24" customHeight="1">
      <c r="F55" s="2125"/>
      <c r="G55" s="1064" t="s">
        <v>172</v>
      </c>
      <c r="H55" s="2132"/>
      <c r="I55" s="2125"/>
      <c r="J55" s="1052" t="str">
        <f t="shared" si="0"/>
        <v xml:space="preserve"> protect floors</v>
      </c>
      <c r="K55" s="1052" t="s">
        <v>2</v>
      </c>
      <c r="L55" s="2133"/>
    </row>
    <row r="56" spans="6:12" ht="24" customHeight="1">
      <c r="F56" s="2125"/>
      <c r="G56" s="1064" t="s">
        <v>918</v>
      </c>
      <c r="H56" s="2132"/>
      <c r="I56" s="2125"/>
      <c r="J56" s="1052" t="str">
        <f t="shared" si="0"/>
        <v xml:space="preserve"> protect doorways/openings Zippers &amp;</v>
      </c>
      <c r="K56" s="1052" t="s">
        <v>2</v>
      </c>
      <c r="L56" s="2133"/>
    </row>
    <row r="57" spans="6:12" ht="24" customHeight="1">
      <c r="F57" s="1059"/>
      <c r="G57" s="1060"/>
      <c r="H57" s="1061"/>
      <c r="I57" s="1059"/>
      <c r="J57" s="1081">
        <f t="shared" si="0"/>
        <v>0</v>
      </c>
      <c r="K57" s="1081" t="s">
        <v>2</v>
      </c>
      <c r="L57" s="1062"/>
    </row>
    <row r="58" spans="6:12" ht="24" customHeight="1">
      <c r="F58" s="2125">
        <f>1+F52</f>
        <v>6</v>
      </c>
      <c r="G58" s="1065" t="s">
        <v>919</v>
      </c>
      <c r="H58" s="2134" t="s">
        <v>920</v>
      </c>
      <c r="I58" s="2125">
        <f>1+I52</f>
        <v>6</v>
      </c>
      <c r="J58" s="1052" t="str">
        <f t="shared" si="0"/>
        <v>Demolition, remove drywall / plaster etc.</v>
      </c>
      <c r="K58" s="1052" t="s">
        <v>2</v>
      </c>
      <c r="L58" s="2136" t="s">
        <v>920</v>
      </c>
    </row>
    <row r="59" spans="6:12" ht="24" customHeight="1">
      <c r="F59" s="2125"/>
      <c r="G59" s="1048" t="s">
        <v>181</v>
      </c>
      <c r="H59" s="2134"/>
      <c r="I59" s="2125"/>
      <c r="J59" s="1052" t="str">
        <f t="shared" si="0"/>
        <v>Exhaust Set Up / Configuration.</v>
      </c>
      <c r="K59" s="1052" t="s">
        <v>2</v>
      </c>
      <c r="L59" s="2136"/>
    </row>
    <row r="60" spans="6:12" ht="24" customHeight="1">
      <c r="F60" s="2125"/>
      <c r="G60" s="1064" t="s">
        <v>921</v>
      </c>
      <c r="H60" s="2134"/>
      <c r="I60" s="2125"/>
      <c r="J60" s="1052" t="str">
        <f t="shared" si="0"/>
        <v>Bag and tag = HMR &amp; MATERIALS SAMPLES</v>
      </c>
      <c r="K60" s="1052" t="s">
        <v>2</v>
      </c>
      <c r="L60" s="2136"/>
    </row>
    <row r="61" spans="6:12" ht="24" customHeight="1">
      <c r="F61" s="2125"/>
      <c r="G61" s="1066" t="s">
        <v>184</v>
      </c>
      <c r="H61" s="2135"/>
      <c r="I61" s="2125"/>
      <c r="J61" s="1052" t="str">
        <f t="shared" si="0"/>
        <v>SEAL WITH MOLD PRIMER</v>
      </c>
      <c r="K61" s="1052" t="s">
        <v>2</v>
      </c>
      <c r="L61" s="2137"/>
    </row>
    <row r="62" spans="6:12" ht="24" customHeight="1">
      <c r="F62" s="1059"/>
      <c r="G62" s="1060"/>
      <c r="H62" s="1061"/>
      <c r="I62" s="1059"/>
      <c r="J62" s="1081">
        <f t="shared" si="0"/>
        <v>0</v>
      </c>
      <c r="K62" s="1081"/>
      <c r="L62" s="1062"/>
    </row>
    <row r="63" spans="6:12" ht="24" customHeight="1">
      <c r="F63" s="2125">
        <v>7</v>
      </c>
      <c r="G63" s="1067" t="s">
        <v>195</v>
      </c>
      <c r="H63" s="2126" t="s">
        <v>922</v>
      </c>
      <c r="I63" s="2125">
        <v>7</v>
      </c>
      <c r="J63" s="1052" t="str">
        <f t="shared" si="0"/>
        <v>ELECTRICAL LOAD,DRAW CALCULATIONS</v>
      </c>
      <c r="K63" s="1052" t="s">
        <v>2</v>
      </c>
      <c r="L63" s="2128" t="s">
        <v>922</v>
      </c>
    </row>
    <row r="64" spans="6:12" ht="24" customHeight="1">
      <c r="F64" s="2125"/>
      <c r="G64" s="1058" t="s">
        <v>187</v>
      </c>
      <c r="H64" s="2127"/>
      <c r="I64" s="2125"/>
      <c r="J64" s="1052" t="str">
        <f t="shared" si="0"/>
        <v>AM = air movers</v>
      </c>
      <c r="K64" s="1052" t="s">
        <v>2</v>
      </c>
      <c r="L64" s="2129"/>
    </row>
    <row r="65" spans="6:12" ht="24" customHeight="1">
      <c r="F65" s="2125"/>
      <c r="G65" s="1068" t="s">
        <v>55</v>
      </c>
      <c r="H65" s="2127"/>
      <c r="I65" s="2125"/>
      <c r="J65" s="1052" t="str">
        <f t="shared" si="0"/>
        <v>Dehumidifiers</v>
      </c>
      <c r="K65" s="1052" t="s">
        <v>2</v>
      </c>
      <c r="L65" s="2129"/>
    </row>
    <row r="66" spans="6:12" ht="24" customHeight="1">
      <c r="F66" s="2125"/>
      <c r="G66" s="1058" t="s">
        <v>897</v>
      </c>
      <c r="H66" s="2127"/>
      <c r="I66" s="2125"/>
      <c r="J66" s="1052" t="str">
        <f t="shared" si="0"/>
        <v>AFD = air filtration devices</v>
      </c>
      <c r="K66" s="1052" t="s">
        <v>2</v>
      </c>
      <c r="L66" s="2129"/>
    </row>
    <row r="67" spans="6:12" ht="24" customHeight="1">
      <c r="F67" s="2125"/>
      <c r="G67" s="1069" t="s">
        <v>193</v>
      </c>
      <c r="H67" s="2127"/>
      <c r="I67" s="2125"/>
      <c r="J67" s="1052" t="str">
        <f t="shared" si="0"/>
        <v>CDU Cavity drying UNITS</v>
      </c>
      <c r="K67" s="1052" t="s">
        <v>2</v>
      </c>
      <c r="L67" s="2129"/>
    </row>
    <row r="68" spans="6:12" ht="24" customHeight="1">
      <c r="F68" s="2125"/>
      <c r="G68" s="1070" t="s">
        <v>85</v>
      </c>
      <c r="H68" s="2127"/>
      <c r="I68" s="2125"/>
      <c r="J68" s="1052" t="str">
        <f t="shared" si="0"/>
        <v>HEAT AIR MOVER</v>
      </c>
      <c r="K68" s="1052" t="s">
        <v>2</v>
      </c>
      <c r="L68" s="2129"/>
    </row>
    <row r="69" spans="6:12" ht="24" customHeight="1">
      <c r="F69" s="1059"/>
      <c r="G69" s="1060"/>
      <c r="H69" s="1061"/>
      <c r="I69" s="1059"/>
      <c r="J69" s="1081">
        <f t="shared" si="0"/>
        <v>0</v>
      </c>
      <c r="K69" s="1081" t="s">
        <v>2</v>
      </c>
      <c r="L69" s="1062"/>
    </row>
    <row r="70" spans="6:12" ht="24" customHeight="1">
      <c r="F70" s="2125">
        <v>8</v>
      </c>
      <c r="G70" s="1071" t="s">
        <v>165</v>
      </c>
      <c r="H70" s="2130" t="s">
        <v>923</v>
      </c>
      <c r="I70" s="2125">
        <v>8</v>
      </c>
      <c r="J70" s="1052" t="str">
        <f t="shared" si="0"/>
        <v>SUBMIT PAPERWORK; EMAIL OR UPLOAD</v>
      </c>
      <c r="K70" s="1052" t="s">
        <v>2</v>
      </c>
      <c r="L70" s="2131" t="s">
        <v>923</v>
      </c>
    </row>
    <row r="71" spans="6:12" ht="24" customHeight="1">
      <c r="F71" s="2125"/>
      <c r="G71" s="1063" t="s">
        <v>201</v>
      </c>
      <c r="H71" s="2130"/>
      <c r="I71" s="2125"/>
      <c r="J71" s="1052" t="str">
        <f t="shared" si="0"/>
        <v>Remove equipment</v>
      </c>
      <c r="K71" s="1052" t="s">
        <v>2</v>
      </c>
      <c r="L71" s="2131"/>
    </row>
    <row r="72" spans="6:12" ht="24" customHeight="1">
      <c r="F72" s="2125"/>
      <c r="G72" s="1072" t="s">
        <v>202</v>
      </c>
      <c r="H72" s="2130"/>
      <c r="I72" s="2125"/>
      <c r="J72" s="1052" t="str">
        <f t="shared" si="0"/>
        <v>CLEAN equipment &amp; RETURN TO STOCK AREA</v>
      </c>
      <c r="K72" s="1052" t="s">
        <v>2</v>
      </c>
      <c r="L72" s="2131"/>
    </row>
    <row r="73" spans="6:12" ht="24" customHeight="1">
      <c r="F73" s="2125"/>
      <c r="G73" s="1073" t="s">
        <v>206</v>
      </c>
      <c r="H73" s="2130"/>
      <c r="I73" s="2125"/>
      <c r="J73" s="1052" t="str">
        <f t="shared" si="0"/>
        <v>Clean up jobsite</v>
      </c>
      <c r="K73" s="1052" t="s">
        <v>2</v>
      </c>
      <c r="L73" s="2131"/>
    </row>
    <row r="74" spans="6:12" ht="24" customHeight="1" thickBot="1">
      <c r="F74" s="2125"/>
      <c r="G74" s="1072" t="s">
        <v>204</v>
      </c>
      <c r="H74" s="2130"/>
      <c r="I74" s="2125"/>
      <c r="J74" s="1052" t="str">
        <f t="shared" si="0"/>
        <v>RESTOCK SUPPLIES</v>
      </c>
      <c r="K74" s="1052" t="s">
        <v>2</v>
      </c>
      <c r="L74" s="2131"/>
    </row>
    <row r="75" spans="6:12" ht="24" customHeight="1" thickTop="1">
      <c r="F75" s="2125"/>
      <c r="G75" s="1074" t="s">
        <v>205</v>
      </c>
      <c r="H75" s="2130"/>
      <c r="I75" s="2125"/>
      <c r="J75" s="1052" t="str">
        <f t="shared" si="0"/>
        <v>TEMPORARY SHELVING UNITS, take down and store</v>
      </c>
      <c r="K75" s="1052" t="s">
        <v>2</v>
      </c>
      <c r="L75" s="2131"/>
    </row>
    <row r="76" spans="6:12" ht="24" customHeight="1">
      <c r="F76" s="1078"/>
      <c r="G76" s="1078"/>
      <c r="H76" s="1078"/>
      <c r="I76" s="1078"/>
      <c r="J76" s="1052"/>
      <c r="K76" s="1052" t="s">
        <v>2</v>
      </c>
      <c r="L76" s="1078"/>
    </row>
  </sheetData>
  <mergeCells count="33">
    <mergeCell ref="F38:F40"/>
    <mergeCell ref="H38:H40"/>
    <mergeCell ref="I38:I40"/>
    <mergeCell ref="L38:L40"/>
    <mergeCell ref="G1:I1"/>
    <mergeCell ref="F35:F36"/>
    <mergeCell ref="H35:H36"/>
    <mergeCell ref="I35:I36"/>
    <mergeCell ref="L35:L36"/>
    <mergeCell ref="F42:F45"/>
    <mergeCell ref="H42:H45"/>
    <mergeCell ref="I42:I45"/>
    <mergeCell ref="L42:L45"/>
    <mergeCell ref="F47:F50"/>
    <mergeCell ref="H47:H50"/>
    <mergeCell ref="I47:I50"/>
    <mergeCell ref="L47:L50"/>
    <mergeCell ref="F52:F56"/>
    <mergeCell ref="H52:H56"/>
    <mergeCell ref="I52:I56"/>
    <mergeCell ref="L52:L56"/>
    <mergeCell ref="F58:F61"/>
    <mergeCell ref="H58:H61"/>
    <mergeCell ref="I58:I61"/>
    <mergeCell ref="L58:L61"/>
    <mergeCell ref="F63:F68"/>
    <mergeCell ref="H63:H68"/>
    <mergeCell ref="I63:I68"/>
    <mergeCell ref="L63:L68"/>
    <mergeCell ref="F70:F75"/>
    <mergeCell ref="H70:H75"/>
    <mergeCell ref="I70:I75"/>
    <mergeCell ref="L70:L75"/>
  </mergeCells>
  <printOptions gridLines="1"/>
  <pageMargins left="0.47" right="0.3" top="0.27" bottom="0.17" header="0.3" footer="0.17"/>
  <pageSetup orientation="portrait" r:id="rId1"/>
  <headerFooter>
    <oddFooter>&amp;L&amp;P&amp;C&amp;A&amp;R&amp;F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D563-72F0-47DE-A474-3DE75D33F9F6}">
  <sheetPr codeName="Sheet32"/>
  <dimension ref="A1:H124"/>
  <sheetViews>
    <sheetView showGridLines="0" view="pageBreakPreview" topLeftCell="A19" zoomScaleNormal="100" zoomScaleSheetLayoutView="100" workbookViewId="0">
      <selection activeCell="A29" sqref="A29"/>
    </sheetView>
  </sheetViews>
  <sheetFormatPr defaultRowHeight="15.6"/>
  <cols>
    <col min="1" max="1" width="27.33203125" style="26" customWidth="1"/>
    <col min="2" max="2" width="1.5546875" style="26" customWidth="1"/>
    <col min="3" max="3" width="18.6640625" style="26" customWidth="1"/>
    <col min="4" max="4" width="9.6640625" style="26" customWidth="1"/>
    <col min="5" max="5" width="10.6640625" style="26" customWidth="1"/>
    <col min="6" max="6" width="9.6640625" style="26" customWidth="1"/>
    <col min="7" max="7" width="12.6640625" customWidth="1"/>
    <col min="8" max="8" width="11.6640625" style="26" customWidth="1"/>
  </cols>
  <sheetData>
    <row r="1" spans="1:8" ht="28.2" customHeight="1">
      <c r="A1" s="2153" t="s">
        <v>1262</v>
      </c>
      <c r="B1" s="2153"/>
      <c r="C1" s="2153"/>
      <c r="D1" s="2153"/>
      <c r="E1" s="2153"/>
      <c r="F1" s="2153"/>
      <c r="G1" s="2153"/>
      <c r="H1" s="2153"/>
    </row>
    <row r="2" spans="1:8" ht="22.2" customHeight="1">
      <c r="A2" s="902" t="s">
        <v>1062</v>
      </c>
      <c r="B2" s="1272"/>
      <c r="C2" s="1272"/>
      <c r="D2" s="1272"/>
      <c r="E2" s="1272"/>
      <c r="F2" s="1272"/>
      <c r="G2" s="1272"/>
      <c r="H2" s="1272"/>
    </row>
    <row r="3" spans="1:8" ht="22.2" customHeight="1">
      <c r="A3" s="2154" t="s">
        <v>1063</v>
      </c>
      <c r="B3" s="2154"/>
      <c r="C3" s="2154"/>
      <c r="D3" s="2154"/>
      <c r="E3" s="2154"/>
      <c r="F3" s="2154"/>
      <c r="G3" s="2154"/>
      <c r="H3" s="2154"/>
    </row>
    <row r="4" spans="1:8" ht="22.2" customHeight="1">
      <c r="A4" s="2154"/>
      <c r="B4" s="2154"/>
      <c r="C4" s="2154"/>
      <c r="D4" s="2154"/>
      <c r="E4" s="2154"/>
      <c r="F4" s="2154"/>
      <c r="G4" s="2154"/>
      <c r="H4" s="2154"/>
    </row>
    <row r="5" spans="1:8" ht="22.2" customHeight="1">
      <c r="A5" s="2155" t="s">
        <v>1064</v>
      </c>
      <c r="B5" s="2155"/>
      <c r="C5" s="2155"/>
      <c r="D5" s="2155"/>
      <c r="E5" s="2155"/>
      <c r="F5" s="2155"/>
      <c r="G5" s="2155"/>
      <c r="H5" s="2155"/>
    </row>
    <row r="6" spans="1:8" ht="22.2" customHeight="1">
      <c r="A6" s="1273" t="s">
        <v>1065</v>
      </c>
      <c r="B6" s="1272"/>
      <c r="C6" s="1274" t="s">
        <v>1066</v>
      </c>
      <c r="D6" s="1275"/>
      <c r="E6" s="1275"/>
      <c r="F6" s="1275"/>
      <c r="G6" s="1275"/>
      <c r="H6" s="1275"/>
    </row>
    <row r="7" spans="1:8" ht="16.2" customHeight="1">
      <c r="A7" s="1273" t="s">
        <v>1067</v>
      </c>
      <c r="B7" s="1272"/>
      <c r="C7" s="1275"/>
      <c r="D7" s="1275"/>
      <c r="E7" s="1275"/>
      <c r="F7" s="1275"/>
      <c r="G7" s="1275"/>
      <c r="H7" s="1275"/>
    </row>
    <row r="8" spans="1:8" ht="16.2" customHeight="1">
      <c r="A8" s="1273" t="s">
        <v>1068</v>
      </c>
      <c r="B8" s="1272"/>
      <c r="C8" s="1272"/>
      <c r="D8" s="1272"/>
      <c r="E8" s="1272"/>
      <c r="F8" s="1272"/>
      <c r="G8" s="1272"/>
      <c r="H8" s="1272"/>
    </row>
    <row r="9" spans="1:8" ht="10.95" customHeight="1">
      <c r="B9" s="1272"/>
      <c r="C9" s="1272"/>
      <c r="D9" s="1272"/>
      <c r="E9" s="1272"/>
      <c r="F9" s="1272"/>
      <c r="G9" s="1272"/>
      <c r="H9" s="1272"/>
    </row>
    <row r="10" spans="1:8" ht="33" customHeight="1">
      <c r="A10" s="1276" t="s">
        <v>1069</v>
      </c>
      <c r="B10" s="1277"/>
      <c r="C10" s="1278"/>
      <c r="D10" s="1164" t="s">
        <v>1070</v>
      </c>
      <c r="E10" s="1279"/>
      <c r="F10" s="1279"/>
      <c r="G10" s="1279"/>
      <c r="H10" s="1279"/>
    </row>
    <row r="11" spans="1:8" ht="33" customHeight="1">
      <c r="A11" s="219" t="s">
        <v>1071</v>
      </c>
      <c r="D11" s="1280" t="s">
        <v>1072</v>
      </c>
      <c r="E11" s="1272"/>
      <c r="F11" s="1272"/>
      <c r="G11" s="1272"/>
      <c r="H11" s="1272"/>
    </row>
    <row r="12" spans="1:8" ht="33" customHeight="1">
      <c r="A12" s="1281" t="s">
        <v>1073</v>
      </c>
      <c r="B12" s="1034"/>
      <c r="C12" s="1034"/>
      <c r="D12" s="1282" t="s">
        <v>1074</v>
      </c>
      <c r="E12" s="1034"/>
      <c r="F12" s="1034"/>
      <c r="G12" s="1034"/>
      <c r="H12" s="1279"/>
    </row>
    <row r="13" spans="1:8" ht="33" customHeight="1">
      <c r="A13" s="219" t="s">
        <v>1075</v>
      </c>
      <c r="B13"/>
      <c r="C13"/>
      <c r="D13" s="132" t="s">
        <v>1076</v>
      </c>
      <c r="E13"/>
      <c r="F13"/>
      <c r="H13" s="1272"/>
    </row>
    <row r="14" spans="1:8" ht="12" customHeight="1">
      <c r="A14" s="219"/>
      <c r="B14"/>
      <c r="C14"/>
      <c r="D14" s="132"/>
      <c r="E14"/>
      <c r="F14"/>
      <c r="H14" s="1272"/>
    </row>
    <row r="15" spans="1:8" ht="33" customHeight="1">
      <c r="A15" s="2156" t="s">
        <v>1077</v>
      </c>
      <c r="B15" s="2156"/>
      <c r="C15" s="2156"/>
      <c r="D15" s="2156"/>
      <c r="E15" s="2156"/>
      <c r="F15" s="2156"/>
      <c r="G15" s="2156"/>
      <c r="H15" s="2156"/>
    </row>
    <row r="16" spans="1:8" ht="16.2" customHeight="1">
      <c r="A16" s="1164" t="s">
        <v>1078</v>
      </c>
      <c r="B16" s="1249"/>
      <c r="C16" s="1249"/>
      <c r="D16" s="1249"/>
      <c r="E16" s="1249"/>
      <c r="F16" s="1249"/>
      <c r="G16" s="1249"/>
      <c r="H16" s="1249"/>
    </row>
    <row r="17" spans="1:8" ht="10.95" customHeight="1">
      <c r="A17" s="1280"/>
      <c r="B17" s="1250"/>
      <c r="C17" s="1250"/>
      <c r="D17" s="1250"/>
      <c r="E17" s="1250"/>
      <c r="F17" s="1250"/>
      <c r="G17" s="1250"/>
      <c r="H17" s="1250"/>
    </row>
    <row r="18" spans="1:8" ht="22.2" customHeight="1">
      <c r="A18" s="1283" t="s">
        <v>1079</v>
      </c>
      <c r="B18" s="2068" t="s">
        <v>1080</v>
      </c>
      <c r="C18" s="2068"/>
      <c r="D18" s="1284" t="s">
        <v>1081</v>
      </c>
      <c r="E18" s="1284"/>
      <c r="F18" s="1284"/>
      <c r="G18" s="1284"/>
      <c r="H18" s="1284"/>
    </row>
    <row r="19" spans="1:8" ht="22.2" customHeight="1">
      <c r="A19" s="2148" t="s">
        <v>1082</v>
      </c>
      <c r="B19" s="2148"/>
      <c r="C19" s="2148"/>
      <c r="D19" s="2148"/>
      <c r="E19" s="2148"/>
      <c r="F19" s="2148"/>
      <c r="G19" s="2148"/>
      <c r="H19" s="2148"/>
    </row>
    <row r="20" spans="1:8" ht="33" customHeight="1">
      <c r="A20" s="2149" t="s">
        <v>1083</v>
      </c>
      <c r="B20" s="2149"/>
      <c r="C20" s="2149"/>
      <c r="D20" s="2149"/>
      <c r="E20" s="2149"/>
      <c r="F20" s="2149"/>
      <c r="G20" s="2149"/>
      <c r="H20" s="2149"/>
    </row>
    <row r="21" spans="1:8" ht="16.2" customHeight="1">
      <c r="A21" s="2150" t="s">
        <v>1084</v>
      </c>
      <c r="B21" s="2150"/>
      <c r="C21" s="2150"/>
      <c r="D21" s="2150"/>
      <c r="E21" s="2150"/>
      <c r="F21" s="2150"/>
      <c r="G21" s="2150"/>
      <c r="H21" s="2150"/>
    </row>
    <row r="22" spans="1:8" ht="25.2" customHeight="1">
      <c r="A22" s="2151" t="s">
        <v>1085</v>
      </c>
      <c r="B22" s="1285"/>
      <c r="D22" s="1286" t="s">
        <v>1085</v>
      </c>
      <c r="E22" s="1287"/>
      <c r="F22" s="1288"/>
      <c r="G22" s="2152" t="s">
        <v>1085</v>
      </c>
      <c r="H22" s="1288"/>
    </row>
    <row r="23" spans="1:8" ht="10.95" customHeight="1">
      <c r="A23" s="2151"/>
      <c r="B23" s="1285"/>
      <c r="D23" s="1289"/>
      <c r="E23" s="1290"/>
      <c r="F23" s="1288"/>
      <c r="G23" s="2152"/>
      <c r="H23" s="1288"/>
    </row>
    <row r="24" spans="1:8" ht="10.95" customHeight="1">
      <c r="A24" s="1285"/>
      <c r="B24" s="1285"/>
      <c r="D24" s="1289"/>
      <c r="E24" s="1290"/>
      <c r="F24" s="1288"/>
      <c r="G24" s="1897"/>
      <c r="H24" s="1288"/>
    </row>
    <row r="25" spans="1:8" ht="10.95" customHeight="1">
      <c r="A25" s="1285"/>
      <c r="B25" s="1285"/>
      <c r="D25" s="1289"/>
      <c r="E25" s="1290"/>
      <c r="F25" s="1288"/>
      <c r="G25" s="1897"/>
      <c r="H25" s="1288"/>
    </row>
    <row r="26" spans="1:8" ht="25.2" customHeight="1">
      <c r="A26" s="1291"/>
      <c r="B26" s="1292" t="s">
        <v>1086</v>
      </c>
      <c r="C26" s="1292"/>
      <c r="D26" s="1293"/>
      <c r="E26" s="1293"/>
      <c r="F26" s="2146" t="s">
        <v>1087</v>
      </c>
      <c r="G26" s="2146"/>
      <c r="H26" s="2146"/>
    </row>
    <row r="27" spans="1:8" ht="25.2" customHeight="1">
      <c r="A27" s="1291"/>
      <c r="B27" s="1292"/>
      <c r="C27" s="1292"/>
      <c r="D27" s="1293"/>
      <c r="E27" s="1293"/>
      <c r="F27" s="2146"/>
      <c r="G27" s="2146"/>
      <c r="H27" s="2146"/>
    </row>
    <row r="28" spans="1:8" ht="43.95" customHeight="1">
      <c r="A28" s="1291"/>
      <c r="B28" s="1292"/>
      <c r="C28" s="1292"/>
      <c r="D28" s="1037"/>
      <c r="E28" s="1294"/>
      <c r="F28" s="2146"/>
      <c r="G28" s="2146"/>
      <c r="H28" s="2146"/>
    </row>
    <row r="29" spans="1:8" ht="33" customHeight="1">
      <c r="A29" s="1295" t="s">
        <v>1085</v>
      </c>
      <c r="B29" s="1296"/>
      <c r="D29" s="1297" t="s">
        <v>1085</v>
      </c>
      <c r="E29" s="1294"/>
      <c r="F29" s="2147" t="s">
        <v>1085</v>
      </c>
      <c r="G29" s="2147"/>
      <c r="H29" s="2147"/>
    </row>
    <row r="30" spans="1:8" ht="10.95" customHeight="1">
      <c r="A30" s="1296"/>
      <c r="B30" s="1296"/>
      <c r="D30" s="1294"/>
      <c r="E30" s="1294"/>
      <c r="F30" s="2147"/>
      <c r="G30" s="2147"/>
      <c r="H30" s="2147"/>
    </row>
    <row r="31" spans="1:8" ht="10.95" customHeight="1">
      <c r="A31" s="1296"/>
      <c r="B31" s="1296"/>
      <c r="D31" s="1294"/>
      <c r="E31" s="1294"/>
      <c r="F31" s="1896"/>
      <c r="G31" s="1896"/>
      <c r="H31" s="1896"/>
    </row>
    <row r="32" spans="1:8" ht="10.95" customHeight="1">
      <c r="A32" s="1296"/>
      <c r="B32" s="1296"/>
      <c r="D32" s="1294"/>
      <c r="E32" s="1294"/>
      <c r="F32" s="1896"/>
      <c r="G32" s="1896"/>
      <c r="H32" s="1896"/>
    </row>
    <row r="33" spans="1:8" ht="10.95" customHeight="1">
      <c r="B33" s="1296"/>
      <c r="D33" s="1294"/>
      <c r="E33" s="1294"/>
      <c r="F33" s="1896"/>
      <c r="G33" s="1896"/>
      <c r="H33" s="1896"/>
    </row>
    <row r="34" spans="1:8" ht="43.95" customHeight="1">
      <c r="A34" s="2145" t="s">
        <v>1088</v>
      </c>
      <c r="B34" s="2145"/>
      <c r="C34" s="2145"/>
      <c r="D34" s="2145"/>
      <c r="E34" s="2145"/>
      <c r="F34" s="2145"/>
      <c r="G34" s="2145"/>
      <c r="H34" s="2145"/>
    </row>
    <row r="85" spans="1:1">
      <c r="A85" t="s">
        <v>1089</v>
      </c>
    </row>
    <row r="101" ht="43.95" customHeight="1"/>
    <row r="124" ht="66" customHeight="1"/>
  </sheetData>
  <mergeCells count="13">
    <mergeCell ref="B18:C18"/>
    <mergeCell ref="A1:H1"/>
    <mergeCell ref="A3:H4"/>
    <mergeCell ref="A5:H5"/>
    <mergeCell ref="A15:H15"/>
    <mergeCell ref="A34:H34"/>
    <mergeCell ref="F26:H28"/>
    <mergeCell ref="F29:H30"/>
    <mergeCell ref="A19:H19"/>
    <mergeCell ref="A20:H20"/>
    <mergeCell ref="A21:H21"/>
    <mergeCell ref="A22:A23"/>
    <mergeCell ref="G22:G23"/>
  </mergeCells>
  <pageMargins left="0.37" right="0.25" top="0.26" bottom="0.17" header="0.3" footer="0.17"/>
  <pageSetup scale="96" orientation="portrait" r:id="rId1"/>
  <headerFooter>
    <oddFooter>&amp;LPage # &amp;P &amp;D  &amp;T&amp;C&amp;A&amp;R&amp;F</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93A2C-F033-43AD-9A61-6BA02A04E2D3}">
  <sheetPr codeName="Sheet2">
    <tabColor theme="4"/>
  </sheetPr>
  <dimension ref="A1:AI52"/>
  <sheetViews>
    <sheetView showGridLines="0" view="pageBreakPreview" zoomScaleNormal="100" zoomScaleSheetLayoutView="100" workbookViewId="0">
      <selection activeCell="AB27" sqref="AB27"/>
    </sheetView>
  </sheetViews>
  <sheetFormatPr defaultColWidth="8.88671875" defaultRowHeight="18" customHeight="1"/>
  <cols>
    <col min="1" max="1" width="16" style="151" customWidth="1"/>
    <col min="2" max="2" width="0.5546875" style="154" customWidth="1"/>
    <col min="3" max="3" width="11.109375" style="153" customWidth="1"/>
    <col min="4" max="4" width="3.33203125" style="153" customWidth="1"/>
    <col min="5" max="5" width="5.33203125" style="151" customWidth="1"/>
    <col min="6" max="6" width="5" style="151" customWidth="1"/>
    <col min="7" max="7" width="5.6640625" style="152" customWidth="1"/>
    <col min="8" max="8" width="3.6640625" style="152" bestFit="1" customWidth="1"/>
    <col min="9" max="9" width="2.88671875" style="152" customWidth="1"/>
    <col min="10" max="12" width="5.6640625" style="152" customWidth="1"/>
    <col min="13" max="14" width="3.44140625" style="152" customWidth="1"/>
    <col min="15" max="17" width="6.44140625" style="152" customWidth="1"/>
    <col min="18" max="18" width="4.5546875" style="152" customWidth="1"/>
    <col min="19" max="19" width="4" style="152" customWidth="1"/>
    <col min="20" max="22" width="6.44140625" style="152" customWidth="1"/>
    <col min="23" max="23" width="3.44140625" style="152" customWidth="1"/>
    <col min="24" max="24" width="4" style="152" customWidth="1"/>
    <col min="25" max="27" width="6.44140625" style="152" customWidth="1"/>
    <col min="28" max="28" width="3.44140625" style="152" customWidth="1"/>
    <col min="29" max="34" width="4.5546875" style="152" customWidth="1"/>
    <col min="35" max="271" width="8.88671875" style="151"/>
    <col min="272" max="272" width="6.88671875" style="151" customWidth="1"/>
    <col min="273" max="273" width="3.44140625" style="151" customWidth="1"/>
    <col min="274" max="274" width="15.5546875" style="151" customWidth="1"/>
    <col min="275" max="275" width="0" style="151" hidden="1" customWidth="1"/>
    <col min="276" max="281" width="10.5546875" style="151" customWidth="1"/>
    <col min="282" max="282" width="11" style="151" customWidth="1"/>
    <col min="283" max="527" width="8.88671875" style="151"/>
    <col min="528" max="528" width="6.88671875" style="151" customWidth="1"/>
    <col min="529" max="529" width="3.44140625" style="151" customWidth="1"/>
    <col min="530" max="530" width="15.5546875" style="151" customWidth="1"/>
    <col min="531" max="531" width="0" style="151" hidden="1" customWidth="1"/>
    <col min="532" max="537" width="10.5546875" style="151" customWidth="1"/>
    <col min="538" max="538" width="11" style="151" customWidth="1"/>
    <col min="539" max="783" width="8.88671875" style="151"/>
    <col min="784" max="784" width="6.88671875" style="151" customWidth="1"/>
    <col min="785" max="785" width="3.44140625" style="151" customWidth="1"/>
    <col min="786" max="786" width="15.5546875" style="151" customWidth="1"/>
    <col min="787" max="787" width="0" style="151" hidden="1" customWidth="1"/>
    <col min="788" max="793" width="10.5546875" style="151" customWidth="1"/>
    <col min="794" max="794" width="11" style="151" customWidth="1"/>
    <col min="795" max="1039" width="8.88671875" style="151"/>
    <col min="1040" max="1040" width="6.88671875" style="151" customWidth="1"/>
    <col min="1041" max="1041" width="3.44140625" style="151" customWidth="1"/>
    <col min="1042" max="1042" width="15.5546875" style="151" customWidth="1"/>
    <col min="1043" max="1043" width="0" style="151" hidden="1" customWidth="1"/>
    <col min="1044" max="1049" width="10.5546875" style="151" customWidth="1"/>
    <col min="1050" max="1050" width="11" style="151" customWidth="1"/>
    <col min="1051" max="1295" width="8.88671875" style="151"/>
    <col min="1296" max="1296" width="6.88671875" style="151" customWidth="1"/>
    <col min="1297" max="1297" width="3.44140625" style="151" customWidth="1"/>
    <col min="1298" max="1298" width="15.5546875" style="151" customWidth="1"/>
    <col min="1299" max="1299" width="0" style="151" hidden="1" customWidth="1"/>
    <col min="1300" max="1305" width="10.5546875" style="151" customWidth="1"/>
    <col min="1306" max="1306" width="11" style="151" customWidth="1"/>
    <col min="1307" max="1551" width="8.88671875" style="151"/>
    <col min="1552" max="1552" width="6.88671875" style="151" customWidth="1"/>
    <col min="1553" max="1553" width="3.44140625" style="151" customWidth="1"/>
    <col min="1554" max="1554" width="15.5546875" style="151" customWidth="1"/>
    <col min="1555" max="1555" width="0" style="151" hidden="1" customWidth="1"/>
    <col min="1556" max="1561" width="10.5546875" style="151" customWidth="1"/>
    <col min="1562" max="1562" width="11" style="151" customWidth="1"/>
    <col min="1563" max="1807" width="8.88671875" style="151"/>
    <col min="1808" max="1808" width="6.88671875" style="151" customWidth="1"/>
    <col min="1809" max="1809" width="3.44140625" style="151" customWidth="1"/>
    <col min="1810" max="1810" width="15.5546875" style="151" customWidth="1"/>
    <col min="1811" max="1811" width="0" style="151" hidden="1" customWidth="1"/>
    <col min="1812" max="1817" width="10.5546875" style="151" customWidth="1"/>
    <col min="1818" max="1818" width="11" style="151" customWidth="1"/>
    <col min="1819" max="2063" width="8.88671875" style="151"/>
    <col min="2064" max="2064" width="6.88671875" style="151" customWidth="1"/>
    <col min="2065" max="2065" width="3.44140625" style="151" customWidth="1"/>
    <col min="2066" max="2066" width="15.5546875" style="151" customWidth="1"/>
    <col min="2067" max="2067" width="0" style="151" hidden="1" customWidth="1"/>
    <col min="2068" max="2073" width="10.5546875" style="151" customWidth="1"/>
    <col min="2074" max="2074" width="11" style="151" customWidth="1"/>
    <col min="2075" max="2319" width="8.88671875" style="151"/>
    <col min="2320" max="2320" width="6.88671875" style="151" customWidth="1"/>
    <col min="2321" max="2321" width="3.44140625" style="151" customWidth="1"/>
    <col min="2322" max="2322" width="15.5546875" style="151" customWidth="1"/>
    <col min="2323" max="2323" width="0" style="151" hidden="1" customWidth="1"/>
    <col min="2324" max="2329" width="10.5546875" style="151" customWidth="1"/>
    <col min="2330" max="2330" width="11" style="151" customWidth="1"/>
    <col min="2331" max="2575" width="8.88671875" style="151"/>
    <col min="2576" max="2576" width="6.88671875" style="151" customWidth="1"/>
    <col min="2577" max="2577" width="3.44140625" style="151" customWidth="1"/>
    <col min="2578" max="2578" width="15.5546875" style="151" customWidth="1"/>
    <col min="2579" max="2579" width="0" style="151" hidden="1" customWidth="1"/>
    <col min="2580" max="2585" width="10.5546875" style="151" customWidth="1"/>
    <col min="2586" max="2586" width="11" style="151" customWidth="1"/>
    <col min="2587" max="2831" width="8.88671875" style="151"/>
    <col min="2832" max="2832" width="6.88671875" style="151" customWidth="1"/>
    <col min="2833" max="2833" width="3.44140625" style="151" customWidth="1"/>
    <col min="2834" max="2834" width="15.5546875" style="151" customWidth="1"/>
    <col min="2835" max="2835" width="0" style="151" hidden="1" customWidth="1"/>
    <col min="2836" max="2841" width="10.5546875" style="151" customWidth="1"/>
    <col min="2842" max="2842" width="11" style="151" customWidth="1"/>
    <col min="2843" max="3087" width="8.88671875" style="151"/>
    <col min="3088" max="3088" width="6.88671875" style="151" customWidth="1"/>
    <col min="3089" max="3089" width="3.44140625" style="151" customWidth="1"/>
    <col min="3090" max="3090" width="15.5546875" style="151" customWidth="1"/>
    <col min="3091" max="3091" width="0" style="151" hidden="1" customWidth="1"/>
    <col min="3092" max="3097" width="10.5546875" style="151" customWidth="1"/>
    <col min="3098" max="3098" width="11" style="151" customWidth="1"/>
    <col min="3099" max="3343" width="8.88671875" style="151"/>
    <col min="3344" max="3344" width="6.88671875" style="151" customWidth="1"/>
    <col min="3345" max="3345" width="3.44140625" style="151" customWidth="1"/>
    <col min="3346" max="3346" width="15.5546875" style="151" customWidth="1"/>
    <col min="3347" max="3347" width="0" style="151" hidden="1" customWidth="1"/>
    <col min="3348" max="3353" width="10.5546875" style="151" customWidth="1"/>
    <col min="3354" max="3354" width="11" style="151" customWidth="1"/>
    <col min="3355" max="3599" width="8.88671875" style="151"/>
    <col min="3600" max="3600" width="6.88671875" style="151" customWidth="1"/>
    <col min="3601" max="3601" width="3.44140625" style="151" customWidth="1"/>
    <col min="3602" max="3602" width="15.5546875" style="151" customWidth="1"/>
    <col min="3603" max="3603" width="0" style="151" hidden="1" customWidth="1"/>
    <col min="3604" max="3609" width="10.5546875" style="151" customWidth="1"/>
    <col min="3610" max="3610" width="11" style="151" customWidth="1"/>
    <col min="3611" max="3855" width="8.88671875" style="151"/>
    <col min="3856" max="3856" width="6.88671875" style="151" customWidth="1"/>
    <col min="3857" max="3857" width="3.44140625" style="151" customWidth="1"/>
    <col min="3858" max="3858" width="15.5546875" style="151" customWidth="1"/>
    <col min="3859" max="3859" width="0" style="151" hidden="1" customWidth="1"/>
    <col min="3860" max="3865" width="10.5546875" style="151" customWidth="1"/>
    <col min="3866" max="3866" width="11" style="151" customWidth="1"/>
    <col min="3867" max="4111" width="8.88671875" style="151"/>
    <col min="4112" max="4112" width="6.88671875" style="151" customWidth="1"/>
    <col min="4113" max="4113" width="3.44140625" style="151" customWidth="1"/>
    <col min="4114" max="4114" width="15.5546875" style="151" customWidth="1"/>
    <col min="4115" max="4115" width="0" style="151" hidden="1" customWidth="1"/>
    <col min="4116" max="4121" width="10.5546875" style="151" customWidth="1"/>
    <col min="4122" max="4122" width="11" style="151" customWidth="1"/>
    <col min="4123" max="4367" width="8.88671875" style="151"/>
    <col min="4368" max="4368" width="6.88671875" style="151" customWidth="1"/>
    <col min="4369" max="4369" width="3.44140625" style="151" customWidth="1"/>
    <col min="4370" max="4370" width="15.5546875" style="151" customWidth="1"/>
    <col min="4371" max="4371" width="0" style="151" hidden="1" customWidth="1"/>
    <col min="4372" max="4377" width="10.5546875" style="151" customWidth="1"/>
    <col min="4378" max="4378" width="11" style="151" customWidth="1"/>
    <col min="4379" max="4623" width="8.88671875" style="151"/>
    <col min="4624" max="4624" width="6.88671875" style="151" customWidth="1"/>
    <col min="4625" max="4625" width="3.44140625" style="151" customWidth="1"/>
    <col min="4626" max="4626" width="15.5546875" style="151" customWidth="1"/>
    <col min="4627" max="4627" width="0" style="151" hidden="1" customWidth="1"/>
    <col min="4628" max="4633" width="10.5546875" style="151" customWidth="1"/>
    <col min="4634" max="4634" width="11" style="151" customWidth="1"/>
    <col min="4635" max="4879" width="8.88671875" style="151"/>
    <col min="4880" max="4880" width="6.88671875" style="151" customWidth="1"/>
    <col min="4881" max="4881" width="3.44140625" style="151" customWidth="1"/>
    <col min="4882" max="4882" width="15.5546875" style="151" customWidth="1"/>
    <col min="4883" max="4883" width="0" style="151" hidden="1" customWidth="1"/>
    <col min="4884" max="4889" width="10.5546875" style="151" customWidth="1"/>
    <col min="4890" max="4890" width="11" style="151" customWidth="1"/>
    <col min="4891" max="5135" width="8.88671875" style="151"/>
    <col min="5136" max="5136" width="6.88671875" style="151" customWidth="1"/>
    <col min="5137" max="5137" width="3.44140625" style="151" customWidth="1"/>
    <col min="5138" max="5138" width="15.5546875" style="151" customWidth="1"/>
    <col min="5139" max="5139" width="0" style="151" hidden="1" customWidth="1"/>
    <col min="5140" max="5145" width="10.5546875" style="151" customWidth="1"/>
    <col min="5146" max="5146" width="11" style="151" customWidth="1"/>
    <col min="5147" max="5391" width="8.88671875" style="151"/>
    <col min="5392" max="5392" width="6.88671875" style="151" customWidth="1"/>
    <col min="5393" max="5393" width="3.44140625" style="151" customWidth="1"/>
    <col min="5394" max="5394" width="15.5546875" style="151" customWidth="1"/>
    <col min="5395" max="5395" width="0" style="151" hidden="1" customWidth="1"/>
    <col min="5396" max="5401" width="10.5546875" style="151" customWidth="1"/>
    <col min="5402" max="5402" width="11" style="151" customWidth="1"/>
    <col min="5403" max="5647" width="8.88671875" style="151"/>
    <col min="5648" max="5648" width="6.88671875" style="151" customWidth="1"/>
    <col min="5649" max="5649" width="3.44140625" style="151" customWidth="1"/>
    <col min="5650" max="5650" width="15.5546875" style="151" customWidth="1"/>
    <col min="5651" max="5651" width="0" style="151" hidden="1" customWidth="1"/>
    <col min="5652" max="5657" width="10.5546875" style="151" customWidth="1"/>
    <col min="5658" max="5658" width="11" style="151" customWidth="1"/>
    <col min="5659" max="5903" width="8.88671875" style="151"/>
    <col min="5904" max="5904" width="6.88671875" style="151" customWidth="1"/>
    <col min="5905" max="5905" width="3.44140625" style="151" customWidth="1"/>
    <col min="5906" max="5906" width="15.5546875" style="151" customWidth="1"/>
    <col min="5907" max="5907" width="0" style="151" hidden="1" customWidth="1"/>
    <col min="5908" max="5913" width="10.5546875" style="151" customWidth="1"/>
    <col min="5914" max="5914" width="11" style="151" customWidth="1"/>
    <col min="5915" max="6159" width="8.88671875" style="151"/>
    <col min="6160" max="6160" width="6.88671875" style="151" customWidth="1"/>
    <col min="6161" max="6161" width="3.44140625" style="151" customWidth="1"/>
    <col min="6162" max="6162" width="15.5546875" style="151" customWidth="1"/>
    <col min="6163" max="6163" width="0" style="151" hidden="1" customWidth="1"/>
    <col min="6164" max="6169" width="10.5546875" style="151" customWidth="1"/>
    <col min="6170" max="6170" width="11" style="151" customWidth="1"/>
    <col min="6171" max="6415" width="8.88671875" style="151"/>
    <col min="6416" max="6416" width="6.88671875" style="151" customWidth="1"/>
    <col min="6417" max="6417" width="3.44140625" style="151" customWidth="1"/>
    <col min="6418" max="6418" width="15.5546875" style="151" customWidth="1"/>
    <col min="6419" max="6419" width="0" style="151" hidden="1" customWidth="1"/>
    <col min="6420" max="6425" width="10.5546875" style="151" customWidth="1"/>
    <col min="6426" max="6426" width="11" style="151" customWidth="1"/>
    <col min="6427" max="6671" width="8.88671875" style="151"/>
    <col min="6672" max="6672" width="6.88671875" style="151" customWidth="1"/>
    <col min="6673" max="6673" width="3.44140625" style="151" customWidth="1"/>
    <col min="6674" max="6674" width="15.5546875" style="151" customWidth="1"/>
    <col min="6675" max="6675" width="0" style="151" hidden="1" customWidth="1"/>
    <col min="6676" max="6681" width="10.5546875" style="151" customWidth="1"/>
    <col min="6682" max="6682" width="11" style="151" customWidth="1"/>
    <col min="6683" max="6927" width="8.88671875" style="151"/>
    <col min="6928" max="6928" width="6.88671875" style="151" customWidth="1"/>
    <col min="6929" max="6929" width="3.44140625" style="151" customWidth="1"/>
    <col min="6930" max="6930" width="15.5546875" style="151" customWidth="1"/>
    <col min="6931" max="6931" width="0" style="151" hidden="1" customWidth="1"/>
    <col min="6932" max="6937" width="10.5546875" style="151" customWidth="1"/>
    <col min="6938" max="6938" width="11" style="151" customWidth="1"/>
    <col min="6939" max="7183" width="8.88671875" style="151"/>
    <col min="7184" max="7184" width="6.88671875" style="151" customWidth="1"/>
    <col min="7185" max="7185" width="3.44140625" style="151" customWidth="1"/>
    <col min="7186" max="7186" width="15.5546875" style="151" customWidth="1"/>
    <col min="7187" max="7187" width="0" style="151" hidden="1" customWidth="1"/>
    <col min="7188" max="7193" width="10.5546875" style="151" customWidth="1"/>
    <col min="7194" max="7194" width="11" style="151" customWidth="1"/>
    <col min="7195" max="7439" width="8.88671875" style="151"/>
    <col min="7440" max="7440" width="6.88671875" style="151" customWidth="1"/>
    <col min="7441" max="7441" width="3.44140625" style="151" customWidth="1"/>
    <col min="7442" max="7442" width="15.5546875" style="151" customWidth="1"/>
    <col min="7443" max="7443" width="0" style="151" hidden="1" customWidth="1"/>
    <col min="7444" max="7449" width="10.5546875" style="151" customWidth="1"/>
    <col min="7450" max="7450" width="11" style="151" customWidth="1"/>
    <col min="7451" max="7695" width="8.88671875" style="151"/>
    <col min="7696" max="7696" width="6.88671875" style="151" customWidth="1"/>
    <col min="7697" max="7697" width="3.44140625" style="151" customWidth="1"/>
    <col min="7698" max="7698" width="15.5546875" style="151" customWidth="1"/>
    <col min="7699" max="7699" width="0" style="151" hidden="1" customWidth="1"/>
    <col min="7700" max="7705" width="10.5546875" style="151" customWidth="1"/>
    <col min="7706" max="7706" width="11" style="151" customWidth="1"/>
    <col min="7707" max="7951" width="8.88671875" style="151"/>
    <col min="7952" max="7952" width="6.88671875" style="151" customWidth="1"/>
    <col min="7953" max="7953" width="3.44140625" style="151" customWidth="1"/>
    <col min="7954" max="7954" width="15.5546875" style="151" customWidth="1"/>
    <col min="7955" max="7955" width="0" style="151" hidden="1" customWidth="1"/>
    <col min="7956" max="7961" width="10.5546875" style="151" customWidth="1"/>
    <col min="7962" max="7962" width="11" style="151" customWidth="1"/>
    <col min="7963" max="8207" width="8.88671875" style="151"/>
    <col min="8208" max="8208" width="6.88671875" style="151" customWidth="1"/>
    <col min="8209" max="8209" width="3.44140625" style="151" customWidth="1"/>
    <col min="8210" max="8210" width="15.5546875" style="151" customWidth="1"/>
    <col min="8211" max="8211" width="0" style="151" hidden="1" customWidth="1"/>
    <col min="8212" max="8217" width="10.5546875" style="151" customWidth="1"/>
    <col min="8218" max="8218" width="11" style="151" customWidth="1"/>
    <col min="8219" max="8463" width="8.88671875" style="151"/>
    <col min="8464" max="8464" width="6.88671875" style="151" customWidth="1"/>
    <col min="8465" max="8465" width="3.44140625" style="151" customWidth="1"/>
    <col min="8466" max="8466" width="15.5546875" style="151" customWidth="1"/>
    <col min="8467" max="8467" width="0" style="151" hidden="1" customWidth="1"/>
    <col min="8468" max="8473" width="10.5546875" style="151" customWidth="1"/>
    <col min="8474" max="8474" width="11" style="151" customWidth="1"/>
    <col min="8475" max="8719" width="8.88671875" style="151"/>
    <col min="8720" max="8720" width="6.88671875" style="151" customWidth="1"/>
    <col min="8721" max="8721" width="3.44140625" style="151" customWidth="1"/>
    <col min="8722" max="8722" width="15.5546875" style="151" customWidth="1"/>
    <col min="8723" max="8723" width="0" style="151" hidden="1" customWidth="1"/>
    <col min="8724" max="8729" width="10.5546875" style="151" customWidth="1"/>
    <col min="8730" max="8730" width="11" style="151" customWidth="1"/>
    <col min="8731" max="8975" width="8.88671875" style="151"/>
    <col min="8976" max="8976" width="6.88671875" style="151" customWidth="1"/>
    <col min="8977" max="8977" width="3.44140625" style="151" customWidth="1"/>
    <col min="8978" max="8978" width="15.5546875" style="151" customWidth="1"/>
    <col min="8979" max="8979" width="0" style="151" hidden="1" customWidth="1"/>
    <col min="8980" max="8985" width="10.5546875" style="151" customWidth="1"/>
    <col min="8986" max="8986" width="11" style="151" customWidth="1"/>
    <col min="8987" max="9231" width="8.88671875" style="151"/>
    <col min="9232" max="9232" width="6.88671875" style="151" customWidth="1"/>
    <col min="9233" max="9233" width="3.44140625" style="151" customWidth="1"/>
    <col min="9234" max="9234" width="15.5546875" style="151" customWidth="1"/>
    <col min="9235" max="9235" width="0" style="151" hidden="1" customWidth="1"/>
    <col min="9236" max="9241" width="10.5546875" style="151" customWidth="1"/>
    <col min="9242" max="9242" width="11" style="151" customWidth="1"/>
    <col min="9243" max="9487" width="8.88671875" style="151"/>
    <col min="9488" max="9488" width="6.88671875" style="151" customWidth="1"/>
    <col min="9489" max="9489" width="3.44140625" style="151" customWidth="1"/>
    <col min="9490" max="9490" width="15.5546875" style="151" customWidth="1"/>
    <col min="9491" max="9491" width="0" style="151" hidden="1" customWidth="1"/>
    <col min="9492" max="9497" width="10.5546875" style="151" customWidth="1"/>
    <col min="9498" max="9498" width="11" style="151" customWidth="1"/>
    <col min="9499" max="9743" width="8.88671875" style="151"/>
    <col min="9744" max="9744" width="6.88671875" style="151" customWidth="1"/>
    <col min="9745" max="9745" width="3.44140625" style="151" customWidth="1"/>
    <col min="9746" max="9746" width="15.5546875" style="151" customWidth="1"/>
    <col min="9747" max="9747" width="0" style="151" hidden="1" customWidth="1"/>
    <col min="9748" max="9753" width="10.5546875" style="151" customWidth="1"/>
    <col min="9754" max="9754" width="11" style="151" customWidth="1"/>
    <col min="9755" max="9999" width="8.88671875" style="151"/>
    <col min="10000" max="10000" width="6.88671875" style="151" customWidth="1"/>
    <col min="10001" max="10001" width="3.44140625" style="151" customWidth="1"/>
    <col min="10002" max="10002" width="15.5546875" style="151" customWidth="1"/>
    <col min="10003" max="10003" width="0" style="151" hidden="1" customWidth="1"/>
    <col min="10004" max="10009" width="10.5546875" style="151" customWidth="1"/>
    <col min="10010" max="10010" width="11" style="151" customWidth="1"/>
    <col min="10011" max="10255" width="8.88671875" style="151"/>
    <col min="10256" max="10256" width="6.88671875" style="151" customWidth="1"/>
    <col min="10257" max="10257" width="3.44140625" style="151" customWidth="1"/>
    <col min="10258" max="10258" width="15.5546875" style="151" customWidth="1"/>
    <col min="10259" max="10259" width="0" style="151" hidden="1" customWidth="1"/>
    <col min="10260" max="10265" width="10.5546875" style="151" customWidth="1"/>
    <col min="10266" max="10266" width="11" style="151" customWidth="1"/>
    <col min="10267" max="10511" width="8.88671875" style="151"/>
    <col min="10512" max="10512" width="6.88671875" style="151" customWidth="1"/>
    <col min="10513" max="10513" width="3.44140625" style="151" customWidth="1"/>
    <col min="10514" max="10514" width="15.5546875" style="151" customWidth="1"/>
    <col min="10515" max="10515" width="0" style="151" hidden="1" customWidth="1"/>
    <col min="10516" max="10521" width="10.5546875" style="151" customWidth="1"/>
    <col min="10522" max="10522" width="11" style="151" customWidth="1"/>
    <col min="10523" max="10767" width="8.88671875" style="151"/>
    <col min="10768" max="10768" width="6.88671875" style="151" customWidth="1"/>
    <col min="10769" max="10769" width="3.44140625" style="151" customWidth="1"/>
    <col min="10770" max="10770" width="15.5546875" style="151" customWidth="1"/>
    <col min="10771" max="10771" width="0" style="151" hidden="1" customWidth="1"/>
    <col min="10772" max="10777" width="10.5546875" style="151" customWidth="1"/>
    <col min="10778" max="10778" width="11" style="151" customWidth="1"/>
    <col min="10779" max="11023" width="8.88671875" style="151"/>
    <col min="11024" max="11024" width="6.88671875" style="151" customWidth="1"/>
    <col min="11025" max="11025" width="3.44140625" style="151" customWidth="1"/>
    <col min="11026" max="11026" width="15.5546875" style="151" customWidth="1"/>
    <col min="11027" max="11027" width="0" style="151" hidden="1" customWidth="1"/>
    <col min="11028" max="11033" width="10.5546875" style="151" customWidth="1"/>
    <col min="11034" max="11034" width="11" style="151" customWidth="1"/>
    <col min="11035" max="11279" width="8.88671875" style="151"/>
    <col min="11280" max="11280" width="6.88671875" style="151" customWidth="1"/>
    <col min="11281" max="11281" width="3.44140625" style="151" customWidth="1"/>
    <col min="11282" max="11282" width="15.5546875" style="151" customWidth="1"/>
    <col min="11283" max="11283" width="0" style="151" hidden="1" customWidth="1"/>
    <col min="11284" max="11289" width="10.5546875" style="151" customWidth="1"/>
    <col min="11290" max="11290" width="11" style="151" customWidth="1"/>
    <col min="11291" max="11535" width="8.88671875" style="151"/>
    <col min="11536" max="11536" width="6.88671875" style="151" customWidth="1"/>
    <col min="11537" max="11537" width="3.44140625" style="151" customWidth="1"/>
    <col min="11538" max="11538" width="15.5546875" style="151" customWidth="1"/>
    <col min="11539" max="11539" width="0" style="151" hidden="1" customWidth="1"/>
    <col min="11540" max="11545" width="10.5546875" style="151" customWidth="1"/>
    <col min="11546" max="11546" width="11" style="151" customWidth="1"/>
    <col min="11547" max="11791" width="8.88671875" style="151"/>
    <col min="11792" max="11792" width="6.88671875" style="151" customWidth="1"/>
    <col min="11793" max="11793" width="3.44140625" style="151" customWidth="1"/>
    <col min="11794" max="11794" width="15.5546875" style="151" customWidth="1"/>
    <col min="11795" max="11795" width="0" style="151" hidden="1" customWidth="1"/>
    <col min="11796" max="11801" width="10.5546875" style="151" customWidth="1"/>
    <col min="11802" max="11802" width="11" style="151" customWidth="1"/>
    <col min="11803" max="12047" width="8.88671875" style="151"/>
    <col min="12048" max="12048" width="6.88671875" style="151" customWidth="1"/>
    <col min="12049" max="12049" width="3.44140625" style="151" customWidth="1"/>
    <col min="12050" max="12050" width="15.5546875" style="151" customWidth="1"/>
    <col min="12051" max="12051" width="0" style="151" hidden="1" customWidth="1"/>
    <col min="12052" max="12057" width="10.5546875" style="151" customWidth="1"/>
    <col min="12058" max="12058" width="11" style="151" customWidth="1"/>
    <col min="12059" max="12303" width="8.88671875" style="151"/>
    <col min="12304" max="12304" width="6.88671875" style="151" customWidth="1"/>
    <col min="12305" max="12305" width="3.44140625" style="151" customWidth="1"/>
    <col min="12306" max="12306" width="15.5546875" style="151" customWidth="1"/>
    <col min="12307" max="12307" width="0" style="151" hidden="1" customWidth="1"/>
    <col min="12308" max="12313" width="10.5546875" style="151" customWidth="1"/>
    <col min="12314" max="12314" width="11" style="151" customWidth="1"/>
    <col min="12315" max="12559" width="8.88671875" style="151"/>
    <col min="12560" max="12560" width="6.88671875" style="151" customWidth="1"/>
    <col min="12561" max="12561" width="3.44140625" style="151" customWidth="1"/>
    <col min="12562" max="12562" width="15.5546875" style="151" customWidth="1"/>
    <col min="12563" max="12563" width="0" style="151" hidden="1" customWidth="1"/>
    <col min="12564" max="12569" width="10.5546875" style="151" customWidth="1"/>
    <col min="12570" max="12570" width="11" style="151" customWidth="1"/>
    <col min="12571" max="12815" width="8.88671875" style="151"/>
    <col min="12816" max="12816" width="6.88671875" style="151" customWidth="1"/>
    <col min="12817" max="12817" width="3.44140625" style="151" customWidth="1"/>
    <col min="12818" max="12818" width="15.5546875" style="151" customWidth="1"/>
    <col min="12819" max="12819" width="0" style="151" hidden="1" customWidth="1"/>
    <col min="12820" max="12825" width="10.5546875" style="151" customWidth="1"/>
    <col min="12826" max="12826" width="11" style="151" customWidth="1"/>
    <col min="12827" max="13071" width="8.88671875" style="151"/>
    <col min="13072" max="13072" width="6.88671875" style="151" customWidth="1"/>
    <col min="13073" max="13073" width="3.44140625" style="151" customWidth="1"/>
    <col min="13074" max="13074" width="15.5546875" style="151" customWidth="1"/>
    <col min="13075" max="13075" width="0" style="151" hidden="1" customWidth="1"/>
    <col min="13076" max="13081" width="10.5546875" style="151" customWidth="1"/>
    <col min="13082" max="13082" width="11" style="151" customWidth="1"/>
    <col min="13083" max="13327" width="8.88671875" style="151"/>
    <col min="13328" max="13328" width="6.88671875" style="151" customWidth="1"/>
    <col min="13329" max="13329" width="3.44140625" style="151" customWidth="1"/>
    <col min="13330" max="13330" width="15.5546875" style="151" customWidth="1"/>
    <col min="13331" max="13331" width="0" style="151" hidden="1" customWidth="1"/>
    <col min="13332" max="13337" width="10.5546875" style="151" customWidth="1"/>
    <col min="13338" max="13338" width="11" style="151" customWidth="1"/>
    <col min="13339" max="13583" width="8.88671875" style="151"/>
    <col min="13584" max="13584" width="6.88671875" style="151" customWidth="1"/>
    <col min="13585" max="13585" width="3.44140625" style="151" customWidth="1"/>
    <col min="13586" max="13586" width="15.5546875" style="151" customWidth="1"/>
    <col min="13587" max="13587" width="0" style="151" hidden="1" customWidth="1"/>
    <col min="13588" max="13593" width="10.5546875" style="151" customWidth="1"/>
    <col min="13594" max="13594" width="11" style="151" customWidth="1"/>
    <col min="13595" max="13839" width="8.88671875" style="151"/>
    <col min="13840" max="13840" width="6.88671875" style="151" customWidth="1"/>
    <col min="13841" max="13841" width="3.44140625" style="151" customWidth="1"/>
    <col min="13842" max="13842" width="15.5546875" style="151" customWidth="1"/>
    <col min="13843" max="13843" width="0" style="151" hidden="1" customWidth="1"/>
    <col min="13844" max="13849" width="10.5546875" style="151" customWidth="1"/>
    <col min="13850" max="13850" width="11" style="151" customWidth="1"/>
    <col min="13851" max="14095" width="8.88671875" style="151"/>
    <col min="14096" max="14096" width="6.88671875" style="151" customWidth="1"/>
    <col min="14097" max="14097" width="3.44140625" style="151" customWidth="1"/>
    <col min="14098" max="14098" width="15.5546875" style="151" customWidth="1"/>
    <col min="14099" max="14099" width="0" style="151" hidden="1" customWidth="1"/>
    <col min="14100" max="14105" width="10.5546875" style="151" customWidth="1"/>
    <col min="14106" max="14106" width="11" style="151" customWidth="1"/>
    <col min="14107" max="14351" width="8.88671875" style="151"/>
    <col min="14352" max="14352" width="6.88671875" style="151" customWidth="1"/>
    <col min="14353" max="14353" width="3.44140625" style="151" customWidth="1"/>
    <col min="14354" max="14354" width="15.5546875" style="151" customWidth="1"/>
    <col min="14355" max="14355" width="0" style="151" hidden="1" customWidth="1"/>
    <col min="14356" max="14361" width="10.5546875" style="151" customWidth="1"/>
    <col min="14362" max="14362" width="11" style="151" customWidth="1"/>
    <col min="14363" max="14607" width="8.88671875" style="151"/>
    <col min="14608" max="14608" width="6.88671875" style="151" customWidth="1"/>
    <col min="14609" max="14609" width="3.44140625" style="151" customWidth="1"/>
    <col min="14610" max="14610" width="15.5546875" style="151" customWidth="1"/>
    <col min="14611" max="14611" width="0" style="151" hidden="1" customWidth="1"/>
    <col min="14612" max="14617" width="10.5546875" style="151" customWidth="1"/>
    <col min="14618" max="14618" width="11" style="151" customWidth="1"/>
    <col min="14619" max="14863" width="8.88671875" style="151"/>
    <col min="14864" max="14864" width="6.88671875" style="151" customWidth="1"/>
    <col min="14865" max="14865" width="3.44140625" style="151" customWidth="1"/>
    <col min="14866" max="14866" width="15.5546875" style="151" customWidth="1"/>
    <col min="14867" max="14867" width="0" style="151" hidden="1" customWidth="1"/>
    <col min="14868" max="14873" width="10.5546875" style="151" customWidth="1"/>
    <col min="14874" max="14874" width="11" style="151" customWidth="1"/>
    <col min="14875" max="15119" width="8.88671875" style="151"/>
    <col min="15120" max="15120" width="6.88671875" style="151" customWidth="1"/>
    <col min="15121" max="15121" width="3.44140625" style="151" customWidth="1"/>
    <col min="15122" max="15122" width="15.5546875" style="151" customWidth="1"/>
    <col min="15123" max="15123" width="0" style="151" hidden="1" customWidth="1"/>
    <col min="15124" max="15129" width="10.5546875" style="151" customWidth="1"/>
    <col min="15130" max="15130" width="11" style="151" customWidth="1"/>
    <col min="15131" max="15375" width="8.88671875" style="151"/>
    <col min="15376" max="15376" width="6.88671875" style="151" customWidth="1"/>
    <col min="15377" max="15377" width="3.44140625" style="151" customWidth="1"/>
    <col min="15378" max="15378" width="15.5546875" style="151" customWidth="1"/>
    <col min="15379" max="15379" width="0" style="151" hidden="1" customWidth="1"/>
    <col min="15380" max="15385" width="10.5546875" style="151" customWidth="1"/>
    <col min="15386" max="15386" width="11" style="151" customWidth="1"/>
    <col min="15387" max="15631" width="8.88671875" style="151"/>
    <col min="15632" max="15632" width="6.88671875" style="151" customWidth="1"/>
    <col min="15633" max="15633" width="3.44140625" style="151" customWidth="1"/>
    <col min="15634" max="15634" width="15.5546875" style="151" customWidth="1"/>
    <col min="15635" max="15635" width="0" style="151" hidden="1" customWidth="1"/>
    <col min="15636" max="15641" width="10.5546875" style="151" customWidth="1"/>
    <col min="15642" max="15642" width="11" style="151" customWidth="1"/>
    <col min="15643" max="15887" width="8.88671875" style="151"/>
    <col min="15888" max="15888" width="6.88671875" style="151" customWidth="1"/>
    <col min="15889" max="15889" width="3.44140625" style="151" customWidth="1"/>
    <col min="15890" max="15890" width="15.5546875" style="151" customWidth="1"/>
    <col min="15891" max="15891" width="0" style="151" hidden="1" customWidth="1"/>
    <col min="15892" max="15897" width="10.5546875" style="151" customWidth="1"/>
    <col min="15898" max="15898" width="11" style="151" customWidth="1"/>
    <col min="15899" max="16143" width="8.88671875" style="151"/>
    <col min="16144" max="16144" width="6.88671875" style="151" customWidth="1"/>
    <col min="16145" max="16145" width="3.44140625" style="151" customWidth="1"/>
    <col min="16146" max="16146" width="15.5546875" style="151" customWidth="1"/>
    <col min="16147" max="16147" width="0" style="151" hidden="1" customWidth="1"/>
    <col min="16148" max="16153" width="10.5546875" style="151" customWidth="1"/>
    <col min="16154" max="16154" width="11" style="151" customWidth="1"/>
    <col min="16155" max="16384" width="8.88671875" style="151"/>
  </cols>
  <sheetData>
    <row r="1" spans="1:34" ht="18" customHeight="1">
      <c r="A1" s="2178" t="s">
        <v>1101</v>
      </c>
      <c r="B1" s="161"/>
      <c r="C1" s="196">
        <f>+'jobinfo(2)'!$C$1</f>
        <v>0</v>
      </c>
      <c r="D1" s="196"/>
      <c r="G1" s="196">
        <f>+'jobinfo(2)'!$C$2</f>
        <v>0</v>
      </c>
      <c r="J1" s="1134"/>
      <c r="M1" s="196">
        <f>+'jobinfo(2)'!$C$3</f>
        <v>0</v>
      </c>
      <c r="N1" s="197"/>
      <c r="O1" s="195"/>
      <c r="P1" s="195"/>
      <c r="Q1" s="195"/>
      <c r="R1" s="195"/>
      <c r="S1" s="195"/>
      <c r="T1" s="195"/>
      <c r="U1" s="195"/>
      <c r="V1" s="195"/>
      <c r="W1" s="196">
        <f>+'jobinfo(2)'!$C$3</f>
        <v>0</v>
      </c>
      <c r="X1" s="195"/>
      <c r="Y1" s="195"/>
      <c r="Z1" s="195"/>
      <c r="AA1" s="195"/>
      <c r="AB1" s="196">
        <f>+'jobinfo(2)'!$C$3</f>
        <v>0</v>
      </c>
      <c r="AC1" s="195"/>
      <c r="AD1" s="195"/>
      <c r="AE1" s="195"/>
      <c r="AF1" s="195"/>
      <c r="AG1" s="195"/>
      <c r="AH1" s="195"/>
    </row>
    <row r="2" spans="1:34" ht="18" customHeight="1">
      <c r="A2" s="2178"/>
      <c r="B2" s="161"/>
      <c r="C2" s="2164">
        <f>'jobinfo(2)'!C22</f>
        <v>0</v>
      </c>
      <c r="D2" s="2164"/>
      <c r="E2" s="2164"/>
      <c r="F2" s="2164"/>
      <c r="G2" s="2164"/>
      <c r="H2" s="2164"/>
      <c r="I2" s="270"/>
      <c r="J2" s="270"/>
      <c r="K2" s="2157">
        <f>+C2+1</f>
        <v>1</v>
      </c>
      <c r="L2" s="2157"/>
      <c r="M2" s="269"/>
      <c r="N2" s="2157">
        <f>+K2+1</f>
        <v>2</v>
      </c>
      <c r="O2" s="2157"/>
      <c r="P2" s="2157"/>
      <c r="Q2" s="2157"/>
      <c r="R2" s="2157"/>
      <c r="S2" s="2157">
        <f>+N2+1</f>
        <v>3</v>
      </c>
      <c r="T2" s="2157"/>
      <c r="U2" s="2157"/>
      <c r="V2" s="2163">
        <f>+S2+1</f>
        <v>4</v>
      </c>
      <c r="W2" s="2163"/>
      <c r="X2" s="2163"/>
      <c r="Y2" s="2163"/>
      <c r="Z2" s="2163"/>
      <c r="AA2" s="595"/>
      <c r="AB2" s="595"/>
      <c r="AC2" s="595"/>
      <c r="AD2" s="595"/>
      <c r="AE2" s="595"/>
      <c r="AF2" s="595"/>
      <c r="AG2" s="595"/>
      <c r="AH2" s="595"/>
    </row>
    <row r="3" spans="1:34" ht="14.1" customHeight="1">
      <c r="A3" s="2178"/>
      <c r="B3" s="161"/>
      <c r="C3" s="255" t="s">
        <v>1102</v>
      </c>
      <c r="D3" s="2174" t="s">
        <v>1103</v>
      </c>
      <c r="E3" s="2158"/>
      <c r="F3" s="2158"/>
      <c r="G3" s="2158"/>
      <c r="H3" s="2159"/>
      <c r="I3" s="2181" t="s">
        <v>1104</v>
      </c>
      <c r="J3" s="2182"/>
      <c r="K3" s="2182"/>
      <c r="L3" s="2183"/>
      <c r="M3" s="596"/>
      <c r="N3" s="2158" t="s">
        <v>1105</v>
      </c>
      <c r="O3" s="2158"/>
      <c r="P3" s="2158"/>
      <c r="Q3" s="2159"/>
      <c r="S3" s="193"/>
      <c r="T3" s="192" t="s">
        <v>1106</v>
      </c>
      <c r="U3" s="192"/>
      <c r="V3" s="192"/>
      <c r="W3" s="596"/>
      <c r="X3" s="193"/>
      <c r="Y3" s="191" t="s">
        <v>1107</v>
      </c>
      <c r="Z3" s="151"/>
      <c r="AB3" s="596"/>
    </row>
    <row r="4" spans="1:34" ht="14.1" customHeight="1">
      <c r="A4" s="2172">
        <f>+'jobinfo(2)'!$C$26</f>
        <v>0</v>
      </c>
      <c r="B4" s="161"/>
      <c r="C4" s="255"/>
      <c r="D4" s="266"/>
      <c r="E4" s="158" t="s">
        <v>1108</v>
      </c>
      <c r="F4" s="267" t="s">
        <v>1099</v>
      </c>
      <c r="G4" s="157" t="s">
        <v>1100</v>
      </c>
      <c r="H4" s="253"/>
      <c r="I4" s="253"/>
      <c r="J4" s="158" t="s">
        <v>1108</v>
      </c>
      <c r="K4" s="267" t="s">
        <v>1099</v>
      </c>
      <c r="L4" s="157" t="s">
        <v>1100</v>
      </c>
      <c r="M4" s="194"/>
      <c r="N4" s="193"/>
      <c r="O4" s="158" t="s">
        <v>1108</v>
      </c>
      <c r="P4" s="267" t="s">
        <v>1099</v>
      </c>
      <c r="Q4" s="157" t="s">
        <v>1100</v>
      </c>
      <c r="S4" s="193"/>
      <c r="T4" s="158" t="s">
        <v>1108</v>
      </c>
      <c r="U4" s="267" t="s">
        <v>1099</v>
      </c>
      <c r="V4" s="157" t="s">
        <v>1100</v>
      </c>
      <c r="W4" s="194"/>
      <c r="X4" s="193"/>
      <c r="Y4" s="158" t="s">
        <v>1108</v>
      </c>
      <c r="Z4" s="267" t="s">
        <v>1099</v>
      </c>
      <c r="AA4" s="157" t="s">
        <v>1100</v>
      </c>
      <c r="AB4" s="194"/>
    </row>
    <row r="5" spans="1:34" ht="18" customHeight="1">
      <c r="A5" s="2172"/>
      <c r="B5" s="187"/>
      <c r="C5" s="2165" t="s">
        <v>1109</v>
      </c>
      <c r="D5" s="651">
        <v>1</v>
      </c>
      <c r="E5" s="504"/>
      <c r="F5" s="612"/>
      <c r="G5" s="612"/>
      <c r="H5" s="151"/>
      <c r="I5" s="648">
        <f>1+D5</f>
        <v>2</v>
      </c>
      <c r="J5" s="625"/>
      <c r="K5" s="626"/>
      <c r="L5" s="627"/>
      <c r="M5" s="654"/>
      <c r="N5" s="648">
        <f>1+I5</f>
        <v>3</v>
      </c>
      <c r="O5" s="616"/>
      <c r="P5" s="398"/>
      <c r="Q5" s="616"/>
      <c r="R5" s="151"/>
      <c r="S5" s="648">
        <f>1+N5</f>
        <v>4</v>
      </c>
      <c r="T5" s="616"/>
      <c r="U5" s="398"/>
      <c r="V5" s="616"/>
      <c r="W5" s="654"/>
      <c r="X5" s="648">
        <f>1+S5</f>
        <v>5</v>
      </c>
      <c r="Y5" s="616"/>
      <c r="Z5" s="398"/>
      <c r="AA5" s="616"/>
      <c r="AB5" s="654"/>
      <c r="AC5" s="151"/>
      <c r="AD5" s="151"/>
      <c r="AE5" s="151"/>
      <c r="AF5" s="151"/>
      <c r="AG5" s="151"/>
      <c r="AH5" s="151"/>
    </row>
    <row r="6" spans="1:34" ht="18" customHeight="1">
      <c r="A6" s="2173">
        <f>+'jobinfo(2)'!$C$27</f>
        <v>0</v>
      </c>
      <c r="B6" s="187"/>
      <c r="C6" s="2165"/>
      <c r="D6" s="652"/>
      <c r="E6" s="507"/>
      <c r="F6" s="507"/>
      <c r="G6" s="511"/>
      <c r="H6" s="151"/>
      <c r="I6" s="649"/>
      <c r="J6" s="628"/>
      <c r="K6" s="628"/>
      <c r="L6" s="628"/>
      <c r="M6" s="655"/>
      <c r="N6" s="649"/>
      <c r="O6" s="1820"/>
      <c r="P6" s="1821"/>
      <c r="Q6" s="1821"/>
      <c r="R6" s="151"/>
      <c r="S6" s="1959"/>
      <c r="T6" s="1820"/>
      <c r="U6" s="1821"/>
      <c r="V6" s="1821"/>
      <c r="W6" s="655"/>
      <c r="X6" s="652"/>
      <c r="Y6" s="1820"/>
      <c r="Z6" s="1821"/>
      <c r="AA6" s="1821"/>
      <c r="AB6" s="655"/>
      <c r="AC6" s="151"/>
      <c r="AD6" s="151"/>
      <c r="AE6" s="151"/>
      <c r="AF6" s="151"/>
      <c r="AG6" s="151"/>
      <c r="AH6" s="151"/>
    </row>
    <row r="7" spans="1:34" ht="18" customHeight="1">
      <c r="A7" s="2173"/>
      <c r="B7" s="175"/>
      <c r="C7" s="2166"/>
      <c r="D7" s="653"/>
      <c r="E7" s="507"/>
      <c r="F7" s="507"/>
      <c r="G7" s="511"/>
      <c r="I7" s="650"/>
      <c r="J7" s="628"/>
      <c r="K7" s="628"/>
      <c r="L7" s="628"/>
      <c r="M7" s="655"/>
      <c r="N7" s="650"/>
      <c r="O7" s="1820"/>
      <c r="P7" s="1821"/>
      <c r="Q7" s="1821"/>
      <c r="S7" s="1960"/>
      <c r="T7" s="1820"/>
      <c r="U7" s="1821"/>
      <c r="V7" s="1821"/>
      <c r="W7" s="655"/>
      <c r="X7" s="653"/>
      <c r="Y7" s="1820"/>
      <c r="Z7" s="1821"/>
      <c r="AA7" s="1821"/>
      <c r="AB7" s="655"/>
    </row>
    <row r="8" spans="1:34" ht="3" customHeight="1">
      <c r="A8" s="180" t="s">
        <v>1111</v>
      </c>
      <c r="B8" s="163"/>
      <c r="C8" s="190"/>
      <c r="D8" s="172"/>
      <c r="E8" s="613"/>
      <c r="F8" s="614"/>
      <c r="G8" s="615"/>
      <c r="H8" s="151"/>
      <c r="I8" s="172"/>
      <c r="J8" s="629"/>
      <c r="K8" s="630"/>
      <c r="L8" s="630"/>
      <c r="M8" s="151"/>
      <c r="N8" s="172"/>
      <c r="O8" s="641"/>
      <c r="P8" s="642"/>
      <c r="Q8" s="642"/>
      <c r="R8" s="151"/>
      <c r="S8" s="1957"/>
      <c r="T8" s="641"/>
      <c r="U8" s="642"/>
      <c r="V8" s="642"/>
      <c r="W8" s="151"/>
      <c r="X8" s="1957"/>
      <c r="Y8" s="641"/>
      <c r="Z8" s="642"/>
      <c r="AA8" s="642"/>
      <c r="AB8" s="151"/>
      <c r="AC8" s="151"/>
      <c r="AD8" s="151"/>
      <c r="AE8" s="151"/>
      <c r="AF8" s="151"/>
      <c r="AG8" s="151"/>
      <c r="AH8" s="151"/>
    </row>
    <row r="9" spans="1:34" ht="18" customHeight="1">
      <c r="A9" s="2170" t="s">
        <v>1112</v>
      </c>
      <c r="B9" s="187"/>
      <c r="C9" s="2179" t="s">
        <v>1113</v>
      </c>
      <c r="D9" s="648">
        <f>1+X5</f>
        <v>6</v>
      </c>
      <c r="E9" s="616"/>
      <c r="F9" s="617"/>
      <c r="G9" s="398"/>
      <c r="H9" s="151"/>
      <c r="I9" s="648">
        <f>1+D9</f>
        <v>7</v>
      </c>
      <c r="J9" s="631"/>
      <c r="K9" s="627"/>
      <c r="L9" s="627"/>
      <c r="M9" s="151"/>
      <c r="N9" s="648">
        <f>1+I9</f>
        <v>8</v>
      </c>
      <c r="O9" s="631"/>
      <c r="P9" s="627"/>
      <c r="Q9" s="627"/>
      <c r="R9" s="151"/>
      <c r="S9" s="648">
        <f>1+N9</f>
        <v>9</v>
      </c>
      <c r="T9" s="631"/>
      <c r="U9" s="627"/>
      <c r="V9" s="627"/>
      <c r="W9" s="151"/>
      <c r="X9" s="648">
        <f>1+S9</f>
        <v>10</v>
      </c>
      <c r="Y9" s="631"/>
      <c r="Z9" s="627"/>
      <c r="AA9" s="627"/>
      <c r="AB9" s="151"/>
      <c r="AC9" s="151">
        <v>6</v>
      </c>
      <c r="AD9" s="151">
        <v>2</v>
      </c>
      <c r="AE9" s="151">
        <v>-6</v>
      </c>
      <c r="AF9" s="151">
        <v>0.5</v>
      </c>
      <c r="AG9" s="151">
        <v>-3</v>
      </c>
      <c r="AH9" s="151"/>
    </row>
    <row r="10" spans="1:34" ht="18" customHeight="1">
      <c r="A10" s="2171"/>
      <c r="B10" s="187"/>
      <c r="C10" s="2180"/>
      <c r="D10" s="649"/>
      <c r="E10" s="618"/>
      <c r="F10" s="618"/>
      <c r="G10" s="511"/>
      <c r="H10" s="151"/>
      <c r="I10" s="649"/>
      <c r="J10" s="628"/>
      <c r="K10" s="628"/>
      <c r="L10" s="628"/>
      <c r="M10" s="151"/>
      <c r="N10" s="649"/>
      <c r="O10" s="1820"/>
      <c r="P10" s="1821"/>
      <c r="Q10" s="1821"/>
      <c r="R10" s="151"/>
      <c r="S10" s="1959"/>
      <c r="T10" s="1820"/>
      <c r="U10" s="1821"/>
      <c r="V10" s="1821"/>
      <c r="W10" s="151"/>
      <c r="X10" s="652"/>
      <c r="Y10" s="1820"/>
      <c r="Z10" s="1821"/>
      <c r="AA10" s="1821"/>
      <c r="AB10" s="151"/>
      <c r="AC10" s="151"/>
      <c r="AD10" s="151"/>
      <c r="AE10" s="151"/>
      <c r="AF10" s="151"/>
      <c r="AG10" s="151"/>
      <c r="AH10" s="151"/>
    </row>
    <row r="11" spans="1:34" ht="18" customHeight="1">
      <c r="A11" s="571" t="s">
        <v>1114</v>
      </c>
      <c r="B11" s="175"/>
      <c r="C11" s="2180"/>
      <c r="D11" s="650"/>
      <c r="E11" s="618"/>
      <c r="F11" s="618"/>
      <c r="G11" s="511"/>
      <c r="H11" s="151"/>
      <c r="I11" s="650"/>
      <c r="J11" s="628"/>
      <c r="K11" s="628"/>
      <c r="L11" s="628"/>
      <c r="M11" s="151"/>
      <c r="N11" s="650"/>
      <c r="O11" s="1820"/>
      <c r="P11" s="1821"/>
      <c r="Q11" s="1821"/>
      <c r="R11" s="151"/>
      <c r="S11" s="1960"/>
      <c r="T11" s="1820"/>
      <c r="U11" s="1821"/>
      <c r="V11" s="1821"/>
      <c r="W11" s="151"/>
      <c r="X11" s="653"/>
      <c r="Y11" s="1820"/>
      <c r="Z11" s="1821"/>
      <c r="AA11" s="1821"/>
      <c r="AB11" s="151"/>
      <c r="AC11" s="151" t="s">
        <v>1115</v>
      </c>
      <c r="AD11" s="151" t="s">
        <v>1116</v>
      </c>
      <c r="AE11" s="151" t="s">
        <v>1117</v>
      </c>
      <c r="AF11" s="151" t="s">
        <v>1118</v>
      </c>
      <c r="AG11" s="151" t="s">
        <v>1119</v>
      </c>
      <c r="AH11" s="151"/>
    </row>
    <row r="12" spans="1:34" ht="3" customHeight="1">
      <c r="A12" s="189"/>
      <c r="B12" s="189"/>
      <c r="C12" s="1674"/>
      <c r="D12" s="169"/>
      <c r="E12" s="518"/>
      <c r="F12" s="518"/>
      <c r="G12" s="619"/>
      <c r="H12" s="151"/>
      <c r="I12" s="169"/>
      <c r="J12" s="629"/>
      <c r="K12" s="630"/>
      <c r="L12" s="630"/>
      <c r="M12" s="151"/>
      <c r="N12" s="169"/>
      <c r="O12" s="624"/>
      <c r="P12" s="643"/>
      <c r="Q12" s="643"/>
      <c r="R12" s="151"/>
      <c r="S12" s="1958"/>
      <c r="T12" s="624"/>
      <c r="U12" s="643"/>
      <c r="V12" s="643"/>
      <c r="W12" s="151"/>
      <c r="X12" s="1958"/>
      <c r="Y12" s="624"/>
      <c r="Z12" s="643"/>
      <c r="AA12" s="643"/>
      <c r="AB12" s="151"/>
      <c r="AC12" s="151"/>
      <c r="AD12" s="151"/>
      <c r="AE12" s="151"/>
      <c r="AF12" s="151"/>
      <c r="AG12" s="151"/>
      <c r="AH12" s="151"/>
    </row>
    <row r="13" spans="1:34" ht="18" customHeight="1">
      <c r="A13" s="256">
        <f>'MIT-EQPT'!B91</f>
        <v>0</v>
      </c>
      <c r="B13" s="187"/>
      <c r="C13" s="2160" t="s">
        <v>1120</v>
      </c>
      <c r="D13" s="648">
        <f>1+X9</f>
        <v>11</v>
      </c>
      <c r="E13" s="398"/>
      <c r="F13" s="616"/>
      <c r="G13" s="398"/>
      <c r="H13" s="151"/>
      <c r="I13" s="648">
        <f>1+D13</f>
        <v>12</v>
      </c>
      <c r="J13" s="631"/>
      <c r="K13" s="627"/>
      <c r="L13" s="627"/>
      <c r="M13" s="151"/>
      <c r="N13" s="648">
        <f>1+I13</f>
        <v>13</v>
      </c>
      <c r="O13" s="631"/>
      <c r="P13" s="627"/>
      <c r="Q13" s="627"/>
      <c r="R13" s="151"/>
      <c r="S13" s="648">
        <f>1+N13</f>
        <v>14</v>
      </c>
      <c r="T13" s="631"/>
      <c r="U13" s="627"/>
      <c r="V13" s="627"/>
      <c r="W13" s="151"/>
      <c r="X13" s="648">
        <f>1+S13</f>
        <v>15</v>
      </c>
      <c r="Y13" s="631"/>
      <c r="Z13" s="627"/>
      <c r="AA13" s="627"/>
      <c r="AB13" s="151"/>
      <c r="AC13" s="151">
        <v>6</v>
      </c>
      <c r="AD13" s="151">
        <v>2</v>
      </c>
      <c r="AE13" s="151">
        <v>-6</v>
      </c>
      <c r="AF13" s="151">
        <v>0.5</v>
      </c>
      <c r="AG13" s="151">
        <v>-6</v>
      </c>
      <c r="AH13" s="151"/>
    </row>
    <row r="14" spans="1:34" ht="18" customHeight="1">
      <c r="A14" s="256">
        <f>'MIT-EQPT'!B92</f>
        <v>0</v>
      </c>
      <c r="B14" s="187"/>
      <c r="C14" s="2161"/>
      <c r="E14" s="1821"/>
      <c r="F14" s="1821"/>
      <c r="G14" s="1821"/>
      <c r="I14" s="648"/>
      <c r="J14" s="628"/>
      <c r="K14" s="628"/>
      <c r="L14" s="628"/>
      <c r="N14" s="648"/>
      <c r="O14" s="1820"/>
      <c r="P14" s="1821"/>
      <c r="Q14" s="1821"/>
      <c r="S14" s="1959"/>
      <c r="T14" s="1820"/>
      <c r="U14" s="1821"/>
      <c r="V14" s="1821"/>
      <c r="X14" s="652"/>
      <c r="Y14" s="1820"/>
      <c r="Z14" s="1821"/>
      <c r="AA14" s="1821"/>
    </row>
    <row r="15" spans="1:34" ht="18" customHeight="1">
      <c r="A15" s="256">
        <f>'MIT-EQPT'!B93</f>
        <v>0</v>
      </c>
      <c r="B15" s="175"/>
      <c r="C15" s="2162"/>
      <c r="D15" s="650"/>
      <c r="E15" s="1821"/>
      <c r="F15" s="1821"/>
      <c r="G15" s="1821"/>
      <c r="H15" s="151"/>
      <c r="I15" s="650"/>
      <c r="J15" s="628"/>
      <c r="K15" s="628"/>
      <c r="L15" s="628"/>
      <c r="M15" s="151"/>
      <c r="N15" s="650"/>
      <c r="O15" s="1820"/>
      <c r="P15" s="1821"/>
      <c r="Q15" s="1821"/>
      <c r="R15" s="151"/>
      <c r="S15" s="1960"/>
      <c r="T15" s="1820"/>
      <c r="U15" s="1821"/>
      <c r="V15" s="1821"/>
      <c r="W15" s="151"/>
      <c r="X15" s="653"/>
      <c r="Y15" s="1820"/>
      <c r="Z15" s="1821"/>
      <c r="AA15" s="1821"/>
      <c r="AB15" s="151"/>
      <c r="AC15" s="151" t="s">
        <v>1115</v>
      </c>
      <c r="AD15" s="151" t="s">
        <v>1116</v>
      </c>
      <c r="AE15" s="151" t="s">
        <v>1117</v>
      </c>
      <c r="AF15" s="151" t="s">
        <v>1118</v>
      </c>
      <c r="AG15" s="151" t="s">
        <v>1119</v>
      </c>
      <c r="AH15" s="151"/>
    </row>
    <row r="16" spans="1:34" ht="3" customHeight="1">
      <c r="A16" s="171"/>
      <c r="B16" s="176"/>
      <c r="C16" s="250" t="s">
        <v>1111</v>
      </c>
      <c r="D16" s="172"/>
      <c r="E16" s="517"/>
      <c r="F16" s="517"/>
      <c r="G16" s="620"/>
      <c r="H16" s="151"/>
      <c r="I16" s="172"/>
      <c r="J16" s="629"/>
      <c r="K16" s="630"/>
      <c r="L16" s="630"/>
      <c r="M16" s="151"/>
      <c r="N16" s="172"/>
      <c r="O16" s="624"/>
      <c r="P16" s="643"/>
      <c r="Q16" s="643"/>
      <c r="R16" s="151"/>
      <c r="S16" s="1957"/>
      <c r="T16" s="624"/>
      <c r="U16" s="643"/>
      <c r="V16" s="643"/>
      <c r="W16" s="151"/>
      <c r="X16" s="1957"/>
      <c r="Y16" s="624"/>
      <c r="Z16" s="643"/>
      <c r="AA16" s="643"/>
      <c r="AB16" s="151"/>
      <c r="AC16" s="151"/>
      <c r="AD16" s="151"/>
      <c r="AE16" s="151"/>
      <c r="AF16" s="151"/>
      <c r="AG16" s="151"/>
      <c r="AH16" s="151"/>
    </row>
    <row r="17" spans="1:35" ht="18" customHeight="1">
      <c r="A17" s="256">
        <f>'MIT-EQPT'!B94</f>
        <v>0</v>
      </c>
      <c r="B17" s="686"/>
      <c r="C17" s="2175" t="s">
        <v>1121</v>
      </c>
      <c r="D17" s="648">
        <f>1+X13</f>
        <v>16</v>
      </c>
      <c r="E17" s="398"/>
      <c r="F17" s="616"/>
      <c r="G17" s="398"/>
      <c r="H17" s="151"/>
      <c r="I17" s="648">
        <f>1+D17</f>
        <v>17</v>
      </c>
      <c r="J17" s="631"/>
      <c r="K17" s="627"/>
      <c r="L17" s="627"/>
      <c r="M17" s="151"/>
      <c r="N17" s="648">
        <f>1+I17</f>
        <v>18</v>
      </c>
      <c r="O17" s="631"/>
      <c r="P17" s="627"/>
      <c r="Q17" s="627"/>
      <c r="R17" s="151"/>
      <c r="S17" s="648">
        <f>1+N17</f>
        <v>19</v>
      </c>
      <c r="T17" s="631"/>
      <c r="U17" s="627"/>
      <c r="V17" s="627"/>
      <c r="W17" s="151"/>
      <c r="X17" s="648">
        <f>1+S17</f>
        <v>20</v>
      </c>
      <c r="Y17" s="631"/>
      <c r="Z17" s="627"/>
      <c r="AA17" s="627"/>
      <c r="AB17" s="151"/>
      <c r="AC17" s="151">
        <v>-3</v>
      </c>
      <c r="AD17" s="151">
        <v>2</v>
      </c>
      <c r="AE17" s="151">
        <v>-5</v>
      </c>
      <c r="AF17" s="151">
        <v>0</v>
      </c>
      <c r="AG17" s="151">
        <v>-6</v>
      </c>
      <c r="AH17" s="151"/>
    </row>
    <row r="18" spans="1:35" ht="18" customHeight="1">
      <c r="A18" s="256"/>
      <c r="B18" s="686"/>
      <c r="C18" s="2176"/>
      <c r="D18" s="685"/>
      <c r="E18" s="1821"/>
      <c r="F18" s="1821"/>
      <c r="G18" s="1821"/>
      <c r="H18" s="166" t="s">
        <v>1110</v>
      </c>
      <c r="I18" s="648"/>
      <c r="J18" s="628"/>
      <c r="K18" s="628"/>
      <c r="L18" s="628"/>
      <c r="M18" s="166" t="s">
        <v>1110</v>
      </c>
      <c r="N18" s="648"/>
      <c r="O18" s="1821"/>
      <c r="P18" s="1821"/>
      <c r="Q18" s="1821"/>
      <c r="R18" s="166" t="s">
        <v>1110</v>
      </c>
      <c r="S18" s="1959"/>
      <c r="T18" s="1821"/>
      <c r="U18" s="1821"/>
      <c r="V18" s="1821"/>
      <c r="W18" s="166" t="s">
        <v>1110</v>
      </c>
      <c r="X18" s="652"/>
      <c r="Y18" s="1821"/>
      <c r="Z18" s="1821"/>
      <c r="AA18" s="1821"/>
      <c r="AB18" s="166" t="s">
        <v>1110</v>
      </c>
      <c r="AC18" s="594"/>
      <c r="AD18" s="594"/>
      <c r="AE18" s="594"/>
      <c r="AF18" s="594"/>
      <c r="AG18" s="594"/>
      <c r="AH18" s="594"/>
    </row>
    <row r="19" spans="1:35" ht="18" customHeight="1">
      <c r="A19" s="256"/>
      <c r="B19" s="687"/>
      <c r="C19" s="2177"/>
      <c r="D19" s="685"/>
      <c r="E19" s="1821"/>
      <c r="F19" s="1821"/>
      <c r="G19" s="1821"/>
      <c r="H19" s="164">
        <f>G13-G17</f>
        <v>0</v>
      </c>
      <c r="I19" s="650"/>
      <c r="J19" s="628"/>
      <c r="K19" s="628"/>
      <c r="L19" s="628"/>
      <c r="M19" s="164">
        <f>L13-L17</f>
        <v>0</v>
      </c>
      <c r="N19" s="650"/>
      <c r="O19" s="1821"/>
      <c r="P19" s="1821"/>
      <c r="Q19" s="1821"/>
      <c r="R19" s="164">
        <f>Q13-Q17</f>
        <v>0</v>
      </c>
      <c r="S19" s="1960"/>
      <c r="T19" s="1821"/>
      <c r="U19" s="1821"/>
      <c r="V19" s="1821"/>
      <c r="W19" s="164">
        <f>V13-V17</f>
        <v>0</v>
      </c>
      <c r="X19" s="653"/>
      <c r="Y19" s="1821"/>
      <c r="Z19" s="1821"/>
      <c r="AA19" s="1821"/>
      <c r="AB19" s="164">
        <f>AA13-AA17</f>
        <v>0</v>
      </c>
      <c r="AC19" s="164"/>
      <c r="AD19" s="164"/>
      <c r="AE19" s="164"/>
      <c r="AF19" s="164"/>
      <c r="AG19" s="164"/>
      <c r="AH19" s="164"/>
    </row>
    <row r="20" spans="1:35" ht="3" customHeight="1">
      <c r="A20" s="152"/>
      <c r="B20" s="175"/>
      <c r="C20" s="173"/>
      <c r="D20" s="169"/>
      <c r="E20" s="517"/>
      <c r="F20" s="517"/>
      <c r="G20" s="620"/>
      <c r="H20" s="151">
        <f>M15-M19</f>
        <v>0</v>
      </c>
      <c r="I20" s="169"/>
      <c r="J20" s="632"/>
      <c r="K20" s="632"/>
      <c r="L20" s="633"/>
      <c r="M20" s="151">
        <f>Y15-Y19</f>
        <v>0</v>
      </c>
      <c r="N20" s="169"/>
      <c r="O20" s="517"/>
      <c r="P20" s="517"/>
      <c r="Q20" s="620"/>
      <c r="R20" s="151">
        <f>AJ15-AJ19</f>
        <v>0</v>
      </c>
      <c r="S20" s="1958"/>
      <c r="T20" s="517"/>
      <c r="U20" s="517"/>
      <c r="V20" s="620"/>
      <c r="W20" s="151">
        <f>AJ15-AJ19</f>
        <v>0</v>
      </c>
      <c r="X20" s="1958"/>
      <c r="Y20" s="517"/>
      <c r="Z20" s="517"/>
      <c r="AA20" s="620"/>
      <c r="AB20" s="151">
        <f>AN15-AN19</f>
        <v>0</v>
      </c>
      <c r="AC20" s="151"/>
      <c r="AD20" s="151"/>
      <c r="AE20" s="151"/>
      <c r="AF20" s="151"/>
      <c r="AG20" s="151"/>
      <c r="AH20" s="151"/>
      <c r="AI20" s="185"/>
    </row>
    <row r="21" spans="1:35" ht="18" customHeight="1">
      <c r="A21" s="796">
        <f>'MIT-EQPT'!B95</f>
        <v>0</v>
      </c>
      <c r="B21" s="184"/>
      <c r="C21" s="2160" t="s">
        <v>1122</v>
      </c>
      <c r="D21" s="648">
        <f>1+X17</f>
        <v>21</v>
      </c>
      <c r="E21" s="398"/>
      <c r="F21" s="616"/>
      <c r="G21" s="398"/>
      <c r="H21" s="151"/>
      <c r="I21" s="648">
        <f>1+D21</f>
        <v>22</v>
      </c>
      <c r="J21" s="631"/>
      <c r="K21" s="627"/>
      <c r="L21" s="627"/>
      <c r="M21" s="151"/>
      <c r="N21" s="648">
        <f>1+I21</f>
        <v>23</v>
      </c>
      <c r="O21" s="631"/>
      <c r="P21" s="627"/>
      <c r="Q21" s="627"/>
      <c r="R21" s="151"/>
      <c r="S21" s="648">
        <f>1+N21</f>
        <v>24</v>
      </c>
      <c r="T21" s="631"/>
      <c r="U21" s="627"/>
      <c r="V21" s="627"/>
      <c r="W21" s="151"/>
      <c r="X21" s="648">
        <f>1+S21</f>
        <v>25</v>
      </c>
      <c r="Y21" s="631"/>
      <c r="Z21" s="627"/>
      <c r="AA21" s="627"/>
      <c r="AB21" s="151"/>
      <c r="AC21" s="151">
        <v>-2</v>
      </c>
      <c r="AD21" s="151">
        <v>1</v>
      </c>
      <c r="AE21" s="151">
        <v>-3</v>
      </c>
      <c r="AF21" s="151">
        <v>0.5</v>
      </c>
      <c r="AG21" s="151">
        <v>-5</v>
      </c>
      <c r="AH21" s="151"/>
    </row>
    <row r="22" spans="1:35" ht="18" customHeight="1">
      <c r="A22" s="796"/>
      <c r="B22" s="175"/>
      <c r="C22" s="2161"/>
      <c r="D22" s="648"/>
      <c r="E22" s="1821"/>
      <c r="F22" s="1821"/>
      <c r="G22" s="1821"/>
      <c r="I22" s="648"/>
      <c r="J22" s="628"/>
      <c r="K22" s="628"/>
      <c r="L22" s="628"/>
      <c r="N22" s="648"/>
      <c r="O22" s="1820"/>
      <c r="P22" s="1821"/>
      <c r="Q22" s="1821"/>
      <c r="R22" s="151"/>
      <c r="S22" s="1959"/>
      <c r="T22" s="1820"/>
      <c r="U22" s="1821"/>
      <c r="V22" s="1821"/>
      <c r="X22" s="652"/>
      <c r="Y22" s="1820"/>
      <c r="Z22" s="1821"/>
      <c r="AA22" s="1821"/>
      <c r="AC22" s="151"/>
      <c r="AD22" s="151"/>
      <c r="AE22" s="151"/>
      <c r="AF22" s="151"/>
      <c r="AG22" s="151"/>
      <c r="AH22" s="151"/>
    </row>
    <row r="23" spans="1:35" ht="18" customHeight="1">
      <c r="A23" s="796"/>
      <c r="B23" s="175"/>
      <c r="C23" s="2162"/>
      <c r="D23" s="650"/>
      <c r="E23" s="1821"/>
      <c r="F23" s="1821"/>
      <c r="G23" s="1821"/>
      <c r="H23" s="151"/>
      <c r="I23" s="650"/>
      <c r="J23" s="628"/>
      <c r="K23" s="628"/>
      <c r="L23" s="628"/>
      <c r="M23" s="151"/>
      <c r="N23" s="650"/>
      <c r="O23" s="1820"/>
      <c r="P23" s="1821"/>
      <c r="Q23" s="1821"/>
      <c r="R23" s="151"/>
      <c r="S23" s="1960"/>
      <c r="T23" s="1820"/>
      <c r="U23" s="1821"/>
      <c r="V23" s="1821"/>
      <c r="W23" s="151"/>
      <c r="X23" s="653"/>
      <c r="Y23" s="1820"/>
      <c r="Z23" s="1821"/>
      <c r="AA23" s="1821"/>
      <c r="AB23" s="151"/>
      <c r="AC23" s="151"/>
      <c r="AD23" s="151"/>
      <c r="AE23" s="151"/>
      <c r="AF23" s="151"/>
      <c r="AG23" s="151"/>
      <c r="AH23" s="151"/>
    </row>
    <row r="24" spans="1:35" ht="3" customHeight="1">
      <c r="A24" s="796"/>
      <c r="B24" s="175"/>
      <c r="C24" s="250" t="s">
        <v>1111</v>
      </c>
      <c r="D24" s="172"/>
      <c r="E24" s="621"/>
      <c r="F24" s="512"/>
      <c r="G24" s="517"/>
      <c r="H24" s="151"/>
      <c r="I24" s="172"/>
      <c r="J24" s="633"/>
      <c r="K24" s="634"/>
      <c r="L24" s="634"/>
      <c r="M24" s="151"/>
      <c r="N24" s="172"/>
      <c r="O24" s="624"/>
      <c r="P24" s="643"/>
      <c r="Q24" s="643"/>
      <c r="R24" s="151"/>
      <c r="S24" s="1957"/>
      <c r="T24" s="624"/>
      <c r="U24" s="643"/>
      <c r="V24" s="643"/>
      <c r="W24" s="151"/>
      <c r="X24" s="1957"/>
      <c r="Y24" s="624"/>
      <c r="Z24" s="643"/>
      <c r="AA24" s="643"/>
      <c r="AB24" s="151"/>
      <c r="AC24" s="151"/>
      <c r="AD24" s="151"/>
      <c r="AE24" s="151"/>
      <c r="AF24" s="151"/>
      <c r="AG24" s="151"/>
      <c r="AH24" s="151"/>
      <c r="AI24" s="182"/>
    </row>
    <row r="25" spans="1:35" ht="18" customHeight="1">
      <c r="A25" s="796"/>
      <c r="B25" s="686"/>
      <c r="C25" s="2175" t="s">
        <v>1123</v>
      </c>
      <c r="D25" s="648">
        <f>1+X21</f>
        <v>26</v>
      </c>
      <c r="E25" s="398"/>
      <c r="F25" s="616"/>
      <c r="G25" s="398"/>
      <c r="H25" s="151"/>
      <c r="I25" s="648">
        <f>1+D25</f>
        <v>27</v>
      </c>
      <c r="J25" s="631"/>
      <c r="K25" s="627"/>
      <c r="L25" s="627"/>
      <c r="M25" s="151"/>
      <c r="N25" s="648">
        <f>1+I25</f>
        <v>28</v>
      </c>
      <c r="O25" s="631"/>
      <c r="P25" s="627"/>
      <c r="Q25" s="627"/>
      <c r="R25" s="151"/>
      <c r="S25" s="648">
        <f>1+N25</f>
        <v>29</v>
      </c>
      <c r="T25" s="631"/>
      <c r="U25" s="627"/>
      <c r="V25" s="627"/>
      <c r="W25" s="151"/>
      <c r="X25" s="648">
        <f>1+S25</f>
        <v>30</v>
      </c>
      <c r="Y25" s="631"/>
      <c r="Z25" s="627"/>
      <c r="AA25" s="627"/>
      <c r="AB25" s="151"/>
      <c r="AC25" s="151">
        <v>-3</v>
      </c>
      <c r="AD25" s="151">
        <v>1</v>
      </c>
      <c r="AE25" s="151">
        <v>-4</v>
      </c>
      <c r="AF25" s="151">
        <v>0</v>
      </c>
      <c r="AG25" s="151">
        <v>-6</v>
      </c>
      <c r="AH25" s="151">
        <v>0.7</v>
      </c>
    </row>
    <row r="26" spans="1:35" ht="18" customHeight="1">
      <c r="A26" s="796"/>
      <c r="B26" s="686"/>
      <c r="C26" s="2176"/>
      <c r="D26" s="648"/>
      <c r="E26" s="1821"/>
      <c r="F26" s="1821"/>
      <c r="G26" s="1821"/>
      <c r="H26" s="166" t="s">
        <v>1110</v>
      </c>
      <c r="I26" s="648"/>
      <c r="J26" s="628"/>
      <c r="K26" s="628"/>
      <c r="L26" s="628"/>
      <c r="M26" s="166" t="s">
        <v>1110</v>
      </c>
      <c r="N26" s="648"/>
      <c r="O26" s="1821"/>
      <c r="P26" s="1821"/>
      <c r="Q26" s="1821"/>
      <c r="R26" s="166" t="s">
        <v>1110</v>
      </c>
      <c r="S26" s="1959"/>
      <c r="T26" s="1821"/>
      <c r="U26" s="1821"/>
      <c r="V26" s="1821"/>
      <c r="W26" s="166" t="s">
        <v>1110</v>
      </c>
      <c r="X26" s="652"/>
      <c r="Y26" s="1821"/>
      <c r="Z26" s="1821"/>
      <c r="AA26" s="1821"/>
      <c r="AB26" s="166" t="s">
        <v>1110</v>
      </c>
      <c r="AC26" s="594"/>
      <c r="AD26" s="594"/>
      <c r="AE26" s="594"/>
      <c r="AF26" s="594"/>
      <c r="AG26" s="594"/>
      <c r="AH26" s="594"/>
    </row>
    <row r="27" spans="1:35" ht="18" customHeight="1">
      <c r="A27" s="796">
        <f>'MIT-EQPT'!B103</f>
        <v>0</v>
      </c>
      <c r="B27" s="687"/>
      <c r="C27" s="2177"/>
      <c r="D27" s="650"/>
      <c r="E27" s="1821"/>
      <c r="F27" s="1821"/>
      <c r="G27" s="1821"/>
      <c r="H27" s="164">
        <f>G21-G25</f>
        <v>0</v>
      </c>
      <c r="I27" s="650"/>
      <c r="J27" s="628"/>
      <c r="K27" s="628"/>
      <c r="L27" s="628"/>
      <c r="M27" s="164">
        <f>L21-L25</f>
        <v>0</v>
      </c>
      <c r="N27" s="650"/>
      <c r="O27" s="1821"/>
      <c r="P27" s="1821"/>
      <c r="Q27" s="1821"/>
      <c r="R27" s="164">
        <f>Q21-Q25</f>
        <v>0</v>
      </c>
      <c r="S27" s="1960"/>
      <c r="T27" s="1821"/>
      <c r="U27" s="1821"/>
      <c r="V27" s="1821"/>
      <c r="W27" s="164">
        <f>V21-V25</f>
        <v>0</v>
      </c>
      <c r="X27" s="653"/>
      <c r="Y27" s="1821"/>
      <c r="Z27" s="1821"/>
      <c r="AA27" s="1821"/>
      <c r="AB27" s="164">
        <f>AA21-AA25</f>
        <v>0</v>
      </c>
      <c r="AC27" s="164"/>
      <c r="AD27" s="164"/>
      <c r="AE27" s="164"/>
      <c r="AF27" s="164"/>
      <c r="AG27" s="164"/>
      <c r="AH27" s="164"/>
    </row>
    <row r="28" spans="1:35" ht="3" customHeight="1">
      <c r="A28" s="152"/>
      <c r="B28" s="175"/>
      <c r="C28" s="173"/>
      <c r="D28" s="169"/>
      <c r="E28" s="621"/>
      <c r="F28" s="512"/>
      <c r="G28" s="517"/>
      <c r="H28" s="151"/>
      <c r="I28" s="169"/>
      <c r="J28" s="635"/>
      <c r="K28" s="633"/>
      <c r="L28" s="632"/>
      <c r="M28" s="151"/>
      <c r="N28" s="169"/>
      <c r="O28" s="621"/>
      <c r="P28" s="512"/>
      <c r="Q28" s="517"/>
      <c r="R28" s="151"/>
      <c r="S28" s="1958"/>
      <c r="T28" s="621"/>
      <c r="U28" s="512"/>
      <c r="V28" s="517"/>
      <c r="W28" s="151"/>
      <c r="X28" s="1958"/>
      <c r="Y28" s="621"/>
      <c r="Z28" s="512"/>
      <c r="AA28" s="517"/>
      <c r="AB28" s="151"/>
      <c r="AC28" s="151"/>
      <c r="AD28" s="151"/>
      <c r="AE28" s="151"/>
      <c r="AF28" s="151"/>
      <c r="AG28" s="151"/>
      <c r="AH28" s="151"/>
    </row>
    <row r="29" spans="1:35" ht="18" customHeight="1">
      <c r="A29" s="717">
        <f>'MIT-EQPT'!B96</f>
        <v>0</v>
      </c>
      <c r="B29" s="175"/>
      <c r="C29" s="2160" t="s">
        <v>1124</v>
      </c>
      <c r="D29" s="648">
        <f>1+X25</f>
        <v>31</v>
      </c>
      <c r="E29" s="398"/>
      <c r="F29" s="616"/>
      <c r="G29" s="398"/>
      <c r="H29" s="151"/>
      <c r="I29" s="648">
        <f>1+D29</f>
        <v>32</v>
      </c>
      <c r="J29" s="631"/>
      <c r="K29" s="627"/>
      <c r="L29" s="627"/>
      <c r="M29" s="151"/>
      <c r="N29" s="648">
        <f>1+I29</f>
        <v>33</v>
      </c>
      <c r="O29" s="616"/>
      <c r="P29" s="398"/>
      <c r="Q29" s="616"/>
      <c r="R29" s="151"/>
      <c r="S29" s="648">
        <f>1+N29</f>
        <v>34</v>
      </c>
      <c r="T29" s="616"/>
      <c r="U29" s="398"/>
      <c r="V29" s="616"/>
      <c r="W29" s="151"/>
      <c r="X29" s="648">
        <f>1+S29</f>
        <v>35</v>
      </c>
      <c r="Y29" s="616"/>
      <c r="Z29" s="398"/>
      <c r="AA29" s="616"/>
      <c r="AB29" s="151"/>
      <c r="AC29" s="151"/>
      <c r="AD29" s="151"/>
      <c r="AE29" s="151"/>
      <c r="AF29" s="151"/>
      <c r="AG29" s="151"/>
      <c r="AH29" s="151"/>
    </row>
    <row r="30" spans="1:35" ht="18" customHeight="1">
      <c r="A30" s="717">
        <f>'MIT-EQPT'!B97</f>
        <v>0</v>
      </c>
      <c r="B30" s="175"/>
      <c r="C30" s="2161"/>
      <c r="D30" s="649"/>
      <c r="E30" s="1821"/>
      <c r="F30" s="1821"/>
      <c r="G30" s="1821"/>
      <c r="I30" s="649"/>
      <c r="J30" s="628"/>
      <c r="K30" s="628"/>
      <c r="L30" s="628"/>
      <c r="N30" s="649"/>
      <c r="O30" s="1820"/>
      <c r="P30" s="1821"/>
      <c r="Q30" s="1821"/>
      <c r="R30" s="151"/>
      <c r="S30" s="1959"/>
      <c r="T30" s="1820"/>
      <c r="U30" s="1821"/>
      <c r="V30" s="1821"/>
      <c r="X30" s="652"/>
      <c r="Y30" s="1820"/>
      <c r="Z30" s="1821"/>
      <c r="AA30" s="1821"/>
      <c r="AC30" s="151"/>
      <c r="AD30" s="151"/>
      <c r="AE30" s="151"/>
      <c r="AF30" s="151"/>
      <c r="AG30" s="151"/>
      <c r="AH30" s="151"/>
    </row>
    <row r="31" spans="1:35" ht="18" customHeight="1">
      <c r="A31" s="717">
        <f>'MIT-EQPT'!B99</f>
        <v>0</v>
      </c>
      <c r="B31" s="175"/>
      <c r="C31" s="2162"/>
      <c r="D31" s="650"/>
      <c r="E31" s="1821"/>
      <c r="F31" s="1821"/>
      <c r="G31" s="1821"/>
      <c r="H31" s="151"/>
      <c r="I31" s="650"/>
      <c r="J31" s="628"/>
      <c r="K31" s="628"/>
      <c r="L31" s="628"/>
      <c r="M31" s="151"/>
      <c r="N31" s="650"/>
      <c r="O31" s="1820"/>
      <c r="P31" s="1821"/>
      <c r="Q31" s="1821"/>
      <c r="R31" s="151"/>
      <c r="S31" s="1960"/>
      <c r="T31" s="1820"/>
      <c r="U31" s="1821"/>
      <c r="V31" s="1821"/>
      <c r="W31" s="151"/>
      <c r="X31" s="653"/>
      <c r="Y31" s="1820"/>
      <c r="Z31" s="1821"/>
      <c r="AA31" s="1821"/>
      <c r="AB31" s="151"/>
      <c r="AC31" s="151"/>
      <c r="AD31" s="151"/>
      <c r="AE31" s="151"/>
      <c r="AF31" s="151"/>
      <c r="AG31" s="151"/>
      <c r="AH31" s="151"/>
    </row>
    <row r="32" spans="1:35" ht="3" customHeight="1">
      <c r="A32" s="717">
        <f>'MIT-EQPT'!B108</f>
        <v>0</v>
      </c>
      <c r="B32" s="175"/>
      <c r="C32" s="251" t="s">
        <v>1111</v>
      </c>
      <c r="D32" s="172"/>
      <c r="E32" s="622"/>
      <c r="F32" s="622"/>
      <c r="G32" s="623"/>
      <c r="H32" s="151"/>
      <c r="I32" s="172"/>
      <c r="J32" s="636"/>
      <c r="K32" s="637"/>
      <c r="L32" s="637"/>
      <c r="M32" s="151"/>
      <c r="N32" s="172"/>
      <c r="O32" s="644"/>
      <c r="P32" s="645"/>
      <c r="Q32" s="645"/>
      <c r="R32" s="151"/>
      <c r="S32" s="1957"/>
      <c r="T32" s="644"/>
      <c r="U32" s="645"/>
      <c r="V32" s="645"/>
      <c r="W32" s="151"/>
      <c r="X32" s="1957"/>
      <c r="Y32" s="644"/>
      <c r="Z32" s="645"/>
      <c r="AA32" s="645"/>
      <c r="AB32" s="151"/>
      <c r="AC32" s="151"/>
      <c r="AD32" s="151"/>
      <c r="AE32" s="151"/>
      <c r="AF32" s="151"/>
      <c r="AG32" s="151"/>
      <c r="AH32" s="151"/>
    </row>
    <row r="33" spans="1:34" ht="18" customHeight="1">
      <c r="A33" s="717">
        <f>'MIT-EQPT'!B109</f>
        <v>0</v>
      </c>
      <c r="B33" s="686"/>
      <c r="C33" s="2175" t="s">
        <v>1125</v>
      </c>
      <c r="D33" s="648">
        <f>1+X29</f>
        <v>36</v>
      </c>
      <c r="E33" s="398"/>
      <c r="F33" s="616"/>
      <c r="G33" s="398"/>
      <c r="H33" s="151"/>
      <c r="I33" s="648">
        <f>1+D33</f>
        <v>37</v>
      </c>
      <c r="J33" s="631"/>
      <c r="K33" s="627"/>
      <c r="L33" s="626"/>
      <c r="M33" s="151"/>
      <c r="N33" s="648">
        <f>1+I33</f>
        <v>38</v>
      </c>
      <c r="O33" s="398"/>
      <c r="P33" s="616"/>
      <c r="Q33" s="398"/>
      <c r="R33" s="151"/>
      <c r="S33" s="648">
        <f>1+N33</f>
        <v>39</v>
      </c>
      <c r="T33" s="398"/>
      <c r="U33" s="616"/>
      <c r="V33" s="398"/>
      <c r="W33" s="151"/>
      <c r="X33" s="648">
        <f>1+S33</f>
        <v>40</v>
      </c>
      <c r="Y33" s="398"/>
      <c r="Z33" s="616"/>
      <c r="AA33" s="398"/>
      <c r="AB33" s="151"/>
      <c r="AC33" s="151"/>
      <c r="AD33" s="151"/>
      <c r="AE33" s="151"/>
      <c r="AF33" s="151"/>
      <c r="AG33" s="151"/>
      <c r="AH33" s="151"/>
    </row>
    <row r="34" spans="1:34" ht="18" customHeight="1">
      <c r="A34" s="797">
        <f>'MIT-EQPT'!B108</f>
        <v>0</v>
      </c>
      <c r="B34" s="686"/>
      <c r="C34" s="2176"/>
      <c r="D34" s="649"/>
      <c r="E34" s="1821"/>
      <c r="F34" s="1821"/>
      <c r="G34" s="1821"/>
      <c r="H34" s="166" t="s">
        <v>1110</v>
      </c>
      <c r="I34" s="649"/>
      <c r="J34" s="628"/>
      <c r="K34" s="628"/>
      <c r="L34" s="628"/>
      <c r="M34" s="166" t="s">
        <v>1110</v>
      </c>
      <c r="N34" s="649"/>
      <c r="O34" s="1821"/>
      <c r="P34" s="1821"/>
      <c r="Q34" s="1821"/>
      <c r="R34" s="166" t="s">
        <v>1110</v>
      </c>
      <c r="S34" s="1959"/>
      <c r="T34" s="1821"/>
      <c r="U34" s="1821"/>
      <c r="V34" s="1821"/>
      <c r="W34" s="166" t="s">
        <v>1110</v>
      </c>
      <c r="X34" s="652"/>
      <c r="Y34" s="1821"/>
      <c r="Z34" s="1821"/>
      <c r="AA34" s="1821"/>
      <c r="AB34" s="166" t="s">
        <v>1110</v>
      </c>
      <c r="AC34" s="594"/>
      <c r="AD34" s="594"/>
      <c r="AE34" s="594"/>
      <c r="AF34" s="594"/>
      <c r="AG34" s="594"/>
      <c r="AH34" s="594"/>
    </row>
    <row r="35" spans="1:34" ht="18" customHeight="1">
      <c r="A35" s="797">
        <f>'MIT-EQPT'!B109</f>
        <v>0</v>
      </c>
      <c r="B35" s="687"/>
      <c r="C35" s="2177"/>
      <c r="D35" s="650"/>
      <c r="E35" s="1821"/>
      <c r="F35" s="1821"/>
      <c r="G35" s="1821"/>
      <c r="H35" s="164">
        <f>G29-G33</f>
        <v>0</v>
      </c>
      <c r="I35" s="650"/>
      <c r="J35" s="628"/>
      <c r="K35" s="628"/>
      <c r="L35" s="628"/>
      <c r="M35" s="164">
        <f>L29-L33</f>
        <v>0</v>
      </c>
      <c r="N35" s="650"/>
      <c r="O35" s="1821"/>
      <c r="P35" s="1821"/>
      <c r="Q35" s="1821"/>
      <c r="R35" s="164">
        <f>Q29-Q33</f>
        <v>0</v>
      </c>
      <c r="S35" s="1960"/>
      <c r="T35" s="1821"/>
      <c r="U35" s="1821"/>
      <c r="V35" s="1821"/>
      <c r="W35" s="164">
        <f>V29-V33</f>
        <v>0</v>
      </c>
      <c r="X35" s="653"/>
      <c r="Y35" s="1821"/>
      <c r="Z35" s="1821"/>
      <c r="AA35" s="1821"/>
      <c r="AB35" s="164">
        <f>AA29-AA33</f>
        <v>0</v>
      </c>
      <c r="AC35" s="164"/>
      <c r="AD35" s="164"/>
      <c r="AE35" s="164"/>
      <c r="AF35" s="164"/>
      <c r="AG35" s="164"/>
      <c r="AH35" s="164"/>
    </row>
    <row r="36" spans="1:34" ht="3" customHeight="1">
      <c r="A36" s="152"/>
      <c r="B36" s="175"/>
      <c r="C36" s="250" t="s">
        <v>1111</v>
      </c>
      <c r="D36" s="169"/>
      <c r="E36" s="517"/>
      <c r="F36" s="517"/>
      <c r="G36" s="620"/>
      <c r="H36" s="151"/>
      <c r="I36" s="169"/>
      <c r="J36" s="629"/>
      <c r="K36" s="630"/>
      <c r="L36" s="630"/>
      <c r="M36" s="151"/>
      <c r="N36" s="169"/>
      <c r="O36" s="624"/>
      <c r="P36" s="643"/>
      <c r="Q36" s="643"/>
      <c r="R36" s="151"/>
      <c r="S36" s="1958"/>
      <c r="T36" s="624"/>
      <c r="U36" s="643"/>
      <c r="V36" s="643"/>
      <c r="W36" s="151"/>
      <c r="X36" s="1958"/>
      <c r="Y36" s="624"/>
      <c r="Z36" s="643"/>
      <c r="AA36" s="643"/>
      <c r="AB36" s="151"/>
      <c r="AC36" s="151"/>
      <c r="AD36" s="151"/>
      <c r="AE36" s="151"/>
      <c r="AF36" s="151"/>
      <c r="AG36" s="151"/>
      <c r="AH36" s="151"/>
    </row>
    <row r="37" spans="1:34" ht="18" customHeight="1">
      <c r="A37" s="798">
        <f>'MIT-EQPT'!B100</f>
        <v>0</v>
      </c>
      <c r="B37" s="177"/>
      <c r="C37" s="2160" t="s">
        <v>1126</v>
      </c>
      <c r="D37" s="648">
        <f>1+X33</f>
        <v>41</v>
      </c>
      <c r="E37" s="398"/>
      <c r="F37" s="616"/>
      <c r="G37" s="398"/>
      <c r="H37" s="151"/>
      <c r="I37" s="648">
        <f>1+D37</f>
        <v>42</v>
      </c>
      <c r="J37" s="631"/>
      <c r="K37" s="627"/>
      <c r="L37" s="627"/>
      <c r="M37" s="151"/>
      <c r="N37" s="648">
        <f>1+I37</f>
        <v>43</v>
      </c>
      <c r="O37" s="616"/>
      <c r="P37" s="398"/>
      <c r="Q37" s="616"/>
      <c r="R37" s="151"/>
      <c r="S37" s="648">
        <f>1+N37</f>
        <v>44</v>
      </c>
      <c r="T37" s="616"/>
      <c r="U37" s="398"/>
      <c r="V37" s="616"/>
      <c r="W37" s="151"/>
      <c r="X37" s="648">
        <f>1+S37</f>
        <v>45</v>
      </c>
      <c r="Y37" s="616"/>
      <c r="Z37" s="398"/>
      <c r="AA37" s="616"/>
      <c r="AB37" s="151"/>
      <c r="AC37" s="151"/>
      <c r="AD37" s="151"/>
      <c r="AE37" s="151"/>
      <c r="AF37" s="151"/>
      <c r="AG37" s="151"/>
      <c r="AH37" s="151"/>
    </row>
    <row r="38" spans="1:34" ht="18" customHeight="1">
      <c r="A38" s="798">
        <f>'MIT-EQPT'!B101</f>
        <v>0</v>
      </c>
      <c r="B38" s="175"/>
      <c r="C38" s="2161"/>
      <c r="D38" s="649"/>
      <c r="E38" s="1821"/>
      <c r="F38" s="1821"/>
      <c r="G38" s="1821"/>
      <c r="I38" s="649"/>
      <c r="J38" s="628"/>
      <c r="K38" s="628"/>
      <c r="L38" s="628"/>
      <c r="N38" s="649"/>
      <c r="O38" s="1820"/>
      <c r="P38" s="1821"/>
      <c r="Q38" s="1821"/>
      <c r="R38" s="151"/>
      <c r="S38" s="1959"/>
      <c r="T38" s="1820"/>
      <c r="U38" s="1821"/>
      <c r="V38" s="1821"/>
      <c r="X38" s="652"/>
      <c r="Y38" s="1820"/>
      <c r="Z38" s="1821"/>
      <c r="AA38" s="1821"/>
      <c r="AC38" s="151"/>
      <c r="AD38" s="151"/>
      <c r="AE38" s="151"/>
      <c r="AF38" s="151"/>
      <c r="AG38" s="151"/>
      <c r="AH38" s="151"/>
    </row>
    <row r="39" spans="1:34" ht="18" customHeight="1">
      <c r="A39" s="798">
        <f>'MIT-EQPT'!B112</f>
        <v>0</v>
      </c>
      <c r="B39" s="175"/>
      <c r="C39" s="2162"/>
      <c r="D39" s="650"/>
      <c r="E39" s="1821"/>
      <c r="F39" s="1821"/>
      <c r="G39" s="1821"/>
      <c r="H39" s="151"/>
      <c r="I39" s="650"/>
      <c r="J39" s="628"/>
      <c r="K39" s="628"/>
      <c r="L39" s="628"/>
      <c r="M39" s="151"/>
      <c r="N39" s="650"/>
      <c r="O39" s="1820"/>
      <c r="P39" s="1821"/>
      <c r="Q39" s="1821"/>
      <c r="R39" s="151"/>
      <c r="S39" s="1960"/>
      <c r="T39" s="1820"/>
      <c r="U39" s="1821"/>
      <c r="V39" s="1821"/>
      <c r="W39" s="151"/>
      <c r="X39" s="653"/>
      <c r="Y39" s="1820"/>
      <c r="Z39" s="1821"/>
      <c r="AA39" s="1821"/>
      <c r="AB39" s="151"/>
      <c r="AC39" s="151"/>
      <c r="AD39" s="151"/>
      <c r="AE39" s="151"/>
      <c r="AF39" s="151"/>
      <c r="AG39" s="151"/>
      <c r="AH39" s="151"/>
    </row>
    <row r="40" spans="1:34" ht="3" customHeight="1">
      <c r="A40" s="799"/>
      <c r="B40" s="176"/>
      <c r="C40" s="250" t="s">
        <v>1111</v>
      </c>
      <c r="D40" s="169"/>
      <c r="E40" s="517"/>
      <c r="F40" s="517"/>
      <c r="G40" s="620"/>
      <c r="H40" s="151"/>
      <c r="I40" s="169"/>
      <c r="J40" s="629"/>
      <c r="K40" s="630"/>
      <c r="L40" s="630"/>
      <c r="M40" s="151"/>
      <c r="N40" s="169"/>
      <c r="O40" s="620"/>
      <c r="P40" s="646"/>
      <c r="Q40" s="646"/>
      <c r="R40" s="151"/>
      <c r="S40" s="1958"/>
      <c r="T40" s="620"/>
      <c r="U40" s="646"/>
      <c r="V40" s="646"/>
      <c r="W40" s="151"/>
      <c r="X40" s="1958"/>
      <c r="Y40" s="620"/>
      <c r="Z40" s="646"/>
      <c r="AA40" s="646"/>
      <c r="AB40" s="151"/>
      <c r="AC40" s="151"/>
      <c r="AD40" s="151"/>
      <c r="AE40" s="151"/>
      <c r="AF40" s="151"/>
      <c r="AG40" s="151"/>
      <c r="AH40" s="151"/>
    </row>
    <row r="41" spans="1:34" ht="18" customHeight="1">
      <c r="A41" s="798">
        <f>'MIT-EQPT'!B113</f>
        <v>0</v>
      </c>
      <c r="B41" s="686"/>
      <c r="C41" s="2167" t="s">
        <v>1127</v>
      </c>
      <c r="D41" s="648">
        <f>1+X37</f>
        <v>46</v>
      </c>
      <c r="E41" s="616"/>
      <c r="F41" s="398"/>
      <c r="G41" s="616"/>
      <c r="H41" s="151"/>
      <c r="I41" s="648">
        <f>1+D41</f>
        <v>47</v>
      </c>
      <c r="J41" s="638"/>
      <c r="K41" s="626"/>
      <c r="L41" s="627"/>
      <c r="M41" s="151"/>
      <c r="N41" s="648">
        <f>1+I41</f>
        <v>48</v>
      </c>
      <c r="O41" s="616"/>
      <c r="P41" s="398"/>
      <c r="Q41" s="616"/>
      <c r="R41" s="151"/>
      <c r="S41" s="648">
        <f>1+N41</f>
        <v>49</v>
      </c>
      <c r="T41" s="616"/>
      <c r="U41" s="398"/>
      <c r="V41" s="616"/>
      <c r="W41" s="151"/>
      <c r="X41" s="648">
        <f>1+S41</f>
        <v>50</v>
      </c>
      <c r="Y41" s="616"/>
      <c r="Z41" s="398"/>
      <c r="AA41" s="616"/>
      <c r="AB41" s="151"/>
      <c r="AC41" s="151"/>
      <c r="AD41" s="151"/>
      <c r="AE41" s="151"/>
      <c r="AF41" s="151"/>
      <c r="AG41" s="151"/>
      <c r="AH41" s="151"/>
    </row>
    <row r="42" spans="1:34" ht="18" customHeight="1">
      <c r="A42" s="798">
        <f>'MIT-EQPT'!B114</f>
        <v>0</v>
      </c>
      <c r="B42" s="686"/>
      <c r="C42" s="2168"/>
      <c r="D42" s="649"/>
      <c r="E42" s="1821"/>
      <c r="F42" s="1821"/>
      <c r="G42" s="1821"/>
      <c r="H42" s="166" t="s">
        <v>1110</v>
      </c>
      <c r="I42" s="649"/>
      <c r="J42" s="628"/>
      <c r="K42" s="628"/>
      <c r="L42" s="628"/>
      <c r="M42" s="166" t="s">
        <v>1110</v>
      </c>
      <c r="N42" s="649"/>
      <c r="O42" s="628"/>
      <c r="P42" s="628"/>
      <c r="Q42" s="628"/>
      <c r="R42" s="166" t="s">
        <v>1110</v>
      </c>
      <c r="S42" s="1959"/>
      <c r="T42" s="628"/>
      <c r="U42" s="628"/>
      <c r="V42" s="628"/>
      <c r="W42" s="166" t="s">
        <v>1110</v>
      </c>
      <c r="X42" s="652"/>
      <c r="Y42" s="628"/>
      <c r="Z42" s="628"/>
      <c r="AA42" s="628"/>
      <c r="AB42" s="166" t="s">
        <v>1110</v>
      </c>
      <c r="AC42" s="594"/>
      <c r="AD42" s="594"/>
      <c r="AE42" s="594"/>
      <c r="AF42" s="594"/>
      <c r="AG42" s="594"/>
      <c r="AH42" s="594"/>
    </row>
    <row r="43" spans="1:34" ht="18" customHeight="1">
      <c r="A43" s="798">
        <f>'MIT-EQPT'!B115</f>
        <v>0</v>
      </c>
      <c r="B43" s="687"/>
      <c r="C43" s="2169"/>
      <c r="D43" s="650"/>
      <c r="E43" s="1821"/>
      <c r="F43" s="1821"/>
      <c r="G43" s="1821"/>
      <c r="H43" s="164">
        <f>G37-G41</f>
        <v>0</v>
      </c>
      <c r="I43" s="650"/>
      <c r="J43" s="628"/>
      <c r="K43" s="628"/>
      <c r="L43" s="628"/>
      <c r="M43" s="164">
        <f>L37-L41</f>
        <v>0</v>
      </c>
      <c r="N43" s="650"/>
      <c r="O43" s="628"/>
      <c r="P43" s="628"/>
      <c r="Q43" s="628"/>
      <c r="R43" s="164">
        <f>Q37-Q41</f>
        <v>0</v>
      </c>
      <c r="S43" s="1960"/>
      <c r="T43" s="628"/>
      <c r="U43" s="628"/>
      <c r="V43" s="628"/>
      <c r="W43" s="164">
        <f>V37-V41</f>
        <v>0</v>
      </c>
      <c r="X43" s="653"/>
      <c r="Y43" s="628"/>
      <c r="Z43" s="628"/>
      <c r="AA43" s="628"/>
      <c r="AB43" s="164">
        <f>AA37-AA41</f>
        <v>0</v>
      </c>
      <c r="AC43" s="164"/>
      <c r="AD43" s="164"/>
      <c r="AE43" s="164"/>
      <c r="AF43" s="164"/>
      <c r="AG43" s="164"/>
      <c r="AH43" s="164"/>
    </row>
    <row r="44" spans="1:34" ht="3" customHeight="1">
      <c r="A44" s="174"/>
      <c r="B44" s="165"/>
      <c r="C44" s="173"/>
      <c r="D44" s="172"/>
      <c r="E44" s="517"/>
      <c r="F44" s="517"/>
      <c r="G44" s="624"/>
      <c r="H44" s="151"/>
      <c r="I44" s="172"/>
      <c r="J44" s="639"/>
      <c r="K44" s="640"/>
      <c r="L44" s="640"/>
      <c r="M44" s="151"/>
      <c r="N44" s="172"/>
      <c r="O44" s="639"/>
      <c r="P44" s="640"/>
      <c r="Q44" s="640"/>
      <c r="R44" s="151"/>
      <c r="S44" s="1957"/>
      <c r="T44" s="639"/>
      <c r="U44" s="640"/>
      <c r="V44" s="640"/>
      <c r="W44" s="151"/>
      <c r="X44" s="1957"/>
      <c r="Y44" s="639"/>
      <c r="Z44" s="640"/>
      <c r="AA44" s="640"/>
      <c r="AB44" s="151"/>
      <c r="AC44" s="151"/>
      <c r="AD44" s="151"/>
      <c r="AE44" s="151"/>
      <c r="AF44" s="151"/>
      <c r="AG44" s="151"/>
      <c r="AH44" s="151"/>
    </row>
    <row r="45" spans="1:34" ht="16.95" customHeight="1">
      <c r="A45" s="800">
        <f>'MIT-EQPT'!B102</f>
        <v>0</v>
      </c>
      <c r="B45" s="165"/>
      <c r="C45" s="2160" t="s">
        <v>1128</v>
      </c>
      <c r="D45" s="648">
        <f>1+X41</f>
        <v>51</v>
      </c>
      <c r="E45" s="398"/>
      <c r="F45" s="616"/>
      <c r="G45" s="398"/>
      <c r="H45" s="151"/>
      <c r="I45" s="648">
        <f>1+D45</f>
        <v>52</v>
      </c>
      <c r="J45" s="631"/>
      <c r="K45" s="627"/>
      <c r="L45" s="627"/>
      <c r="M45" s="151"/>
      <c r="N45" s="648">
        <f>1+I45</f>
        <v>53</v>
      </c>
      <c r="O45" s="616"/>
      <c r="P45" s="398"/>
      <c r="Q45" s="616"/>
      <c r="R45" s="151"/>
      <c r="S45" s="648">
        <f>1+N45</f>
        <v>54</v>
      </c>
      <c r="T45" s="616"/>
      <c r="U45" s="398"/>
      <c r="V45" s="616"/>
      <c r="W45" s="151"/>
      <c r="X45" s="648">
        <f>1+S45</f>
        <v>55</v>
      </c>
      <c r="Y45" s="616"/>
      <c r="Z45" s="398"/>
      <c r="AA45" s="616"/>
      <c r="AB45" s="151"/>
      <c r="AC45" s="151"/>
      <c r="AD45" s="151"/>
      <c r="AE45" s="151"/>
      <c r="AF45" s="151"/>
      <c r="AG45" s="151"/>
      <c r="AH45" s="151"/>
    </row>
    <row r="46" spans="1:34" ht="16.95" customHeight="1">
      <c r="A46" s="800">
        <f>'MIT-EQPT'!B103</f>
        <v>0</v>
      </c>
      <c r="B46" s="165"/>
      <c r="C46" s="2161"/>
      <c r="D46" s="649"/>
      <c r="E46" s="1821"/>
      <c r="F46" s="1821"/>
      <c r="G46" s="1821"/>
      <c r="I46" s="649"/>
      <c r="J46" s="628"/>
      <c r="K46" s="628"/>
      <c r="L46" s="628"/>
      <c r="N46" s="649"/>
      <c r="O46" s="1820"/>
      <c r="P46" s="1821"/>
      <c r="Q46" s="1821"/>
      <c r="R46" s="151"/>
      <c r="S46" s="1959"/>
      <c r="T46" s="1820"/>
      <c r="U46" s="1821"/>
      <c r="V46" s="1821"/>
      <c r="X46" s="652"/>
      <c r="Y46" s="1820"/>
      <c r="Z46" s="1821"/>
      <c r="AA46" s="1821"/>
      <c r="AC46" s="151"/>
      <c r="AD46" s="151"/>
      <c r="AE46" s="151"/>
      <c r="AF46" s="151"/>
      <c r="AG46" s="151"/>
      <c r="AH46" s="151"/>
    </row>
    <row r="47" spans="1:34" ht="16.95" customHeight="1">
      <c r="A47" s="800">
        <f>'MIT-EQPT'!B104</f>
        <v>0</v>
      </c>
      <c r="B47" s="165"/>
      <c r="C47" s="2162"/>
      <c r="D47" s="650"/>
      <c r="E47" s="1821"/>
      <c r="F47" s="1821"/>
      <c r="G47" s="1821"/>
      <c r="H47" s="151"/>
      <c r="I47" s="650"/>
      <c r="J47" s="628"/>
      <c r="K47" s="628"/>
      <c r="L47" s="628"/>
      <c r="M47" s="151"/>
      <c r="N47" s="650"/>
      <c r="O47" s="1820"/>
      <c r="P47" s="1821"/>
      <c r="Q47" s="1821"/>
      <c r="R47" s="151"/>
      <c r="S47" s="1960"/>
      <c r="T47" s="1820"/>
      <c r="U47" s="1821"/>
      <c r="V47" s="1821"/>
      <c r="W47" s="151"/>
      <c r="X47" s="653"/>
      <c r="Y47" s="1820"/>
      <c r="Z47" s="1821"/>
      <c r="AA47" s="1821"/>
      <c r="AB47" s="151"/>
      <c r="AC47" s="151"/>
      <c r="AD47" s="151"/>
      <c r="AE47" s="151"/>
      <c r="AF47" s="151"/>
      <c r="AG47" s="151"/>
      <c r="AH47" s="151"/>
    </row>
    <row r="48" spans="1:34" ht="3" customHeight="1">
      <c r="A48" s="800">
        <f>'MIT-EQPT'!B105</f>
        <v>0</v>
      </c>
      <c r="B48" s="165"/>
      <c r="C48" s="250" t="s">
        <v>1111</v>
      </c>
      <c r="D48" s="169"/>
      <c r="E48" s="518"/>
      <c r="F48" s="518"/>
      <c r="G48" s="619"/>
      <c r="H48" s="151"/>
      <c r="I48" s="169"/>
      <c r="J48" s="639"/>
      <c r="K48" s="640"/>
      <c r="L48" s="640"/>
      <c r="M48" s="151"/>
      <c r="N48" s="169"/>
      <c r="O48" s="619"/>
      <c r="P48" s="647"/>
      <c r="Q48" s="647"/>
      <c r="R48" s="151"/>
      <c r="S48" s="1958"/>
      <c r="T48" s="619"/>
      <c r="U48" s="647"/>
      <c r="V48" s="647"/>
      <c r="W48" s="151"/>
      <c r="X48" s="1958"/>
      <c r="Y48" s="619"/>
      <c r="Z48" s="647"/>
      <c r="AA48" s="647"/>
      <c r="AB48" s="151"/>
      <c r="AC48" s="151"/>
      <c r="AD48" s="151"/>
      <c r="AE48" s="151"/>
      <c r="AF48" s="151"/>
      <c r="AG48" s="151"/>
      <c r="AH48" s="151"/>
    </row>
    <row r="49" spans="1:34" ht="18" customHeight="1">
      <c r="A49" s="800">
        <f>'MIT-EQPT'!B106</f>
        <v>0</v>
      </c>
      <c r="B49" s="686"/>
      <c r="C49" s="2167" t="s">
        <v>1129</v>
      </c>
      <c r="D49" s="648">
        <f>1+X45</f>
        <v>56</v>
      </c>
      <c r="E49" s="398"/>
      <c r="F49" s="616"/>
      <c r="G49" s="398"/>
      <c r="H49" s="151"/>
      <c r="I49" s="648">
        <f>1+D49</f>
        <v>57</v>
      </c>
      <c r="J49" s="631"/>
      <c r="K49" s="627"/>
      <c r="L49" s="627"/>
      <c r="M49" s="151"/>
      <c r="N49" s="648">
        <f>1+I49</f>
        <v>58</v>
      </c>
      <c r="O49" s="616"/>
      <c r="P49" s="398"/>
      <c r="Q49" s="616"/>
      <c r="R49" s="151"/>
      <c r="S49" s="648">
        <f>1+N49</f>
        <v>59</v>
      </c>
      <c r="T49" s="616"/>
      <c r="U49" s="398"/>
      <c r="V49" s="616"/>
      <c r="W49" s="151"/>
      <c r="X49" s="648">
        <f>1+S49</f>
        <v>60</v>
      </c>
      <c r="Y49" s="616"/>
      <c r="Z49" s="398"/>
      <c r="AA49" s="616"/>
      <c r="AB49" s="151"/>
      <c r="AC49" s="151"/>
      <c r="AD49" s="151"/>
      <c r="AE49" s="151"/>
      <c r="AF49" s="151"/>
      <c r="AG49" s="151"/>
      <c r="AH49" s="151"/>
    </row>
    <row r="50" spans="1:34" ht="18" customHeight="1">
      <c r="A50" s="800">
        <f>'MIT-EQPT'!B107</f>
        <v>0</v>
      </c>
      <c r="B50" s="686"/>
      <c r="C50" s="2168"/>
      <c r="D50" s="649"/>
      <c r="E50" s="1821"/>
      <c r="F50" s="1821"/>
      <c r="G50" s="1821"/>
      <c r="H50" s="166" t="s">
        <v>1110</v>
      </c>
      <c r="I50" s="649"/>
      <c r="J50" s="628"/>
      <c r="K50" s="628"/>
      <c r="L50" s="628"/>
      <c r="M50" s="166" t="s">
        <v>1110</v>
      </c>
      <c r="N50" s="649"/>
      <c r="O50" s="1820"/>
      <c r="P50" s="1821"/>
      <c r="Q50" s="1821"/>
      <c r="R50" s="166" t="s">
        <v>1110</v>
      </c>
      <c r="S50" s="1959"/>
      <c r="T50" s="1820"/>
      <c r="U50" s="1821"/>
      <c r="V50" s="1821"/>
      <c r="W50" s="166" t="s">
        <v>1110</v>
      </c>
      <c r="X50" s="652"/>
      <c r="Y50" s="1820"/>
      <c r="Z50" s="1821"/>
      <c r="AA50" s="1821"/>
      <c r="AB50" s="166" t="s">
        <v>1110</v>
      </c>
      <c r="AC50" s="594"/>
      <c r="AD50" s="594"/>
      <c r="AE50" s="594"/>
      <c r="AF50" s="594"/>
      <c r="AG50" s="594"/>
      <c r="AH50" s="594"/>
    </row>
    <row r="51" spans="1:34" ht="18" customHeight="1">
      <c r="A51" s="800">
        <f>'MIT-EQPT'!B108</f>
        <v>0</v>
      </c>
      <c r="B51" s="687"/>
      <c r="C51" s="2169"/>
      <c r="D51" s="650"/>
      <c r="E51" s="1821"/>
      <c r="F51" s="1821"/>
      <c r="G51" s="1821"/>
      <c r="H51" s="164">
        <f>G45-G49</f>
        <v>0</v>
      </c>
      <c r="I51" s="650"/>
      <c r="J51" s="628"/>
      <c r="K51" s="628"/>
      <c r="L51" s="628"/>
      <c r="M51" s="164">
        <f>L45-L49</f>
        <v>0</v>
      </c>
      <c r="N51" s="650"/>
      <c r="O51" s="1820"/>
      <c r="P51" s="1821"/>
      <c r="Q51" s="1821"/>
      <c r="R51" s="164">
        <f>Q45-Q49</f>
        <v>0</v>
      </c>
      <c r="S51" s="1960"/>
      <c r="T51" s="1820"/>
      <c r="U51" s="1821"/>
      <c r="V51" s="1821"/>
      <c r="W51" s="164">
        <f>V45-V49</f>
        <v>0</v>
      </c>
      <c r="X51" s="653"/>
      <c r="Y51" s="1820"/>
      <c r="Z51" s="1821"/>
      <c r="AA51" s="1821"/>
      <c r="AB51" s="164">
        <f>AA45-AA49</f>
        <v>0</v>
      </c>
      <c r="AC51" s="164"/>
      <c r="AD51" s="164"/>
      <c r="AE51" s="164"/>
      <c r="AF51" s="164"/>
      <c r="AG51" s="164"/>
      <c r="AH51" s="164"/>
    </row>
    <row r="52" spans="1:34" ht="18" customHeight="1">
      <c r="J52" s="399"/>
      <c r="K52" s="399"/>
      <c r="L52" s="399"/>
    </row>
  </sheetData>
  <mergeCells count="24">
    <mergeCell ref="C49:C51"/>
    <mergeCell ref="A9:A10"/>
    <mergeCell ref="A4:A5"/>
    <mergeCell ref="A6:A7"/>
    <mergeCell ref="D3:H3"/>
    <mergeCell ref="C21:C23"/>
    <mergeCell ref="C17:C19"/>
    <mergeCell ref="C29:C31"/>
    <mergeCell ref="C25:C27"/>
    <mergeCell ref="C37:C39"/>
    <mergeCell ref="C33:C35"/>
    <mergeCell ref="A1:A3"/>
    <mergeCell ref="C45:C47"/>
    <mergeCell ref="C9:C11"/>
    <mergeCell ref="C41:C43"/>
    <mergeCell ref="S2:U2"/>
    <mergeCell ref="N3:Q3"/>
    <mergeCell ref="C13:C15"/>
    <mergeCell ref="V2:Z2"/>
    <mergeCell ref="K2:L2"/>
    <mergeCell ref="C2:H2"/>
    <mergeCell ref="C5:C7"/>
    <mergeCell ref="N2:R2"/>
    <mergeCell ref="I3:L3"/>
  </mergeCells>
  <pageMargins left="0.24" right="0.16" top="0.24" bottom="0.36" header="0.16" footer="0.16"/>
  <pageSetup scale="66" orientation="portrait" r:id="rId1"/>
  <headerFooter alignWithMargins="0">
    <oddFooter>&amp;L&amp;P
&amp;C&amp;A&amp;R&amp;F</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23D02-01E2-41A3-BF3E-0B3627158EA9}">
  <sheetPr codeName="Sheet27">
    <tabColor theme="4"/>
  </sheetPr>
  <dimension ref="A1:P297"/>
  <sheetViews>
    <sheetView showGridLines="0" view="pageBreakPreview" zoomScaleNormal="100" zoomScaleSheetLayoutView="100" workbookViewId="0">
      <selection activeCell="D8" sqref="D8:F8"/>
    </sheetView>
  </sheetViews>
  <sheetFormatPr defaultRowHeight="22.2" customHeight="1"/>
  <cols>
    <col min="1" max="1" width="1.88671875" customWidth="1"/>
    <col min="2" max="2" width="29.5546875" style="1327" customWidth="1"/>
    <col min="3" max="3" width="0.5546875" style="242" customWidth="1"/>
    <col min="4" max="4" width="6.6640625" style="242" customWidth="1"/>
    <col min="5" max="5" width="8.6640625" style="242" customWidth="1"/>
    <col min="6" max="6" width="6.6640625" style="242" customWidth="1"/>
    <col min="7" max="7" width="0.5546875" style="242" customWidth="1"/>
    <col min="8" max="8" width="6.6640625" style="271" customWidth="1"/>
    <col min="9" max="9" width="8.6640625" style="271" customWidth="1"/>
    <col min="10" max="10" width="6.6640625" style="271" customWidth="1"/>
    <col min="11" max="11" width="0.5546875" style="271" customWidth="1"/>
    <col min="12" max="12" width="6.6640625" style="271" customWidth="1"/>
    <col min="13" max="13" width="8.6640625" style="271" customWidth="1"/>
    <col min="14" max="14" width="6.6640625" style="271" customWidth="1"/>
    <col min="15" max="15" width="8.88671875" style="271"/>
    <col min="199" max="200" width="35.5546875" customWidth="1"/>
    <col min="201" max="201" width="25.5546875" customWidth="1"/>
    <col min="206" max="206" width="3" customWidth="1"/>
    <col min="207" max="207" width="39.5546875" customWidth="1"/>
    <col min="208" max="208" width="5.5546875" customWidth="1"/>
    <col min="209" max="209" width="35.5546875" customWidth="1"/>
    <col min="213" max="213" width="44.5546875" customWidth="1"/>
    <col min="221" max="221" width="88.5546875" customWidth="1"/>
    <col min="455" max="456" width="35.5546875" customWidth="1"/>
    <col min="457" max="457" width="25.5546875" customWidth="1"/>
    <col min="462" max="462" width="3" customWidth="1"/>
    <col min="463" max="463" width="39.5546875" customWidth="1"/>
    <col min="464" max="464" width="5.5546875" customWidth="1"/>
    <col min="465" max="465" width="35.5546875" customWidth="1"/>
    <col min="469" max="469" width="44.5546875" customWidth="1"/>
    <col min="477" max="477" width="88.5546875" customWidth="1"/>
    <col min="711" max="712" width="35.5546875" customWidth="1"/>
    <col min="713" max="713" width="25.5546875" customWidth="1"/>
    <col min="718" max="718" width="3" customWidth="1"/>
    <col min="719" max="719" width="39.5546875" customWidth="1"/>
    <col min="720" max="720" width="5.5546875" customWidth="1"/>
    <col min="721" max="721" width="35.5546875" customWidth="1"/>
    <col min="725" max="725" width="44.5546875" customWidth="1"/>
    <col min="733" max="733" width="88.5546875" customWidth="1"/>
    <col min="967" max="968" width="35.5546875" customWidth="1"/>
    <col min="969" max="969" width="25.5546875" customWidth="1"/>
    <col min="974" max="974" width="3" customWidth="1"/>
    <col min="975" max="975" width="39.5546875" customWidth="1"/>
    <col min="976" max="976" width="5.5546875" customWidth="1"/>
    <col min="977" max="977" width="35.5546875" customWidth="1"/>
    <col min="981" max="981" width="44.5546875" customWidth="1"/>
    <col min="989" max="989" width="88.5546875" customWidth="1"/>
    <col min="1223" max="1224" width="35.5546875" customWidth="1"/>
    <col min="1225" max="1225" width="25.5546875" customWidth="1"/>
    <col min="1230" max="1230" width="3" customWidth="1"/>
    <col min="1231" max="1231" width="39.5546875" customWidth="1"/>
    <col min="1232" max="1232" width="5.5546875" customWidth="1"/>
    <col min="1233" max="1233" width="35.5546875" customWidth="1"/>
    <col min="1237" max="1237" width="44.5546875" customWidth="1"/>
    <col min="1245" max="1245" width="88.5546875" customWidth="1"/>
    <col min="1479" max="1480" width="35.5546875" customWidth="1"/>
    <col min="1481" max="1481" width="25.5546875" customWidth="1"/>
    <col min="1486" max="1486" width="3" customWidth="1"/>
    <col min="1487" max="1487" width="39.5546875" customWidth="1"/>
    <col min="1488" max="1488" width="5.5546875" customWidth="1"/>
    <col min="1489" max="1489" width="35.5546875" customWidth="1"/>
    <col min="1493" max="1493" width="44.5546875" customWidth="1"/>
    <col min="1501" max="1501" width="88.5546875" customWidth="1"/>
    <col min="1735" max="1736" width="35.5546875" customWidth="1"/>
    <col min="1737" max="1737" width="25.5546875" customWidth="1"/>
    <col min="1742" max="1742" width="3" customWidth="1"/>
    <col min="1743" max="1743" width="39.5546875" customWidth="1"/>
    <col min="1744" max="1744" width="5.5546875" customWidth="1"/>
    <col min="1745" max="1745" width="35.5546875" customWidth="1"/>
    <col min="1749" max="1749" width="44.5546875" customWidth="1"/>
    <col min="1757" max="1757" width="88.5546875" customWidth="1"/>
    <col min="1991" max="1992" width="35.5546875" customWidth="1"/>
    <col min="1993" max="1993" width="25.5546875" customWidth="1"/>
    <col min="1998" max="1998" width="3" customWidth="1"/>
    <col min="1999" max="1999" width="39.5546875" customWidth="1"/>
    <col min="2000" max="2000" width="5.5546875" customWidth="1"/>
    <col min="2001" max="2001" width="35.5546875" customWidth="1"/>
    <col min="2005" max="2005" width="44.5546875" customWidth="1"/>
    <col min="2013" max="2013" width="88.5546875" customWidth="1"/>
    <col min="2247" max="2248" width="35.5546875" customWidth="1"/>
    <col min="2249" max="2249" width="25.5546875" customWidth="1"/>
    <col min="2254" max="2254" width="3" customWidth="1"/>
    <col min="2255" max="2255" width="39.5546875" customWidth="1"/>
    <col min="2256" max="2256" width="5.5546875" customWidth="1"/>
    <col min="2257" max="2257" width="35.5546875" customWidth="1"/>
    <col min="2261" max="2261" width="44.5546875" customWidth="1"/>
    <col min="2269" max="2269" width="88.5546875" customWidth="1"/>
    <col min="2503" max="2504" width="35.5546875" customWidth="1"/>
    <col min="2505" max="2505" width="25.5546875" customWidth="1"/>
    <col min="2510" max="2510" width="3" customWidth="1"/>
    <col min="2511" max="2511" width="39.5546875" customWidth="1"/>
    <col min="2512" max="2512" width="5.5546875" customWidth="1"/>
    <col min="2513" max="2513" width="35.5546875" customWidth="1"/>
    <col min="2517" max="2517" width="44.5546875" customWidth="1"/>
    <col min="2525" max="2525" width="88.5546875" customWidth="1"/>
    <col min="2759" max="2760" width="35.5546875" customWidth="1"/>
    <col min="2761" max="2761" width="25.5546875" customWidth="1"/>
    <col min="2766" max="2766" width="3" customWidth="1"/>
    <col min="2767" max="2767" width="39.5546875" customWidth="1"/>
    <col min="2768" max="2768" width="5.5546875" customWidth="1"/>
    <col min="2769" max="2769" width="35.5546875" customWidth="1"/>
    <col min="2773" max="2773" width="44.5546875" customWidth="1"/>
    <col min="2781" max="2781" width="88.5546875" customWidth="1"/>
    <col min="3015" max="3016" width="35.5546875" customWidth="1"/>
    <col min="3017" max="3017" width="25.5546875" customWidth="1"/>
    <col min="3022" max="3022" width="3" customWidth="1"/>
    <col min="3023" max="3023" width="39.5546875" customWidth="1"/>
    <col min="3024" max="3024" width="5.5546875" customWidth="1"/>
    <col min="3025" max="3025" width="35.5546875" customWidth="1"/>
    <col min="3029" max="3029" width="44.5546875" customWidth="1"/>
    <col min="3037" max="3037" width="88.5546875" customWidth="1"/>
    <col min="3271" max="3272" width="35.5546875" customWidth="1"/>
    <col min="3273" max="3273" width="25.5546875" customWidth="1"/>
    <col min="3278" max="3278" width="3" customWidth="1"/>
    <col min="3279" max="3279" width="39.5546875" customWidth="1"/>
    <col min="3280" max="3280" width="5.5546875" customWidth="1"/>
    <col min="3281" max="3281" width="35.5546875" customWidth="1"/>
    <col min="3285" max="3285" width="44.5546875" customWidth="1"/>
    <col min="3293" max="3293" width="88.5546875" customWidth="1"/>
    <col min="3527" max="3528" width="35.5546875" customWidth="1"/>
    <col min="3529" max="3529" width="25.5546875" customWidth="1"/>
    <col min="3534" max="3534" width="3" customWidth="1"/>
    <col min="3535" max="3535" width="39.5546875" customWidth="1"/>
    <col min="3536" max="3536" width="5.5546875" customWidth="1"/>
    <col min="3537" max="3537" width="35.5546875" customWidth="1"/>
    <col min="3541" max="3541" width="44.5546875" customWidth="1"/>
    <col min="3549" max="3549" width="88.5546875" customWidth="1"/>
    <col min="3783" max="3784" width="35.5546875" customWidth="1"/>
    <col min="3785" max="3785" width="25.5546875" customWidth="1"/>
    <col min="3790" max="3790" width="3" customWidth="1"/>
    <col min="3791" max="3791" width="39.5546875" customWidth="1"/>
    <col min="3792" max="3792" width="5.5546875" customWidth="1"/>
    <col min="3793" max="3793" width="35.5546875" customWidth="1"/>
    <col min="3797" max="3797" width="44.5546875" customWidth="1"/>
    <col min="3805" max="3805" width="88.5546875" customWidth="1"/>
    <col min="4039" max="4040" width="35.5546875" customWidth="1"/>
    <col min="4041" max="4041" width="25.5546875" customWidth="1"/>
    <col min="4046" max="4046" width="3" customWidth="1"/>
    <col min="4047" max="4047" width="39.5546875" customWidth="1"/>
    <col min="4048" max="4048" width="5.5546875" customWidth="1"/>
    <col min="4049" max="4049" width="35.5546875" customWidth="1"/>
    <col min="4053" max="4053" width="44.5546875" customWidth="1"/>
    <col min="4061" max="4061" width="88.5546875" customWidth="1"/>
    <col min="4295" max="4296" width="35.5546875" customWidth="1"/>
    <col min="4297" max="4297" width="25.5546875" customWidth="1"/>
    <col min="4302" max="4302" width="3" customWidth="1"/>
    <col min="4303" max="4303" width="39.5546875" customWidth="1"/>
    <col min="4304" max="4304" width="5.5546875" customWidth="1"/>
    <col min="4305" max="4305" width="35.5546875" customWidth="1"/>
    <col min="4309" max="4309" width="44.5546875" customWidth="1"/>
    <col min="4317" max="4317" width="88.5546875" customWidth="1"/>
    <col min="4551" max="4552" width="35.5546875" customWidth="1"/>
    <col min="4553" max="4553" width="25.5546875" customWidth="1"/>
    <col min="4558" max="4558" width="3" customWidth="1"/>
    <col min="4559" max="4559" width="39.5546875" customWidth="1"/>
    <col min="4560" max="4560" width="5.5546875" customWidth="1"/>
    <col min="4561" max="4561" width="35.5546875" customWidth="1"/>
    <col min="4565" max="4565" width="44.5546875" customWidth="1"/>
    <col min="4573" max="4573" width="88.5546875" customWidth="1"/>
    <col min="4807" max="4808" width="35.5546875" customWidth="1"/>
    <col min="4809" max="4809" width="25.5546875" customWidth="1"/>
    <col min="4814" max="4814" width="3" customWidth="1"/>
    <col min="4815" max="4815" width="39.5546875" customWidth="1"/>
    <col min="4816" max="4816" width="5.5546875" customWidth="1"/>
    <col min="4817" max="4817" width="35.5546875" customWidth="1"/>
    <col min="4821" max="4821" width="44.5546875" customWidth="1"/>
    <col min="4829" max="4829" width="88.5546875" customWidth="1"/>
    <col min="5063" max="5064" width="35.5546875" customWidth="1"/>
    <col min="5065" max="5065" width="25.5546875" customWidth="1"/>
    <col min="5070" max="5070" width="3" customWidth="1"/>
    <col min="5071" max="5071" width="39.5546875" customWidth="1"/>
    <col min="5072" max="5072" width="5.5546875" customWidth="1"/>
    <col min="5073" max="5073" width="35.5546875" customWidth="1"/>
    <col min="5077" max="5077" width="44.5546875" customWidth="1"/>
    <col min="5085" max="5085" width="88.5546875" customWidth="1"/>
    <col min="5319" max="5320" width="35.5546875" customWidth="1"/>
    <col min="5321" max="5321" width="25.5546875" customWidth="1"/>
    <col min="5326" max="5326" width="3" customWidth="1"/>
    <col min="5327" max="5327" width="39.5546875" customWidth="1"/>
    <col min="5328" max="5328" width="5.5546875" customWidth="1"/>
    <col min="5329" max="5329" width="35.5546875" customWidth="1"/>
    <col min="5333" max="5333" width="44.5546875" customWidth="1"/>
    <col min="5341" max="5341" width="88.5546875" customWidth="1"/>
    <col min="5575" max="5576" width="35.5546875" customWidth="1"/>
    <col min="5577" max="5577" width="25.5546875" customWidth="1"/>
    <col min="5582" max="5582" width="3" customWidth="1"/>
    <col min="5583" max="5583" width="39.5546875" customWidth="1"/>
    <col min="5584" max="5584" width="5.5546875" customWidth="1"/>
    <col min="5585" max="5585" width="35.5546875" customWidth="1"/>
    <col min="5589" max="5589" width="44.5546875" customWidth="1"/>
    <col min="5597" max="5597" width="88.5546875" customWidth="1"/>
    <col min="5831" max="5832" width="35.5546875" customWidth="1"/>
    <col min="5833" max="5833" width="25.5546875" customWidth="1"/>
    <col min="5838" max="5838" width="3" customWidth="1"/>
    <col min="5839" max="5839" width="39.5546875" customWidth="1"/>
    <col min="5840" max="5840" width="5.5546875" customWidth="1"/>
    <col min="5841" max="5841" width="35.5546875" customWidth="1"/>
    <col min="5845" max="5845" width="44.5546875" customWidth="1"/>
    <col min="5853" max="5853" width="88.5546875" customWidth="1"/>
    <col min="6087" max="6088" width="35.5546875" customWidth="1"/>
    <col min="6089" max="6089" width="25.5546875" customWidth="1"/>
    <col min="6094" max="6094" width="3" customWidth="1"/>
    <col min="6095" max="6095" width="39.5546875" customWidth="1"/>
    <col min="6096" max="6096" width="5.5546875" customWidth="1"/>
    <col min="6097" max="6097" width="35.5546875" customWidth="1"/>
    <col min="6101" max="6101" width="44.5546875" customWidth="1"/>
    <col min="6109" max="6109" width="88.5546875" customWidth="1"/>
    <col min="6343" max="6344" width="35.5546875" customWidth="1"/>
    <col min="6345" max="6345" width="25.5546875" customWidth="1"/>
    <col min="6350" max="6350" width="3" customWidth="1"/>
    <col min="6351" max="6351" width="39.5546875" customWidth="1"/>
    <col min="6352" max="6352" width="5.5546875" customWidth="1"/>
    <col min="6353" max="6353" width="35.5546875" customWidth="1"/>
    <col min="6357" max="6357" width="44.5546875" customWidth="1"/>
    <col min="6365" max="6365" width="88.5546875" customWidth="1"/>
    <col min="6599" max="6600" width="35.5546875" customWidth="1"/>
    <col min="6601" max="6601" width="25.5546875" customWidth="1"/>
    <col min="6606" max="6606" width="3" customWidth="1"/>
    <col min="6607" max="6607" width="39.5546875" customWidth="1"/>
    <col min="6608" max="6608" width="5.5546875" customWidth="1"/>
    <col min="6609" max="6609" width="35.5546875" customWidth="1"/>
    <col min="6613" max="6613" width="44.5546875" customWidth="1"/>
    <col min="6621" max="6621" width="88.5546875" customWidth="1"/>
    <col min="6855" max="6856" width="35.5546875" customWidth="1"/>
    <col min="6857" max="6857" width="25.5546875" customWidth="1"/>
    <col min="6862" max="6862" width="3" customWidth="1"/>
    <col min="6863" max="6863" width="39.5546875" customWidth="1"/>
    <col min="6864" max="6864" width="5.5546875" customWidth="1"/>
    <col min="6865" max="6865" width="35.5546875" customWidth="1"/>
    <col min="6869" max="6869" width="44.5546875" customWidth="1"/>
    <col min="6877" max="6877" width="88.5546875" customWidth="1"/>
    <col min="7111" max="7112" width="35.5546875" customWidth="1"/>
    <col min="7113" max="7113" width="25.5546875" customWidth="1"/>
    <col min="7118" max="7118" width="3" customWidth="1"/>
    <col min="7119" max="7119" width="39.5546875" customWidth="1"/>
    <col min="7120" max="7120" width="5.5546875" customWidth="1"/>
    <col min="7121" max="7121" width="35.5546875" customWidth="1"/>
    <col min="7125" max="7125" width="44.5546875" customWidth="1"/>
    <col min="7133" max="7133" width="88.5546875" customWidth="1"/>
    <col min="7367" max="7368" width="35.5546875" customWidth="1"/>
    <col min="7369" max="7369" width="25.5546875" customWidth="1"/>
    <col min="7374" max="7374" width="3" customWidth="1"/>
    <col min="7375" max="7375" width="39.5546875" customWidth="1"/>
    <col min="7376" max="7376" width="5.5546875" customWidth="1"/>
    <col min="7377" max="7377" width="35.5546875" customWidth="1"/>
    <col min="7381" max="7381" width="44.5546875" customWidth="1"/>
    <col min="7389" max="7389" width="88.5546875" customWidth="1"/>
    <col min="7623" max="7624" width="35.5546875" customWidth="1"/>
    <col min="7625" max="7625" width="25.5546875" customWidth="1"/>
    <col min="7630" max="7630" width="3" customWidth="1"/>
    <col min="7631" max="7631" width="39.5546875" customWidth="1"/>
    <col min="7632" max="7632" width="5.5546875" customWidth="1"/>
    <col min="7633" max="7633" width="35.5546875" customWidth="1"/>
    <col min="7637" max="7637" width="44.5546875" customWidth="1"/>
    <col min="7645" max="7645" width="88.5546875" customWidth="1"/>
    <col min="7879" max="7880" width="35.5546875" customWidth="1"/>
    <col min="7881" max="7881" width="25.5546875" customWidth="1"/>
    <col min="7886" max="7886" width="3" customWidth="1"/>
    <col min="7887" max="7887" width="39.5546875" customWidth="1"/>
    <col min="7888" max="7888" width="5.5546875" customWidth="1"/>
    <col min="7889" max="7889" width="35.5546875" customWidth="1"/>
    <col min="7893" max="7893" width="44.5546875" customWidth="1"/>
    <col min="7901" max="7901" width="88.5546875" customWidth="1"/>
    <col min="8135" max="8136" width="35.5546875" customWidth="1"/>
    <col min="8137" max="8137" width="25.5546875" customWidth="1"/>
    <col min="8142" max="8142" width="3" customWidth="1"/>
    <col min="8143" max="8143" width="39.5546875" customWidth="1"/>
    <col min="8144" max="8144" width="5.5546875" customWidth="1"/>
    <col min="8145" max="8145" width="35.5546875" customWidth="1"/>
    <col min="8149" max="8149" width="44.5546875" customWidth="1"/>
    <col min="8157" max="8157" width="88.5546875" customWidth="1"/>
    <col min="8391" max="8392" width="35.5546875" customWidth="1"/>
    <col min="8393" max="8393" width="25.5546875" customWidth="1"/>
    <col min="8398" max="8398" width="3" customWidth="1"/>
    <col min="8399" max="8399" width="39.5546875" customWidth="1"/>
    <col min="8400" max="8400" width="5.5546875" customWidth="1"/>
    <col min="8401" max="8401" width="35.5546875" customWidth="1"/>
    <col min="8405" max="8405" width="44.5546875" customWidth="1"/>
    <col min="8413" max="8413" width="88.5546875" customWidth="1"/>
    <col min="8647" max="8648" width="35.5546875" customWidth="1"/>
    <col min="8649" max="8649" width="25.5546875" customWidth="1"/>
    <col min="8654" max="8654" width="3" customWidth="1"/>
    <col min="8655" max="8655" width="39.5546875" customWidth="1"/>
    <col min="8656" max="8656" width="5.5546875" customWidth="1"/>
    <col min="8657" max="8657" width="35.5546875" customWidth="1"/>
    <col min="8661" max="8661" width="44.5546875" customWidth="1"/>
    <col min="8669" max="8669" width="88.5546875" customWidth="1"/>
    <col min="8903" max="8904" width="35.5546875" customWidth="1"/>
    <col min="8905" max="8905" width="25.5546875" customWidth="1"/>
    <col min="8910" max="8910" width="3" customWidth="1"/>
    <col min="8911" max="8911" width="39.5546875" customWidth="1"/>
    <col min="8912" max="8912" width="5.5546875" customWidth="1"/>
    <col min="8913" max="8913" width="35.5546875" customWidth="1"/>
    <col min="8917" max="8917" width="44.5546875" customWidth="1"/>
    <col min="8925" max="8925" width="88.5546875" customWidth="1"/>
    <col min="9159" max="9160" width="35.5546875" customWidth="1"/>
    <col min="9161" max="9161" width="25.5546875" customWidth="1"/>
    <col min="9166" max="9166" width="3" customWidth="1"/>
    <col min="9167" max="9167" width="39.5546875" customWidth="1"/>
    <col min="9168" max="9168" width="5.5546875" customWidth="1"/>
    <col min="9169" max="9169" width="35.5546875" customWidth="1"/>
    <col min="9173" max="9173" width="44.5546875" customWidth="1"/>
    <col min="9181" max="9181" width="88.5546875" customWidth="1"/>
    <col min="9415" max="9416" width="35.5546875" customWidth="1"/>
    <col min="9417" max="9417" width="25.5546875" customWidth="1"/>
    <col min="9422" max="9422" width="3" customWidth="1"/>
    <col min="9423" max="9423" width="39.5546875" customWidth="1"/>
    <col min="9424" max="9424" width="5.5546875" customWidth="1"/>
    <col min="9425" max="9425" width="35.5546875" customWidth="1"/>
    <col min="9429" max="9429" width="44.5546875" customWidth="1"/>
    <col min="9437" max="9437" width="88.5546875" customWidth="1"/>
    <col min="9671" max="9672" width="35.5546875" customWidth="1"/>
    <col min="9673" max="9673" width="25.5546875" customWidth="1"/>
    <col min="9678" max="9678" width="3" customWidth="1"/>
    <col min="9679" max="9679" width="39.5546875" customWidth="1"/>
    <col min="9680" max="9680" width="5.5546875" customWidth="1"/>
    <col min="9681" max="9681" width="35.5546875" customWidth="1"/>
    <col min="9685" max="9685" width="44.5546875" customWidth="1"/>
    <col min="9693" max="9693" width="88.5546875" customWidth="1"/>
    <col min="9927" max="9928" width="35.5546875" customWidth="1"/>
    <col min="9929" max="9929" width="25.5546875" customWidth="1"/>
    <col min="9934" max="9934" width="3" customWidth="1"/>
    <col min="9935" max="9935" width="39.5546875" customWidth="1"/>
    <col min="9936" max="9936" width="5.5546875" customWidth="1"/>
    <col min="9937" max="9937" width="35.5546875" customWidth="1"/>
    <col min="9941" max="9941" width="44.5546875" customWidth="1"/>
    <col min="9949" max="9949" width="88.5546875" customWidth="1"/>
    <col min="10183" max="10184" width="35.5546875" customWidth="1"/>
    <col min="10185" max="10185" width="25.5546875" customWidth="1"/>
    <col min="10190" max="10190" width="3" customWidth="1"/>
    <col min="10191" max="10191" width="39.5546875" customWidth="1"/>
    <col min="10192" max="10192" width="5.5546875" customWidth="1"/>
    <col min="10193" max="10193" width="35.5546875" customWidth="1"/>
    <col min="10197" max="10197" width="44.5546875" customWidth="1"/>
    <col min="10205" max="10205" width="88.5546875" customWidth="1"/>
    <col min="10439" max="10440" width="35.5546875" customWidth="1"/>
    <col min="10441" max="10441" width="25.5546875" customWidth="1"/>
    <col min="10446" max="10446" width="3" customWidth="1"/>
    <col min="10447" max="10447" width="39.5546875" customWidth="1"/>
    <col min="10448" max="10448" width="5.5546875" customWidth="1"/>
    <col min="10449" max="10449" width="35.5546875" customWidth="1"/>
    <col min="10453" max="10453" width="44.5546875" customWidth="1"/>
    <col min="10461" max="10461" width="88.5546875" customWidth="1"/>
    <col min="10695" max="10696" width="35.5546875" customWidth="1"/>
    <col min="10697" max="10697" width="25.5546875" customWidth="1"/>
    <col min="10702" max="10702" width="3" customWidth="1"/>
    <col min="10703" max="10703" width="39.5546875" customWidth="1"/>
    <col min="10704" max="10704" width="5.5546875" customWidth="1"/>
    <col min="10705" max="10705" width="35.5546875" customWidth="1"/>
    <col min="10709" max="10709" width="44.5546875" customWidth="1"/>
    <col min="10717" max="10717" width="88.5546875" customWidth="1"/>
    <col min="10951" max="10952" width="35.5546875" customWidth="1"/>
    <col min="10953" max="10953" width="25.5546875" customWidth="1"/>
    <col min="10958" max="10958" width="3" customWidth="1"/>
    <col min="10959" max="10959" width="39.5546875" customWidth="1"/>
    <col min="10960" max="10960" width="5.5546875" customWidth="1"/>
    <col min="10961" max="10961" width="35.5546875" customWidth="1"/>
    <col min="10965" max="10965" width="44.5546875" customWidth="1"/>
    <col min="10973" max="10973" width="88.5546875" customWidth="1"/>
    <col min="11207" max="11208" width="35.5546875" customWidth="1"/>
    <col min="11209" max="11209" width="25.5546875" customWidth="1"/>
    <col min="11214" max="11214" width="3" customWidth="1"/>
    <col min="11215" max="11215" width="39.5546875" customWidth="1"/>
    <col min="11216" max="11216" width="5.5546875" customWidth="1"/>
    <col min="11217" max="11217" width="35.5546875" customWidth="1"/>
    <col min="11221" max="11221" width="44.5546875" customWidth="1"/>
    <col min="11229" max="11229" width="88.5546875" customWidth="1"/>
    <col min="11463" max="11464" width="35.5546875" customWidth="1"/>
    <col min="11465" max="11465" width="25.5546875" customWidth="1"/>
    <col min="11470" max="11470" width="3" customWidth="1"/>
    <col min="11471" max="11471" width="39.5546875" customWidth="1"/>
    <col min="11472" max="11472" width="5.5546875" customWidth="1"/>
    <col min="11473" max="11473" width="35.5546875" customWidth="1"/>
    <col min="11477" max="11477" width="44.5546875" customWidth="1"/>
    <col min="11485" max="11485" width="88.5546875" customWidth="1"/>
    <col min="11719" max="11720" width="35.5546875" customWidth="1"/>
    <col min="11721" max="11721" width="25.5546875" customWidth="1"/>
    <col min="11726" max="11726" width="3" customWidth="1"/>
    <col min="11727" max="11727" width="39.5546875" customWidth="1"/>
    <col min="11728" max="11728" width="5.5546875" customWidth="1"/>
    <col min="11729" max="11729" width="35.5546875" customWidth="1"/>
    <col min="11733" max="11733" width="44.5546875" customWidth="1"/>
    <col min="11741" max="11741" width="88.5546875" customWidth="1"/>
    <col min="11975" max="11976" width="35.5546875" customWidth="1"/>
    <col min="11977" max="11977" width="25.5546875" customWidth="1"/>
    <col min="11982" max="11982" width="3" customWidth="1"/>
    <col min="11983" max="11983" width="39.5546875" customWidth="1"/>
    <col min="11984" max="11984" width="5.5546875" customWidth="1"/>
    <col min="11985" max="11985" width="35.5546875" customWidth="1"/>
    <col min="11989" max="11989" width="44.5546875" customWidth="1"/>
    <col min="11997" max="11997" width="88.5546875" customWidth="1"/>
    <col min="12231" max="12232" width="35.5546875" customWidth="1"/>
    <col min="12233" max="12233" width="25.5546875" customWidth="1"/>
    <col min="12238" max="12238" width="3" customWidth="1"/>
    <col min="12239" max="12239" width="39.5546875" customWidth="1"/>
    <col min="12240" max="12240" width="5.5546875" customWidth="1"/>
    <col min="12241" max="12241" width="35.5546875" customWidth="1"/>
    <col min="12245" max="12245" width="44.5546875" customWidth="1"/>
    <col min="12253" max="12253" width="88.5546875" customWidth="1"/>
    <col min="12487" max="12488" width="35.5546875" customWidth="1"/>
    <col min="12489" max="12489" width="25.5546875" customWidth="1"/>
    <col min="12494" max="12494" width="3" customWidth="1"/>
    <col min="12495" max="12495" width="39.5546875" customWidth="1"/>
    <col min="12496" max="12496" width="5.5546875" customWidth="1"/>
    <col min="12497" max="12497" width="35.5546875" customWidth="1"/>
    <col min="12501" max="12501" width="44.5546875" customWidth="1"/>
    <col min="12509" max="12509" width="88.5546875" customWidth="1"/>
    <col min="12743" max="12744" width="35.5546875" customWidth="1"/>
    <col min="12745" max="12745" width="25.5546875" customWidth="1"/>
    <col min="12750" max="12750" width="3" customWidth="1"/>
    <col min="12751" max="12751" width="39.5546875" customWidth="1"/>
    <col min="12752" max="12752" width="5.5546875" customWidth="1"/>
    <col min="12753" max="12753" width="35.5546875" customWidth="1"/>
    <col min="12757" max="12757" width="44.5546875" customWidth="1"/>
    <col min="12765" max="12765" width="88.5546875" customWidth="1"/>
    <col min="12999" max="13000" width="35.5546875" customWidth="1"/>
    <col min="13001" max="13001" width="25.5546875" customWidth="1"/>
    <col min="13006" max="13006" width="3" customWidth="1"/>
    <col min="13007" max="13007" width="39.5546875" customWidth="1"/>
    <col min="13008" max="13008" width="5.5546875" customWidth="1"/>
    <col min="13009" max="13009" width="35.5546875" customWidth="1"/>
    <col min="13013" max="13013" width="44.5546875" customWidth="1"/>
    <col min="13021" max="13021" width="88.5546875" customWidth="1"/>
    <col min="13255" max="13256" width="35.5546875" customWidth="1"/>
    <col min="13257" max="13257" width="25.5546875" customWidth="1"/>
    <col min="13262" max="13262" width="3" customWidth="1"/>
    <col min="13263" max="13263" width="39.5546875" customWidth="1"/>
    <col min="13264" max="13264" width="5.5546875" customWidth="1"/>
    <col min="13265" max="13265" width="35.5546875" customWidth="1"/>
    <col min="13269" max="13269" width="44.5546875" customWidth="1"/>
    <col min="13277" max="13277" width="88.5546875" customWidth="1"/>
    <col min="13511" max="13512" width="35.5546875" customWidth="1"/>
    <col min="13513" max="13513" width="25.5546875" customWidth="1"/>
    <col min="13518" max="13518" width="3" customWidth="1"/>
    <col min="13519" max="13519" width="39.5546875" customWidth="1"/>
    <col min="13520" max="13520" width="5.5546875" customWidth="1"/>
    <col min="13521" max="13521" width="35.5546875" customWidth="1"/>
    <col min="13525" max="13525" width="44.5546875" customWidth="1"/>
    <col min="13533" max="13533" width="88.5546875" customWidth="1"/>
    <col min="13767" max="13768" width="35.5546875" customWidth="1"/>
    <col min="13769" max="13769" width="25.5546875" customWidth="1"/>
    <col min="13774" max="13774" width="3" customWidth="1"/>
    <col min="13775" max="13775" width="39.5546875" customWidth="1"/>
    <col min="13776" max="13776" width="5.5546875" customWidth="1"/>
    <col min="13777" max="13777" width="35.5546875" customWidth="1"/>
    <col min="13781" max="13781" width="44.5546875" customWidth="1"/>
    <col min="13789" max="13789" width="88.5546875" customWidth="1"/>
    <col min="14023" max="14024" width="35.5546875" customWidth="1"/>
    <col min="14025" max="14025" width="25.5546875" customWidth="1"/>
    <col min="14030" max="14030" width="3" customWidth="1"/>
    <col min="14031" max="14031" width="39.5546875" customWidth="1"/>
    <col min="14032" max="14032" width="5.5546875" customWidth="1"/>
    <col min="14033" max="14033" width="35.5546875" customWidth="1"/>
    <col min="14037" max="14037" width="44.5546875" customWidth="1"/>
    <col min="14045" max="14045" width="88.5546875" customWidth="1"/>
    <col min="14279" max="14280" width="35.5546875" customWidth="1"/>
    <col min="14281" max="14281" width="25.5546875" customWidth="1"/>
    <col min="14286" max="14286" width="3" customWidth="1"/>
    <col min="14287" max="14287" width="39.5546875" customWidth="1"/>
    <col min="14288" max="14288" width="5.5546875" customWidth="1"/>
    <col min="14289" max="14289" width="35.5546875" customWidth="1"/>
    <col min="14293" max="14293" width="44.5546875" customWidth="1"/>
    <col min="14301" max="14301" width="88.5546875" customWidth="1"/>
    <col min="14535" max="14536" width="35.5546875" customWidth="1"/>
    <col min="14537" max="14537" width="25.5546875" customWidth="1"/>
    <col min="14542" max="14542" width="3" customWidth="1"/>
    <col min="14543" max="14543" width="39.5546875" customWidth="1"/>
    <col min="14544" max="14544" width="5.5546875" customWidth="1"/>
    <col min="14545" max="14545" width="35.5546875" customWidth="1"/>
    <col min="14549" max="14549" width="44.5546875" customWidth="1"/>
    <col min="14557" max="14557" width="88.5546875" customWidth="1"/>
    <col min="14791" max="14792" width="35.5546875" customWidth="1"/>
    <col min="14793" max="14793" width="25.5546875" customWidth="1"/>
    <col min="14798" max="14798" width="3" customWidth="1"/>
    <col min="14799" max="14799" width="39.5546875" customWidth="1"/>
    <col min="14800" max="14800" width="5.5546875" customWidth="1"/>
    <col min="14801" max="14801" width="35.5546875" customWidth="1"/>
    <col min="14805" max="14805" width="44.5546875" customWidth="1"/>
    <col min="14813" max="14813" width="88.5546875" customWidth="1"/>
    <col min="15047" max="15048" width="35.5546875" customWidth="1"/>
    <col min="15049" max="15049" width="25.5546875" customWidth="1"/>
    <col min="15054" max="15054" width="3" customWidth="1"/>
    <col min="15055" max="15055" width="39.5546875" customWidth="1"/>
    <col min="15056" max="15056" width="5.5546875" customWidth="1"/>
    <col min="15057" max="15057" width="35.5546875" customWidth="1"/>
    <col min="15061" max="15061" width="44.5546875" customWidth="1"/>
    <col min="15069" max="15069" width="88.5546875" customWidth="1"/>
    <col min="15303" max="15304" width="35.5546875" customWidth="1"/>
    <col min="15305" max="15305" width="25.5546875" customWidth="1"/>
    <col min="15310" max="15310" width="3" customWidth="1"/>
    <col min="15311" max="15311" width="39.5546875" customWidth="1"/>
    <col min="15312" max="15312" width="5.5546875" customWidth="1"/>
    <col min="15313" max="15313" width="35.5546875" customWidth="1"/>
    <col min="15317" max="15317" width="44.5546875" customWidth="1"/>
    <col min="15325" max="15325" width="88.5546875" customWidth="1"/>
    <col min="15559" max="15560" width="35.5546875" customWidth="1"/>
    <col min="15561" max="15561" width="25.5546875" customWidth="1"/>
    <col min="15566" max="15566" width="3" customWidth="1"/>
    <col min="15567" max="15567" width="39.5546875" customWidth="1"/>
    <col min="15568" max="15568" width="5.5546875" customWidth="1"/>
    <col min="15569" max="15569" width="35.5546875" customWidth="1"/>
    <col min="15573" max="15573" width="44.5546875" customWidth="1"/>
    <col min="15581" max="15581" width="88.5546875" customWidth="1"/>
    <col min="15815" max="15816" width="35.5546875" customWidth="1"/>
    <col min="15817" max="15817" width="25.5546875" customWidth="1"/>
    <col min="15822" max="15822" width="3" customWidth="1"/>
    <col min="15823" max="15823" width="39.5546875" customWidth="1"/>
    <col min="15824" max="15824" width="5.5546875" customWidth="1"/>
    <col min="15825" max="15825" width="35.5546875" customWidth="1"/>
    <col min="15829" max="15829" width="44.5546875" customWidth="1"/>
    <col min="15837" max="15837" width="88.5546875" customWidth="1"/>
    <col min="16071" max="16072" width="35.5546875" customWidth="1"/>
    <col min="16073" max="16073" width="25.5546875" customWidth="1"/>
    <col min="16078" max="16078" width="3" customWidth="1"/>
    <col min="16079" max="16079" width="39.5546875" customWidth="1"/>
    <col min="16080" max="16080" width="5.5546875" customWidth="1"/>
    <col min="16081" max="16081" width="35.5546875" customWidth="1"/>
    <col min="16085" max="16085" width="44.5546875" customWidth="1"/>
    <col min="16093" max="16093" width="88.5546875" customWidth="1"/>
  </cols>
  <sheetData>
    <row r="1" spans="1:16" ht="22.2" customHeight="1">
      <c r="B1" s="1701" t="s">
        <v>924</v>
      </c>
      <c r="C1" s="1765"/>
      <c r="D1" s="1762">
        <v>1</v>
      </c>
      <c r="E1" s="2226">
        <f>+'jobinfo(2)'!$C$2</f>
        <v>0</v>
      </c>
      <c r="F1" s="2227"/>
      <c r="G1" s="2227"/>
      <c r="H1" s="2227"/>
      <c r="I1" s="1763">
        <v>2</v>
      </c>
      <c r="J1" s="1687">
        <f>+'jobinfo(2)'!$C$3</f>
        <v>0</v>
      </c>
      <c r="K1" s="1353"/>
      <c r="N1" s="1763">
        <v>3</v>
      </c>
      <c r="O1" s="1304"/>
    </row>
    <row r="2" spans="1:16" ht="22.2" customHeight="1">
      <c r="B2" s="1697">
        <f>+'jobinfo(2)'!$C$1</f>
        <v>0</v>
      </c>
      <c r="C2" s="1351"/>
      <c r="D2" s="2213">
        <f>'MIT-EQPT'!B33</f>
        <v>0</v>
      </c>
      <c r="E2" s="2214"/>
      <c r="F2" s="2234"/>
      <c r="G2" s="1351"/>
      <c r="H2" s="2217">
        <f>'MIT-EQPT'!B34</f>
        <v>0</v>
      </c>
      <c r="I2" s="2217"/>
      <c r="J2" s="2217"/>
      <c r="K2" s="1351"/>
      <c r="L2" s="2214">
        <f>'MIT-EQPT'!B35</f>
        <v>0</v>
      </c>
      <c r="M2" s="2214"/>
      <c r="N2" s="2214"/>
      <c r="O2" s="1305"/>
    </row>
    <row r="3" spans="1:16" ht="22.2" customHeight="1">
      <c r="B3" s="1742" t="s">
        <v>925</v>
      </c>
      <c r="C3" s="1686"/>
      <c r="D3" s="2235"/>
      <c r="E3" s="2236"/>
      <c r="F3" s="2237"/>
      <c r="G3" s="1354"/>
      <c r="H3" s="2218"/>
      <c r="I3" s="2218"/>
      <c r="J3" s="2218"/>
      <c r="K3" s="1354"/>
      <c r="L3" s="2216"/>
      <c r="M3" s="2216"/>
      <c r="N3" s="2216"/>
      <c r="O3" s="1305"/>
    </row>
    <row r="4" spans="1:16" ht="22.2" customHeight="1">
      <c r="B4" s="1680" t="s">
        <v>926</v>
      </c>
      <c r="C4" s="1351"/>
      <c r="D4" s="1683" t="s">
        <v>927</v>
      </c>
      <c r="E4" s="1682" t="s">
        <v>928</v>
      </c>
      <c r="F4" s="1684" t="s">
        <v>929</v>
      </c>
      <c r="G4" s="1354"/>
      <c r="H4" s="1683" t="s">
        <v>927</v>
      </c>
      <c r="I4" s="1682" t="s">
        <v>928</v>
      </c>
      <c r="J4" s="1684" t="s">
        <v>929</v>
      </c>
      <c r="K4" s="1354"/>
      <c r="L4" s="1683" t="s">
        <v>927</v>
      </c>
      <c r="M4" s="1682" t="s">
        <v>928</v>
      </c>
      <c r="N4" s="1684" t="s">
        <v>929</v>
      </c>
      <c r="O4" s="1305"/>
    </row>
    <row r="5" spans="1:16" ht="22.2" customHeight="1">
      <c r="B5" s="1726" t="s">
        <v>930</v>
      </c>
      <c r="C5" s="1708"/>
      <c r="D5" s="1681" t="s">
        <v>927</v>
      </c>
      <c r="E5" s="1684" t="s">
        <v>929</v>
      </c>
      <c r="F5" s="1727" t="s">
        <v>931</v>
      </c>
      <c r="G5" s="1710"/>
      <c r="H5" s="1681" t="s">
        <v>927</v>
      </c>
      <c r="I5" s="1684" t="s">
        <v>929</v>
      </c>
      <c r="J5" s="1727" t="s">
        <v>931</v>
      </c>
      <c r="K5" s="1710"/>
      <c r="L5" s="1681" t="s">
        <v>927</v>
      </c>
      <c r="M5" s="1684" t="s">
        <v>929</v>
      </c>
      <c r="N5" s="1727" t="s">
        <v>931</v>
      </c>
      <c r="O5" s="1305"/>
    </row>
    <row r="6" spans="1:16" ht="22.2" customHeight="1">
      <c r="B6" s="1699"/>
      <c r="C6" s="1351"/>
      <c r="D6" s="1319" t="s">
        <v>932</v>
      </c>
      <c r="E6" s="1320" t="s">
        <v>933</v>
      </c>
      <c r="F6" s="1317" t="s">
        <v>934</v>
      </c>
      <c r="G6" s="1354"/>
      <c r="H6" s="1334" t="s">
        <v>932</v>
      </c>
      <c r="I6" s="1336" t="s">
        <v>933</v>
      </c>
      <c r="J6" s="1320" t="s">
        <v>934</v>
      </c>
      <c r="K6" s="1354"/>
      <c r="L6" s="1319" t="s">
        <v>932</v>
      </c>
      <c r="M6" s="1320" t="s">
        <v>933</v>
      </c>
      <c r="N6" s="1317" t="s">
        <v>934</v>
      </c>
      <c r="O6" s="1305"/>
    </row>
    <row r="7" spans="1:16" ht="22.2" customHeight="1">
      <c r="A7" s="2223" t="s">
        <v>935</v>
      </c>
      <c r="B7" s="1699" t="s">
        <v>936</v>
      </c>
      <c r="C7" s="1708"/>
      <c r="D7" s="1907">
        <f>'jobinfo(2)'!J53</f>
        <v>0</v>
      </c>
      <c r="E7" s="1906" t="str">
        <f>'MIT-EQPT'!K33</f>
        <v>_</v>
      </c>
      <c r="F7" s="1337">
        <f>'jobinfo(2)'!G53</f>
        <v>8</v>
      </c>
      <c r="G7" s="1350"/>
      <c r="H7" s="1306"/>
      <c r="I7" s="1307"/>
      <c r="J7" s="1306"/>
      <c r="K7" s="1350"/>
      <c r="L7" s="1307"/>
      <c r="M7" s="1306"/>
      <c r="N7" s="1307"/>
    </row>
    <row r="8" spans="1:16" ht="22.2" customHeight="1">
      <c r="A8" s="2223"/>
      <c r="B8" s="1748" t="s">
        <v>937</v>
      </c>
      <c r="C8" s="1351"/>
      <c r="D8" s="2228" t="s">
        <v>938</v>
      </c>
      <c r="E8" s="2229"/>
      <c r="F8" s="2230"/>
      <c r="G8" s="1350"/>
      <c r="H8" s="2228" t="s">
        <v>938</v>
      </c>
      <c r="I8" s="2229"/>
      <c r="J8" s="2230"/>
      <c r="K8" s="1350"/>
      <c r="L8" s="2228" t="s">
        <v>938</v>
      </c>
      <c r="M8" s="2229"/>
      <c r="N8" s="2230"/>
      <c r="O8" s="1766"/>
    </row>
    <row r="9" spans="1:16" ht="22.2" customHeight="1">
      <c r="A9" s="2223"/>
      <c r="B9" s="1743" t="s">
        <v>939</v>
      </c>
      <c r="C9" s="1708"/>
      <c r="D9" s="2231" t="s">
        <v>940</v>
      </c>
      <c r="E9" s="2232"/>
      <c r="F9" s="2233"/>
      <c r="G9" s="1320"/>
      <c r="H9" s="2205"/>
      <c r="I9" s="2206"/>
      <c r="J9" s="2207"/>
      <c r="K9" s="1320"/>
      <c r="L9" s="2231" t="s">
        <v>940</v>
      </c>
      <c r="M9" s="2232"/>
      <c r="N9" s="2233"/>
      <c r="P9" s="1309" t="s">
        <v>941</v>
      </c>
    </row>
    <row r="10" spans="1:16" ht="22.2" customHeight="1">
      <c r="A10" s="2223"/>
      <c r="B10" s="1744" t="s">
        <v>942</v>
      </c>
      <c r="C10" s="1351"/>
      <c r="D10" s="2228" t="s">
        <v>938</v>
      </c>
      <c r="E10" s="2229"/>
      <c r="F10" s="2230"/>
      <c r="G10" s="1350"/>
      <c r="H10" s="2231" t="s">
        <v>940</v>
      </c>
      <c r="I10" s="2232"/>
      <c r="J10" s="2233"/>
      <c r="K10" s="1350"/>
      <c r="L10" s="1339"/>
      <c r="M10" s="1339"/>
      <c r="N10" s="1340"/>
      <c r="P10" s="1308" t="s">
        <v>943</v>
      </c>
    </row>
    <row r="11" spans="1:16" ht="22.2" customHeight="1">
      <c r="A11" s="2223"/>
      <c r="B11" s="1745" t="s">
        <v>944</v>
      </c>
      <c r="C11" s="1708"/>
      <c r="D11" s="2184"/>
      <c r="E11" s="2185"/>
      <c r="F11" s="2186"/>
      <c r="G11" s="1320"/>
      <c r="H11" s="2205"/>
      <c r="I11" s="2206"/>
      <c r="J11" s="2207"/>
      <c r="K11" s="1320"/>
      <c r="L11" s="2184"/>
      <c r="M11" s="2185"/>
      <c r="N11" s="2186"/>
      <c r="P11" s="1310" t="s">
        <v>945</v>
      </c>
    </row>
    <row r="12" spans="1:16" ht="22.2" customHeight="1">
      <c r="A12" s="2223"/>
      <c r="B12" s="1752" t="s">
        <v>946</v>
      </c>
      <c r="C12" s="1351"/>
      <c r="D12" s="2202"/>
      <c r="E12" s="2203"/>
      <c r="F12" s="2204"/>
      <c r="G12" s="1350"/>
      <c r="H12" s="2184"/>
      <c r="I12" s="2185"/>
      <c r="J12" s="2186"/>
      <c r="K12" s="1350"/>
      <c r="L12" s="1339"/>
      <c r="M12" s="1339"/>
      <c r="N12" s="1340"/>
      <c r="P12" s="1311" t="s">
        <v>947</v>
      </c>
    </row>
    <row r="13" spans="1:16" ht="22.2" customHeight="1">
      <c r="A13" s="2223"/>
      <c r="B13" s="1745" t="s">
        <v>948</v>
      </c>
      <c r="C13" s="1708"/>
      <c r="D13" s="2184"/>
      <c r="E13" s="2185"/>
      <c r="F13" s="2186"/>
      <c r="G13" s="1320"/>
      <c r="H13" s="2205"/>
      <c r="I13" s="2206"/>
      <c r="J13" s="2207"/>
      <c r="K13" s="1320"/>
      <c r="L13" s="2184"/>
      <c r="M13" s="2185"/>
      <c r="N13" s="2186"/>
      <c r="P13" s="1303" t="s">
        <v>949</v>
      </c>
    </row>
    <row r="14" spans="1:16" ht="22.2" customHeight="1">
      <c r="A14" s="2223"/>
      <c r="B14" s="1746" t="s">
        <v>950</v>
      </c>
      <c r="C14" s="1351"/>
      <c r="D14" s="2202"/>
      <c r="E14" s="2203"/>
      <c r="F14" s="2204"/>
      <c r="G14" s="1350"/>
      <c r="H14" s="2184"/>
      <c r="I14" s="2185"/>
      <c r="J14" s="2186"/>
      <c r="K14" s="1350"/>
      <c r="L14" s="1339"/>
      <c r="M14" s="1339"/>
      <c r="N14" s="1340"/>
      <c r="P14" s="1311" t="s">
        <v>951</v>
      </c>
    </row>
    <row r="15" spans="1:16" ht="22.2" customHeight="1">
      <c r="A15" s="2221" t="s">
        <v>426</v>
      </c>
      <c r="B15" s="1747" t="s">
        <v>952</v>
      </c>
      <c r="C15" s="1708"/>
      <c r="D15" s="2193" t="s">
        <v>953</v>
      </c>
      <c r="E15" s="2194"/>
      <c r="F15" s="2195"/>
      <c r="G15" s="1320"/>
      <c r="H15" s="2193" t="s">
        <v>953</v>
      </c>
      <c r="I15" s="2194"/>
      <c r="J15" s="2195"/>
      <c r="K15" s="1320"/>
      <c r="L15" s="2208" t="s">
        <v>953</v>
      </c>
      <c r="M15" s="2209"/>
      <c r="N15" s="2210"/>
    </row>
    <row r="16" spans="1:16" ht="22.2" customHeight="1">
      <c r="A16" s="2221"/>
      <c r="B16" s="1748" t="s">
        <v>954</v>
      </c>
      <c r="C16" s="1351"/>
      <c r="D16" s="1321"/>
      <c r="E16" s="1322"/>
      <c r="F16" s="1323"/>
      <c r="G16" s="1350"/>
      <c r="H16" s="1328"/>
      <c r="I16" s="1329"/>
      <c r="J16" s="1330"/>
      <c r="K16" s="1350"/>
      <c r="L16" s="1339"/>
      <c r="M16" s="1339"/>
      <c r="N16" s="1340"/>
    </row>
    <row r="17" spans="1:16" ht="22.2" customHeight="1">
      <c r="A17" s="2221"/>
      <c r="B17" s="1749" t="s">
        <v>955</v>
      </c>
      <c r="C17" s="1708"/>
      <c r="D17" s="1328"/>
      <c r="E17" s="1329"/>
      <c r="F17" s="1330"/>
      <c r="G17" s="1708"/>
      <c r="H17" s="2187"/>
      <c r="I17" s="2188"/>
      <c r="J17" s="2189"/>
      <c r="K17" s="1703"/>
      <c r="L17" s="1328"/>
      <c r="M17" s="1329"/>
      <c r="N17" s="1330"/>
    </row>
    <row r="18" spans="1:16" ht="22.2" customHeight="1">
      <c r="A18" s="2221"/>
      <c r="B18" s="1750" t="s">
        <v>956</v>
      </c>
      <c r="C18" s="1708"/>
      <c r="D18" s="1321"/>
      <c r="E18" s="1322"/>
      <c r="F18" s="1323"/>
      <c r="G18" s="1354"/>
      <c r="H18" s="2184"/>
      <c r="I18" s="2185"/>
      <c r="J18" s="2186"/>
      <c r="K18" s="1709"/>
      <c r="L18" s="1339"/>
      <c r="M18" s="1339"/>
      <c r="N18" s="1340"/>
    </row>
    <row r="19" spans="1:16" ht="22.2" customHeight="1">
      <c r="A19" s="2221"/>
      <c r="B19" s="1751" t="s">
        <v>957</v>
      </c>
      <c r="C19" s="1708"/>
      <c r="D19" s="1328"/>
      <c r="E19" s="1329"/>
      <c r="F19" s="1330"/>
      <c r="G19" s="1710"/>
      <c r="H19" s="2187"/>
      <c r="I19" s="2188"/>
      <c r="J19" s="2189"/>
      <c r="K19" s="1711"/>
      <c r="L19" s="1328"/>
      <c r="M19" s="1329"/>
      <c r="N19" s="1330"/>
    </row>
    <row r="20" spans="1:16" ht="22.2" customHeight="1">
      <c r="A20" s="2221"/>
      <c r="B20" s="1752" t="s">
        <v>958</v>
      </c>
      <c r="C20" s="1351"/>
      <c r="D20" s="1321"/>
      <c r="E20" s="1322"/>
      <c r="F20" s="1323"/>
      <c r="G20" s="1350"/>
      <c r="H20" s="1328"/>
      <c r="I20" s="1329"/>
      <c r="J20" s="1330"/>
      <c r="K20" s="1350"/>
      <c r="L20" s="1339"/>
      <c r="M20" s="1339"/>
      <c r="N20" s="1340"/>
    </row>
    <row r="21" spans="1:16" s="271" customFormat="1" ht="22.2" customHeight="1">
      <c r="A21" s="2221"/>
      <c r="B21" s="1753" t="s">
        <v>948</v>
      </c>
      <c r="C21" s="1708"/>
      <c r="D21" s="1328"/>
      <c r="E21" s="1329"/>
      <c r="F21" s="1330"/>
      <c r="G21" s="1708"/>
      <c r="H21" s="2187"/>
      <c r="I21" s="2188"/>
      <c r="J21" s="2189"/>
      <c r="K21" s="1703"/>
      <c r="L21" s="1331"/>
      <c r="M21" s="1332"/>
      <c r="N21" s="1333"/>
      <c r="P21"/>
    </row>
    <row r="22" spans="1:16" s="271" customFormat="1" ht="22.2" customHeight="1">
      <c r="A22" s="2221"/>
      <c r="B22" s="1754" t="s">
        <v>959</v>
      </c>
      <c r="C22" s="1351"/>
      <c r="D22" s="1321"/>
      <c r="E22" s="1322"/>
      <c r="F22" s="1323"/>
      <c r="G22" s="1354"/>
      <c r="H22" s="2184"/>
      <c r="I22" s="2185"/>
      <c r="J22" s="2186"/>
      <c r="K22" s="1709"/>
      <c r="L22" s="1339"/>
      <c r="M22" s="1339"/>
      <c r="N22" s="1340"/>
      <c r="P22"/>
    </row>
    <row r="23" spans="1:16" s="271" customFormat="1" ht="22.2" customHeight="1">
      <c r="A23" s="2221"/>
      <c r="B23" s="1755" t="s">
        <v>960</v>
      </c>
      <c r="C23" s="1708"/>
      <c r="D23" s="1328"/>
      <c r="E23" s="1329"/>
      <c r="F23" s="1330"/>
      <c r="G23" s="1710"/>
      <c r="H23" s="2187"/>
      <c r="I23" s="2188"/>
      <c r="J23" s="2189"/>
      <c r="K23" s="1711"/>
      <c r="L23" s="1331"/>
      <c r="M23" s="1332"/>
      <c r="N23" s="1333"/>
      <c r="P23"/>
    </row>
    <row r="24" spans="1:16" s="271" customFormat="1" ht="22.2" customHeight="1">
      <c r="A24" s="1702"/>
      <c r="B24" s="1356" t="s">
        <v>961</v>
      </c>
      <c r="C24" s="1351"/>
      <c r="D24" s="1712"/>
      <c r="E24" s="1713"/>
      <c r="F24" s="1714"/>
      <c r="G24" s="1350"/>
      <c r="H24" s="1559"/>
      <c r="I24" s="1560"/>
      <c r="J24" s="1561"/>
      <c r="K24" s="1350"/>
      <c r="L24" s="1553"/>
      <c r="M24" s="1554"/>
      <c r="N24" s="1555"/>
      <c r="P24"/>
    </row>
    <row r="25" spans="1:16" s="271" customFormat="1" ht="22.2" customHeight="1">
      <c r="A25" s="1702"/>
      <c r="B25" s="1356"/>
      <c r="C25" s="1708"/>
      <c r="D25" s="1715"/>
      <c r="E25" s="1716"/>
      <c r="F25" s="1717"/>
      <c r="G25" s="1708"/>
      <c r="H25" s="2187"/>
      <c r="I25" s="2188"/>
      <c r="J25" s="2189"/>
      <c r="K25" s="1703"/>
      <c r="L25" s="1556"/>
      <c r="M25" s="1557"/>
      <c r="N25" s="1558"/>
      <c r="P25"/>
    </row>
    <row r="26" spans="1:16" s="271" customFormat="1" ht="22.2" customHeight="1">
      <c r="A26" s="2222" t="s">
        <v>962</v>
      </c>
      <c r="B26" s="1695" t="s">
        <v>963</v>
      </c>
      <c r="C26" s="1351"/>
      <c r="D26" s="2184"/>
      <c r="E26" s="2185"/>
      <c r="F26" s="2186"/>
      <c r="G26" s="1354"/>
      <c r="H26" s="2184"/>
      <c r="I26" s="2185"/>
      <c r="J26" s="2186"/>
      <c r="K26" s="1709"/>
      <c r="L26" s="2184"/>
      <c r="M26" s="2185"/>
      <c r="N26" s="2186"/>
      <c r="P26"/>
    </row>
    <row r="27" spans="1:16" s="271" customFormat="1" ht="22.2" customHeight="1">
      <c r="A27" s="2222"/>
      <c r="B27" s="1756" t="s">
        <v>964</v>
      </c>
      <c r="C27" s="1708"/>
      <c r="D27" s="2199"/>
      <c r="E27" s="2200"/>
      <c r="F27" s="2201"/>
      <c r="G27" s="1710"/>
      <c r="H27" s="2187"/>
      <c r="I27" s="2188"/>
      <c r="J27" s="2189"/>
      <c r="K27" s="1711"/>
      <c r="L27" s="2199"/>
      <c r="M27" s="2200"/>
      <c r="N27" s="2201"/>
      <c r="P27"/>
    </row>
    <row r="28" spans="1:16" s="271" customFormat="1" ht="22.2" customHeight="1">
      <c r="A28" s="2224" t="s">
        <v>965</v>
      </c>
      <c r="B28" s="1757" t="s">
        <v>966</v>
      </c>
      <c r="C28" s="1351"/>
      <c r="D28" s="2184"/>
      <c r="E28" s="2185"/>
      <c r="F28" s="2186"/>
      <c r="G28" s="1350"/>
      <c r="H28" s="1341"/>
      <c r="I28" s="1342"/>
      <c r="J28" s="1343"/>
      <c r="K28" s="1350"/>
      <c r="L28" s="2184"/>
      <c r="M28" s="2185"/>
      <c r="N28" s="2186"/>
      <c r="P28"/>
    </row>
    <row r="29" spans="1:16" s="271" customFormat="1" ht="22.2" customHeight="1">
      <c r="A29" s="2224"/>
      <c r="B29" s="1355"/>
      <c r="C29" s="1708"/>
      <c r="D29" s="1347"/>
      <c r="E29" s="1348"/>
      <c r="F29" s="1349"/>
      <c r="G29" s="1320"/>
      <c r="H29" s="1344"/>
      <c r="I29" s="1345"/>
      <c r="J29" s="1346"/>
      <c r="K29" s="1320"/>
      <c r="L29" s="1347"/>
      <c r="M29" s="1348"/>
      <c r="N29" s="1349"/>
      <c r="P29"/>
    </row>
    <row r="30" spans="1:16" s="271" customFormat="1" ht="22.2" customHeight="1">
      <c r="A30" s="2225" t="s">
        <v>747</v>
      </c>
      <c r="B30" s="1758" t="s">
        <v>967</v>
      </c>
      <c r="C30" s="1351"/>
      <c r="D30" s="2193" t="s">
        <v>953</v>
      </c>
      <c r="E30" s="2194"/>
      <c r="F30" s="2195"/>
      <c r="G30" s="1350"/>
      <c r="H30" s="2196" t="s">
        <v>953</v>
      </c>
      <c r="I30" s="2197"/>
      <c r="J30" s="2198"/>
      <c r="K30" s="1350"/>
      <c r="L30" s="2193" t="s">
        <v>953</v>
      </c>
      <c r="M30" s="2194"/>
      <c r="N30" s="2195"/>
      <c r="P30"/>
    </row>
    <row r="31" spans="1:16" s="271" customFormat="1" ht="22.2" customHeight="1">
      <c r="A31" s="2225"/>
      <c r="B31" s="1759" t="s">
        <v>968</v>
      </c>
      <c r="C31" s="1708"/>
      <c r="D31" s="2190"/>
      <c r="E31" s="2191"/>
      <c r="F31" s="2192"/>
      <c r="G31" s="1350"/>
      <c r="H31" s="1328"/>
      <c r="I31" s="1329"/>
      <c r="J31" s="1330"/>
      <c r="K31" s="1350"/>
      <c r="L31" s="2190"/>
      <c r="M31" s="2191"/>
      <c r="N31" s="2192"/>
      <c r="P31"/>
    </row>
    <row r="32" spans="1:16" s="271" customFormat="1" ht="22.2" customHeight="1">
      <c r="A32" s="2225"/>
      <c r="B32" s="1760" t="s">
        <v>969</v>
      </c>
      <c r="C32" s="1351"/>
      <c r="G32" s="1320"/>
      <c r="H32" s="2190"/>
      <c r="I32" s="2191"/>
      <c r="J32" s="2192"/>
      <c r="K32" s="1320"/>
      <c r="P32"/>
    </row>
    <row r="33" spans="1:16" s="271" customFormat="1" ht="22.2" customHeight="1">
      <c r="A33"/>
      <c r="B33" s="1761" t="s">
        <v>970</v>
      </c>
      <c r="C33" s="1708"/>
      <c r="D33" s="2190"/>
      <c r="E33" s="2191"/>
      <c r="F33" s="2192"/>
      <c r="G33" s="1350"/>
      <c r="H33" s="1328"/>
      <c r="I33" s="1329"/>
      <c r="J33" s="1330"/>
      <c r="K33" s="1350"/>
      <c r="L33" s="2190"/>
      <c r="M33" s="2191"/>
      <c r="N33" s="2192"/>
      <c r="P33"/>
    </row>
    <row r="34" spans="1:16" s="271" customFormat="1" ht="22.2" customHeight="1">
      <c r="A34"/>
      <c r="B34" s="1701" t="s">
        <v>924</v>
      </c>
      <c r="C34" s="1311"/>
      <c r="D34" s="271">
        <v>4</v>
      </c>
      <c r="E34" s="2211">
        <f>+'jobinfo(2)'!$C$2</f>
        <v>0</v>
      </c>
      <c r="F34" s="2212"/>
      <c r="G34" s="2212"/>
      <c r="H34" s="2212"/>
      <c r="I34" s="271">
        <v>5</v>
      </c>
      <c r="J34" s="1352">
        <f>+'jobinfo(2)'!$C$3</f>
        <v>0</v>
      </c>
      <c r="K34" s="1353"/>
      <c r="N34" s="271">
        <v>6</v>
      </c>
      <c r="P34"/>
    </row>
    <row r="35" spans="1:16" s="271" customFormat="1" ht="22.2" customHeight="1">
      <c r="A35"/>
      <c r="B35" s="1697">
        <f>+'jobinfo(2)'!$C$1</f>
        <v>0</v>
      </c>
      <c r="C35" s="1351"/>
      <c r="D35" s="2213">
        <f>'MIT-EQPT'!B36</f>
        <v>0</v>
      </c>
      <c r="E35" s="2214"/>
      <c r="F35" s="2214"/>
      <c r="G35" s="1350"/>
      <c r="H35" s="2217">
        <f>'MIT-EQPT'!B37</f>
        <v>0</v>
      </c>
      <c r="I35" s="2217"/>
      <c r="J35" s="2217"/>
      <c r="K35" s="1350"/>
      <c r="L35" s="2219">
        <f>'MIT-EQPT'!B38</f>
        <v>0</v>
      </c>
      <c r="M35" s="2219"/>
      <c r="N35" s="2219"/>
      <c r="P35"/>
    </row>
    <row r="36" spans="1:16" s="271" customFormat="1" ht="22.2" customHeight="1">
      <c r="A36"/>
      <c r="B36" s="1698" t="s">
        <v>925</v>
      </c>
      <c r="C36" s="1351"/>
      <c r="D36" s="2215"/>
      <c r="E36" s="2216"/>
      <c r="F36" s="2216"/>
      <c r="G36" s="1350"/>
      <c r="H36" s="2218"/>
      <c r="I36" s="2218"/>
      <c r="J36" s="2218"/>
      <c r="K36" s="1350"/>
      <c r="L36" s="2220"/>
      <c r="M36" s="2220"/>
      <c r="N36" s="2220"/>
      <c r="P36"/>
    </row>
    <row r="37" spans="1:16" s="271" customFormat="1" ht="22.2" customHeight="1">
      <c r="A37"/>
      <c r="B37" s="1680" t="s">
        <v>926</v>
      </c>
      <c r="C37" s="1351"/>
      <c r="D37" s="1700" t="str">
        <f t="shared" ref="D37:N37" si="0">D4</f>
        <v>Labels</v>
      </c>
      <c r="E37" s="1700" t="str">
        <f t="shared" si="0"/>
        <v>Equipt</v>
      </c>
      <c r="F37" s="1700" t="str">
        <f t="shared" si="0"/>
        <v>Sorted</v>
      </c>
      <c r="G37" s="1700">
        <f t="shared" si="0"/>
        <v>0</v>
      </c>
      <c r="H37" s="1700" t="str">
        <f t="shared" si="0"/>
        <v>Labels</v>
      </c>
      <c r="I37" s="1700" t="str">
        <f t="shared" si="0"/>
        <v>Equipt</v>
      </c>
      <c r="J37" s="1700" t="str">
        <f t="shared" si="0"/>
        <v>Sorted</v>
      </c>
      <c r="K37" s="1700">
        <f t="shared" si="0"/>
        <v>0</v>
      </c>
      <c r="L37" s="1700" t="str">
        <f t="shared" si="0"/>
        <v>Labels</v>
      </c>
      <c r="M37" s="1700" t="str">
        <f t="shared" si="0"/>
        <v>Equipt</v>
      </c>
      <c r="N37" s="1700" t="str">
        <f t="shared" si="0"/>
        <v>Sorted</v>
      </c>
      <c r="P37"/>
    </row>
    <row r="38" spans="1:16" s="271" customFormat="1" ht="22.2" customHeight="1">
      <c r="A38"/>
      <c r="B38" s="1726" t="s">
        <v>930</v>
      </c>
      <c r="C38" s="1703"/>
      <c r="D38" s="1728" t="s">
        <v>971</v>
      </c>
      <c r="E38" s="1736" t="s">
        <v>972</v>
      </c>
      <c r="F38" s="1730" t="s">
        <v>973</v>
      </c>
      <c r="G38" s="1710"/>
      <c r="H38" s="1728" t="s">
        <v>971</v>
      </c>
      <c r="I38" s="1729" t="s">
        <v>972</v>
      </c>
      <c r="J38" s="1730" t="s">
        <v>973</v>
      </c>
      <c r="K38" s="1710"/>
      <c r="L38" s="1728" t="s">
        <v>971</v>
      </c>
      <c r="M38" s="1736" t="s">
        <v>972</v>
      </c>
      <c r="N38" s="1730" t="s">
        <v>973</v>
      </c>
      <c r="P38"/>
    </row>
    <row r="39" spans="1:16" s="271" customFormat="1" ht="22.2" customHeight="1">
      <c r="A39"/>
      <c r="B39" s="1699"/>
      <c r="C39" s="1351"/>
      <c r="D39" s="1319" t="str">
        <f>D6</f>
        <v>%</v>
      </c>
      <c r="E39" s="1319" t="str">
        <f t="shared" ref="E39:N39" si="1">E6</f>
        <v>L x W</v>
      </c>
      <c r="F39" s="1319" t="str">
        <f t="shared" si="1"/>
        <v>HT</v>
      </c>
      <c r="G39" s="1319">
        <f t="shared" si="1"/>
        <v>0</v>
      </c>
      <c r="H39" s="1319" t="str">
        <f t="shared" si="1"/>
        <v>%</v>
      </c>
      <c r="I39" s="1319" t="str">
        <f t="shared" si="1"/>
        <v>L x W</v>
      </c>
      <c r="J39" s="1319" t="str">
        <f t="shared" si="1"/>
        <v>HT</v>
      </c>
      <c r="K39" s="1319">
        <f t="shared" si="1"/>
        <v>0</v>
      </c>
      <c r="L39" s="1319" t="str">
        <f t="shared" si="1"/>
        <v>%</v>
      </c>
      <c r="M39" s="1319" t="str">
        <f t="shared" si="1"/>
        <v>L x W</v>
      </c>
      <c r="N39" s="1319" t="str">
        <f t="shared" si="1"/>
        <v>HT</v>
      </c>
      <c r="P39"/>
    </row>
    <row r="40" spans="1:16" s="271" customFormat="1" ht="22.2" customHeight="1">
      <c r="A40" s="2223" t="s">
        <v>935</v>
      </c>
      <c r="B40" s="1699" t="s">
        <v>936</v>
      </c>
      <c r="C40" s="1351"/>
      <c r="D40" s="1310"/>
      <c r="E40" s="1338"/>
      <c r="F40" s="1337"/>
      <c r="G40" s="1350"/>
      <c r="H40" s="1306"/>
      <c r="I40" s="1307"/>
      <c r="J40" s="1306"/>
      <c r="K40" s="1350"/>
      <c r="L40" s="1307"/>
      <c r="M40" s="1306"/>
      <c r="N40" s="1307"/>
      <c r="P40"/>
    </row>
    <row r="41" spans="1:16" s="271" customFormat="1" ht="22.2" customHeight="1">
      <c r="A41" s="2223"/>
      <c r="B41" s="1688" t="s">
        <v>937</v>
      </c>
      <c r="C41" s="1351"/>
      <c r="D41" s="2202"/>
      <c r="E41" s="2203"/>
      <c r="F41" s="2204"/>
      <c r="G41" s="1350"/>
      <c r="H41" s="2184"/>
      <c r="I41" s="2185"/>
      <c r="J41" s="2186"/>
      <c r="K41" s="1350"/>
      <c r="L41" s="1339"/>
      <c r="M41" s="1339"/>
      <c r="N41" s="1340"/>
      <c r="P41"/>
    </row>
    <row r="42" spans="1:16" s="271" customFormat="1" ht="22.2" customHeight="1">
      <c r="A42" s="2223"/>
      <c r="B42" s="1689" t="s">
        <v>974</v>
      </c>
      <c r="C42" s="1351"/>
      <c r="D42" s="2184"/>
      <c r="E42" s="2185"/>
      <c r="F42" s="2186"/>
      <c r="G42" s="1320"/>
      <c r="H42" s="2205"/>
      <c r="I42" s="2206"/>
      <c r="J42" s="2207"/>
      <c r="K42" s="1320"/>
      <c r="L42" s="2184"/>
      <c r="M42" s="2185"/>
      <c r="N42" s="2186"/>
      <c r="P42"/>
    </row>
    <row r="43" spans="1:16" s="271" customFormat="1" ht="22.2" customHeight="1">
      <c r="A43" s="2223"/>
      <c r="B43" s="1690" t="s">
        <v>942</v>
      </c>
      <c r="C43" s="1351"/>
      <c r="D43" s="2202"/>
      <c r="E43" s="2203"/>
      <c r="F43" s="2204"/>
      <c r="G43" s="1350"/>
      <c r="H43" s="2184"/>
      <c r="I43" s="2185"/>
      <c r="J43" s="2186"/>
      <c r="K43" s="1350"/>
      <c r="L43" s="1339"/>
      <c r="M43" s="1339"/>
      <c r="N43" s="1340"/>
      <c r="P43"/>
    </row>
    <row r="44" spans="1:16" s="271" customFormat="1" ht="22.2" customHeight="1">
      <c r="A44" s="2223"/>
      <c r="B44" s="1691" t="s">
        <v>944</v>
      </c>
      <c r="C44" s="1351"/>
      <c r="D44" s="2184"/>
      <c r="E44" s="2185"/>
      <c r="F44" s="2186"/>
      <c r="G44" s="1320"/>
      <c r="H44" s="2205"/>
      <c r="I44" s="2206"/>
      <c r="J44" s="2207"/>
      <c r="K44" s="1320"/>
      <c r="L44" s="2184"/>
      <c r="M44" s="2185"/>
      <c r="N44" s="2186"/>
      <c r="P44"/>
    </row>
    <row r="45" spans="1:16" s="271" customFormat="1" ht="22.2" customHeight="1">
      <c r="A45" s="2223"/>
      <c r="B45" s="1690" t="s">
        <v>946</v>
      </c>
      <c r="C45" s="1351"/>
      <c r="D45" s="2202"/>
      <c r="E45" s="2203"/>
      <c r="F45" s="2204"/>
      <c r="G45" s="1350"/>
      <c r="H45" s="2184"/>
      <c r="I45" s="2185"/>
      <c r="J45" s="2186"/>
      <c r="K45" s="1350"/>
      <c r="L45" s="1339"/>
      <c r="M45" s="1339"/>
      <c r="N45" s="1340"/>
      <c r="P45"/>
    </row>
    <row r="46" spans="1:16" s="271" customFormat="1" ht="22.2" customHeight="1">
      <c r="A46" s="2223"/>
      <c r="B46" s="1691" t="s">
        <v>948</v>
      </c>
      <c r="C46" s="1351"/>
      <c r="D46" s="2184"/>
      <c r="E46" s="2185"/>
      <c r="F46" s="2186"/>
      <c r="G46" s="1320"/>
      <c r="H46" s="2205"/>
      <c r="I46" s="2206"/>
      <c r="J46" s="2207"/>
      <c r="K46" s="1320"/>
      <c r="L46" s="2184"/>
      <c r="M46" s="2185"/>
      <c r="N46" s="2186"/>
      <c r="P46"/>
    </row>
    <row r="47" spans="1:16" s="271" customFormat="1" ht="22.2" customHeight="1">
      <c r="A47" s="2223"/>
      <c r="B47" s="1692" t="s">
        <v>950</v>
      </c>
      <c r="C47" s="1351"/>
      <c r="D47" s="2202"/>
      <c r="E47" s="2203"/>
      <c r="F47" s="2204"/>
      <c r="G47" s="1350"/>
      <c r="H47" s="2184"/>
      <c r="I47" s="2185"/>
      <c r="J47" s="2186"/>
      <c r="K47" s="1350"/>
      <c r="L47" s="1339"/>
      <c r="M47" s="1339"/>
      <c r="N47" s="1340"/>
      <c r="P47"/>
    </row>
    <row r="48" spans="1:16" s="271" customFormat="1" ht="22.2" customHeight="1">
      <c r="A48" s="2221" t="s">
        <v>426</v>
      </c>
      <c r="B48" s="1694" t="s">
        <v>952</v>
      </c>
      <c r="C48" s="1351"/>
      <c r="D48" s="2193" t="s">
        <v>953</v>
      </c>
      <c r="E48" s="2194"/>
      <c r="F48" s="2195"/>
      <c r="G48" s="1320"/>
      <c r="H48" s="2193" t="s">
        <v>953</v>
      </c>
      <c r="I48" s="2194"/>
      <c r="J48" s="2195"/>
      <c r="K48" s="1320"/>
      <c r="L48" s="2208" t="s">
        <v>953</v>
      </c>
      <c r="M48" s="2209"/>
      <c r="N48" s="2210"/>
      <c r="P48"/>
    </row>
    <row r="49" spans="1:16" s="271" customFormat="1" ht="22.2" customHeight="1">
      <c r="A49" s="2221"/>
      <c r="B49" s="1688" t="s">
        <v>954</v>
      </c>
      <c r="C49" s="1351"/>
      <c r="D49" s="1321"/>
      <c r="E49" s="1322"/>
      <c r="F49" s="1323"/>
      <c r="G49" s="1350"/>
      <c r="H49" s="1328"/>
      <c r="I49" s="1329"/>
      <c r="J49" s="1330"/>
      <c r="K49" s="1350"/>
      <c r="L49" s="1339"/>
      <c r="M49" s="1339"/>
      <c r="N49" s="1340"/>
      <c r="P49"/>
    </row>
    <row r="50" spans="1:16" s="271" customFormat="1" ht="22.2" customHeight="1">
      <c r="A50" s="2221"/>
      <c r="B50" s="1693" t="s">
        <v>975</v>
      </c>
      <c r="C50" s="1351"/>
      <c r="D50" s="1328"/>
      <c r="E50" s="1329"/>
      <c r="F50" s="1330"/>
      <c r="G50" s="1708"/>
      <c r="H50" s="2187"/>
      <c r="I50" s="2188"/>
      <c r="J50" s="2189"/>
      <c r="K50" s="1703"/>
      <c r="L50" s="1328"/>
      <c r="M50" s="1329"/>
      <c r="N50" s="1330"/>
      <c r="P50"/>
    </row>
    <row r="51" spans="1:16" s="271" customFormat="1" ht="22.2" customHeight="1">
      <c r="A51" s="2221"/>
      <c r="B51" s="1307" t="s">
        <v>956</v>
      </c>
      <c r="C51" s="1351"/>
      <c r="D51" s="1321"/>
      <c r="E51" s="1322"/>
      <c r="F51" s="1323"/>
      <c r="G51" s="1354"/>
      <c r="H51" s="2184"/>
      <c r="I51" s="2185"/>
      <c r="J51" s="2186"/>
      <c r="K51" s="1709"/>
      <c r="L51" s="1339"/>
      <c r="M51" s="1339"/>
      <c r="N51" s="1340"/>
      <c r="P51"/>
    </row>
    <row r="52" spans="1:16" s="271" customFormat="1" ht="22.2" customHeight="1">
      <c r="A52" s="2221"/>
      <c r="B52" s="1324" t="s">
        <v>957</v>
      </c>
      <c r="C52" s="1351"/>
      <c r="D52" s="1328"/>
      <c r="E52" s="1329"/>
      <c r="F52" s="1330"/>
      <c r="G52" s="1710"/>
      <c r="H52" s="2187"/>
      <c r="I52" s="2188"/>
      <c r="J52" s="2189"/>
      <c r="K52" s="1711"/>
      <c r="L52" s="1328"/>
      <c r="M52" s="1329"/>
      <c r="N52" s="1330"/>
      <c r="P52"/>
    </row>
    <row r="53" spans="1:16" s="271" customFormat="1" ht="22.2" customHeight="1">
      <c r="A53" s="2221"/>
      <c r="B53" s="1312" t="s">
        <v>958</v>
      </c>
      <c r="C53" s="1351"/>
      <c r="D53" s="1321"/>
      <c r="E53" s="1322"/>
      <c r="F53" s="1323"/>
      <c r="G53" s="1350"/>
      <c r="H53" s="1328"/>
      <c r="I53" s="1329"/>
      <c r="J53" s="1330"/>
      <c r="K53" s="1350"/>
      <c r="L53" s="1339"/>
      <c r="M53" s="1339"/>
      <c r="N53" s="1340"/>
      <c r="P53"/>
    </row>
    <row r="54" spans="1:16" s="271" customFormat="1" ht="22.2" customHeight="1">
      <c r="A54" s="2221"/>
      <c r="B54" s="1316" t="s">
        <v>948</v>
      </c>
      <c r="C54" s="1351"/>
      <c r="D54" s="1328"/>
      <c r="E54" s="1329"/>
      <c r="F54" s="1330"/>
      <c r="G54" s="1708"/>
      <c r="H54" s="2187"/>
      <c r="I54" s="2188"/>
      <c r="J54" s="2189"/>
      <c r="K54" s="1703"/>
      <c r="L54" s="1331"/>
      <c r="M54" s="1332"/>
      <c r="N54" s="1333"/>
      <c r="P54"/>
    </row>
    <row r="55" spans="1:16" s="271" customFormat="1" ht="22.2" customHeight="1">
      <c r="A55" s="2221"/>
      <c r="B55" s="1318" t="s">
        <v>959</v>
      </c>
      <c r="C55" s="1351"/>
      <c r="D55" s="1321"/>
      <c r="E55" s="1322"/>
      <c r="F55" s="1323"/>
      <c r="G55" s="1354"/>
      <c r="H55" s="2184"/>
      <c r="I55" s="2185"/>
      <c r="J55" s="2186"/>
      <c r="K55" s="1709"/>
      <c r="L55" s="1339"/>
      <c r="M55" s="1339"/>
      <c r="N55" s="1340"/>
      <c r="P55"/>
    </row>
    <row r="56" spans="1:16" s="271" customFormat="1" ht="22.2" customHeight="1">
      <c r="A56" s="2221"/>
      <c r="B56" s="1315" t="s">
        <v>960</v>
      </c>
      <c r="C56" s="1351"/>
      <c r="D56" s="1328"/>
      <c r="E56" s="1329"/>
      <c r="F56" s="1330"/>
      <c r="G56" s="1710"/>
      <c r="H56" s="2187"/>
      <c r="I56" s="2188"/>
      <c r="J56" s="2189"/>
      <c r="K56" s="1711"/>
      <c r="L56" s="1331"/>
      <c r="M56" s="1332"/>
      <c r="N56" s="1333"/>
      <c r="P56"/>
    </row>
    <row r="57" spans="1:16" s="271" customFormat="1" ht="22.2" customHeight="1">
      <c r="A57" s="1702"/>
      <c r="B57" s="1313" t="s">
        <v>961</v>
      </c>
      <c r="C57" s="1351"/>
      <c r="D57" s="1712"/>
      <c r="E57" s="1713"/>
      <c r="F57" s="1714"/>
      <c r="G57" s="1350"/>
      <c r="H57" s="1559"/>
      <c r="I57" s="1560"/>
      <c r="J57" s="1561"/>
      <c r="K57" s="1350"/>
      <c r="L57" s="1553"/>
      <c r="M57" s="1554"/>
      <c r="N57" s="1555"/>
      <c r="P57"/>
    </row>
    <row r="58" spans="1:16" s="271" customFormat="1" ht="22.2" customHeight="1">
      <c r="A58" s="1702"/>
      <c r="B58" s="1313"/>
      <c r="C58" s="1351"/>
      <c r="D58" s="1715"/>
      <c r="E58" s="1716"/>
      <c r="F58" s="1717"/>
      <c r="G58" s="1708"/>
      <c r="H58" s="2187"/>
      <c r="I58" s="2188"/>
      <c r="J58" s="2189"/>
      <c r="K58" s="1703"/>
      <c r="L58" s="1556"/>
      <c r="M58" s="1557"/>
      <c r="N58" s="1558"/>
      <c r="P58"/>
    </row>
    <row r="59" spans="1:16" s="271" customFormat="1" ht="22.2" customHeight="1">
      <c r="A59" s="2222" t="s">
        <v>962</v>
      </c>
      <c r="B59" s="1695" t="s">
        <v>963</v>
      </c>
      <c r="C59" s="1351"/>
      <c r="D59" s="2184"/>
      <c r="E59" s="2185"/>
      <c r="F59" s="2186"/>
      <c r="G59" s="1354"/>
      <c r="H59" s="2184"/>
      <c r="I59" s="2185"/>
      <c r="J59" s="2186"/>
      <c r="K59" s="1709"/>
      <c r="L59" s="2184"/>
      <c r="M59" s="2185"/>
      <c r="N59" s="2186"/>
      <c r="P59"/>
    </row>
    <row r="60" spans="1:16" s="271" customFormat="1" ht="22.2" customHeight="1">
      <c r="A60" s="2222"/>
      <c r="B60" s="1325" t="s">
        <v>964</v>
      </c>
      <c r="C60" s="1351"/>
      <c r="D60" s="2199"/>
      <c r="E60" s="2200"/>
      <c r="F60" s="2201"/>
      <c r="G60" s="1710"/>
      <c r="H60" s="2187"/>
      <c r="I60" s="2188"/>
      <c r="J60" s="2189"/>
      <c r="K60" s="1711"/>
      <c r="L60" s="2199"/>
      <c r="M60" s="2200"/>
      <c r="N60" s="2201"/>
      <c r="P60"/>
    </row>
    <row r="61" spans="1:16" s="271" customFormat="1" ht="22.2" customHeight="1">
      <c r="A61" s="2224" t="s">
        <v>965</v>
      </c>
      <c r="B61" s="1306" t="s">
        <v>966</v>
      </c>
      <c r="C61" s="1351"/>
      <c r="D61" s="2184"/>
      <c r="E61" s="2185"/>
      <c r="F61" s="2186"/>
      <c r="G61" s="1350"/>
      <c r="H61" s="1341"/>
      <c r="I61" s="1342"/>
      <c r="J61" s="1343"/>
      <c r="K61" s="1350"/>
      <c r="L61" s="2184"/>
      <c r="M61" s="2185"/>
      <c r="N61" s="2186"/>
      <c r="P61"/>
    </row>
    <row r="62" spans="1:16" s="271" customFormat="1" ht="22.2" customHeight="1">
      <c r="A62" s="2224"/>
      <c r="B62" s="1335"/>
      <c r="C62" s="1351"/>
      <c r="D62" s="1347"/>
      <c r="E62" s="1348"/>
      <c r="F62" s="1349"/>
      <c r="G62" s="1320"/>
      <c r="H62" s="1344"/>
      <c r="I62" s="1345"/>
      <c r="J62" s="1346"/>
      <c r="K62" s="1320"/>
      <c r="L62" s="1347"/>
      <c r="M62" s="1348"/>
      <c r="N62" s="1349"/>
      <c r="P62"/>
    </row>
    <row r="63" spans="1:16" s="271" customFormat="1" ht="22.2" customHeight="1">
      <c r="A63" s="2225" t="s">
        <v>747</v>
      </c>
      <c r="B63" s="1326" t="s">
        <v>976</v>
      </c>
      <c r="C63" s="1351"/>
      <c r="D63" s="2193" t="s">
        <v>953</v>
      </c>
      <c r="E63" s="2194"/>
      <c r="F63" s="2195"/>
      <c r="G63" s="1350"/>
      <c r="H63" s="2196" t="s">
        <v>953</v>
      </c>
      <c r="I63" s="2197"/>
      <c r="J63" s="2198"/>
      <c r="K63" s="1350"/>
      <c r="L63" s="2193" t="s">
        <v>953</v>
      </c>
      <c r="M63" s="2194"/>
      <c r="N63" s="2195"/>
      <c r="P63"/>
    </row>
    <row r="64" spans="1:16" s="271" customFormat="1" ht="22.2" customHeight="1">
      <c r="A64" s="2225"/>
      <c r="B64" s="22" t="s">
        <v>968</v>
      </c>
      <c r="C64" s="1351"/>
      <c r="D64" s="2190"/>
      <c r="E64" s="2191"/>
      <c r="F64" s="2192"/>
      <c r="G64" s="1350"/>
      <c r="H64" s="1328"/>
      <c r="I64" s="1329"/>
      <c r="J64" s="1330"/>
      <c r="K64" s="1350"/>
      <c r="L64" s="2190"/>
      <c r="M64" s="2191"/>
      <c r="N64" s="2192"/>
      <c r="P64"/>
    </row>
    <row r="65" spans="1:16" s="271" customFormat="1" ht="22.2" customHeight="1">
      <c r="A65" s="2225"/>
      <c r="B65" s="1696" t="s">
        <v>969</v>
      </c>
      <c r="C65" s="1351"/>
      <c r="G65" s="1320"/>
      <c r="H65" s="2190"/>
      <c r="I65" s="2191"/>
      <c r="J65" s="2192"/>
      <c r="K65" s="1320"/>
      <c r="P65"/>
    </row>
    <row r="66" spans="1:16" s="271" customFormat="1" ht="22.2" customHeight="1">
      <c r="A66"/>
      <c r="B66" s="1314" t="s">
        <v>970</v>
      </c>
      <c r="C66" s="1351"/>
      <c r="D66" s="2190"/>
      <c r="E66" s="2191"/>
      <c r="F66" s="2192"/>
      <c r="G66" s="1350"/>
      <c r="H66" s="1328"/>
      <c r="I66" s="1329"/>
      <c r="J66" s="1330"/>
      <c r="K66" s="1350"/>
      <c r="L66" s="2190"/>
      <c r="M66" s="2191"/>
      <c r="N66" s="2192"/>
      <c r="P66"/>
    </row>
    <row r="67" spans="1:16" ht="22.2" customHeight="1">
      <c r="B67" s="1701" t="s">
        <v>924</v>
      </c>
      <c r="C67" s="1311"/>
      <c r="D67" s="271">
        <v>7</v>
      </c>
      <c r="E67" s="2211">
        <f>+'jobinfo(2)'!$C$2</f>
        <v>0</v>
      </c>
      <c r="F67" s="2212"/>
      <c r="G67" s="2212"/>
      <c r="H67" s="2212"/>
      <c r="I67" s="271">
        <v>8</v>
      </c>
      <c r="J67" s="1352">
        <f>+'jobinfo(2)'!$C$3</f>
        <v>0</v>
      </c>
      <c r="K67" s="1353"/>
      <c r="N67" s="271">
        <v>9</v>
      </c>
    </row>
    <row r="68" spans="1:16" ht="22.2" customHeight="1">
      <c r="B68" s="1697">
        <f>+'jobinfo(2)'!$C$1</f>
        <v>0</v>
      </c>
      <c r="C68" s="1351"/>
      <c r="D68" s="2213">
        <f>'MIT-EQPT'!B39</f>
        <v>0</v>
      </c>
      <c r="E68" s="2214"/>
      <c r="F68" s="2214"/>
      <c r="G68" s="1351"/>
      <c r="H68" s="2217">
        <f>'MIT-EQPT'!B40</f>
        <v>0</v>
      </c>
      <c r="I68" s="2217"/>
      <c r="J68" s="2217"/>
      <c r="K68" s="1351"/>
      <c r="L68" s="2214">
        <f>'MIT-EQPT'!B41</f>
        <v>0</v>
      </c>
      <c r="M68" s="2214"/>
      <c r="N68" s="2214"/>
    </row>
    <row r="69" spans="1:16" ht="22.2" customHeight="1">
      <c r="B69" s="1698" t="s">
        <v>925</v>
      </c>
      <c r="C69" s="1351"/>
      <c r="D69" s="2215"/>
      <c r="E69" s="2216"/>
      <c r="F69" s="2216"/>
      <c r="G69" s="1354"/>
      <c r="H69" s="2218"/>
      <c r="I69" s="2218"/>
      <c r="J69" s="2218"/>
      <c r="K69" s="1354"/>
      <c r="L69" s="2216"/>
      <c r="M69" s="2216"/>
      <c r="N69" s="2216"/>
    </row>
    <row r="70" spans="1:16" ht="22.2" customHeight="1">
      <c r="B70" s="1680" t="s">
        <v>926</v>
      </c>
      <c r="C70" s="1351"/>
      <c r="D70" s="1700" t="str">
        <f t="shared" ref="D70:N70" si="2">D37</f>
        <v>Labels</v>
      </c>
      <c r="E70" s="1700" t="str">
        <f t="shared" si="2"/>
        <v>Equipt</v>
      </c>
      <c r="F70" s="1700" t="str">
        <f t="shared" si="2"/>
        <v>Sorted</v>
      </c>
      <c r="G70" s="1700">
        <f t="shared" si="2"/>
        <v>0</v>
      </c>
      <c r="H70" s="1700" t="str">
        <f t="shared" si="2"/>
        <v>Labels</v>
      </c>
      <c r="I70" s="1700" t="str">
        <f t="shared" si="2"/>
        <v>Equipt</v>
      </c>
      <c r="J70" s="1700" t="str">
        <f t="shared" si="2"/>
        <v>Sorted</v>
      </c>
      <c r="K70" s="1700">
        <f t="shared" si="2"/>
        <v>0</v>
      </c>
      <c r="L70" s="1700" t="str">
        <f t="shared" si="2"/>
        <v>Labels</v>
      </c>
      <c r="M70" s="1700" t="str">
        <f t="shared" si="2"/>
        <v>Equipt</v>
      </c>
      <c r="N70" s="1700" t="str">
        <f t="shared" si="2"/>
        <v>Sorted</v>
      </c>
    </row>
    <row r="71" spans="1:16" ht="22.2" customHeight="1">
      <c r="B71" s="1726" t="s">
        <v>930</v>
      </c>
      <c r="C71" s="1708"/>
      <c r="D71" s="1681" t="s">
        <v>927</v>
      </c>
      <c r="E71" s="1685" t="s">
        <v>929</v>
      </c>
      <c r="F71" s="1727" t="s">
        <v>931</v>
      </c>
      <c r="G71" s="1710"/>
      <c r="H71" s="1681" t="s">
        <v>927</v>
      </c>
      <c r="I71" s="1685" t="s">
        <v>929</v>
      </c>
      <c r="J71" s="1727" t="s">
        <v>931</v>
      </c>
      <c r="K71" s="1710"/>
      <c r="L71" s="1681" t="s">
        <v>927</v>
      </c>
      <c r="M71" s="1685" t="s">
        <v>929</v>
      </c>
      <c r="N71" s="1727" t="s">
        <v>931</v>
      </c>
    </row>
    <row r="72" spans="1:16" ht="22.2" customHeight="1">
      <c r="B72" s="1699"/>
      <c r="C72" s="1351"/>
      <c r="D72" s="1319" t="str">
        <f>D39</f>
        <v>%</v>
      </c>
      <c r="E72" s="1319" t="str">
        <f t="shared" ref="E72:N72" si="3">E39</f>
        <v>L x W</v>
      </c>
      <c r="F72" s="1319" t="str">
        <f t="shared" si="3"/>
        <v>HT</v>
      </c>
      <c r="G72" s="1319">
        <f t="shared" si="3"/>
        <v>0</v>
      </c>
      <c r="H72" s="1319" t="str">
        <f t="shared" si="3"/>
        <v>%</v>
      </c>
      <c r="I72" s="1319" t="str">
        <f t="shared" si="3"/>
        <v>L x W</v>
      </c>
      <c r="J72" s="1319" t="str">
        <f t="shared" si="3"/>
        <v>HT</v>
      </c>
      <c r="K72" s="1319">
        <f t="shared" si="3"/>
        <v>0</v>
      </c>
      <c r="L72" s="1319" t="str">
        <f t="shared" si="3"/>
        <v>%</v>
      </c>
      <c r="M72" s="1319" t="str">
        <f t="shared" si="3"/>
        <v>L x W</v>
      </c>
      <c r="N72" s="1319" t="str">
        <f t="shared" si="3"/>
        <v>HT</v>
      </c>
    </row>
    <row r="73" spans="1:16" ht="22.2" customHeight="1">
      <c r="A73" s="2223" t="s">
        <v>935</v>
      </c>
      <c r="B73" s="1699" t="s">
        <v>936</v>
      </c>
      <c r="C73" s="1708"/>
      <c r="D73" s="1310"/>
      <c r="E73" s="1338"/>
      <c r="F73" s="1337"/>
      <c r="G73" s="1320"/>
      <c r="H73" s="1306"/>
      <c r="I73" s="1307"/>
      <c r="J73" s="1306"/>
      <c r="K73" s="1320"/>
      <c r="L73" s="1307"/>
      <c r="M73" s="1306"/>
      <c r="N73" s="1307"/>
    </row>
    <row r="74" spans="1:16" ht="22.2" customHeight="1">
      <c r="A74" s="2223"/>
      <c r="B74" s="1688" t="s">
        <v>937</v>
      </c>
      <c r="C74" s="1351"/>
      <c r="D74" s="2202"/>
      <c r="E74" s="2203"/>
      <c r="F74" s="2204"/>
      <c r="G74" s="1350"/>
      <c r="H74" s="2184"/>
      <c r="I74" s="2185"/>
      <c r="J74" s="2186"/>
      <c r="K74" s="1350"/>
      <c r="L74" s="1339"/>
      <c r="M74" s="1339"/>
      <c r="N74" s="1340"/>
    </row>
    <row r="75" spans="1:16" ht="22.2" customHeight="1">
      <c r="A75" s="2223"/>
      <c r="B75" s="1689" t="s">
        <v>974</v>
      </c>
      <c r="C75" s="1708"/>
      <c r="D75" s="2184"/>
      <c r="E75" s="2185"/>
      <c r="F75" s="2186"/>
      <c r="G75" s="1320"/>
      <c r="H75" s="2205"/>
      <c r="I75" s="2206"/>
      <c r="J75" s="2207"/>
      <c r="K75" s="1320"/>
      <c r="L75" s="2184"/>
      <c r="M75" s="2185"/>
      <c r="N75" s="2186"/>
    </row>
    <row r="76" spans="1:16" ht="22.2" customHeight="1">
      <c r="A76" s="2223"/>
      <c r="B76" s="1690" t="s">
        <v>942</v>
      </c>
      <c r="C76" s="1351"/>
      <c r="D76" s="2202"/>
      <c r="E76" s="2203"/>
      <c r="F76" s="2204"/>
      <c r="G76" s="1350"/>
      <c r="H76" s="2184"/>
      <c r="I76" s="2185"/>
      <c r="J76" s="2186"/>
      <c r="K76" s="1350"/>
      <c r="L76" s="1339"/>
      <c r="M76" s="1339"/>
      <c r="N76" s="1340"/>
    </row>
    <row r="77" spans="1:16" ht="22.2" customHeight="1">
      <c r="A77" s="2223"/>
      <c r="B77" s="1691" t="s">
        <v>944</v>
      </c>
      <c r="C77" s="1708"/>
      <c r="D77" s="2184"/>
      <c r="E77" s="2185"/>
      <c r="F77" s="2186"/>
      <c r="G77" s="1320"/>
      <c r="H77" s="2205"/>
      <c r="I77" s="2206"/>
      <c r="J77" s="2207"/>
      <c r="K77" s="1320"/>
      <c r="L77" s="2184"/>
      <c r="M77" s="2185"/>
      <c r="N77" s="2186"/>
    </row>
    <row r="78" spans="1:16" ht="22.2" customHeight="1">
      <c r="A78" s="2223"/>
      <c r="B78" s="1690" t="s">
        <v>946</v>
      </c>
      <c r="C78" s="1351"/>
      <c r="D78" s="2202"/>
      <c r="E78" s="2203"/>
      <c r="F78" s="2204"/>
      <c r="G78" s="1350"/>
      <c r="H78" s="2184"/>
      <c r="I78" s="2185"/>
      <c r="J78" s="2186"/>
      <c r="K78" s="1350"/>
      <c r="L78" s="1339"/>
      <c r="M78" s="1339"/>
      <c r="N78" s="1340"/>
    </row>
    <row r="79" spans="1:16" ht="22.2" customHeight="1">
      <c r="A79" s="2223"/>
      <c r="B79" s="1691" t="s">
        <v>948</v>
      </c>
      <c r="C79" s="1708"/>
      <c r="D79" s="2184"/>
      <c r="E79" s="2185"/>
      <c r="F79" s="2186"/>
      <c r="G79" s="1320"/>
      <c r="H79" s="2205"/>
      <c r="I79" s="2206"/>
      <c r="J79" s="2207"/>
      <c r="K79" s="1320"/>
      <c r="L79" s="2184"/>
      <c r="M79" s="2185"/>
      <c r="N79" s="2186"/>
    </row>
    <row r="80" spans="1:16" ht="22.2" customHeight="1">
      <c r="A80" s="2223"/>
      <c r="B80" s="1692" t="s">
        <v>950</v>
      </c>
      <c r="C80" s="1351"/>
      <c r="D80" s="2202"/>
      <c r="E80" s="2203"/>
      <c r="F80" s="2204"/>
      <c r="G80" s="1350"/>
      <c r="H80" s="2184"/>
      <c r="I80" s="2185"/>
      <c r="J80" s="2186"/>
      <c r="K80" s="1350"/>
      <c r="L80" s="1339"/>
      <c r="M80" s="1339"/>
      <c r="N80" s="1340"/>
    </row>
    <row r="81" spans="1:14" ht="22.2" customHeight="1">
      <c r="A81" s="2221" t="s">
        <v>426</v>
      </c>
      <c r="B81" s="1694" t="s">
        <v>952</v>
      </c>
      <c r="C81" s="1708"/>
      <c r="D81" s="2193" t="s">
        <v>953</v>
      </c>
      <c r="E81" s="2194"/>
      <c r="F81" s="2195"/>
      <c r="G81" s="1320"/>
      <c r="H81" s="2193" t="s">
        <v>953</v>
      </c>
      <c r="I81" s="2194"/>
      <c r="J81" s="2195"/>
      <c r="K81" s="1320"/>
      <c r="L81" s="2208" t="s">
        <v>953</v>
      </c>
      <c r="M81" s="2209"/>
      <c r="N81" s="2210"/>
    </row>
    <row r="82" spans="1:14" ht="22.2" customHeight="1">
      <c r="A82" s="2221"/>
      <c r="B82" s="1688" t="s">
        <v>954</v>
      </c>
      <c r="C82" s="1351"/>
      <c r="D82" s="1321"/>
      <c r="E82" s="1322"/>
      <c r="F82" s="1323"/>
      <c r="G82" s="1350"/>
      <c r="H82" s="1328"/>
      <c r="I82" s="1329"/>
      <c r="J82" s="1330"/>
      <c r="K82" s="1350"/>
      <c r="L82" s="1339"/>
      <c r="M82" s="1339"/>
      <c r="N82" s="1340"/>
    </row>
    <row r="83" spans="1:14" ht="22.2" customHeight="1">
      <c r="A83" s="2221"/>
      <c r="B83" s="1693" t="s">
        <v>975</v>
      </c>
      <c r="C83" s="1708"/>
      <c r="D83" s="1328"/>
      <c r="E83" s="1329"/>
      <c r="F83" s="1330"/>
      <c r="G83" s="1708"/>
      <c r="H83" s="2187"/>
      <c r="I83" s="2188"/>
      <c r="J83" s="2189"/>
      <c r="K83" s="1703"/>
      <c r="L83" s="1328"/>
      <c r="M83" s="1329"/>
      <c r="N83" s="1330"/>
    </row>
    <row r="84" spans="1:14" ht="22.2" customHeight="1">
      <c r="A84" s="2221"/>
      <c r="B84" s="1307" t="s">
        <v>956</v>
      </c>
      <c r="C84" s="1708"/>
      <c r="D84" s="1321"/>
      <c r="E84" s="1322"/>
      <c r="F84" s="1323"/>
      <c r="G84" s="1354"/>
      <c r="H84" s="2184"/>
      <c r="I84" s="2185"/>
      <c r="J84" s="2186"/>
      <c r="K84" s="1709"/>
      <c r="L84" s="1339"/>
      <c r="M84" s="1339"/>
      <c r="N84" s="1340"/>
    </row>
    <row r="85" spans="1:14" ht="22.2" customHeight="1">
      <c r="A85" s="2221"/>
      <c r="B85" s="1324" t="s">
        <v>957</v>
      </c>
      <c r="C85" s="1351"/>
      <c r="D85" s="1328"/>
      <c r="E85" s="1329"/>
      <c r="F85" s="1330"/>
      <c r="G85" s="1710"/>
      <c r="H85" s="2187"/>
      <c r="I85" s="2188"/>
      <c r="J85" s="2189"/>
      <c r="K85" s="1711"/>
      <c r="L85" s="1328"/>
      <c r="M85" s="1329"/>
      <c r="N85" s="1330"/>
    </row>
    <row r="86" spans="1:14" ht="22.2" customHeight="1">
      <c r="A86" s="2221"/>
      <c r="B86" s="1312" t="s">
        <v>958</v>
      </c>
      <c r="C86" s="1708"/>
      <c r="D86" s="1321"/>
      <c r="E86" s="1322"/>
      <c r="F86" s="1323"/>
      <c r="G86" s="1350"/>
      <c r="H86" s="1328"/>
      <c r="I86" s="1329"/>
      <c r="J86" s="1330"/>
      <c r="K86" s="1350"/>
      <c r="L86" s="1339"/>
      <c r="M86" s="1339"/>
      <c r="N86" s="1340"/>
    </row>
    <row r="87" spans="1:14" ht="22.2" customHeight="1">
      <c r="A87" s="2221"/>
      <c r="B87" s="1316" t="s">
        <v>948</v>
      </c>
      <c r="C87" s="1351"/>
      <c r="D87" s="1328"/>
      <c r="E87" s="1329"/>
      <c r="F87" s="1330"/>
      <c r="G87" s="1708"/>
      <c r="H87" s="2187"/>
      <c r="I87" s="2188"/>
      <c r="J87" s="2189"/>
      <c r="K87" s="1703"/>
      <c r="L87" s="1331"/>
      <c r="M87" s="1332"/>
      <c r="N87" s="1333"/>
    </row>
    <row r="88" spans="1:14" ht="22.2" customHeight="1">
      <c r="A88" s="2221"/>
      <c r="B88" s="1318" t="s">
        <v>959</v>
      </c>
      <c r="C88" s="1708"/>
      <c r="D88" s="1321"/>
      <c r="E88" s="1322"/>
      <c r="F88" s="1323"/>
      <c r="G88" s="1354"/>
      <c r="H88" s="2184"/>
      <c r="I88" s="2185"/>
      <c r="J88" s="2186"/>
      <c r="K88" s="1709"/>
      <c r="L88" s="1339"/>
      <c r="M88" s="1339"/>
      <c r="N88" s="1340"/>
    </row>
    <row r="89" spans="1:14" ht="22.2" customHeight="1">
      <c r="A89" s="2221"/>
      <c r="B89" s="1315" t="s">
        <v>960</v>
      </c>
      <c r="C89" s="1351"/>
      <c r="D89" s="1328"/>
      <c r="E89" s="1329"/>
      <c r="F89" s="1330"/>
      <c r="G89" s="1710"/>
      <c r="H89" s="2187"/>
      <c r="I89" s="2188"/>
      <c r="J89" s="2189"/>
      <c r="K89" s="1711"/>
      <c r="L89" s="1331"/>
      <c r="M89" s="1332"/>
      <c r="N89" s="1333"/>
    </row>
    <row r="90" spans="1:14" ht="22.2" customHeight="1">
      <c r="A90" s="1702"/>
      <c r="B90" s="1313" t="s">
        <v>961</v>
      </c>
      <c r="C90" s="1708"/>
      <c r="D90" s="1712"/>
      <c r="E90" s="1713"/>
      <c r="F90" s="1714"/>
      <c r="G90" s="1350"/>
      <c r="H90" s="1559"/>
      <c r="I90" s="1560"/>
      <c r="J90" s="1561"/>
      <c r="K90" s="1350"/>
      <c r="L90" s="1553"/>
      <c r="M90" s="1554"/>
      <c r="N90" s="1555"/>
    </row>
    <row r="91" spans="1:14" ht="22.2" customHeight="1">
      <c r="A91" s="1702"/>
      <c r="B91" s="1313"/>
      <c r="C91" s="1351"/>
      <c r="D91" s="1715"/>
      <c r="E91" s="1716"/>
      <c r="F91" s="1717"/>
      <c r="G91" s="1708"/>
      <c r="H91" s="2187"/>
      <c r="I91" s="2188"/>
      <c r="J91" s="2189"/>
      <c r="K91" s="1703"/>
      <c r="L91" s="1556"/>
      <c r="M91" s="1557"/>
      <c r="N91" s="1558"/>
    </row>
    <row r="92" spans="1:14" ht="22.2" customHeight="1">
      <c r="A92" s="2222" t="s">
        <v>962</v>
      </c>
      <c r="B92" s="1695" t="s">
        <v>963</v>
      </c>
      <c r="C92" s="1708"/>
      <c r="D92" s="2184"/>
      <c r="E92" s="2185"/>
      <c r="F92" s="2186"/>
      <c r="G92" s="1354"/>
      <c r="H92" s="2184"/>
      <c r="I92" s="2185"/>
      <c r="J92" s="2186"/>
      <c r="K92" s="1709"/>
      <c r="L92" s="2184"/>
      <c r="M92" s="2185"/>
      <c r="N92" s="2186"/>
    </row>
    <row r="93" spans="1:14" ht="22.2" customHeight="1">
      <c r="A93" s="2222"/>
      <c r="B93" s="1325" t="s">
        <v>964</v>
      </c>
      <c r="C93" s="1708"/>
      <c r="D93" s="2199"/>
      <c r="E93" s="2200"/>
      <c r="F93" s="2201"/>
      <c r="G93" s="1710"/>
      <c r="H93" s="2187"/>
      <c r="I93" s="2188"/>
      <c r="J93" s="2189"/>
      <c r="K93" s="1711"/>
      <c r="L93" s="2199"/>
      <c r="M93" s="2200"/>
      <c r="N93" s="2201"/>
    </row>
    <row r="94" spans="1:14" ht="22.2" customHeight="1">
      <c r="A94" s="2224" t="s">
        <v>965</v>
      </c>
      <c r="B94" s="1306" t="s">
        <v>966</v>
      </c>
      <c r="C94" s="1708"/>
      <c r="D94" s="2184"/>
      <c r="E94" s="2185"/>
      <c r="F94" s="2186"/>
      <c r="G94" s="1350"/>
      <c r="H94" s="1341"/>
      <c r="I94" s="1342"/>
      <c r="J94" s="1343"/>
      <c r="K94" s="1350"/>
      <c r="L94" s="2184"/>
      <c r="M94" s="2185"/>
      <c r="N94" s="2186"/>
    </row>
    <row r="95" spans="1:14" ht="22.2" customHeight="1">
      <c r="A95" s="2224"/>
      <c r="B95" s="1335"/>
      <c r="C95" s="1351"/>
      <c r="D95" s="1347"/>
      <c r="E95" s="1348"/>
      <c r="F95" s="1349"/>
      <c r="G95" s="1320"/>
      <c r="H95" s="1344"/>
      <c r="I95" s="1345"/>
      <c r="J95" s="1346"/>
      <c r="K95" s="1320"/>
      <c r="L95" s="1347"/>
      <c r="M95" s="1348"/>
      <c r="N95" s="1349"/>
    </row>
    <row r="96" spans="1:14" ht="22.2" customHeight="1">
      <c r="A96" s="2225" t="s">
        <v>747</v>
      </c>
      <c r="B96" s="1326" t="s">
        <v>976</v>
      </c>
      <c r="C96" s="1708"/>
      <c r="D96" s="2193" t="s">
        <v>953</v>
      </c>
      <c r="E96" s="2194"/>
      <c r="F96" s="2195"/>
      <c r="G96" s="1350"/>
      <c r="H96" s="2196" t="s">
        <v>953</v>
      </c>
      <c r="I96" s="2197"/>
      <c r="J96" s="2198"/>
      <c r="K96" s="1350"/>
      <c r="L96" s="2193" t="s">
        <v>953</v>
      </c>
      <c r="M96" s="2194"/>
      <c r="N96" s="2195"/>
    </row>
    <row r="97" spans="1:14" ht="22.2" customHeight="1">
      <c r="A97" s="2225"/>
      <c r="B97" s="22" t="s">
        <v>968</v>
      </c>
      <c r="C97" s="1351"/>
      <c r="D97" s="2190"/>
      <c r="E97" s="2191"/>
      <c r="F97" s="2192"/>
      <c r="G97" s="1350"/>
      <c r="H97" s="1328"/>
      <c r="I97" s="1329"/>
      <c r="J97" s="1330"/>
      <c r="K97" s="1350"/>
      <c r="L97" s="2190"/>
      <c r="M97" s="2191"/>
      <c r="N97" s="2192"/>
    </row>
    <row r="98" spans="1:14" ht="22.2" customHeight="1">
      <c r="A98" s="2225"/>
      <c r="B98" s="1696" t="s">
        <v>969</v>
      </c>
      <c r="C98" s="1708"/>
      <c r="D98" s="271"/>
      <c r="E98" s="271"/>
      <c r="F98" s="271"/>
      <c r="G98" s="1320"/>
      <c r="H98" s="2190"/>
      <c r="I98" s="2191"/>
      <c r="J98" s="2192"/>
      <c r="K98" s="1320"/>
    </row>
    <row r="99" spans="1:14" ht="22.2" customHeight="1">
      <c r="B99" s="1314" t="s">
        <v>970</v>
      </c>
      <c r="C99" s="1351"/>
      <c r="D99" s="2190"/>
      <c r="E99" s="2191"/>
      <c r="F99" s="2192"/>
      <c r="G99" s="1350"/>
      <c r="H99" s="1328"/>
      <c r="I99" s="1329"/>
      <c r="J99" s="1330"/>
      <c r="K99" s="1350"/>
      <c r="L99" s="2190"/>
      <c r="M99" s="2191"/>
      <c r="N99" s="2192"/>
    </row>
    <row r="100" spans="1:14" ht="22.2" customHeight="1">
      <c r="B100" s="1701" t="s">
        <v>924</v>
      </c>
      <c r="C100" s="1311"/>
      <c r="D100" s="271">
        <v>10</v>
      </c>
      <c r="E100" s="2211">
        <f>+'jobinfo(2)'!$C$2</f>
        <v>0</v>
      </c>
      <c r="F100" s="2212"/>
      <c r="G100" s="2212"/>
      <c r="H100" s="2212"/>
      <c r="I100" s="271">
        <v>11</v>
      </c>
      <c r="J100" s="1352">
        <f>+'jobinfo(2)'!$C$3</f>
        <v>0</v>
      </c>
      <c r="K100" s="1353"/>
      <c r="N100" s="271">
        <v>12</v>
      </c>
    </row>
    <row r="101" spans="1:14" ht="22.2" customHeight="1">
      <c r="B101" s="1697">
        <f>+'jobinfo(2)'!$C$1</f>
        <v>0</v>
      </c>
      <c r="C101" s="1351"/>
      <c r="D101" s="2213">
        <f>'MIT-EQPT'!B42</f>
        <v>0</v>
      </c>
      <c r="E101" s="2214"/>
      <c r="F101" s="2214"/>
      <c r="G101" s="1350"/>
      <c r="H101" s="2217">
        <f>'MIT-EQPT'!B43</f>
        <v>0</v>
      </c>
      <c r="I101" s="2217"/>
      <c r="J101" s="2217"/>
      <c r="K101" s="1350"/>
      <c r="L101" s="2214">
        <f>'MIT-EQPT'!B44</f>
        <v>0</v>
      </c>
      <c r="M101" s="2214"/>
      <c r="N101" s="2214"/>
    </row>
    <row r="102" spans="1:14" ht="22.2" customHeight="1">
      <c r="B102" s="1698" t="s">
        <v>925</v>
      </c>
      <c r="C102" s="1351"/>
      <c r="D102" s="2215"/>
      <c r="E102" s="2216"/>
      <c r="F102" s="2216"/>
      <c r="G102" s="1350"/>
      <c r="H102" s="2218"/>
      <c r="I102" s="2218"/>
      <c r="J102" s="2218"/>
      <c r="K102" s="1350"/>
      <c r="L102" s="2216"/>
      <c r="M102" s="2216"/>
      <c r="N102" s="2216"/>
    </row>
    <row r="103" spans="1:14" ht="22.2" customHeight="1">
      <c r="B103" s="1680" t="s">
        <v>926</v>
      </c>
      <c r="C103" s="1351"/>
      <c r="D103" s="1700" t="str">
        <f t="shared" ref="D103:N103" si="4">D70</f>
        <v>Labels</v>
      </c>
      <c r="E103" s="1700" t="str">
        <f t="shared" si="4"/>
        <v>Equipt</v>
      </c>
      <c r="F103" s="1700" t="str">
        <f t="shared" si="4"/>
        <v>Sorted</v>
      </c>
      <c r="G103" s="1700">
        <f t="shared" si="4"/>
        <v>0</v>
      </c>
      <c r="H103" s="1700" t="str">
        <f t="shared" si="4"/>
        <v>Labels</v>
      </c>
      <c r="I103" s="1700" t="str">
        <f t="shared" si="4"/>
        <v>Equipt</v>
      </c>
      <c r="J103" s="1700" t="str">
        <f t="shared" si="4"/>
        <v>Sorted</v>
      </c>
      <c r="K103" s="1700">
        <f t="shared" si="4"/>
        <v>0</v>
      </c>
      <c r="L103" s="1700" t="str">
        <f t="shared" si="4"/>
        <v>Labels</v>
      </c>
      <c r="M103" s="1700" t="str">
        <f t="shared" si="4"/>
        <v>Equipt</v>
      </c>
      <c r="N103" s="1700" t="str">
        <f t="shared" si="4"/>
        <v>Sorted</v>
      </c>
    </row>
    <row r="104" spans="1:14" ht="22.2" customHeight="1">
      <c r="B104" s="1726" t="s">
        <v>930</v>
      </c>
      <c r="C104" s="1708"/>
      <c r="D104" s="1681" t="s">
        <v>927</v>
      </c>
      <c r="E104" s="1685" t="s">
        <v>929</v>
      </c>
      <c r="F104" s="1727" t="s">
        <v>931</v>
      </c>
      <c r="G104" s="1710"/>
      <c r="H104" s="1681" t="s">
        <v>927</v>
      </c>
      <c r="I104" s="1685" t="s">
        <v>929</v>
      </c>
      <c r="J104" s="1727" t="s">
        <v>931</v>
      </c>
      <c r="K104" s="1710"/>
      <c r="L104" s="1681" t="s">
        <v>927</v>
      </c>
      <c r="M104" s="1685" t="s">
        <v>929</v>
      </c>
      <c r="N104" s="1727" t="s">
        <v>931</v>
      </c>
    </row>
    <row r="105" spans="1:14" ht="22.2" customHeight="1">
      <c r="B105" s="1699"/>
      <c r="C105" s="1351"/>
      <c r="D105" s="1319" t="str">
        <f>D72</f>
        <v>%</v>
      </c>
      <c r="E105" s="1319" t="str">
        <f t="shared" ref="E105:N105" si="5">E72</f>
        <v>L x W</v>
      </c>
      <c r="F105" s="1319" t="str">
        <f t="shared" si="5"/>
        <v>HT</v>
      </c>
      <c r="G105" s="1319">
        <f t="shared" si="5"/>
        <v>0</v>
      </c>
      <c r="H105" s="1319" t="str">
        <f t="shared" si="5"/>
        <v>%</v>
      </c>
      <c r="I105" s="1319" t="str">
        <f t="shared" si="5"/>
        <v>L x W</v>
      </c>
      <c r="J105" s="1319" t="str">
        <f t="shared" si="5"/>
        <v>HT</v>
      </c>
      <c r="K105" s="1319">
        <f t="shared" si="5"/>
        <v>0</v>
      </c>
      <c r="L105" s="1319" t="str">
        <f t="shared" si="5"/>
        <v>%</v>
      </c>
      <c r="M105" s="1319" t="str">
        <f t="shared" si="5"/>
        <v>L x W</v>
      </c>
      <c r="N105" s="1319" t="str">
        <f t="shared" si="5"/>
        <v>HT</v>
      </c>
    </row>
    <row r="106" spans="1:14" ht="22.2" customHeight="1">
      <c r="A106" s="2223" t="s">
        <v>935</v>
      </c>
      <c r="B106" s="1699" t="s">
        <v>936</v>
      </c>
      <c r="C106" s="1708"/>
      <c r="D106" s="1310"/>
      <c r="E106" s="1338"/>
      <c r="F106" s="1337"/>
      <c r="G106" s="1320"/>
      <c r="H106" s="1306"/>
      <c r="I106" s="1307"/>
      <c r="J106" s="1306"/>
      <c r="K106" s="1320"/>
      <c r="L106" s="1307"/>
      <c r="M106" s="1306"/>
      <c r="N106" s="1307"/>
    </row>
    <row r="107" spans="1:14" ht="22.2" customHeight="1">
      <c r="A107" s="2223"/>
      <c r="B107" s="1688" t="s">
        <v>937</v>
      </c>
      <c r="C107" s="1351"/>
      <c r="D107" s="2202"/>
      <c r="E107" s="2203"/>
      <c r="F107" s="2204"/>
      <c r="G107" s="1350"/>
      <c r="H107" s="2184"/>
      <c r="I107" s="2185"/>
      <c r="J107" s="2186"/>
      <c r="K107" s="1350"/>
      <c r="L107" s="1339"/>
      <c r="M107" s="1339"/>
      <c r="N107" s="1340"/>
    </row>
    <row r="108" spans="1:14" ht="22.2" customHeight="1">
      <c r="A108" s="2223"/>
      <c r="B108" s="1689" t="s">
        <v>974</v>
      </c>
      <c r="C108" s="1708"/>
      <c r="D108" s="2184"/>
      <c r="E108" s="2185"/>
      <c r="F108" s="2186"/>
      <c r="G108" s="1320"/>
      <c r="H108" s="2205"/>
      <c r="I108" s="2206"/>
      <c r="J108" s="2207"/>
      <c r="K108" s="1320"/>
      <c r="L108" s="2184"/>
      <c r="M108" s="2185"/>
      <c r="N108" s="2186"/>
    </row>
    <row r="109" spans="1:14" ht="22.2" customHeight="1">
      <c r="A109" s="2223"/>
      <c r="B109" s="1690" t="s">
        <v>942</v>
      </c>
      <c r="C109" s="1351"/>
      <c r="D109" s="2202"/>
      <c r="E109" s="2203"/>
      <c r="F109" s="2204"/>
      <c r="G109" s="1350"/>
      <c r="H109" s="2184"/>
      <c r="I109" s="2185"/>
      <c r="J109" s="2186"/>
      <c r="K109" s="1350"/>
      <c r="L109" s="1339"/>
      <c r="M109" s="1339"/>
      <c r="N109" s="1340"/>
    </row>
    <row r="110" spans="1:14" ht="22.2" customHeight="1">
      <c r="A110" s="2223"/>
      <c r="B110" s="1691" t="s">
        <v>944</v>
      </c>
      <c r="C110" s="1708"/>
      <c r="D110" s="2184"/>
      <c r="E110" s="2185"/>
      <c r="F110" s="2186"/>
      <c r="G110" s="1320"/>
      <c r="H110" s="2205"/>
      <c r="I110" s="2206"/>
      <c r="J110" s="2207"/>
      <c r="K110" s="1320"/>
      <c r="L110" s="2184"/>
      <c r="M110" s="2185"/>
      <c r="N110" s="2186"/>
    </row>
    <row r="111" spans="1:14" ht="22.2" customHeight="1">
      <c r="A111" s="2223"/>
      <c r="B111" s="1690" t="s">
        <v>946</v>
      </c>
      <c r="C111" s="1351"/>
      <c r="D111" s="2202"/>
      <c r="E111" s="2203"/>
      <c r="F111" s="2204"/>
      <c r="G111" s="1350"/>
      <c r="H111" s="2184"/>
      <c r="I111" s="2185"/>
      <c r="J111" s="2186"/>
      <c r="K111" s="1350"/>
      <c r="L111" s="1339"/>
      <c r="M111" s="1339"/>
      <c r="N111" s="1340"/>
    </row>
    <row r="112" spans="1:14" ht="22.2" customHeight="1">
      <c r="A112" s="2223"/>
      <c r="B112" s="1691" t="s">
        <v>948</v>
      </c>
      <c r="C112" s="1708"/>
      <c r="D112" s="2184"/>
      <c r="E112" s="2185"/>
      <c r="F112" s="2186"/>
      <c r="G112" s="1320"/>
      <c r="H112" s="2205"/>
      <c r="I112" s="2206"/>
      <c r="J112" s="2207"/>
      <c r="K112" s="1320"/>
      <c r="L112" s="2184"/>
      <c r="M112" s="2185"/>
      <c r="N112" s="2186"/>
    </row>
    <row r="113" spans="1:14" ht="22.2" customHeight="1">
      <c r="A113" s="2223"/>
      <c r="B113" s="1692" t="s">
        <v>950</v>
      </c>
      <c r="C113" s="1351"/>
      <c r="D113" s="2202"/>
      <c r="E113" s="2203"/>
      <c r="F113" s="2204"/>
      <c r="G113" s="1350"/>
      <c r="H113" s="2184"/>
      <c r="I113" s="2185"/>
      <c r="J113" s="2186"/>
      <c r="K113" s="1350"/>
      <c r="L113" s="1339"/>
      <c r="M113" s="1339"/>
      <c r="N113" s="1340"/>
    </row>
    <row r="114" spans="1:14" ht="22.2" customHeight="1">
      <c r="A114" s="2221" t="s">
        <v>426</v>
      </c>
      <c r="B114" s="1694" t="s">
        <v>952</v>
      </c>
      <c r="C114" s="1708"/>
      <c r="D114" s="2193" t="s">
        <v>953</v>
      </c>
      <c r="E114" s="2194"/>
      <c r="F114" s="2195"/>
      <c r="G114" s="1320"/>
      <c r="H114" s="2193" t="s">
        <v>953</v>
      </c>
      <c r="I114" s="2194"/>
      <c r="J114" s="2195"/>
      <c r="K114" s="1320"/>
      <c r="L114" s="2208" t="s">
        <v>953</v>
      </c>
      <c r="M114" s="2209"/>
      <c r="N114" s="2210"/>
    </row>
    <row r="115" spans="1:14" ht="22.2" customHeight="1">
      <c r="A115" s="2221"/>
      <c r="B115" s="1688" t="s">
        <v>954</v>
      </c>
      <c r="C115" s="1351"/>
      <c r="D115" s="1321"/>
      <c r="E115" s="1322"/>
      <c r="F115" s="1323"/>
      <c r="G115" s="1350"/>
      <c r="H115" s="1328"/>
      <c r="I115" s="1329"/>
      <c r="J115" s="1330"/>
      <c r="K115" s="1350"/>
      <c r="L115" s="1339"/>
      <c r="M115" s="1339"/>
      <c r="N115" s="1340"/>
    </row>
    <row r="116" spans="1:14" ht="22.2" customHeight="1">
      <c r="A116" s="2221"/>
      <c r="B116" s="1693" t="s">
        <v>975</v>
      </c>
      <c r="C116" s="1708"/>
      <c r="D116" s="1328"/>
      <c r="E116" s="1329"/>
      <c r="F116" s="1330"/>
      <c r="G116" s="1708"/>
      <c r="H116" s="2187"/>
      <c r="I116" s="2188"/>
      <c r="J116" s="2189"/>
      <c r="K116" s="1703"/>
      <c r="L116" s="1328"/>
      <c r="M116" s="1329"/>
      <c r="N116" s="1330"/>
    </row>
    <row r="117" spans="1:14" ht="22.2" customHeight="1">
      <c r="A117" s="2221"/>
      <c r="B117" s="1307" t="s">
        <v>956</v>
      </c>
      <c r="C117" s="1708"/>
      <c r="D117" s="1321"/>
      <c r="E117" s="1322"/>
      <c r="F117" s="1323"/>
      <c r="G117" s="1354"/>
      <c r="H117" s="2184"/>
      <c r="I117" s="2185"/>
      <c r="J117" s="2186"/>
      <c r="K117" s="1709"/>
      <c r="L117" s="1339"/>
      <c r="M117" s="1339"/>
      <c r="N117" s="1340"/>
    </row>
    <row r="118" spans="1:14" ht="22.2" customHeight="1">
      <c r="A118" s="2221"/>
      <c r="B118" s="1324" t="s">
        <v>957</v>
      </c>
      <c r="C118" s="1351"/>
      <c r="D118" s="1328"/>
      <c r="E118" s="1329"/>
      <c r="F118" s="1330"/>
      <c r="G118" s="1710"/>
      <c r="H118" s="2187"/>
      <c r="I118" s="2188"/>
      <c r="J118" s="2189"/>
      <c r="K118" s="1711"/>
      <c r="L118" s="1328"/>
      <c r="M118" s="1329"/>
      <c r="N118" s="1330"/>
    </row>
    <row r="119" spans="1:14" ht="22.2" customHeight="1">
      <c r="A119" s="2221"/>
      <c r="B119" s="1312" t="s">
        <v>958</v>
      </c>
      <c r="C119" s="1708"/>
      <c r="D119" s="1321"/>
      <c r="E119" s="1322"/>
      <c r="F119" s="1323"/>
      <c r="G119" s="1350"/>
      <c r="H119" s="1328"/>
      <c r="I119" s="1329"/>
      <c r="J119" s="1330"/>
      <c r="K119" s="1350"/>
      <c r="L119" s="1339"/>
      <c r="M119" s="1339"/>
      <c r="N119" s="1340"/>
    </row>
    <row r="120" spans="1:14" ht="22.2" customHeight="1">
      <c r="A120" s="2221"/>
      <c r="B120" s="1316" t="s">
        <v>948</v>
      </c>
      <c r="C120" s="1351"/>
      <c r="D120" s="1328"/>
      <c r="E120" s="1329"/>
      <c r="F120" s="1330"/>
      <c r="G120" s="1708"/>
      <c r="H120" s="2187"/>
      <c r="I120" s="2188"/>
      <c r="J120" s="2189"/>
      <c r="K120" s="1703"/>
      <c r="L120" s="1331"/>
      <c r="M120" s="1332"/>
      <c r="N120" s="1333"/>
    </row>
    <row r="121" spans="1:14" ht="22.2" customHeight="1">
      <c r="A121" s="2221"/>
      <c r="B121" s="1318" t="s">
        <v>959</v>
      </c>
      <c r="C121" s="1708"/>
      <c r="D121" s="1321"/>
      <c r="E121" s="1322"/>
      <c r="F121" s="1323"/>
      <c r="G121" s="1354"/>
      <c r="H121" s="2184"/>
      <c r="I121" s="2185"/>
      <c r="J121" s="2186"/>
      <c r="K121" s="1709"/>
      <c r="L121" s="1339"/>
      <c r="M121" s="1339"/>
      <c r="N121" s="1340"/>
    </row>
    <row r="122" spans="1:14" ht="22.2" customHeight="1">
      <c r="A122" s="2221"/>
      <c r="B122" s="1315" t="s">
        <v>960</v>
      </c>
      <c r="C122" s="1351"/>
      <c r="D122" s="1328"/>
      <c r="E122" s="1329"/>
      <c r="F122" s="1330"/>
      <c r="G122" s="1710"/>
      <c r="H122" s="2187"/>
      <c r="I122" s="2188"/>
      <c r="J122" s="2189"/>
      <c r="K122" s="1711"/>
      <c r="L122" s="1331"/>
      <c r="M122" s="1332"/>
      <c r="N122" s="1333"/>
    </row>
    <row r="123" spans="1:14" ht="22.2" customHeight="1">
      <c r="A123" s="1702"/>
      <c r="B123" s="1313" t="s">
        <v>961</v>
      </c>
      <c r="C123" s="1708"/>
      <c r="D123" s="1712"/>
      <c r="E123" s="1713"/>
      <c r="F123" s="1714"/>
      <c r="G123" s="1350"/>
      <c r="H123" s="1559"/>
      <c r="I123" s="1560"/>
      <c r="J123" s="1561"/>
      <c r="K123" s="1350"/>
      <c r="L123" s="1553"/>
      <c r="M123" s="1554"/>
      <c r="N123" s="1555"/>
    </row>
    <row r="124" spans="1:14" ht="22.2" customHeight="1">
      <c r="A124" s="1702"/>
      <c r="B124" s="1313"/>
      <c r="C124" s="1351"/>
      <c r="D124" s="1715"/>
      <c r="E124" s="1716"/>
      <c r="F124" s="1717"/>
      <c r="G124" s="1708"/>
      <c r="H124" s="2187"/>
      <c r="I124" s="2188"/>
      <c r="J124" s="2189"/>
      <c r="K124" s="1703"/>
      <c r="L124" s="1556"/>
      <c r="M124" s="1557"/>
      <c r="N124" s="1558"/>
    </row>
    <row r="125" spans="1:14" ht="22.2" customHeight="1">
      <c r="A125" s="2222" t="s">
        <v>962</v>
      </c>
      <c r="B125" s="1695" t="s">
        <v>963</v>
      </c>
      <c r="C125" s="1708"/>
      <c r="D125" s="2184"/>
      <c r="E125" s="2185"/>
      <c r="F125" s="2186"/>
      <c r="G125" s="1354"/>
      <c r="H125" s="2184"/>
      <c r="I125" s="2185"/>
      <c r="J125" s="2186"/>
      <c r="K125" s="1709"/>
      <c r="L125" s="2184"/>
      <c r="M125" s="2185"/>
      <c r="N125" s="2186"/>
    </row>
    <row r="126" spans="1:14" ht="22.2" customHeight="1">
      <c r="A126" s="2222"/>
      <c r="B126" s="1325" t="s">
        <v>964</v>
      </c>
      <c r="C126" s="1708"/>
      <c r="D126" s="2199"/>
      <c r="E126" s="2200"/>
      <c r="F126" s="2201"/>
      <c r="G126" s="1710"/>
      <c r="H126" s="2187"/>
      <c r="I126" s="2188"/>
      <c r="J126" s="2189"/>
      <c r="K126" s="1711"/>
      <c r="L126" s="2199"/>
      <c r="M126" s="2200"/>
      <c r="N126" s="2201"/>
    </row>
    <row r="127" spans="1:14" ht="22.2" customHeight="1">
      <c r="A127" s="2224" t="s">
        <v>965</v>
      </c>
      <c r="B127" s="1306" t="s">
        <v>966</v>
      </c>
      <c r="C127" s="1708"/>
      <c r="D127" s="2184"/>
      <c r="E127" s="2185"/>
      <c r="F127" s="2186"/>
      <c r="G127" s="1350"/>
      <c r="H127" s="1341"/>
      <c r="I127" s="1342"/>
      <c r="J127" s="1343"/>
      <c r="K127" s="1350"/>
      <c r="L127" s="2184"/>
      <c r="M127" s="2185"/>
      <c r="N127" s="2186"/>
    </row>
    <row r="128" spans="1:14" ht="22.2" customHeight="1">
      <c r="A128" s="2224"/>
      <c r="B128" s="1335"/>
      <c r="C128" s="1351"/>
      <c r="D128" s="1347"/>
      <c r="E128" s="1348"/>
      <c r="F128" s="1349"/>
      <c r="G128" s="1320"/>
      <c r="H128" s="1344"/>
      <c r="I128" s="1345"/>
      <c r="J128" s="1346"/>
      <c r="K128" s="1320"/>
      <c r="L128" s="1347"/>
      <c r="M128" s="1348"/>
      <c r="N128" s="1349"/>
    </row>
    <row r="129" spans="1:14" ht="22.2" customHeight="1">
      <c r="A129" s="2225" t="s">
        <v>747</v>
      </c>
      <c r="B129" s="1326" t="s">
        <v>976</v>
      </c>
      <c r="C129" s="1708"/>
      <c r="D129" s="2193" t="s">
        <v>953</v>
      </c>
      <c r="E129" s="2194"/>
      <c r="F129" s="2195"/>
      <c r="G129" s="1350"/>
      <c r="H129" s="2196" t="s">
        <v>953</v>
      </c>
      <c r="I129" s="2197"/>
      <c r="J129" s="2198"/>
      <c r="K129" s="1350"/>
      <c r="L129" s="2193" t="s">
        <v>953</v>
      </c>
      <c r="M129" s="2194"/>
      <c r="N129" s="2195"/>
    </row>
    <row r="130" spans="1:14" ht="22.2" customHeight="1">
      <c r="A130" s="2225"/>
      <c r="B130" s="22" t="s">
        <v>968</v>
      </c>
      <c r="C130" s="1351"/>
      <c r="D130" s="2190"/>
      <c r="E130" s="2191"/>
      <c r="F130" s="2192"/>
      <c r="G130" s="1350"/>
      <c r="H130" s="1328"/>
      <c r="I130" s="1329"/>
      <c r="J130" s="1330"/>
      <c r="K130" s="1350"/>
      <c r="L130" s="2190"/>
      <c r="M130" s="2191"/>
      <c r="N130" s="2192"/>
    </row>
    <row r="131" spans="1:14" ht="22.2" customHeight="1">
      <c r="A131" s="2225"/>
      <c r="B131" s="1696" t="s">
        <v>969</v>
      </c>
      <c r="C131" s="1708"/>
      <c r="D131" s="271"/>
      <c r="E131" s="271"/>
      <c r="F131" s="271"/>
      <c r="G131" s="1320"/>
      <c r="H131" s="2190"/>
      <c r="I131" s="2191"/>
      <c r="J131" s="2192"/>
      <c r="K131" s="1320"/>
    </row>
    <row r="132" spans="1:14" ht="22.2" customHeight="1">
      <c r="B132" s="1314" t="s">
        <v>970</v>
      </c>
      <c r="C132" s="1351"/>
      <c r="D132" s="2190"/>
      <c r="E132" s="2191"/>
      <c r="F132" s="2192"/>
      <c r="G132" s="1350"/>
      <c r="H132" s="1328"/>
      <c r="I132" s="1329"/>
      <c r="J132" s="1330"/>
      <c r="K132" s="1350"/>
      <c r="L132" s="2190"/>
      <c r="M132" s="2191"/>
      <c r="N132" s="2192"/>
    </row>
    <row r="133" spans="1:14" ht="22.2" customHeight="1">
      <c r="B133" s="1701" t="s">
        <v>924</v>
      </c>
      <c r="C133" s="1311"/>
      <c r="D133" s="271">
        <v>13</v>
      </c>
      <c r="E133" s="2211">
        <f>+'jobinfo(2)'!$C$2</f>
        <v>0</v>
      </c>
      <c r="F133" s="2212"/>
      <c r="G133" s="2212"/>
      <c r="H133" s="2212"/>
      <c r="I133" s="271">
        <v>14</v>
      </c>
      <c r="J133" s="1352">
        <f>+'jobinfo(2)'!$C$3</f>
        <v>0</v>
      </c>
      <c r="K133" s="1353"/>
      <c r="N133" s="271">
        <v>15</v>
      </c>
    </row>
    <row r="134" spans="1:14" ht="22.2" customHeight="1">
      <c r="B134" s="1697">
        <f>+'jobinfo(2)'!$C$1</f>
        <v>0</v>
      </c>
      <c r="C134" s="1351"/>
      <c r="D134" s="2213">
        <f>'MIT-EQPT'!B45</f>
        <v>0</v>
      </c>
      <c r="E134" s="2214"/>
      <c r="F134" s="2214"/>
      <c r="G134" s="1351"/>
      <c r="H134" s="2217">
        <f>'MIT-EQPT'!B46</f>
        <v>0</v>
      </c>
      <c r="I134" s="2217"/>
      <c r="J134" s="2217"/>
      <c r="K134" s="1351"/>
      <c r="L134" s="2214">
        <f>'MIT-EQPT'!B47</f>
        <v>0</v>
      </c>
      <c r="M134" s="2214"/>
      <c r="N134" s="2214"/>
    </row>
    <row r="135" spans="1:14" ht="22.2" customHeight="1">
      <c r="B135" s="1698" t="s">
        <v>925</v>
      </c>
      <c r="C135" s="1351"/>
      <c r="D135" s="2215"/>
      <c r="E135" s="2216"/>
      <c r="F135" s="2216"/>
      <c r="G135" s="1354"/>
      <c r="H135" s="2218"/>
      <c r="I135" s="2218"/>
      <c r="J135" s="2218"/>
      <c r="K135" s="1354"/>
      <c r="L135" s="2216"/>
      <c r="M135" s="2216"/>
      <c r="N135" s="2216"/>
    </row>
    <row r="136" spans="1:14" ht="22.2" customHeight="1">
      <c r="B136" s="1680" t="s">
        <v>926</v>
      </c>
      <c r="C136" s="1351"/>
      <c r="D136" s="1704" t="s">
        <v>927</v>
      </c>
      <c r="E136" s="1705" t="s">
        <v>928</v>
      </c>
      <c r="F136" s="1705" t="s">
        <v>929</v>
      </c>
      <c r="G136" s="1705"/>
      <c r="H136" s="1705" t="s">
        <v>927</v>
      </c>
      <c r="I136" s="1705" t="s">
        <v>928</v>
      </c>
      <c r="J136" s="1705" t="s">
        <v>929</v>
      </c>
      <c r="K136" s="1705"/>
      <c r="L136" s="1705" t="s">
        <v>927</v>
      </c>
      <c r="M136" s="1705" t="s">
        <v>928</v>
      </c>
      <c r="N136" s="1705" t="s">
        <v>929</v>
      </c>
    </row>
    <row r="137" spans="1:14" ht="22.2" customHeight="1">
      <c r="B137" s="1726" t="s">
        <v>930</v>
      </c>
      <c r="C137" s="1708"/>
      <c r="D137" s="1681" t="s">
        <v>927</v>
      </c>
      <c r="E137" s="1685" t="s">
        <v>929</v>
      </c>
      <c r="F137" s="1727" t="s">
        <v>931</v>
      </c>
      <c r="G137" s="1710"/>
      <c r="H137" s="1681" t="s">
        <v>927</v>
      </c>
      <c r="I137" s="1685" t="s">
        <v>929</v>
      </c>
      <c r="J137" s="1727" t="s">
        <v>931</v>
      </c>
      <c r="K137" s="1710"/>
      <c r="L137" s="1681" t="s">
        <v>927</v>
      </c>
      <c r="M137" s="1685" t="s">
        <v>929</v>
      </c>
      <c r="N137" s="1727" t="s">
        <v>931</v>
      </c>
    </row>
    <row r="138" spans="1:14" ht="22.2" customHeight="1">
      <c r="B138" s="1699"/>
      <c r="C138" s="1351"/>
      <c r="D138" s="1706" t="s">
        <v>932</v>
      </c>
      <c r="E138" s="1707" t="s">
        <v>933</v>
      </c>
      <c r="F138" s="1707" t="s">
        <v>934</v>
      </c>
      <c r="G138" s="1707"/>
      <c r="H138" s="1707" t="s">
        <v>932</v>
      </c>
      <c r="I138" s="1707" t="s">
        <v>933</v>
      </c>
      <c r="J138" s="1707" t="s">
        <v>934</v>
      </c>
      <c r="K138" s="1707"/>
      <c r="L138" s="1707" t="s">
        <v>932</v>
      </c>
      <c r="M138" s="1707" t="s">
        <v>933</v>
      </c>
      <c r="N138" s="1707" t="s">
        <v>934</v>
      </c>
    </row>
    <row r="139" spans="1:14" ht="22.2" customHeight="1">
      <c r="A139" s="2223" t="s">
        <v>935</v>
      </c>
      <c r="B139" s="1699" t="s">
        <v>936</v>
      </c>
      <c r="C139" s="1708"/>
      <c r="D139" s="1310"/>
      <c r="E139" s="1338"/>
      <c r="F139" s="1337"/>
      <c r="G139" s="1320"/>
      <c r="H139" s="1306"/>
      <c r="I139" s="1307"/>
      <c r="J139" s="1306"/>
      <c r="K139" s="1320"/>
      <c r="L139" s="1307"/>
      <c r="M139" s="1306"/>
      <c r="N139" s="1307"/>
    </row>
    <row r="140" spans="1:14" ht="22.2" customHeight="1">
      <c r="A140" s="2223"/>
      <c r="B140" s="1688" t="s">
        <v>937</v>
      </c>
      <c r="C140" s="1351"/>
      <c r="D140" s="2202"/>
      <c r="E140" s="2203"/>
      <c r="F140" s="2204"/>
      <c r="G140" s="1350"/>
      <c r="H140" s="2184"/>
      <c r="I140" s="2185"/>
      <c r="J140" s="2186"/>
      <c r="K140" s="1350"/>
      <c r="L140" s="1339"/>
      <c r="M140" s="1339"/>
      <c r="N140" s="1340"/>
    </row>
    <row r="141" spans="1:14" ht="22.2" customHeight="1">
      <c r="A141" s="2223"/>
      <c r="B141" s="1689" t="s">
        <v>974</v>
      </c>
      <c r="C141" s="1708"/>
      <c r="D141" s="2184"/>
      <c r="E141" s="2185"/>
      <c r="F141" s="2186"/>
      <c r="G141" s="1320"/>
      <c r="H141" s="2205"/>
      <c r="I141" s="2206"/>
      <c r="J141" s="2207"/>
      <c r="K141" s="1320"/>
      <c r="L141" s="2184"/>
      <c r="M141" s="2185"/>
      <c r="N141" s="2186"/>
    </row>
    <row r="142" spans="1:14" ht="22.2" customHeight="1">
      <c r="A142" s="2223"/>
      <c r="B142" s="1690" t="s">
        <v>942</v>
      </c>
      <c r="C142" s="1351"/>
      <c r="D142" s="2202"/>
      <c r="E142" s="2203"/>
      <c r="F142" s="2204"/>
      <c r="G142" s="1350"/>
      <c r="H142" s="2184"/>
      <c r="I142" s="2185"/>
      <c r="J142" s="2186"/>
      <c r="K142" s="1350"/>
      <c r="L142" s="1339"/>
      <c r="M142" s="1339"/>
      <c r="N142" s="1340"/>
    </row>
    <row r="143" spans="1:14" ht="22.2" customHeight="1">
      <c r="A143" s="2223"/>
      <c r="B143" s="1691" t="s">
        <v>944</v>
      </c>
      <c r="C143" s="1708"/>
      <c r="D143" s="2184"/>
      <c r="E143" s="2185"/>
      <c r="F143" s="2186"/>
      <c r="G143" s="1320"/>
      <c r="H143" s="2205"/>
      <c r="I143" s="2206"/>
      <c r="J143" s="2207"/>
      <c r="K143" s="1320"/>
      <c r="L143" s="2184"/>
      <c r="M143" s="2185"/>
      <c r="N143" s="2186"/>
    </row>
    <row r="144" spans="1:14" ht="22.2" customHeight="1">
      <c r="A144" s="2223"/>
      <c r="B144" s="1690" t="s">
        <v>946</v>
      </c>
      <c r="C144" s="1351"/>
      <c r="D144" s="2202"/>
      <c r="E144" s="2203"/>
      <c r="F144" s="2204"/>
      <c r="G144" s="1350"/>
      <c r="H144" s="2184"/>
      <c r="I144" s="2185"/>
      <c r="J144" s="2186"/>
      <c r="K144" s="1350"/>
      <c r="L144" s="1339"/>
      <c r="M144" s="1339"/>
      <c r="N144" s="1340"/>
    </row>
    <row r="145" spans="1:14" ht="22.2" customHeight="1">
      <c r="A145" s="2223"/>
      <c r="B145" s="1691" t="s">
        <v>948</v>
      </c>
      <c r="C145" s="1708"/>
      <c r="D145" s="2184"/>
      <c r="E145" s="2185"/>
      <c r="F145" s="2186"/>
      <c r="G145" s="1320"/>
      <c r="H145" s="2205"/>
      <c r="I145" s="2206"/>
      <c r="J145" s="2207"/>
      <c r="K145" s="1320"/>
      <c r="L145" s="2184"/>
      <c r="M145" s="2185"/>
      <c r="N145" s="2186"/>
    </row>
    <row r="146" spans="1:14" ht="22.2" customHeight="1">
      <c r="A146" s="2223"/>
      <c r="B146" s="1692" t="s">
        <v>950</v>
      </c>
      <c r="C146" s="1351"/>
      <c r="D146" s="2202"/>
      <c r="E146" s="2203"/>
      <c r="F146" s="2204"/>
      <c r="G146" s="1350"/>
      <c r="H146" s="2184"/>
      <c r="I146" s="2185"/>
      <c r="J146" s="2186"/>
      <c r="K146" s="1350"/>
      <c r="L146" s="1339"/>
      <c r="M146" s="1339"/>
      <c r="N146" s="1340"/>
    </row>
    <row r="147" spans="1:14" ht="22.2" customHeight="1">
      <c r="A147" s="2221" t="s">
        <v>426</v>
      </c>
      <c r="B147" s="1694" t="s">
        <v>952</v>
      </c>
      <c r="C147" s="1708"/>
      <c r="D147" s="2193" t="s">
        <v>953</v>
      </c>
      <c r="E147" s="2194"/>
      <c r="F147" s="2195"/>
      <c r="G147" s="1320"/>
      <c r="H147" s="2193" t="s">
        <v>953</v>
      </c>
      <c r="I147" s="2194"/>
      <c r="J147" s="2195"/>
      <c r="K147" s="1320"/>
      <c r="L147" s="2208" t="s">
        <v>953</v>
      </c>
      <c r="M147" s="2209"/>
      <c r="N147" s="2210"/>
    </row>
    <row r="148" spans="1:14" ht="22.2" customHeight="1">
      <c r="A148" s="2221"/>
      <c r="B148" s="1688" t="s">
        <v>954</v>
      </c>
      <c r="C148" s="1351"/>
      <c r="D148" s="1321"/>
      <c r="E148" s="1322"/>
      <c r="F148" s="1323"/>
      <c r="G148" s="1350"/>
      <c r="H148" s="1328"/>
      <c r="I148" s="1329"/>
      <c r="J148" s="1330"/>
      <c r="K148" s="1350"/>
      <c r="L148" s="1339"/>
      <c r="M148" s="1339"/>
      <c r="N148" s="1340"/>
    </row>
    <row r="149" spans="1:14" ht="22.2" customHeight="1">
      <c r="A149" s="2221"/>
      <c r="B149" s="1693" t="s">
        <v>975</v>
      </c>
      <c r="C149" s="1708"/>
      <c r="D149" s="1328"/>
      <c r="E149" s="1329"/>
      <c r="F149" s="1330"/>
      <c r="G149" s="1708"/>
      <c r="H149" s="2187"/>
      <c r="I149" s="2188"/>
      <c r="J149" s="2189"/>
      <c r="K149" s="1703"/>
      <c r="L149" s="1328"/>
      <c r="M149" s="1329"/>
      <c r="N149" s="1330"/>
    </row>
    <row r="150" spans="1:14" ht="22.2" customHeight="1">
      <c r="A150" s="2221"/>
      <c r="B150" s="1307" t="s">
        <v>956</v>
      </c>
      <c r="C150" s="1708"/>
      <c r="D150" s="1321"/>
      <c r="E150" s="1322"/>
      <c r="F150" s="1323"/>
      <c r="G150" s="1354"/>
      <c r="H150" s="2184"/>
      <c r="I150" s="2185"/>
      <c r="J150" s="2186"/>
      <c r="K150" s="1709"/>
      <c r="L150" s="1339"/>
      <c r="M150" s="1339"/>
      <c r="N150" s="1340"/>
    </row>
    <row r="151" spans="1:14" ht="22.2" customHeight="1">
      <c r="A151" s="2221"/>
      <c r="B151" s="1324" t="s">
        <v>957</v>
      </c>
      <c r="C151" s="1351"/>
      <c r="D151" s="1328"/>
      <c r="E151" s="1329"/>
      <c r="F151" s="1330"/>
      <c r="G151" s="1710"/>
      <c r="H151" s="2187"/>
      <c r="I151" s="2188"/>
      <c r="J151" s="2189"/>
      <c r="K151" s="1711"/>
      <c r="L151" s="1328"/>
      <c r="M151" s="1329"/>
      <c r="N151" s="1330"/>
    </row>
    <row r="152" spans="1:14" ht="22.2" customHeight="1">
      <c r="A152" s="2221"/>
      <c r="B152" s="1312" t="s">
        <v>958</v>
      </c>
      <c r="C152" s="1708"/>
      <c r="D152" s="1321"/>
      <c r="E152" s="1322"/>
      <c r="F152" s="1323"/>
      <c r="G152" s="1350"/>
      <c r="H152" s="1328"/>
      <c r="I152" s="1329"/>
      <c r="J152" s="1330"/>
      <c r="K152" s="1350"/>
      <c r="L152" s="1339"/>
      <c r="M152" s="1339"/>
      <c r="N152" s="1340"/>
    </row>
    <row r="153" spans="1:14" ht="22.2" customHeight="1">
      <c r="A153" s="2221"/>
      <c r="B153" s="1316" t="s">
        <v>948</v>
      </c>
      <c r="C153" s="1351"/>
      <c r="D153" s="1328"/>
      <c r="E153" s="1329"/>
      <c r="F153" s="1330"/>
      <c r="G153" s="1708"/>
      <c r="H153" s="2187"/>
      <c r="I153" s="2188"/>
      <c r="J153" s="2189"/>
      <c r="K153" s="1703"/>
      <c r="L153" s="1331"/>
      <c r="M153" s="1332"/>
      <c r="N153" s="1333"/>
    </row>
    <row r="154" spans="1:14" ht="22.2" customHeight="1">
      <c r="A154" s="2221"/>
      <c r="B154" s="1318" t="s">
        <v>959</v>
      </c>
      <c r="C154" s="1708"/>
      <c r="D154" s="1321"/>
      <c r="E154" s="1322"/>
      <c r="F154" s="1323"/>
      <c r="G154" s="1354"/>
      <c r="H154" s="2184"/>
      <c r="I154" s="2185"/>
      <c r="J154" s="2186"/>
      <c r="K154" s="1709"/>
      <c r="L154" s="1339"/>
      <c r="M154" s="1339"/>
      <c r="N154" s="1340"/>
    </row>
    <row r="155" spans="1:14" ht="22.2" customHeight="1">
      <c r="A155" s="2221"/>
      <c r="B155" s="1315" t="s">
        <v>960</v>
      </c>
      <c r="C155" s="1351"/>
      <c r="D155" s="1328"/>
      <c r="E155" s="1329"/>
      <c r="F155" s="1330"/>
      <c r="G155" s="1710"/>
      <c r="H155" s="2187"/>
      <c r="I155" s="2188"/>
      <c r="J155" s="2189"/>
      <c r="K155" s="1711"/>
      <c r="L155" s="1331"/>
      <c r="M155" s="1332"/>
      <c r="N155" s="1333"/>
    </row>
    <row r="156" spans="1:14" ht="22.2" customHeight="1">
      <c r="A156" s="1702"/>
      <c r="B156" s="1313" t="s">
        <v>961</v>
      </c>
      <c r="C156" s="1708"/>
      <c r="D156" s="1712"/>
      <c r="E156" s="1713"/>
      <c r="F156" s="1714"/>
      <c r="G156" s="1350"/>
      <c r="H156" s="1559"/>
      <c r="I156" s="1560"/>
      <c r="J156" s="1561"/>
      <c r="K156" s="1350"/>
      <c r="L156" s="1553"/>
      <c r="M156" s="1554"/>
      <c r="N156" s="1555"/>
    </row>
    <row r="157" spans="1:14" ht="22.2" customHeight="1">
      <c r="A157" s="1702"/>
      <c r="B157" s="1313"/>
      <c r="C157" s="1351"/>
      <c r="D157" s="1715"/>
      <c r="E157" s="1716"/>
      <c r="F157" s="1717"/>
      <c r="G157" s="1708"/>
      <c r="H157" s="2187"/>
      <c r="I157" s="2188"/>
      <c r="J157" s="2189"/>
      <c r="K157" s="1703"/>
      <c r="L157" s="1556"/>
      <c r="M157" s="1557"/>
      <c r="N157" s="1558"/>
    </row>
    <row r="158" spans="1:14" ht="22.2" customHeight="1">
      <c r="A158" s="2222" t="s">
        <v>962</v>
      </c>
      <c r="B158" s="1695" t="s">
        <v>963</v>
      </c>
      <c r="C158" s="1708"/>
      <c r="D158" s="2184"/>
      <c r="E158" s="2185"/>
      <c r="F158" s="2186"/>
      <c r="G158" s="1354"/>
      <c r="H158" s="2184"/>
      <c r="I158" s="2185"/>
      <c r="J158" s="2186"/>
      <c r="K158" s="1709"/>
      <c r="L158" s="2184"/>
      <c r="M158" s="2185"/>
      <c r="N158" s="2186"/>
    </row>
    <row r="159" spans="1:14" ht="22.2" customHeight="1">
      <c r="A159" s="2222"/>
      <c r="B159" s="1325" t="s">
        <v>964</v>
      </c>
      <c r="C159" s="1708"/>
      <c r="D159" s="2199"/>
      <c r="E159" s="2200"/>
      <c r="F159" s="2201"/>
      <c r="G159" s="1710"/>
      <c r="H159" s="2187"/>
      <c r="I159" s="2188"/>
      <c r="J159" s="2189"/>
      <c r="K159" s="1711"/>
      <c r="L159" s="2199"/>
      <c r="M159" s="2200"/>
      <c r="N159" s="2201"/>
    </row>
    <row r="160" spans="1:14" ht="22.2" customHeight="1">
      <c r="A160" s="2224" t="s">
        <v>965</v>
      </c>
      <c r="B160" s="1306" t="s">
        <v>966</v>
      </c>
      <c r="C160" s="1708"/>
      <c r="D160" s="2184"/>
      <c r="E160" s="2185"/>
      <c r="F160" s="2186"/>
      <c r="G160" s="1350"/>
      <c r="H160" s="1341"/>
      <c r="I160" s="1342"/>
      <c r="J160" s="1343"/>
      <c r="K160" s="1350"/>
      <c r="L160" s="2184"/>
      <c r="M160" s="2185"/>
      <c r="N160" s="2186"/>
    </row>
    <row r="161" spans="1:14" ht="22.2" customHeight="1">
      <c r="A161" s="2224"/>
      <c r="B161" s="1335"/>
      <c r="C161" s="1351"/>
      <c r="D161" s="1347"/>
      <c r="E161" s="1348"/>
      <c r="F161" s="1349"/>
      <c r="G161" s="1320"/>
      <c r="H161" s="1344"/>
      <c r="I161" s="1345"/>
      <c r="J161" s="1346"/>
      <c r="K161" s="1320"/>
      <c r="L161" s="1347"/>
      <c r="M161" s="1348"/>
      <c r="N161" s="1349"/>
    </row>
    <row r="162" spans="1:14" ht="22.2" customHeight="1">
      <c r="A162" s="2225" t="s">
        <v>747</v>
      </c>
      <c r="B162" s="1326" t="s">
        <v>976</v>
      </c>
      <c r="C162" s="1708"/>
      <c r="D162" s="2193" t="s">
        <v>953</v>
      </c>
      <c r="E162" s="2194"/>
      <c r="F162" s="2195"/>
      <c r="G162" s="1350"/>
      <c r="H162" s="2196" t="s">
        <v>953</v>
      </c>
      <c r="I162" s="2197"/>
      <c r="J162" s="2198"/>
      <c r="K162" s="1350"/>
      <c r="L162" s="2193" t="s">
        <v>953</v>
      </c>
      <c r="M162" s="2194"/>
      <c r="N162" s="2195"/>
    </row>
    <row r="163" spans="1:14" ht="22.2" customHeight="1">
      <c r="A163" s="2225"/>
      <c r="B163" s="22" t="s">
        <v>968</v>
      </c>
      <c r="C163" s="1351"/>
      <c r="D163" s="2190"/>
      <c r="E163" s="2191"/>
      <c r="F163" s="2192"/>
      <c r="G163" s="1350"/>
      <c r="H163" s="1328"/>
      <c r="I163" s="1329"/>
      <c r="J163" s="1330"/>
      <c r="K163" s="1350"/>
      <c r="L163" s="2190"/>
      <c r="M163" s="2191"/>
      <c r="N163" s="2192"/>
    </row>
    <row r="164" spans="1:14" ht="22.2" customHeight="1">
      <c r="A164" s="2225"/>
      <c r="B164" s="1696" t="s">
        <v>969</v>
      </c>
      <c r="C164" s="1708"/>
      <c r="D164" s="271"/>
      <c r="E164" s="271"/>
      <c r="F164" s="271"/>
      <c r="G164" s="1320"/>
      <c r="H164" s="2190"/>
      <c r="I164" s="2191"/>
      <c r="J164" s="2192"/>
      <c r="K164" s="1320"/>
    </row>
    <row r="165" spans="1:14" ht="22.2" customHeight="1">
      <c r="B165" s="1314" t="s">
        <v>970</v>
      </c>
      <c r="C165" s="1351"/>
      <c r="D165" s="2190"/>
      <c r="E165" s="2191"/>
      <c r="F165" s="2192"/>
      <c r="G165" s="1350"/>
      <c r="H165" s="1328"/>
      <c r="I165" s="1329"/>
      <c r="J165" s="1330"/>
      <c r="K165" s="1350"/>
      <c r="L165" s="2190"/>
      <c r="M165" s="2191"/>
      <c r="N165" s="2192"/>
    </row>
    <row r="166" spans="1:14" ht="22.2" customHeight="1">
      <c r="B166" s="1701" t="s">
        <v>924</v>
      </c>
      <c r="C166" s="1311"/>
      <c r="D166" s="271">
        <v>16</v>
      </c>
      <c r="E166" s="2211">
        <f>+'jobinfo(2)'!$C$2</f>
        <v>0</v>
      </c>
      <c r="F166" s="2212"/>
      <c r="G166" s="2212"/>
      <c r="H166" s="2212"/>
      <c r="I166" s="271">
        <v>17</v>
      </c>
      <c r="J166" s="1352">
        <f>+'jobinfo(2)'!$C$3</f>
        <v>0</v>
      </c>
      <c r="K166" s="1353"/>
      <c r="N166" s="271">
        <v>18</v>
      </c>
    </row>
    <row r="167" spans="1:14" ht="22.2" customHeight="1">
      <c r="B167" s="1697">
        <f>+'jobinfo(2)'!$C$1</f>
        <v>0</v>
      </c>
      <c r="C167" s="1351"/>
      <c r="D167" s="2213">
        <f>'MIT-EQPT'!B48</f>
        <v>0</v>
      </c>
      <c r="E167" s="2214"/>
      <c r="F167" s="2214"/>
      <c r="G167" s="1350"/>
      <c r="H167" s="2217">
        <f>'MIT-EQPT'!B49</f>
        <v>0</v>
      </c>
      <c r="I167" s="2217"/>
      <c r="J167" s="2217"/>
      <c r="K167" s="1350"/>
      <c r="L167" s="2214">
        <f>'MIT-EQPT'!B50</f>
        <v>0</v>
      </c>
      <c r="M167" s="2214"/>
      <c r="N167" s="2214"/>
    </row>
    <row r="168" spans="1:14" ht="22.2" customHeight="1">
      <c r="B168" s="1698" t="s">
        <v>925</v>
      </c>
      <c r="C168" s="1351"/>
      <c r="D168" s="2215"/>
      <c r="E168" s="2216"/>
      <c r="F168" s="2216"/>
      <c r="G168" s="1350"/>
      <c r="H168" s="2218"/>
      <c r="I168" s="2218"/>
      <c r="J168" s="2218"/>
      <c r="K168" s="1350"/>
      <c r="L168" s="2216"/>
      <c r="M168" s="2216"/>
      <c r="N168" s="2216"/>
    </row>
    <row r="169" spans="1:14" ht="22.2" customHeight="1">
      <c r="B169" s="1680" t="s">
        <v>926</v>
      </c>
      <c r="C169" s="1351"/>
      <c r="D169" s="1704" t="s">
        <v>927</v>
      </c>
      <c r="E169" s="1705" t="s">
        <v>928</v>
      </c>
      <c r="F169" s="1705" t="s">
        <v>929</v>
      </c>
      <c r="G169" s="1705"/>
      <c r="H169" s="1705" t="s">
        <v>927</v>
      </c>
      <c r="I169" s="1705" t="s">
        <v>928</v>
      </c>
      <c r="J169" s="1705" t="s">
        <v>929</v>
      </c>
      <c r="K169" s="1705"/>
      <c r="L169" s="1705" t="s">
        <v>927</v>
      </c>
      <c r="M169" s="1705" t="s">
        <v>928</v>
      </c>
      <c r="N169" s="1705" t="s">
        <v>929</v>
      </c>
    </row>
    <row r="170" spans="1:14" ht="22.2" customHeight="1">
      <c r="B170" s="1726" t="s">
        <v>930</v>
      </c>
      <c r="C170" s="1708"/>
      <c r="D170" s="1681" t="s">
        <v>927</v>
      </c>
      <c r="E170" s="1685" t="s">
        <v>929</v>
      </c>
      <c r="F170" s="1727" t="s">
        <v>931</v>
      </c>
      <c r="G170" s="1710"/>
      <c r="H170" s="1681" t="s">
        <v>927</v>
      </c>
      <c r="I170" s="1685" t="s">
        <v>929</v>
      </c>
      <c r="J170" s="1727" t="s">
        <v>931</v>
      </c>
      <c r="K170" s="1710"/>
      <c r="L170" s="1681" t="s">
        <v>927</v>
      </c>
      <c r="M170" s="1685" t="s">
        <v>929</v>
      </c>
      <c r="N170" s="1727" t="s">
        <v>931</v>
      </c>
    </row>
    <row r="171" spans="1:14" ht="22.2" customHeight="1">
      <c r="B171" s="1699"/>
      <c r="C171" s="1351"/>
      <c r="D171" s="1706" t="s">
        <v>932</v>
      </c>
      <c r="E171" s="1707" t="s">
        <v>933</v>
      </c>
      <c r="F171" s="1707" t="s">
        <v>934</v>
      </c>
      <c r="G171" s="1707"/>
      <c r="H171" s="1707" t="s">
        <v>932</v>
      </c>
      <c r="I171" s="1707" t="s">
        <v>933</v>
      </c>
      <c r="J171" s="1707" t="s">
        <v>934</v>
      </c>
      <c r="K171" s="1707"/>
      <c r="L171" s="1707" t="s">
        <v>932</v>
      </c>
      <c r="M171" s="1707" t="s">
        <v>933</v>
      </c>
      <c r="N171" s="1707" t="s">
        <v>934</v>
      </c>
    </row>
    <row r="172" spans="1:14" ht="22.2" customHeight="1">
      <c r="A172" s="2223" t="s">
        <v>935</v>
      </c>
      <c r="B172" s="1699" t="s">
        <v>936</v>
      </c>
      <c r="C172" s="1708"/>
      <c r="D172" s="1310"/>
      <c r="E172" s="1338"/>
      <c r="F172" s="1337"/>
      <c r="G172" s="1320"/>
      <c r="H172" s="1306"/>
      <c r="I172" s="1307"/>
      <c r="J172" s="1306"/>
      <c r="K172" s="1320"/>
      <c r="L172" s="1307"/>
      <c r="M172" s="1306"/>
      <c r="N172" s="1307"/>
    </row>
    <row r="173" spans="1:14" ht="22.2" customHeight="1">
      <c r="A173" s="2223"/>
      <c r="B173" s="1688" t="s">
        <v>937</v>
      </c>
      <c r="C173" s="1351"/>
      <c r="D173" s="2202"/>
      <c r="E173" s="2203"/>
      <c r="F173" s="2204"/>
      <c r="G173" s="1350"/>
      <c r="H173" s="2184"/>
      <c r="I173" s="2185"/>
      <c r="J173" s="2186"/>
      <c r="K173" s="1350"/>
      <c r="L173" s="1339"/>
      <c r="M173" s="1339"/>
      <c r="N173" s="1340"/>
    </row>
    <row r="174" spans="1:14" ht="22.2" customHeight="1">
      <c r="A174" s="2223"/>
      <c r="B174" s="1689" t="s">
        <v>974</v>
      </c>
      <c r="C174" s="1708"/>
      <c r="D174" s="2184"/>
      <c r="E174" s="2185"/>
      <c r="F174" s="2186"/>
      <c r="G174" s="1320"/>
      <c r="H174" s="2205"/>
      <c r="I174" s="2206"/>
      <c r="J174" s="2207"/>
      <c r="K174" s="1320"/>
      <c r="L174" s="2184"/>
      <c r="M174" s="2185"/>
      <c r="N174" s="2186"/>
    </row>
    <row r="175" spans="1:14" ht="22.2" customHeight="1">
      <c r="A175" s="2223"/>
      <c r="B175" s="1690" t="s">
        <v>942</v>
      </c>
      <c r="C175" s="1351"/>
      <c r="D175" s="2202"/>
      <c r="E175" s="2203"/>
      <c r="F175" s="2204"/>
      <c r="G175" s="1350"/>
      <c r="H175" s="2184"/>
      <c r="I175" s="2185"/>
      <c r="J175" s="2186"/>
      <c r="K175" s="1350"/>
      <c r="L175" s="1339"/>
      <c r="M175" s="1339"/>
      <c r="N175" s="1340"/>
    </row>
    <row r="176" spans="1:14" ht="22.2" customHeight="1">
      <c r="A176" s="2223"/>
      <c r="B176" s="1691" t="s">
        <v>944</v>
      </c>
      <c r="C176" s="1708"/>
      <c r="D176" s="2184"/>
      <c r="E176" s="2185"/>
      <c r="F176" s="2186"/>
      <c r="G176" s="1320"/>
      <c r="H176" s="2205"/>
      <c r="I176" s="2206"/>
      <c r="J176" s="2207"/>
      <c r="K176" s="1320"/>
      <c r="L176" s="2184"/>
      <c r="M176" s="2185"/>
      <c r="N176" s="2186"/>
    </row>
    <row r="177" spans="1:14" ht="22.2" customHeight="1">
      <c r="A177" s="2223"/>
      <c r="B177" s="1690" t="s">
        <v>946</v>
      </c>
      <c r="C177" s="1351"/>
      <c r="D177" s="2202"/>
      <c r="E177" s="2203"/>
      <c r="F177" s="2204"/>
      <c r="G177" s="1350"/>
      <c r="H177" s="2184"/>
      <c r="I177" s="2185"/>
      <c r="J177" s="2186"/>
      <c r="K177" s="1350"/>
      <c r="L177" s="1339"/>
      <c r="M177" s="1339"/>
      <c r="N177" s="1340"/>
    </row>
    <row r="178" spans="1:14" ht="22.2" customHeight="1">
      <c r="A178" s="2223"/>
      <c r="B178" s="1691" t="s">
        <v>948</v>
      </c>
      <c r="C178" s="1708"/>
      <c r="D178" s="2184"/>
      <c r="E178" s="2185"/>
      <c r="F178" s="2186"/>
      <c r="G178" s="1320"/>
      <c r="H178" s="2205"/>
      <c r="I178" s="2206"/>
      <c r="J178" s="2207"/>
      <c r="K178" s="1320"/>
      <c r="L178" s="2184"/>
      <c r="M178" s="2185"/>
      <c r="N178" s="2186"/>
    </row>
    <row r="179" spans="1:14" ht="22.2" customHeight="1">
      <c r="A179" s="2223"/>
      <c r="B179" s="1692" t="s">
        <v>950</v>
      </c>
      <c r="C179" s="1351"/>
      <c r="D179" s="2202"/>
      <c r="E179" s="2203"/>
      <c r="F179" s="2204"/>
      <c r="G179" s="1350"/>
      <c r="H179" s="2184"/>
      <c r="I179" s="2185"/>
      <c r="J179" s="2186"/>
      <c r="K179" s="1350"/>
      <c r="L179" s="1339"/>
      <c r="M179" s="1339"/>
      <c r="N179" s="1340"/>
    </row>
    <row r="180" spans="1:14" ht="22.2" customHeight="1">
      <c r="A180" s="2221" t="s">
        <v>426</v>
      </c>
      <c r="B180" s="1694" t="s">
        <v>952</v>
      </c>
      <c r="C180" s="1708"/>
      <c r="D180" s="2193" t="s">
        <v>953</v>
      </c>
      <c r="E180" s="2194"/>
      <c r="F180" s="2195"/>
      <c r="G180" s="1320"/>
      <c r="H180" s="2193" t="s">
        <v>953</v>
      </c>
      <c r="I180" s="2194"/>
      <c r="J180" s="2195"/>
      <c r="K180" s="1320"/>
      <c r="L180" s="2208" t="s">
        <v>953</v>
      </c>
      <c r="M180" s="2209"/>
      <c r="N180" s="2210"/>
    </row>
    <row r="181" spans="1:14" ht="22.2" customHeight="1">
      <c r="A181" s="2221"/>
      <c r="B181" s="1688" t="s">
        <v>954</v>
      </c>
      <c r="C181" s="1351"/>
      <c r="D181" s="1321"/>
      <c r="E181" s="1322"/>
      <c r="F181" s="1323"/>
      <c r="G181" s="1350"/>
      <c r="H181" s="1328"/>
      <c r="I181" s="1329"/>
      <c r="J181" s="1330"/>
      <c r="K181" s="1350"/>
      <c r="L181" s="1339"/>
      <c r="M181" s="1339"/>
      <c r="N181" s="1340"/>
    </row>
    <row r="182" spans="1:14" ht="22.2" customHeight="1">
      <c r="A182" s="2221"/>
      <c r="B182" s="1693" t="s">
        <v>975</v>
      </c>
      <c r="C182" s="1708"/>
      <c r="D182" s="1328"/>
      <c r="E182" s="1329"/>
      <c r="F182" s="1330"/>
      <c r="G182" s="1708"/>
      <c r="H182" s="2187"/>
      <c r="I182" s="2188"/>
      <c r="J182" s="2189"/>
      <c r="K182" s="1703"/>
      <c r="L182" s="1328"/>
      <c r="M182" s="1329"/>
      <c r="N182" s="1330"/>
    </row>
    <row r="183" spans="1:14" ht="22.2" customHeight="1">
      <c r="A183" s="2221"/>
      <c r="B183" s="1307" t="s">
        <v>956</v>
      </c>
      <c r="C183" s="1708"/>
      <c r="D183" s="1321"/>
      <c r="E183" s="1322"/>
      <c r="F183" s="1323"/>
      <c r="G183" s="1354"/>
      <c r="H183" s="2184"/>
      <c r="I183" s="2185"/>
      <c r="J183" s="2186"/>
      <c r="K183" s="1709"/>
      <c r="L183" s="1339"/>
      <c r="M183" s="1339"/>
      <c r="N183" s="1340"/>
    </row>
    <row r="184" spans="1:14" ht="22.2" customHeight="1">
      <c r="A184" s="2221"/>
      <c r="B184" s="1324" t="s">
        <v>957</v>
      </c>
      <c r="C184" s="1351"/>
      <c r="D184" s="1328"/>
      <c r="E184" s="1329"/>
      <c r="F184" s="1330"/>
      <c r="G184" s="1710"/>
      <c r="H184" s="2187"/>
      <c r="I184" s="2188"/>
      <c r="J184" s="2189"/>
      <c r="K184" s="1711"/>
      <c r="L184" s="1328"/>
      <c r="M184" s="1329"/>
      <c r="N184" s="1330"/>
    </row>
    <row r="185" spans="1:14" ht="22.2" customHeight="1">
      <c r="A185" s="2221"/>
      <c r="B185" s="1312" t="s">
        <v>958</v>
      </c>
      <c r="C185" s="1708"/>
      <c r="D185" s="1321"/>
      <c r="E185" s="1322"/>
      <c r="F185" s="1323"/>
      <c r="G185" s="1350"/>
      <c r="H185" s="1328"/>
      <c r="I185" s="1329"/>
      <c r="J185" s="1330"/>
      <c r="K185" s="1350"/>
      <c r="L185" s="1339"/>
      <c r="M185" s="1339"/>
      <c r="N185" s="1340"/>
    </row>
    <row r="186" spans="1:14" ht="22.2" customHeight="1">
      <c r="A186" s="2221"/>
      <c r="B186" s="1316" t="s">
        <v>948</v>
      </c>
      <c r="C186" s="1351"/>
      <c r="D186" s="1328"/>
      <c r="E186" s="1329"/>
      <c r="F186" s="1330"/>
      <c r="G186" s="1708"/>
      <c r="H186" s="2187"/>
      <c r="I186" s="2188"/>
      <c r="J186" s="2189"/>
      <c r="K186" s="1703"/>
      <c r="L186" s="1331"/>
      <c r="M186" s="1332"/>
      <c r="N186" s="1333"/>
    </row>
    <row r="187" spans="1:14" ht="22.2" customHeight="1">
      <c r="A187" s="2221"/>
      <c r="B187" s="1318" t="s">
        <v>959</v>
      </c>
      <c r="C187" s="1708"/>
      <c r="D187" s="1321"/>
      <c r="E187" s="1322"/>
      <c r="F187" s="1323"/>
      <c r="G187" s="1354"/>
      <c r="H187" s="2184"/>
      <c r="I187" s="2185"/>
      <c r="J187" s="2186"/>
      <c r="K187" s="1709"/>
      <c r="L187" s="1339"/>
      <c r="M187" s="1339"/>
      <c r="N187" s="1340"/>
    </row>
    <row r="188" spans="1:14" ht="22.2" customHeight="1">
      <c r="A188" s="2221"/>
      <c r="B188" s="1315" t="s">
        <v>960</v>
      </c>
      <c r="C188" s="1351"/>
      <c r="D188" s="1328"/>
      <c r="E188" s="1329"/>
      <c r="F188" s="1330"/>
      <c r="G188" s="1710"/>
      <c r="H188" s="2187"/>
      <c r="I188" s="2188"/>
      <c r="J188" s="2189"/>
      <c r="K188" s="1711"/>
      <c r="L188" s="1331"/>
      <c r="M188" s="1332"/>
      <c r="N188" s="1333"/>
    </row>
    <row r="189" spans="1:14" ht="22.2" customHeight="1">
      <c r="A189" s="1702"/>
      <c r="B189" s="1313" t="s">
        <v>961</v>
      </c>
      <c r="C189" s="1708"/>
      <c r="D189" s="1712"/>
      <c r="E189" s="1713"/>
      <c r="F189" s="1714"/>
      <c r="G189" s="1350"/>
      <c r="H189" s="1559"/>
      <c r="I189" s="1560"/>
      <c r="J189" s="1561"/>
      <c r="K189" s="1350"/>
      <c r="L189" s="1553"/>
      <c r="M189" s="1554"/>
      <c r="N189" s="1555"/>
    </row>
    <row r="190" spans="1:14" ht="22.2" customHeight="1">
      <c r="A190" s="1702"/>
      <c r="B190" s="1313"/>
      <c r="C190" s="1351"/>
      <c r="D190" s="1715"/>
      <c r="E190" s="1716"/>
      <c r="F190" s="1717"/>
      <c r="G190" s="1708"/>
      <c r="H190" s="2187"/>
      <c r="I190" s="2188"/>
      <c r="J190" s="2189"/>
      <c r="K190" s="1703"/>
      <c r="L190" s="1556"/>
      <c r="M190" s="1557"/>
      <c r="N190" s="1558"/>
    </row>
    <row r="191" spans="1:14" ht="22.2" customHeight="1">
      <c r="A191" s="2222" t="s">
        <v>962</v>
      </c>
      <c r="B191" s="1695" t="s">
        <v>963</v>
      </c>
      <c r="C191" s="1708"/>
      <c r="D191" s="2184"/>
      <c r="E191" s="2185"/>
      <c r="F191" s="2186"/>
      <c r="G191" s="1354"/>
      <c r="H191" s="2184"/>
      <c r="I191" s="2185"/>
      <c r="J191" s="2186"/>
      <c r="K191" s="1709"/>
      <c r="L191" s="2184"/>
      <c r="M191" s="2185"/>
      <c r="N191" s="2186"/>
    </row>
    <row r="192" spans="1:14" ht="22.2" customHeight="1">
      <c r="A192" s="2222"/>
      <c r="B192" s="1325" t="s">
        <v>964</v>
      </c>
      <c r="C192" s="1708"/>
      <c r="D192" s="2199"/>
      <c r="E192" s="2200"/>
      <c r="F192" s="2201"/>
      <c r="G192" s="1710"/>
      <c r="H192" s="2187"/>
      <c r="I192" s="2188"/>
      <c r="J192" s="2189"/>
      <c r="K192" s="1711"/>
      <c r="L192" s="2199"/>
      <c r="M192" s="2200"/>
      <c r="N192" s="2201"/>
    </row>
    <row r="193" spans="1:14" ht="22.2" customHeight="1">
      <c r="A193" s="2224" t="s">
        <v>965</v>
      </c>
      <c r="B193" s="1306" t="s">
        <v>966</v>
      </c>
      <c r="C193" s="1708"/>
      <c r="D193" s="2184"/>
      <c r="E193" s="2185"/>
      <c r="F193" s="2186"/>
      <c r="G193" s="1350"/>
      <c r="H193" s="1341"/>
      <c r="I193" s="1342"/>
      <c r="J193" s="1343"/>
      <c r="K193" s="1350"/>
      <c r="L193" s="2184"/>
      <c r="M193" s="2185"/>
      <c r="N193" s="2186"/>
    </row>
    <row r="194" spans="1:14" ht="22.2" customHeight="1">
      <c r="A194" s="2224"/>
      <c r="B194" s="1335"/>
      <c r="C194" s="1351"/>
      <c r="D194" s="1347"/>
      <c r="E194" s="1348"/>
      <c r="F194" s="1349"/>
      <c r="G194" s="1320"/>
      <c r="H194" s="1344"/>
      <c r="I194" s="1345"/>
      <c r="J194" s="1346"/>
      <c r="K194" s="1320"/>
      <c r="L194" s="1347"/>
      <c r="M194" s="1348"/>
      <c r="N194" s="1349"/>
    </row>
    <row r="195" spans="1:14" ht="22.2" customHeight="1">
      <c r="A195" s="2225" t="s">
        <v>747</v>
      </c>
      <c r="B195" s="1326" t="s">
        <v>976</v>
      </c>
      <c r="C195" s="1708"/>
      <c r="D195" s="2193" t="s">
        <v>953</v>
      </c>
      <c r="E195" s="2194"/>
      <c r="F195" s="2195"/>
      <c r="G195" s="1350"/>
      <c r="H195" s="2196" t="s">
        <v>953</v>
      </c>
      <c r="I195" s="2197"/>
      <c r="J195" s="2198"/>
      <c r="K195" s="1350"/>
      <c r="L195" s="2193" t="s">
        <v>953</v>
      </c>
      <c r="M195" s="2194"/>
      <c r="N195" s="2195"/>
    </row>
    <row r="196" spans="1:14" ht="22.2" customHeight="1">
      <c r="A196" s="2225"/>
      <c r="B196" s="22" t="s">
        <v>968</v>
      </c>
      <c r="C196" s="1351"/>
      <c r="D196" s="2190"/>
      <c r="E196" s="2191"/>
      <c r="F196" s="2192"/>
      <c r="G196" s="1350"/>
      <c r="H196" s="1328"/>
      <c r="I196" s="1329"/>
      <c r="J196" s="1330"/>
      <c r="K196" s="1350"/>
      <c r="L196" s="2190"/>
      <c r="M196" s="2191"/>
      <c r="N196" s="2192"/>
    </row>
    <row r="197" spans="1:14" ht="22.2" customHeight="1">
      <c r="A197" s="2225"/>
      <c r="B197" s="1696" t="s">
        <v>969</v>
      </c>
      <c r="C197" s="1708"/>
      <c r="D197" s="271"/>
      <c r="E197" s="271"/>
      <c r="F197" s="271"/>
      <c r="G197" s="1320"/>
      <c r="H197" s="2190"/>
      <c r="I197" s="2191"/>
      <c r="J197" s="2192"/>
      <c r="K197" s="1320"/>
    </row>
    <row r="198" spans="1:14" ht="22.2" customHeight="1">
      <c r="B198" s="1314" t="s">
        <v>970</v>
      </c>
      <c r="C198" s="1351"/>
      <c r="D198" s="2190"/>
      <c r="E198" s="2191"/>
      <c r="F198" s="2192"/>
      <c r="G198" s="1350"/>
      <c r="H198" s="1328"/>
      <c r="I198" s="1329"/>
      <c r="J198" s="1330"/>
      <c r="K198" s="1350"/>
      <c r="L198" s="2190"/>
      <c r="M198" s="2191"/>
      <c r="N198" s="2192"/>
    </row>
    <row r="199" spans="1:14" ht="22.2" customHeight="1">
      <c r="B199" s="1701" t="s">
        <v>924</v>
      </c>
      <c r="C199" s="1311"/>
      <c r="D199" s="271">
        <v>19</v>
      </c>
      <c r="E199" s="2211">
        <f>+'jobinfo(2)'!$C$2</f>
        <v>0</v>
      </c>
      <c r="F199" s="2212"/>
      <c r="G199" s="2212"/>
      <c r="H199" s="2212"/>
      <c r="I199" s="271">
        <v>20</v>
      </c>
      <c r="J199" s="1352">
        <f>+'jobinfo(2)'!$C$3</f>
        <v>0</v>
      </c>
      <c r="K199" s="1353"/>
      <c r="N199" s="271">
        <v>21</v>
      </c>
    </row>
    <row r="200" spans="1:14" ht="22.2" customHeight="1">
      <c r="B200" s="1697">
        <f>+'jobinfo(2)'!$C$1</f>
        <v>0</v>
      </c>
      <c r="C200" s="1351"/>
      <c r="D200" s="2213">
        <f>'MIT-EQPT'!B51</f>
        <v>0</v>
      </c>
      <c r="E200" s="2214"/>
      <c r="F200" s="2214"/>
      <c r="G200" s="1351"/>
      <c r="H200" s="2217">
        <f>'MIT-EQPT'!B52</f>
        <v>0</v>
      </c>
      <c r="I200" s="2217"/>
      <c r="J200" s="2217"/>
      <c r="K200" s="1351"/>
      <c r="L200" s="2214">
        <f>'MIT-EQPT'!B53</f>
        <v>0</v>
      </c>
      <c r="M200" s="2214"/>
      <c r="N200" s="2214"/>
    </row>
    <row r="201" spans="1:14" ht="22.2" customHeight="1">
      <c r="B201" s="1698" t="s">
        <v>925</v>
      </c>
      <c r="C201" s="1351"/>
      <c r="D201" s="2215"/>
      <c r="E201" s="2216"/>
      <c r="F201" s="2216"/>
      <c r="G201" s="1354"/>
      <c r="H201" s="2218"/>
      <c r="I201" s="2218"/>
      <c r="J201" s="2218"/>
      <c r="K201" s="1354"/>
      <c r="L201" s="2216"/>
      <c r="M201" s="2216"/>
      <c r="N201" s="2216"/>
    </row>
    <row r="202" spans="1:14" ht="22.2" customHeight="1">
      <c r="B202" s="1680" t="s">
        <v>926</v>
      </c>
      <c r="C202" s="1351"/>
      <c r="D202" s="1704" t="s">
        <v>927</v>
      </c>
      <c r="E202" s="1705" t="s">
        <v>928</v>
      </c>
      <c r="F202" s="1705" t="s">
        <v>929</v>
      </c>
      <c r="G202" s="1705"/>
      <c r="H202" s="1705" t="s">
        <v>927</v>
      </c>
      <c r="I202" s="1705" t="s">
        <v>928</v>
      </c>
      <c r="J202" s="1705" t="s">
        <v>929</v>
      </c>
      <c r="K202" s="1705"/>
      <c r="L202" s="1705" t="s">
        <v>927</v>
      </c>
      <c r="M202" s="1705" t="s">
        <v>928</v>
      </c>
      <c r="N202" s="1705" t="s">
        <v>929</v>
      </c>
    </row>
    <row r="203" spans="1:14" ht="22.2" customHeight="1">
      <c r="B203" s="1726" t="s">
        <v>930</v>
      </c>
      <c r="C203" s="1708"/>
      <c r="D203" s="1681" t="s">
        <v>927</v>
      </c>
      <c r="E203" s="1685" t="s">
        <v>929</v>
      </c>
      <c r="F203" s="1727" t="s">
        <v>931</v>
      </c>
      <c r="G203" s="1710"/>
      <c r="H203" s="1681" t="s">
        <v>927</v>
      </c>
      <c r="I203" s="1685" t="s">
        <v>929</v>
      </c>
      <c r="J203" s="1727" t="s">
        <v>931</v>
      </c>
      <c r="K203" s="1710"/>
      <c r="L203" s="1681" t="s">
        <v>927</v>
      </c>
      <c r="M203" s="1685" t="s">
        <v>929</v>
      </c>
      <c r="N203" s="1727" t="s">
        <v>931</v>
      </c>
    </row>
    <row r="204" spans="1:14" ht="22.2" customHeight="1">
      <c r="B204" s="1699"/>
      <c r="C204" s="1351"/>
      <c r="D204" s="1706" t="s">
        <v>932</v>
      </c>
      <c r="E204" s="1707" t="s">
        <v>933</v>
      </c>
      <c r="F204" s="1707" t="s">
        <v>934</v>
      </c>
      <c r="G204" s="1707"/>
      <c r="H204" s="1707" t="s">
        <v>932</v>
      </c>
      <c r="I204" s="1707" t="s">
        <v>933</v>
      </c>
      <c r="J204" s="1707" t="s">
        <v>934</v>
      </c>
      <c r="K204" s="1707"/>
      <c r="L204" s="1707" t="s">
        <v>932</v>
      </c>
      <c r="M204" s="1707" t="s">
        <v>933</v>
      </c>
      <c r="N204" s="1707" t="s">
        <v>934</v>
      </c>
    </row>
    <row r="205" spans="1:14" ht="22.2" customHeight="1">
      <c r="A205" s="2223" t="s">
        <v>935</v>
      </c>
      <c r="B205" s="1699" t="s">
        <v>936</v>
      </c>
      <c r="C205" s="1708"/>
      <c r="D205" s="1310"/>
      <c r="E205" s="1338"/>
      <c r="F205" s="1337"/>
      <c r="G205" s="1320"/>
      <c r="H205" s="1306"/>
      <c r="I205" s="1307"/>
      <c r="J205" s="1306"/>
      <c r="K205" s="1320"/>
      <c r="L205" s="1307"/>
      <c r="M205" s="1306"/>
      <c r="N205" s="1307"/>
    </row>
    <row r="206" spans="1:14" ht="22.2" customHeight="1">
      <c r="A206" s="2223"/>
      <c r="B206" s="1688" t="s">
        <v>937</v>
      </c>
      <c r="C206" s="1351"/>
      <c r="D206" s="2202"/>
      <c r="E206" s="2203"/>
      <c r="F206" s="2204"/>
      <c r="G206" s="1350"/>
      <c r="H206" s="2184"/>
      <c r="I206" s="2185"/>
      <c r="J206" s="2186"/>
      <c r="K206" s="1350"/>
      <c r="L206" s="1339"/>
      <c r="M206" s="1339"/>
      <c r="N206" s="1340"/>
    </row>
    <row r="207" spans="1:14" ht="22.2" customHeight="1">
      <c r="A207" s="2223"/>
      <c r="B207" s="1689" t="s">
        <v>974</v>
      </c>
      <c r="C207" s="1708"/>
      <c r="D207" s="2184"/>
      <c r="E207" s="2185"/>
      <c r="F207" s="2186"/>
      <c r="G207" s="1320"/>
      <c r="H207" s="2205"/>
      <c r="I207" s="2206"/>
      <c r="J207" s="2207"/>
      <c r="K207" s="1320"/>
      <c r="L207" s="2184"/>
      <c r="M207" s="2185"/>
      <c r="N207" s="2186"/>
    </row>
    <row r="208" spans="1:14" ht="22.2" customHeight="1">
      <c r="A208" s="2223"/>
      <c r="B208" s="1690" t="s">
        <v>942</v>
      </c>
      <c r="C208" s="1351"/>
      <c r="D208" s="2202"/>
      <c r="E208" s="2203"/>
      <c r="F208" s="2204"/>
      <c r="G208" s="1350"/>
      <c r="H208" s="2184"/>
      <c r="I208" s="2185"/>
      <c r="J208" s="2186"/>
      <c r="K208" s="1350"/>
      <c r="L208" s="1339"/>
      <c r="M208" s="1339"/>
      <c r="N208" s="1340"/>
    </row>
    <row r="209" spans="1:14" ht="22.2" customHeight="1">
      <c r="A209" s="2223"/>
      <c r="B209" s="1691" t="s">
        <v>944</v>
      </c>
      <c r="C209" s="1708"/>
      <c r="D209" s="2184"/>
      <c r="E209" s="2185"/>
      <c r="F209" s="2186"/>
      <c r="G209" s="1320"/>
      <c r="H209" s="2205"/>
      <c r="I209" s="2206"/>
      <c r="J209" s="2207"/>
      <c r="K209" s="1320"/>
      <c r="L209" s="2184"/>
      <c r="M209" s="2185"/>
      <c r="N209" s="2186"/>
    </row>
    <row r="210" spans="1:14" ht="22.2" customHeight="1">
      <c r="A210" s="2223"/>
      <c r="B210" s="1690" t="s">
        <v>946</v>
      </c>
      <c r="C210" s="1351"/>
      <c r="D210" s="2202"/>
      <c r="E210" s="2203"/>
      <c r="F210" s="2204"/>
      <c r="G210" s="1350"/>
      <c r="H210" s="2184"/>
      <c r="I210" s="2185"/>
      <c r="J210" s="2186"/>
      <c r="K210" s="1350"/>
      <c r="L210" s="1339"/>
      <c r="M210" s="1339"/>
      <c r="N210" s="1340"/>
    </row>
    <row r="211" spans="1:14" ht="22.2" customHeight="1">
      <c r="A211" s="2223"/>
      <c r="B211" s="1691" t="s">
        <v>948</v>
      </c>
      <c r="C211" s="1708"/>
      <c r="D211" s="2184"/>
      <c r="E211" s="2185"/>
      <c r="F211" s="2186"/>
      <c r="G211" s="1320"/>
      <c r="H211" s="2205"/>
      <c r="I211" s="2206"/>
      <c r="J211" s="2207"/>
      <c r="K211" s="1320"/>
      <c r="L211" s="2184"/>
      <c r="M211" s="2185"/>
      <c r="N211" s="2186"/>
    </row>
    <row r="212" spans="1:14" ht="22.2" customHeight="1">
      <c r="A212" s="2223"/>
      <c r="B212" s="1692" t="s">
        <v>950</v>
      </c>
      <c r="C212" s="1351"/>
      <c r="D212" s="2202"/>
      <c r="E212" s="2203"/>
      <c r="F212" s="2204"/>
      <c r="G212" s="1350"/>
      <c r="H212" s="2184"/>
      <c r="I212" s="2185"/>
      <c r="J212" s="2186"/>
      <c r="K212" s="1350"/>
      <c r="L212" s="1339"/>
      <c r="M212" s="1339"/>
      <c r="N212" s="1340"/>
    </row>
    <row r="213" spans="1:14" ht="22.2" customHeight="1">
      <c r="A213" s="2221" t="s">
        <v>426</v>
      </c>
      <c r="B213" s="1694" t="s">
        <v>952</v>
      </c>
      <c r="C213" s="1708"/>
      <c r="D213" s="2193" t="s">
        <v>953</v>
      </c>
      <c r="E213" s="2194"/>
      <c r="F213" s="2195"/>
      <c r="G213" s="1320"/>
      <c r="H213" s="2193" t="s">
        <v>953</v>
      </c>
      <c r="I213" s="2194"/>
      <c r="J213" s="2195"/>
      <c r="K213" s="1320"/>
      <c r="L213" s="2208" t="s">
        <v>953</v>
      </c>
      <c r="M213" s="2209"/>
      <c r="N213" s="2210"/>
    </row>
    <row r="214" spans="1:14" ht="22.2" customHeight="1">
      <c r="A214" s="2221"/>
      <c r="B214" s="1688" t="s">
        <v>954</v>
      </c>
      <c r="C214" s="1351"/>
      <c r="D214" s="1321"/>
      <c r="E214" s="1322"/>
      <c r="F214" s="1323"/>
      <c r="G214" s="1350"/>
      <c r="H214" s="1328"/>
      <c r="I214" s="1329"/>
      <c r="J214" s="1330"/>
      <c r="K214" s="1350"/>
      <c r="L214" s="1339"/>
      <c r="M214" s="1339"/>
      <c r="N214" s="1340"/>
    </row>
    <row r="215" spans="1:14" ht="22.2" customHeight="1">
      <c r="A215" s="2221"/>
      <c r="B215" s="1693" t="s">
        <v>975</v>
      </c>
      <c r="C215" s="1708"/>
      <c r="D215" s="1328"/>
      <c r="E215" s="1329"/>
      <c r="F215" s="1330"/>
      <c r="G215" s="1708"/>
      <c r="H215" s="2187"/>
      <c r="I215" s="2188"/>
      <c r="J215" s="2189"/>
      <c r="K215" s="1703"/>
      <c r="L215" s="1328"/>
      <c r="M215" s="1329"/>
      <c r="N215" s="1330"/>
    </row>
    <row r="216" spans="1:14" ht="22.2" customHeight="1">
      <c r="A216" s="2221"/>
      <c r="B216" s="1307" t="s">
        <v>956</v>
      </c>
      <c r="C216" s="1708"/>
      <c r="D216" s="1321"/>
      <c r="E216" s="1322"/>
      <c r="F216" s="1323"/>
      <c r="G216" s="1354"/>
      <c r="H216" s="2184"/>
      <c r="I216" s="2185"/>
      <c r="J216" s="2186"/>
      <c r="K216" s="1709"/>
      <c r="L216" s="1339"/>
      <c r="M216" s="1339"/>
      <c r="N216" s="1340"/>
    </row>
    <row r="217" spans="1:14" ht="22.2" customHeight="1">
      <c r="A217" s="2221"/>
      <c r="B217" s="1324" t="s">
        <v>957</v>
      </c>
      <c r="C217" s="1351"/>
      <c r="D217" s="1328"/>
      <c r="E217" s="1329"/>
      <c r="F217" s="1330"/>
      <c r="G217" s="1710"/>
      <c r="H217" s="2187"/>
      <c r="I217" s="2188"/>
      <c r="J217" s="2189"/>
      <c r="K217" s="1711"/>
      <c r="L217" s="1328"/>
      <c r="M217" s="1329"/>
      <c r="N217" s="1330"/>
    </row>
    <row r="218" spans="1:14" ht="22.2" customHeight="1">
      <c r="A218" s="2221"/>
      <c r="B218" s="1312" t="s">
        <v>958</v>
      </c>
      <c r="C218" s="1708"/>
      <c r="D218" s="1321"/>
      <c r="E218" s="1322"/>
      <c r="F218" s="1323"/>
      <c r="G218" s="1350"/>
      <c r="H218" s="1328"/>
      <c r="I218" s="1329"/>
      <c r="J218" s="1330"/>
      <c r="K218" s="1350"/>
      <c r="L218" s="1339"/>
      <c r="M218" s="1339"/>
      <c r="N218" s="1340"/>
    </row>
    <row r="219" spans="1:14" ht="22.2" customHeight="1">
      <c r="A219" s="2221"/>
      <c r="B219" s="1316" t="s">
        <v>948</v>
      </c>
      <c r="C219" s="1351"/>
      <c r="D219" s="1328"/>
      <c r="E219" s="1329"/>
      <c r="F219" s="1330"/>
      <c r="G219" s="1708"/>
      <c r="H219" s="2187"/>
      <c r="I219" s="2188"/>
      <c r="J219" s="2189"/>
      <c r="K219" s="1703"/>
      <c r="L219" s="1331"/>
      <c r="M219" s="1332"/>
      <c r="N219" s="1333"/>
    </row>
    <row r="220" spans="1:14" ht="22.2" customHeight="1">
      <c r="A220" s="2221"/>
      <c r="B220" s="1318" t="s">
        <v>959</v>
      </c>
      <c r="C220" s="1708"/>
      <c r="D220" s="1321"/>
      <c r="E220" s="1322"/>
      <c r="F220" s="1323"/>
      <c r="G220" s="1354"/>
      <c r="H220" s="2184"/>
      <c r="I220" s="2185"/>
      <c r="J220" s="2186"/>
      <c r="K220" s="1709"/>
      <c r="L220" s="1339"/>
      <c r="M220" s="1339"/>
      <c r="N220" s="1340"/>
    </row>
    <row r="221" spans="1:14" ht="22.2" customHeight="1">
      <c r="A221" s="2221"/>
      <c r="B221" s="1315" t="s">
        <v>960</v>
      </c>
      <c r="C221" s="1351"/>
      <c r="D221" s="1328"/>
      <c r="E221" s="1329"/>
      <c r="F221" s="1330"/>
      <c r="G221" s="1710"/>
      <c r="H221" s="2187"/>
      <c r="I221" s="2188"/>
      <c r="J221" s="2189"/>
      <c r="K221" s="1711"/>
      <c r="L221" s="1331"/>
      <c r="M221" s="1332"/>
      <c r="N221" s="1333"/>
    </row>
    <row r="222" spans="1:14" ht="22.2" customHeight="1">
      <c r="A222" s="1702"/>
      <c r="B222" s="1313" t="s">
        <v>961</v>
      </c>
      <c r="C222" s="1708"/>
      <c r="D222" s="1712"/>
      <c r="E222" s="1713"/>
      <c r="F222" s="1714"/>
      <c r="G222" s="1350"/>
      <c r="H222" s="1559"/>
      <c r="I222" s="1560"/>
      <c r="J222" s="1561"/>
      <c r="K222" s="1350"/>
      <c r="L222" s="1553"/>
      <c r="M222" s="1554"/>
      <c r="N222" s="1555"/>
    </row>
    <row r="223" spans="1:14" ht="22.2" customHeight="1">
      <c r="A223" s="1702"/>
      <c r="B223" s="1313"/>
      <c r="C223" s="1351"/>
      <c r="D223" s="1715"/>
      <c r="E223" s="1716"/>
      <c r="F223" s="1717"/>
      <c r="G223" s="1708"/>
      <c r="H223" s="2187"/>
      <c r="I223" s="2188"/>
      <c r="J223" s="2189"/>
      <c r="K223" s="1703"/>
      <c r="L223" s="1556"/>
      <c r="M223" s="1557"/>
      <c r="N223" s="1558"/>
    </row>
    <row r="224" spans="1:14" ht="22.2" customHeight="1">
      <c r="A224" s="2222" t="s">
        <v>962</v>
      </c>
      <c r="B224" s="1695" t="s">
        <v>963</v>
      </c>
      <c r="C224" s="1708"/>
      <c r="D224" s="2184"/>
      <c r="E224" s="2185"/>
      <c r="F224" s="2186"/>
      <c r="G224" s="1354"/>
      <c r="H224" s="2184"/>
      <c r="I224" s="2185"/>
      <c r="J224" s="2186"/>
      <c r="K224" s="1709"/>
      <c r="L224" s="2184"/>
      <c r="M224" s="2185"/>
      <c r="N224" s="2186"/>
    </row>
    <row r="225" spans="1:14" ht="22.2" customHeight="1">
      <c r="A225" s="2222"/>
      <c r="B225" s="1325" t="s">
        <v>964</v>
      </c>
      <c r="C225" s="1708"/>
      <c r="D225" s="2199"/>
      <c r="E225" s="2200"/>
      <c r="F225" s="2201"/>
      <c r="G225" s="1710"/>
      <c r="H225" s="2187"/>
      <c r="I225" s="2188"/>
      <c r="J225" s="2189"/>
      <c r="K225" s="1711"/>
      <c r="L225" s="2199"/>
      <c r="M225" s="2200"/>
      <c r="N225" s="2201"/>
    </row>
    <row r="226" spans="1:14" ht="22.2" customHeight="1">
      <c r="A226" s="2224" t="s">
        <v>965</v>
      </c>
      <c r="B226" s="1306" t="s">
        <v>966</v>
      </c>
      <c r="C226" s="1708"/>
      <c r="D226" s="2184"/>
      <c r="E226" s="2185"/>
      <c r="F226" s="2186"/>
      <c r="G226" s="1350"/>
      <c r="H226" s="1341"/>
      <c r="I226" s="1342"/>
      <c r="J226" s="1343"/>
      <c r="K226" s="1350"/>
      <c r="L226" s="2184"/>
      <c r="M226" s="2185"/>
      <c r="N226" s="2186"/>
    </row>
    <row r="227" spans="1:14" ht="22.2" customHeight="1">
      <c r="A227" s="2224"/>
      <c r="B227" s="1335"/>
      <c r="C227" s="1351"/>
      <c r="D227" s="1347"/>
      <c r="E227" s="1348"/>
      <c r="F227" s="1349"/>
      <c r="G227" s="1320"/>
      <c r="H227" s="1344"/>
      <c r="I227" s="1345"/>
      <c r="J227" s="1346"/>
      <c r="K227" s="1320"/>
      <c r="L227" s="1347"/>
      <c r="M227" s="1348"/>
      <c r="N227" s="1349"/>
    </row>
    <row r="228" spans="1:14" ht="22.2" customHeight="1">
      <c r="A228" s="2225" t="s">
        <v>747</v>
      </c>
      <c r="B228" s="1326" t="s">
        <v>976</v>
      </c>
      <c r="C228" s="1708"/>
      <c r="D228" s="2193" t="s">
        <v>953</v>
      </c>
      <c r="E228" s="2194"/>
      <c r="F228" s="2195"/>
      <c r="G228" s="1350"/>
      <c r="H228" s="2196" t="s">
        <v>953</v>
      </c>
      <c r="I228" s="2197"/>
      <c r="J228" s="2198"/>
      <c r="K228" s="1350"/>
      <c r="L228" s="2193" t="s">
        <v>953</v>
      </c>
      <c r="M228" s="2194"/>
      <c r="N228" s="2195"/>
    </row>
    <row r="229" spans="1:14" ht="22.2" customHeight="1">
      <c r="A229" s="2225"/>
      <c r="B229" s="22" t="s">
        <v>968</v>
      </c>
      <c r="C229" s="1351"/>
      <c r="D229" s="2190"/>
      <c r="E229" s="2191"/>
      <c r="F229" s="2192"/>
      <c r="G229" s="1350"/>
      <c r="H229" s="1328"/>
      <c r="I229" s="1329"/>
      <c r="J229" s="1330"/>
      <c r="K229" s="1350"/>
      <c r="L229" s="2190"/>
      <c r="M229" s="2191"/>
      <c r="N229" s="2192"/>
    </row>
    <row r="230" spans="1:14" ht="22.2" customHeight="1">
      <c r="A230" s="2225"/>
      <c r="B230" s="1696" t="s">
        <v>969</v>
      </c>
      <c r="C230" s="1708"/>
      <c r="D230" s="271"/>
      <c r="E230" s="271"/>
      <c r="F230" s="271"/>
      <c r="G230" s="1320"/>
      <c r="H230" s="2190"/>
      <c r="I230" s="2191"/>
      <c r="J230" s="2192"/>
      <c r="K230" s="1320"/>
    </row>
    <row r="231" spans="1:14" ht="22.2" customHeight="1">
      <c r="B231" s="1314" t="s">
        <v>970</v>
      </c>
      <c r="C231" s="1351"/>
      <c r="D231" s="2190"/>
      <c r="E231" s="2191"/>
      <c r="F231" s="2192"/>
      <c r="G231" s="1350"/>
      <c r="H231" s="1328"/>
      <c r="I231" s="1329"/>
      <c r="J231" s="1330"/>
      <c r="K231" s="1350"/>
      <c r="L231" s="2190"/>
      <c r="M231" s="2191"/>
      <c r="N231" s="2192"/>
    </row>
    <row r="232" spans="1:14" ht="22.2" customHeight="1">
      <c r="B232" s="1701" t="s">
        <v>924</v>
      </c>
      <c r="C232" s="1311"/>
      <c r="D232" s="271">
        <v>22</v>
      </c>
      <c r="E232" s="2211">
        <f>+'jobinfo(2)'!$C$2</f>
        <v>0</v>
      </c>
      <c r="F232" s="2212"/>
      <c r="G232" s="2212"/>
      <c r="H232" s="2212"/>
      <c r="I232" s="271">
        <v>23</v>
      </c>
      <c r="J232" s="1352">
        <f>+'jobinfo(2)'!$C$3</f>
        <v>0</v>
      </c>
      <c r="K232" s="1353"/>
      <c r="N232" s="271">
        <v>24</v>
      </c>
    </row>
    <row r="233" spans="1:14" ht="22.2" customHeight="1">
      <c r="B233" s="1697">
        <f>+'jobinfo(2)'!$C$1</f>
        <v>0</v>
      </c>
      <c r="C233" s="1351"/>
      <c r="D233" s="2213">
        <f>'MIT-EQPT'!B54</f>
        <v>0</v>
      </c>
      <c r="E233" s="2214"/>
      <c r="F233" s="2214"/>
      <c r="G233" s="1350"/>
      <c r="H233" s="2217">
        <f>'MIT-EQPT'!B55</f>
        <v>0</v>
      </c>
      <c r="I233" s="2217"/>
      <c r="J233" s="2217"/>
      <c r="K233" s="1350"/>
      <c r="L233" s="2214">
        <f>'MIT-EQPT'!B56</f>
        <v>0</v>
      </c>
      <c r="M233" s="2214"/>
      <c r="N233" s="2214"/>
    </row>
    <row r="234" spans="1:14" ht="22.2" customHeight="1">
      <c r="B234" s="1698" t="s">
        <v>925</v>
      </c>
      <c r="C234" s="1351"/>
      <c r="D234" s="2215"/>
      <c r="E234" s="2216"/>
      <c r="F234" s="2216"/>
      <c r="G234" s="1350"/>
      <c r="H234" s="2218"/>
      <c r="I234" s="2218"/>
      <c r="J234" s="2218"/>
      <c r="K234" s="1350"/>
      <c r="L234" s="2216"/>
      <c r="M234" s="2216"/>
      <c r="N234" s="2216"/>
    </row>
    <row r="235" spans="1:14" ht="22.2" customHeight="1">
      <c r="B235" s="1680" t="s">
        <v>926</v>
      </c>
      <c r="C235" s="1351"/>
      <c r="D235" s="1704" t="s">
        <v>927</v>
      </c>
      <c r="E235" s="1705" t="s">
        <v>928</v>
      </c>
      <c r="F235" s="1705" t="s">
        <v>929</v>
      </c>
      <c r="G235" s="1705"/>
      <c r="H235" s="1705" t="s">
        <v>927</v>
      </c>
      <c r="I235" s="1705" t="s">
        <v>928</v>
      </c>
      <c r="J235" s="1705" t="s">
        <v>929</v>
      </c>
      <c r="K235" s="1705"/>
      <c r="L235" s="1705" t="s">
        <v>927</v>
      </c>
      <c r="M235" s="1705" t="s">
        <v>928</v>
      </c>
      <c r="N235" s="1705" t="s">
        <v>929</v>
      </c>
    </row>
    <row r="236" spans="1:14" ht="22.2" customHeight="1">
      <c r="B236" s="1726" t="s">
        <v>930</v>
      </c>
      <c r="C236" s="1708"/>
      <c r="D236" s="1681" t="s">
        <v>927</v>
      </c>
      <c r="E236" s="1684" t="s">
        <v>929</v>
      </c>
      <c r="F236" s="1727" t="s">
        <v>931</v>
      </c>
      <c r="G236" s="1710"/>
      <c r="H236" s="1681" t="s">
        <v>927</v>
      </c>
      <c r="I236" s="1684" t="s">
        <v>929</v>
      </c>
      <c r="J236" s="1727" t="s">
        <v>931</v>
      </c>
      <c r="K236" s="1710"/>
      <c r="L236" s="1681" t="s">
        <v>927</v>
      </c>
      <c r="M236" s="1684" t="s">
        <v>929</v>
      </c>
      <c r="N236" s="1727" t="s">
        <v>931</v>
      </c>
    </row>
    <row r="237" spans="1:14" ht="22.2" customHeight="1">
      <c r="B237" s="1699"/>
      <c r="C237" s="1351"/>
      <c r="D237" s="1735" t="s">
        <v>932</v>
      </c>
      <c r="E237" s="1707" t="s">
        <v>933</v>
      </c>
      <c r="F237" s="1733" t="s">
        <v>934</v>
      </c>
      <c r="G237" s="1707"/>
      <c r="H237" s="1733" t="s">
        <v>932</v>
      </c>
      <c r="I237" s="1707" t="s">
        <v>933</v>
      </c>
      <c r="J237" s="1733" t="s">
        <v>934</v>
      </c>
      <c r="K237" s="1707"/>
      <c r="L237" s="1733" t="s">
        <v>932</v>
      </c>
      <c r="M237" s="1707" t="s">
        <v>933</v>
      </c>
      <c r="N237" s="1733" t="s">
        <v>934</v>
      </c>
    </row>
    <row r="238" spans="1:14" ht="22.2" customHeight="1">
      <c r="A238" s="2223" t="s">
        <v>935</v>
      </c>
      <c r="B238" s="1699" t="s">
        <v>936</v>
      </c>
      <c r="C238" s="1708"/>
      <c r="D238" s="1310"/>
      <c r="E238" s="1338"/>
      <c r="F238" s="1337"/>
      <c r="G238" s="1320"/>
      <c r="H238" s="1306"/>
      <c r="I238" s="1307"/>
      <c r="J238" s="1306"/>
      <c r="K238" s="1320"/>
      <c r="L238" s="1307"/>
      <c r="M238" s="1306"/>
      <c r="N238" s="1307"/>
    </row>
    <row r="239" spans="1:14" ht="22.2" customHeight="1">
      <c r="A239" s="2223"/>
      <c r="B239" s="1688" t="s">
        <v>937</v>
      </c>
      <c r="C239" s="1351"/>
      <c r="D239" s="2202"/>
      <c r="E239" s="2203"/>
      <c r="F239" s="2204"/>
      <c r="G239" s="1350"/>
      <c r="H239" s="2184"/>
      <c r="I239" s="2185"/>
      <c r="J239" s="2186"/>
      <c r="K239" s="1350"/>
      <c r="L239" s="1339"/>
      <c r="M239" s="1339"/>
      <c r="N239" s="1340"/>
    </row>
    <row r="240" spans="1:14" ht="22.2" customHeight="1">
      <c r="A240" s="2223"/>
      <c r="B240" s="1689" t="s">
        <v>974</v>
      </c>
      <c r="C240" s="1708"/>
      <c r="D240" s="2184"/>
      <c r="E240" s="2185"/>
      <c r="F240" s="2186"/>
      <c r="G240" s="1320"/>
      <c r="H240" s="2205"/>
      <c r="I240" s="2206"/>
      <c r="J240" s="2207"/>
      <c r="K240" s="1320"/>
      <c r="L240" s="2184"/>
      <c r="M240" s="2185"/>
      <c r="N240" s="2186"/>
    </row>
    <row r="241" spans="1:14" ht="22.2" customHeight="1">
      <c r="A241" s="2223"/>
      <c r="B241" s="1690" t="s">
        <v>942</v>
      </c>
      <c r="C241" s="1351"/>
      <c r="D241" s="2202"/>
      <c r="E241" s="2203"/>
      <c r="F241" s="2204"/>
      <c r="G241" s="1350"/>
      <c r="H241" s="2184"/>
      <c r="I241" s="2185"/>
      <c r="J241" s="2186"/>
      <c r="K241" s="1350"/>
      <c r="L241" s="1339"/>
      <c r="M241" s="1339"/>
      <c r="N241" s="1340"/>
    </row>
    <row r="242" spans="1:14" ht="22.2" customHeight="1">
      <c r="A242" s="2223"/>
      <c r="B242" s="1691" t="s">
        <v>944</v>
      </c>
      <c r="C242" s="1708"/>
      <c r="D242" s="2184"/>
      <c r="E242" s="2185"/>
      <c r="F242" s="2186"/>
      <c r="G242" s="1320"/>
      <c r="H242" s="2205"/>
      <c r="I242" s="2206"/>
      <c r="J242" s="2207"/>
      <c r="K242" s="1320"/>
      <c r="L242" s="2184"/>
      <c r="M242" s="2185"/>
      <c r="N242" s="2186"/>
    </row>
    <row r="243" spans="1:14" ht="22.2" customHeight="1">
      <c r="A243" s="2223"/>
      <c r="B243" s="1690" t="s">
        <v>946</v>
      </c>
      <c r="C243" s="1351"/>
      <c r="D243" s="2202"/>
      <c r="E243" s="2203"/>
      <c r="F243" s="2204"/>
      <c r="G243" s="1350"/>
      <c r="H243" s="2184"/>
      <c r="I243" s="2185"/>
      <c r="J243" s="2186"/>
      <c r="K243" s="1350"/>
      <c r="L243" s="1339"/>
      <c r="M243" s="1339"/>
      <c r="N243" s="1340"/>
    </row>
    <row r="244" spans="1:14" ht="22.2" customHeight="1">
      <c r="A244" s="2223"/>
      <c r="B244" s="1691" t="s">
        <v>948</v>
      </c>
      <c r="C244" s="1708"/>
      <c r="D244" s="2184"/>
      <c r="E244" s="2185"/>
      <c r="F244" s="2186"/>
      <c r="G244" s="1320"/>
      <c r="H244" s="2205"/>
      <c r="I244" s="2206"/>
      <c r="J244" s="2207"/>
      <c r="K244" s="1320"/>
      <c r="L244" s="2184"/>
      <c r="M244" s="2185"/>
      <c r="N244" s="2186"/>
    </row>
    <row r="245" spans="1:14" ht="22.2" customHeight="1">
      <c r="A245" s="2223"/>
      <c r="B245" s="1692" t="s">
        <v>950</v>
      </c>
      <c r="C245" s="1351"/>
      <c r="D245" s="2202"/>
      <c r="E245" s="2203"/>
      <c r="F245" s="2204"/>
      <c r="G245" s="1350"/>
      <c r="H245" s="2184"/>
      <c r="I245" s="2185"/>
      <c r="J245" s="2186"/>
      <c r="K245" s="1350"/>
      <c r="L245" s="1339"/>
      <c r="M245" s="1339"/>
      <c r="N245" s="1340"/>
    </row>
    <row r="246" spans="1:14" ht="22.2" customHeight="1">
      <c r="A246" s="2221" t="s">
        <v>426</v>
      </c>
      <c r="B246" s="1694" t="s">
        <v>952</v>
      </c>
      <c r="C246" s="1708"/>
      <c r="D246" s="2193" t="s">
        <v>953</v>
      </c>
      <c r="E246" s="2194"/>
      <c r="F246" s="2195"/>
      <c r="G246" s="1320"/>
      <c r="H246" s="2193" t="s">
        <v>953</v>
      </c>
      <c r="I246" s="2194"/>
      <c r="J246" s="2195"/>
      <c r="K246" s="1320"/>
      <c r="L246" s="2208" t="s">
        <v>953</v>
      </c>
      <c r="M246" s="2209"/>
      <c r="N246" s="2210"/>
    </row>
    <row r="247" spans="1:14" ht="22.2" customHeight="1">
      <c r="A247" s="2221"/>
      <c r="B247" s="1688" t="s">
        <v>954</v>
      </c>
      <c r="C247" s="1351"/>
      <c r="D247" s="1321"/>
      <c r="E247" s="1322"/>
      <c r="F247" s="1323"/>
      <c r="G247" s="1350"/>
      <c r="H247" s="1328"/>
      <c r="I247" s="1329"/>
      <c r="J247" s="1330"/>
      <c r="K247" s="1350"/>
      <c r="L247" s="1339"/>
      <c r="M247" s="1339"/>
      <c r="N247" s="1340"/>
    </row>
    <row r="248" spans="1:14" ht="22.2" customHeight="1">
      <c r="A248" s="2221"/>
      <c r="B248" s="1693" t="s">
        <v>975</v>
      </c>
      <c r="C248" s="1708"/>
      <c r="D248" s="1328"/>
      <c r="E248" s="1329"/>
      <c r="F248" s="1330"/>
      <c r="G248" s="1708"/>
      <c r="H248" s="2187"/>
      <c r="I248" s="2188"/>
      <c r="J248" s="2189"/>
      <c r="K248" s="1703"/>
      <c r="L248" s="1328"/>
      <c r="M248" s="1329"/>
      <c r="N248" s="1330"/>
    </row>
    <row r="249" spans="1:14" ht="22.2" customHeight="1">
      <c r="A249" s="2221"/>
      <c r="B249" s="1307" t="s">
        <v>956</v>
      </c>
      <c r="C249" s="1708"/>
      <c r="D249" s="1321"/>
      <c r="E249" s="1322"/>
      <c r="F249" s="1323"/>
      <c r="G249" s="1354"/>
      <c r="H249" s="2184"/>
      <c r="I249" s="2185"/>
      <c r="J249" s="2186"/>
      <c r="K249" s="1709"/>
      <c r="L249" s="1339"/>
      <c r="M249" s="1339"/>
      <c r="N249" s="1340"/>
    </row>
    <row r="250" spans="1:14" ht="22.2" customHeight="1">
      <c r="A250" s="2221"/>
      <c r="B250" s="1324" t="s">
        <v>957</v>
      </c>
      <c r="C250" s="1351"/>
      <c r="D250" s="1328"/>
      <c r="E250" s="1329"/>
      <c r="F250" s="1330"/>
      <c r="G250" s="1710"/>
      <c r="H250" s="2187"/>
      <c r="I250" s="2188"/>
      <c r="J250" s="2189"/>
      <c r="K250" s="1711"/>
      <c r="L250" s="1328"/>
      <c r="M250" s="1329"/>
      <c r="N250" s="1330"/>
    </row>
    <row r="251" spans="1:14" ht="22.2" customHeight="1">
      <c r="A251" s="2221"/>
      <c r="B251" s="1312" t="s">
        <v>958</v>
      </c>
      <c r="C251" s="1708"/>
      <c r="D251" s="1321"/>
      <c r="E251" s="1322"/>
      <c r="F251" s="1323"/>
      <c r="G251" s="1350"/>
      <c r="H251" s="1328"/>
      <c r="I251" s="1329"/>
      <c r="J251" s="1330"/>
      <c r="K251" s="1350"/>
      <c r="L251" s="1339"/>
      <c r="M251" s="1339"/>
      <c r="N251" s="1340"/>
    </row>
    <row r="252" spans="1:14" ht="22.2" customHeight="1">
      <c r="A252" s="2221"/>
      <c r="B252" s="1316" t="s">
        <v>948</v>
      </c>
      <c r="C252" s="1351"/>
      <c r="D252" s="1328"/>
      <c r="E252" s="1329"/>
      <c r="F252" s="1330"/>
      <c r="G252" s="1708"/>
      <c r="H252" s="2187"/>
      <c r="I252" s="2188"/>
      <c r="J252" s="2189"/>
      <c r="K252" s="1703"/>
      <c r="L252" s="1331"/>
      <c r="M252" s="1332"/>
      <c r="N252" s="1333"/>
    </row>
    <row r="253" spans="1:14" ht="22.2" customHeight="1">
      <c r="A253" s="2221"/>
      <c r="B253" s="1318" t="s">
        <v>959</v>
      </c>
      <c r="C253" s="1708"/>
      <c r="D253" s="1321"/>
      <c r="E253" s="1322"/>
      <c r="F253" s="1323"/>
      <c r="G253" s="1354"/>
      <c r="H253" s="2184"/>
      <c r="I253" s="2185"/>
      <c r="J253" s="2186"/>
      <c r="K253" s="1709"/>
      <c r="L253" s="1339"/>
      <c r="M253" s="1339"/>
      <c r="N253" s="1340"/>
    </row>
    <row r="254" spans="1:14" ht="22.2" customHeight="1">
      <c r="A254" s="2221"/>
      <c r="B254" s="1315" t="s">
        <v>960</v>
      </c>
      <c r="C254" s="1351"/>
      <c r="D254" s="1328"/>
      <c r="E254" s="1329"/>
      <c r="F254" s="1330"/>
      <c r="G254" s="1710"/>
      <c r="H254" s="2187"/>
      <c r="I254" s="2188"/>
      <c r="J254" s="2189"/>
      <c r="K254" s="1711"/>
      <c r="L254" s="1331"/>
      <c r="M254" s="1332"/>
      <c r="N254" s="1333"/>
    </row>
    <row r="255" spans="1:14" ht="22.2" customHeight="1">
      <c r="A255" s="1702"/>
      <c r="B255" s="1313" t="s">
        <v>961</v>
      </c>
      <c r="C255" s="1708"/>
      <c r="D255" s="1712"/>
      <c r="E255" s="1713"/>
      <c r="F255" s="1714"/>
      <c r="G255" s="1350"/>
      <c r="H255" s="1559"/>
      <c r="I255" s="1560"/>
      <c r="J255" s="1561"/>
      <c r="K255" s="1350"/>
      <c r="L255" s="1553"/>
      <c r="M255" s="1554"/>
      <c r="N255" s="1555"/>
    </row>
    <row r="256" spans="1:14" ht="22.2" customHeight="1">
      <c r="A256" s="1702"/>
      <c r="B256" s="1313"/>
      <c r="C256" s="1351"/>
      <c r="D256" s="1715"/>
      <c r="E256" s="1716"/>
      <c r="F256" s="1717"/>
      <c r="G256" s="1708"/>
      <c r="H256" s="2187"/>
      <c r="I256" s="2188"/>
      <c r="J256" s="2189"/>
      <c r="K256" s="1703"/>
      <c r="L256" s="1556"/>
      <c r="M256" s="1557"/>
      <c r="N256" s="1558"/>
    </row>
    <row r="257" spans="1:14" ht="22.2" customHeight="1">
      <c r="A257" s="2222" t="s">
        <v>962</v>
      </c>
      <c r="B257" s="1695" t="s">
        <v>963</v>
      </c>
      <c r="C257" s="1708"/>
      <c r="D257" s="2184"/>
      <c r="E257" s="2185"/>
      <c r="F257" s="2186"/>
      <c r="G257" s="1354"/>
      <c r="H257" s="2184"/>
      <c r="I257" s="2185"/>
      <c r="J257" s="2186"/>
      <c r="K257" s="1709"/>
      <c r="L257" s="2184"/>
      <c r="M257" s="2185"/>
      <c r="N257" s="2186"/>
    </row>
    <row r="258" spans="1:14" ht="22.2" customHeight="1">
      <c r="A258" s="2222"/>
      <c r="B258" s="1325" t="s">
        <v>964</v>
      </c>
      <c r="C258" s="1708"/>
      <c r="D258" s="2199"/>
      <c r="E258" s="2200"/>
      <c r="F258" s="2201"/>
      <c r="G258" s="1710"/>
      <c r="H258" s="2187"/>
      <c r="I258" s="2188"/>
      <c r="J258" s="2189"/>
      <c r="K258" s="1711"/>
      <c r="L258" s="2199"/>
      <c r="M258" s="2200"/>
      <c r="N258" s="2201"/>
    </row>
    <row r="259" spans="1:14" ht="22.2" customHeight="1">
      <c r="A259" s="2224" t="s">
        <v>965</v>
      </c>
      <c r="B259" s="1306" t="s">
        <v>966</v>
      </c>
      <c r="C259" s="1708"/>
      <c r="D259" s="2184"/>
      <c r="E259" s="2185"/>
      <c r="F259" s="2186"/>
      <c r="G259" s="1350"/>
      <c r="H259" s="1341"/>
      <c r="I259" s="1342"/>
      <c r="J259" s="1343"/>
      <c r="K259" s="1350"/>
      <c r="L259" s="2184"/>
      <c r="M259" s="2185"/>
      <c r="N259" s="2186"/>
    </row>
    <row r="260" spans="1:14" ht="22.2" customHeight="1">
      <c r="A260" s="2224"/>
      <c r="B260" s="1335"/>
      <c r="C260" s="1351"/>
      <c r="D260" s="1347"/>
      <c r="E260" s="1348"/>
      <c r="F260" s="1349"/>
      <c r="G260" s="1320"/>
      <c r="H260" s="1344"/>
      <c r="I260" s="1345"/>
      <c r="J260" s="1346"/>
      <c r="K260" s="1320"/>
      <c r="L260" s="1347"/>
      <c r="M260" s="1348"/>
      <c r="N260" s="1349"/>
    </row>
    <row r="261" spans="1:14" ht="22.2" customHeight="1">
      <c r="A261" s="2225" t="s">
        <v>747</v>
      </c>
      <c r="B261" s="1326" t="s">
        <v>976</v>
      </c>
      <c r="C261" s="1708"/>
      <c r="D261" s="2193" t="s">
        <v>953</v>
      </c>
      <c r="E261" s="2194"/>
      <c r="F261" s="2195"/>
      <c r="G261" s="1350"/>
      <c r="H261" s="2196" t="s">
        <v>953</v>
      </c>
      <c r="I261" s="2197"/>
      <c r="J261" s="2198"/>
      <c r="K261" s="1350"/>
      <c r="L261" s="2193" t="s">
        <v>953</v>
      </c>
      <c r="M261" s="2194"/>
      <c r="N261" s="2195"/>
    </row>
    <row r="262" spans="1:14" ht="22.2" customHeight="1">
      <c r="A262" s="2225"/>
      <c r="B262" s="22" t="s">
        <v>968</v>
      </c>
      <c r="C262" s="1351"/>
      <c r="D262" s="2190"/>
      <c r="E262" s="2191"/>
      <c r="F262" s="2192"/>
      <c r="G262" s="1350"/>
      <c r="H262" s="1328"/>
      <c r="I262" s="1329"/>
      <c r="J262" s="1330"/>
      <c r="K262" s="1350"/>
      <c r="L262" s="2190"/>
      <c r="M262" s="2191"/>
      <c r="N262" s="2192"/>
    </row>
    <row r="263" spans="1:14" ht="22.2" customHeight="1">
      <c r="A263" s="2225"/>
      <c r="B263" s="1696" t="s">
        <v>969</v>
      </c>
      <c r="C263" s="1708"/>
      <c r="D263" s="271"/>
      <c r="E263" s="271"/>
      <c r="F263" s="271"/>
      <c r="G263" s="1320"/>
      <c r="H263" s="2190"/>
      <c r="I263" s="2191"/>
      <c r="J263" s="2192"/>
      <c r="K263" s="1320"/>
    </row>
    <row r="264" spans="1:14" ht="22.2" customHeight="1">
      <c r="B264" s="1314" t="s">
        <v>970</v>
      </c>
      <c r="C264" s="1351"/>
      <c r="D264" s="2190"/>
      <c r="E264" s="2191"/>
      <c r="F264" s="2192"/>
      <c r="G264" s="1350"/>
      <c r="H264" s="1328"/>
      <c r="I264" s="1329"/>
      <c r="J264" s="1330"/>
      <c r="K264" s="1350"/>
      <c r="L264" s="2190"/>
      <c r="M264" s="2191"/>
      <c r="N264" s="2192"/>
    </row>
    <row r="265" spans="1:14" ht="22.2" customHeight="1">
      <c r="B265" s="1701" t="s">
        <v>924</v>
      </c>
      <c r="C265" s="1311"/>
      <c r="D265" s="271">
        <v>25</v>
      </c>
      <c r="E265" s="2211">
        <f>+'jobinfo(2)'!$C$2</f>
        <v>0</v>
      </c>
      <c r="F265" s="2212"/>
      <c r="G265" s="2212"/>
      <c r="H265" s="2212"/>
      <c r="I265" s="271">
        <v>26</v>
      </c>
      <c r="J265" s="1352">
        <f>+'jobinfo(2)'!$C$3</f>
        <v>0</v>
      </c>
      <c r="K265" s="1353"/>
      <c r="N265" s="271">
        <v>27</v>
      </c>
    </row>
    <row r="266" spans="1:14" ht="22.2" customHeight="1">
      <c r="B266" s="1697">
        <f>+'jobinfo(2)'!$C$1</f>
        <v>0</v>
      </c>
      <c r="C266" s="1351"/>
      <c r="D266" s="2213">
        <f>'MIT-EQPT'!B57</f>
        <v>0</v>
      </c>
      <c r="E266" s="2214"/>
      <c r="F266" s="2214"/>
      <c r="G266" s="1350"/>
      <c r="H266" s="2217"/>
      <c r="I266" s="2217"/>
      <c r="J266" s="2217"/>
      <c r="K266" s="1350"/>
      <c r="L266" s="2219"/>
      <c r="M266" s="2219"/>
      <c r="N266" s="2219"/>
    </row>
    <row r="267" spans="1:14" ht="22.2" customHeight="1">
      <c r="B267" s="1698" t="s">
        <v>925</v>
      </c>
      <c r="C267" s="1351"/>
      <c r="D267" s="2215"/>
      <c r="E267" s="2216"/>
      <c r="F267" s="2216"/>
      <c r="G267" s="1350"/>
      <c r="H267" s="2218"/>
      <c r="I267" s="2218"/>
      <c r="J267" s="2218"/>
      <c r="K267" s="1350"/>
      <c r="L267" s="2220"/>
      <c r="M267" s="2220"/>
      <c r="N267" s="2220"/>
    </row>
    <row r="268" spans="1:14" ht="22.2" customHeight="1">
      <c r="B268" s="1680" t="s">
        <v>926</v>
      </c>
      <c r="D268" s="1732" t="s">
        <v>927</v>
      </c>
      <c r="E268" s="1705" t="s">
        <v>928</v>
      </c>
      <c r="F268" s="1705" t="s">
        <v>929</v>
      </c>
      <c r="G268" s="1705"/>
      <c r="H268" s="1731" t="s">
        <v>927</v>
      </c>
      <c r="I268" s="1705" t="s">
        <v>928</v>
      </c>
      <c r="J268" s="1705" t="s">
        <v>929</v>
      </c>
      <c r="K268" s="1705"/>
      <c r="L268" s="1731" t="s">
        <v>927</v>
      </c>
      <c r="M268" s="1705" t="s">
        <v>928</v>
      </c>
      <c r="N268" s="1705" t="s">
        <v>929</v>
      </c>
    </row>
    <row r="269" spans="1:14" ht="22.2" customHeight="1">
      <c r="B269" s="1726" t="s">
        <v>930</v>
      </c>
      <c r="C269" s="1708"/>
      <c r="D269" s="1681" t="s">
        <v>927</v>
      </c>
      <c r="E269" s="1684" t="s">
        <v>929</v>
      </c>
      <c r="F269" s="1727" t="s">
        <v>931</v>
      </c>
      <c r="G269" s="1710"/>
      <c r="H269" s="1681" t="s">
        <v>927</v>
      </c>
      <c r="I269" s="1684" t="s">
        <v>929</v>
      </c>
      <c r="J269" s="1727" t="s">
        <v>931</v>
      </c>
      <c r="K269" s="1710"/>
      <c r="L269" s="1681" t="s">
        <v>927</v>
      </c>
      <c r="M269" s="1684" t="s">
        <v>929</v>
      </c>
      <c r="N269" s="1727" t="s">
        <v>931</v>
      </c>
    </row>
    <row r="270" spans="1:14" ht="22.2" customHeight="1">
      <c r="B270" s="1699"/>
      <c r="C270" s="1351"/>
      <c r="D270" s="1706" t="s">
        <v>932</v>
      </c>
      <c r="E270" s="1707" t="s">
        <v>933</v>
      </c>
      <c r="F270" s="1733" t="s">
        <v>934</v>
      </c>
      <c r="G270" s="1707"/>
      <c r="H270" s="1707" t="s">
        <v>932</v>
      </c>
      <c r="I270" s="1734" t="s">
        <v>933</v>
      </c>
      <c r="J270" s="1733" t="s">
        <v>934</v>
      </c>
      <c r="K270" s="1707"/>
      <c r="L270" s="1707" t="s">
        <v>932</v>
      </c>
      <c r="M270" s="1707" t="s">
        <v>933</v>
      </c>
      <c r="N270" s="1733" t="s">
        <v>934</v>
      </c>
    </row>
    <row r="271" spans="1:14" ht="22.2" customHeight="1">
      <c r="A271" s="2223" t="s">
        <v>935</v>
      </c>
      <c r="B271" s="1699" t="s">
        <v>936</v>
      </c>
      <c r="C271" s="1708"/>
      <c r="D271" s="1310"/>
      <c r="E271" s="1338"/>
      <c r="F271" s="1337"/>
      <c r="G271" s="1320"/>
      <c r="H271" s="1306"/>
      <c r="I271" s="1307"/>
      <c r="J271" s="1306"/>
      <c r="K271" s="1320"/>
      <c r="L271" s="1307"/>
      <c r="M271" s="1306"/>
      <c r="N271" s="1307"/>
    </row>
    <row r="272" spans="1:14" ht="22.2" customHeight="1">
      <c r="A272" s="2223"/>
      <c r="B272" s="1688" t="s">
        <v>937</v>
      </c>
      <c r="C272" s="1351"/>
      <c r="D272" s="2202"/>
      <c r="E272" s="2203"/>
      <c r="F272" s="2204"/>
      <c r="G272" s="1350"/>
      <c r="H272" s="2184"/>
      <c r="I272" s="2185"/>
      <c r="J272" s="2186"/>
      <c r="K272" s="1350"/>
      <c r="L272" s="1339"/>
      <c r="M272" s="1339"/>
      <c r="N272" s="1340"/>
    </row>
    <row r="273" spans="1:14" ht="22.2" customHeight="1">
      <c r="A273" s="2223"/>
      <c r="B273" s="1689" t="s">
        <v>974</v>
      </c>
      <c r="C273" s="1708"/>
      <c r="D273" s="2184"/>
      <c r="E273" s="2185"/>
      <c r="F273" s="2186"/>
      <c r="G273" s="1320"/>
      <c r="H273" s="2205"/>
      <c r="I273" s="2206"/>
      <c r="J273" s="2207"/>
      <c r="K273" s="1320"/>
      <c r="L273" s="2184"/>
      <c r="M273" s="2185"/>
      <c r="N273" s="2186"/>
    </row>
    <row r="274" spans="1:14" ht="22.2" customHeight="1">
      <c r="A274" s="2223"/>
      <c r="B274" s="1690" t="s">
        <v>942</v>
      </c>
      <c r="C274" s="1351"/>
      <c r="D274" s="2202"/>
      <c r="E274" s="2203"/>
      <c r="F274" s="2204"/>
      <c r="G274" s="1350"/>
      <c r="H274" s="2184"/>
      <c r="I274" s="2185"/>
      <c r="J274" s="2186"/>
      <c r="K274" s="1350"/>
      <c r="L274" s="1339"/>
      <c r="M274" s="1339"/>
      <c r="N274" s="1340"/>
    </row>
    <row r="275" spans="1:14" ht="22.2" customHeight="1">
      <c r="A275" s="2223"/>
      <c r="B275" s="1691" t="s">
        <v>944</v>
      </c>
      <c r="C275" s="1708"/>
      <c r="D275" s="2184"/>
      <c r="E275" s="2185"/>
      <c r="F275" s="2186"/>
      <c r="G275" s="1320"/>
      <c r="H275" s="2205"/>
      <c r="I275" s="2206"/>
      <c r="J275" s="2207"/>
      <c r="K275" s="1320"/>
      <c r="L275" s="2184"/>
      <c r="M275" s="2185"/>
      <c r="N275" s="2186"/>
    </row>
    <row r="276" spans="1:14" ht="22.2" customHeight="1">
      <c r="A276" s="2223"/>
      <c r="B276" s="1690" t="s">
        <v>946</v>
      </c>
      <c r="C276" s="1351"/>
      <c r="D276" s="2202"/>
      <c r="E276" s="2203"/>
      <c r="F276" s="2204"/>
      <c r="G276" s="1350"/>
      <c r="H276" s="2184"/>
      <c r="I276" s="2185"/>
      <c r="J276" s="2186"/>
      <c r="K276" s="1350"/>
      <c r="L276" s="1339"/>
      <c r="M276" s="1339"/>
      <c r="N276" s="1340"/>
    </row>
    <row r="277" spans="1:14" ht="22.2" customHeight="1">
      <c r="A277" s="2223"/>
      <c r="B277" s="1691" t="s">
        <v>948</v>
      </c>
      <c r="C277" s="1708"/>
      <c r="D277" s="2184"/>
      <c r="E277" s="2185"/>
      <c r="F277" s="2186"/>
      <c r="G277" s="1320"/>
      <c r="H277" s="2205"/>
      <c r="I277" s="2206"/>
      <c r="J277" s="2207"/>
      <c r="K277" s="1320"/>
      <c r="L277" s="2184"/>
      <c r="M277" s="2185"/>
      <c r="N277" s="2186"/>
    </row>
    <row r="278" spans="1:14" ht="22.2" customHeight="1">
      <c r="A278" s="2223"/>
      <c r="B278" s="1692" t="s">
        <v>950</v>
      </c>
      <c r="C278" s="1351"/>
      <c r="D278" s="2202"/>
      <c r="E278" s="2203"/>
      <c r="F278" s="2204"/>
      <c r="G278" s="1350"/>
      <c r="H278" s="2184"/>
      <c r="I278" s="2185"/>
      <c r="J278" s="2186"/>
      <c r="K278" s="1350"/>
      <c r="L278" s="1339"/>
      <c r="M278" s="1339"/>
      <c r="N278" s="1340"/>
    </row>
    <row r="279" spans="1:14" ht="22.2" customHeight="1">
      <c r="A279" s="2221" t="s">
        <v>426</v>
      </c>
      <c r="B279" s="1694" t="s">
        <v>952</v>
      </c>
      <c r="C279" s="1708"/>
      <c r="D279" s="2193" t="s">
        <v>953</v>
      </c>
      <c r="E279" s="2194"/>
      <c r="F279" s="2195"/>
      <c r="G279" s="1320"/>
      <c r="H279" s="2193" t="s">
        <v>953</v>
      </c>
      <c r="I279" s="2194"/>
      <c r="J279" s="2195"/>
      <c r="K279" s="1320"/>
      <c r="L279" s="2208" t="s">
        <v>953</v>
      </c>
      <c r="M279" s="2209"/>
      <c r="N279" s="2210"/>
    </row>
    <row r="280" spans="1:14" ht="22.2" customHeight="1">
      <c r="A280" s="2221"/>
      <c r="B280" s="1688" t="s">
        <v>954</v>
      </c>
      <c r="C280" s="1351"/>
      <c r="D280" s="1321"/>
      <c r="E280" s="1322"/>
      <c r="F280" s="1323"/>
      <c r="G280" s="1350"/>
      <c r="H280" s="1328"/>
      <c r="I280" s="1329"/>
      <c r="J280" s="1330"/>
      <c r="K280" s="1350"/>
      <c r="L280" s="1339"/>
      <c r="M280" s="1339"/>
      <c r="N280" s="1340"/>
    </row>
    <row r="281" spans="1:14" ht="22.2" customHeight="1">
      <c r="A281" s="2221"/>
      <c r="B281" s="1693" t="s">
        <v>975</v>
      </c>
      <c r="C281" s="1708"/>
      <c r="D281" s="1328"/>
      <c r="E281" s="1329"/>
      <c r="F281" s="1330"/>
      <c r="G281" s="1708"/>
      <c r="H281" s="2187"/>
      <c r="I281" s="2188"/>
      <c r="J281" s="2189"/>
      <c r="K281" s="1703"/>
      <c r="L281" s="1328"/>
      <c r="M281" s="1329"/>
      <c r="N281" s="1330"/>
    </row>
    <row r="282" spans="1:14" ht="22.2" customHeight="1">
      <c r="A282" s="2221"/>
      <c r="B282" s="1307" t="s">
        <v>956</v>
      </c>
      <c r="C282" s="1708"/>
      <c r="D282" s="1321"/>
      <c r="E282" s="1322"/>
      <c r="F282" s="1323"/>
      <c r="G282" s="1354"/>
      <c r="H282" s="2184"/>
      <c r="I282" s="2185"/>
      <c r="J282" s="2186"/>
      <c r="K282" s="1709"/>
      <c r="L282" s="1339"/>
      <c r="M282" s="1339"/>
      <c r="N282" s="1340"/>
    </row>
    <row r="283" spans="1:14" ht="22.2" customHeight="1">
      <c r="A283" s="2221"/>
      <c r="B283" s="1324" t="s">
        <v>957</v>
      </c>
      <c r="C283" s="1351"/>
      <c r="D283" s="1328"/>
      <c r="E283" s="1329"/>
      <c r="F283" s="1330"/>
      <c r="G283" s="1710"/>
      <c r="H283" s="2187"/>
      <c r="I283" s="2188"/>
      <c r="J283" s="2189"/>
      <c r="K283" s="1711"/>
      <c r="L283" s="1328"/>
      <c r="M283" s="1329"/>
      <c r="N283" s="1330"/>
    </row>
    <row r="284" spans="1:14" ht="22.2" customHeight="1">
      <c r="A284" s="2221"/>
      <c r="B284" s="1312" t="s">
        <v>958</v>
      </c>
      <c r="C284" s="1708"/>
      <c r="D284" s="1321"/>
      <c r="E284" s="1322"/>
      <c r="F284" s="1323"/>
      <c r="G284" s="1350"/>
      <c r="H284" s="1328"/>
      <c r="I284" s="1329"/>
      <c r="J284" s="1330"/>
      <c r="K284" s="1350"/>
      <c r="L284" s="1339"/>
      <c r="M284" s="1339"/>
      <c r="N284" s="1340"/>
    </row>
    <row r="285" spans="1:14" ht="22.2" customHeight="1">
      <c r="A285" s="2221"/>
      <c r="B285" s="1316" t="s">
        <v>948</v>
      </c>
      <c r="C285" s="1351"/>
      <c r="D285" s="1328"/>
      <c r="E285" s="1329"/>
      <c r="F285" s="1330"/>
      <c r="G285" s="1708"/>
      <c r="H285" s="2187"/>
      <c r="I285" s="2188"/>
      <c r="J285" s="2189"/>
      <c r="K285" s="1703"/>
      <c r="L285" s="1331"/>
      <c r="M285" s="1332"/>
      <c r="N285" s="1333"/>
    </row>
    <row r="286" spans="1:14" ht="22.2" customHeight="1">
      <c r="A286" s="2221"/>
      <c r="B286" s="1318" t="s">
        <v>959</v>
      </c>
      <c r="C286" s="1708"/>
      <c r="D286" s="1321"/>
      <c r="E286" s="1322"/>
      <c r="F286" s="1323"/>
      <c r="G286" s="1354"/>
      <c r="H286" s="2184"/>
      <c r="I286" s="2185"/>
      <c r="J286" s="2186"/>
      <c r="K286" s="1709"/>
      <c r="L286" s="1339"/>
      <c r="M286" s="1339"/>
      <c r="N286" s="1340"/>
    </row>
    <row r="287" spans="1:14" ht="22.2" customHeight="1">
      <c r="A287" s="2221"/>
      <c r="B287" s="1315" t="s">
        <v>960</v>
      </c>
      <c r="C287" s="1351"/>
      <c r="D287" s="1328"/>
      <c r="E287" s="1329"/>
      <c r="F287" s="1330"/>
      <c r="G287" s="1710"/>
      <c r="H287" s="2187"/>
      <c r="I287" s="2188"/>
      <c r="J287" s="2189"/>
      <c r="K287" s="1711"/>
      <c r="L287" s="1331"/>
      <c r="M287" s="1332"/>
      <c r="N287" s="1333"/>
    </row>
    <row r="288" spans="1:14" ht="22.2" customHeight="1">
      <c r="A288" s="1702"/>
      <c r="B288" s="1313" t="s">
        <v>961</v>
      </c>
      <c r="C288" s="1708"/>
      <c r="D288" s="1712"/>
      <c r="E288" s="1713"/>
      <c r="F288" s="1714"/>
      <c r="G288" s="1350"/>
      <c r="H288" s="1559"/>
      <c r="I288" s="1560"/>
      <c r="J288" s="1561"/>
      <c r="K288" s="1350"/>
      <c r="L288" s="1553"/>
      <c r="M288" s="1554"/>
      <c r="N288" s="1555"/>
    </row>
    <row r="289" spans="1:14" ht="22.2" customHeight="1">
      <c r="A289" s="1702"/>
      <c r="B289" s="1313"/>
      <c r="C289" s="1351"/>
      <c r="D289" s="1715"/>
      <c r="E289" s="1716"/>
      <c r="F289" s="1717"/>
      <c r="G289" s="1708"/>
      <c r="H289" s="2187"/>
      <c r="I289" s="2188"/>
      <c r="J289" s="2189"/>
      <c r="K289" s="1703"/>
      <c r="L289" s="1556"/>
      <c r="M289" s="1557"/>
      <c r="N289" s="1558"/>
    </row>
    <row r="290" spans="1:14" ht="22.2" customHeight="1">
      <c r="A290" s="2222" t="s">
        <v>962</v>
      </c>
      <c r="B290" s="1695" t="s">
        <v>963</v>
      </c>
      <c r="C290" s="1708"/>
      <c r="D290" s="2184"/>
      <c r="E290" s="2185"/>
      <c r="F290" s="2186"/>
      <c r="G290" s="1354"/>
      <c r="H290" s="2184"/>
      <c r="I290" s="2185"/>
      <c r="J290" s="2186"/>
      <c r="K290" s="1709"/>
      <c r="L290" s="2184"/>
      <c r="M290" s="2185"/>
      <c r="N290" s="2186"/>
    </row>
    <row r="291" spans="1:14" ht="22.2" customHeight="1">
      <c r="A291" s="2222"/>
      <c r="B291" s="1325" t="s">
        <v>964</v>
      </c>
      <c r="C291" s="1708"/>
      <c r="D291" s="2199"/>
      <c r="E291" s="2200"/>
      <c r="F291" s="2201"/>
      <c r="G291" s="1710"/>
      <c r="H291" s="2187"/>
      <c r="I291" s="2188"/>
      <c r="J291" s="2189"/>
      <c r="K291" s="1711"/>
      <c r="L291" s="2199"/>
      <c r="M291" s="2200"/>
      <c r="N291" s="2201"/>
    </row>
    <row r="292" spans="1:14" ht="22.2" customHeight="1">
      <c r="A292" s="2224" t="s">
        <v>965</v>
      </c>
      <c r="B292" s="1306" t="s">
        <v>966</v>
      </c>
      <c r="C292" s="1708"/>
      <c r="D292" s="2184"/>
      <c r="E292" s="2185"/>
      <c r="F292" s="2186"/>
      <c r="G292" s="1350"/>
      <c r="H292" s="1341"/>
      <c r="I292" s="1342"/>
      <c r="J292" s="1343"/>
      <c r="K292" s="1350"/>
      <c r="L292" s="2184"/>
      <c r="M292" s="2185"/>
      <c r="N292" s="2186"/>
    </row>
    <row r="293" spans="1:14" ht="22.2" customHeight="1">
      <c r="A293" s="2224"/>
      <c r="B293" s="1335"/>
      <c r="C293" s="1351"/>
      <c r="D293" s="1347"/>
      <c r="E293" s="1348"/>
      <c r="F293" s="1349"/>
      <c r="G293" s="1320"/>
      <c r="H293" s="1344"/>
      <c r="I293" s="1345"/>
      <c r="J293" s="1346"/>
      <c r="K293" s="1320"/>
      <c r="L293" s="1347"/>
      <c r="M293" s="1348"/>
      <c r="N293" s="1349"/>
    </row>
    <row r="294" spans="1:14" ht="22.2" customHeight="1">
      <c r="A294" s="2225" t="s">
        <v>747</v>
      </c>
      <c r="B294" s="1326" t="s">
        <v>976</v>
      </c>
      <c r="C294" s="1708"/>
      <c r="D294" s="2193" t="s">
        <v>953</v>
      </c>
      <c r="E294" s="2194"/>
      <c r="F294" s="2195"/>
      <c r="G294" s="1350"/>
      <c r="H294" s="2196" t="s">
        <v>953</v>
      </c>
      <c r="I294" s="2197"/>
      <c r="J294" s="2198"/>
      <c r="K294" s="1350"/>
      <c r="L294" s="2193" t="s">
        <v>953</v>
      </c>
      <c r="M294" s="2194"/>
      <c r="N294" s="2195"/>
    </row>
    <row r="295" spans="1:14" ht="22.2" customHeight="1">
      <c r="A295" s="2225"/>
      <c r="B295" s="22" t="s">
        <v>968</v>
      </c>
      <c r="C295" s="1351"/>
      <c r="D295" s="2190"/>
      <c r="E295" s="2191"/>
      <c r="F295" s="2192"/>
      <c r="G295" s="1350"/>
      <c r="H295" s="1328"/>
      <c r="I295" s="1329"/>
      <c r="J295" s="1330"/>
      <c r="K295" s="1350"/>
      <c r="L295" s="2190"/>
      <c r="M295" s="2191"/>
      <c r="N295" s="2192"/>
    </row>
    <row r="296" spans="1:14" ht="22.2" customHeight="1">
      <c r="A296" s="2225"/>
      <c r="B296" s="1696" t="s">
        <v>969</v>
      </c>
      <c r="C296" s="1708"/>
      <c r="D296" s="271"/>
      <c r="E296" s="271"/>
      <c r="F296" s="271"/>
      <c r="G296" s="1320"/>
      <c r="H296" s="2190"/>
      <c r="I296" s="2191"/>
      <c r="J296" s="2192"/>
      <c r="K296" s="1320"/>
    </row>
    <row r="297" spans="1:14" ht="22.2" customHeight="1">
      <c r="B297" s="1314" t="s">
        <v>970</v>
      </c>
      <c r="C297" s="1351"/>
      <c r="D297" s="2190"/>
      <c r="E297" s="2191"/>
      <c r="F297" s="2192"/>
      <c r="G297" s="1350"/>
      <c r="H297" s="1328"/>
      <c r="I297" s="1329"/>
      <c r="J297" s="1330"/>
      <c r="K297" s="1350"/>
      <c r="L297" s="2190"/>
      <c r="M297" s="2191"/>
      <c r="N297" s="2192"/>
    </row>
  </sheetData>
  <mergeCells count="469">
    <mergeCell ref="D176:F176"/>
    <mergeCell ref="H176:J176"/>
    <mergeCell ref="L176:N176"/>
    <mergeCell ref="L8:N8"/>
    <mergeCell ref="H248:J248"/>
    <mergeCell ref="H249:J249"/>
    <mergeCell ref="H250:J250"/>
    <mergeCell ref="H252:J252"/>
    <mergeCell ref="H253:J253"/>
    <mergeCell ref="H221:J221"/>
    <mergeCell ref="H223:J223"/>
    <mergeCell ref="D224:F224"/>
    <mergeCell ref="H224:J224"/>
    <mergeCell ref="L224:N224"/>
    <mergeCell ref="D225:F225"/>
    <mergeCell ref="H225:J225"/>
    <mergeCell ref="D246:F246"/>
    <mergeCell ref="H246:J246"/>
    <mergeCell ref="L246:N246"/>
    <mergeCell ref="H157:J157"/>
    <mergeCell ref="D158:F158"/>
    <mergeCell ref="H158:J158"/>
    <mergeCell ref="L158:N158"/>
    <mergeCell ref="D162:F162"/>
    <mergeCell ref="H162:J162"/>
    <mergeCell ref="L162:N162"/>
    <mergeCell ref="D163:F163"/>
    <mergeCell ref="L163:N163"/>
    <mergeCell ref="D173:F173"/>
    <mergeCell ref="H173:J173"/>
    <mergeCell ref="D174:F174"/>
    <mergeCell ref="D175:F175"/>
    <mergeCell ref="H175:J175"/>
    <mergeCell ref="D167:F168"/>
    <mergeCell ref="H167:J168"/>
    <mergeCell ref="L167:N168"/>
    <mergeCell ref="D132:F132"/>
    <mergeCell ref="L132:N132"/>
    <mergeCell ref="E133:H133"/>
    <mergeCell ref="D134:F135"/>
    <mergeCell ref="H134:J135"/>
    <mergeCell ref="L134:N135"/>
    <mergeCell ref="D145:F145"/>
    <mergeCell ref="H145:J145"/>
    <mergeCell ref="L145:N145"/>
    <mergeCell ref="D142:F142"/>
    <mergeCell ref="H142:J142"/>
    <mergeCell ref="D143:F143"/>
    <mergeCell ref="H143:J143"/>
    <mergeCell ref="L143:N143"/>
    <mergeCell ref="D144:F144"/>
    <mergeCell ref="H144:J144"/>
    <mergeCell ref="D114:F114"/>
    <mergeCell ref="H114:J114"/>
    <mergeCell ref="L114:N114"/>
    <mergeCell ref="H116:J116"/>
    <mergeCell ref="H117:J117"/>
    <mergeCell ref="H118:J118"/>
    <mergeCell ref="H120:J120"/>
    <mergeCell ref="H121:J121"/>
    <mergeCell ref="H122:J122"/>
    <mergeCell ref="H88:J88"/>
    <mergeCell ref="H89:J89"/>
    <mergeCell ref="H91:J91"/>
    <mergeCell ref="D92:F92"/>
    <mergeCell ref="H92:J92"/>
    <mergeCell ref="L92:N92"/>
    <mergeCell ref="D93:F93"/>
    <mergeCell ref="H93:J93"/>
    <mergeCell ref="L93:N93"/>
    <mergeCell ref="A294:A296"/>
    <mergeCell ref="H17:J17"/>
    <mergeCell ref="H18:J18"/>
    <mergeCell ref="H19:J19"/>
    <mergeCell ref="H21:J21"/>
    <mergeCell ref="H22:J22"/>
    <mergeCell ref="H23:J23"/>
    <mergeCell ref="H25:J25"/>
    <mergeCell ref="H26:J26"/>
    <mergeCell ref="D48:F48"/>
    <mergeCell ref="H48:J48"/>
    <mergeCell ref="H50:J50"/>
    <mergeCell ref="H51:J51"/>
    <mergeCell ref="H52:J52"/>
    <mergeCell ref="H54:J54"/>
    <mergeCell ref="H55:J55"/>
    <mergeCell ref="H56:J56"/>
    <mergeCell ref="H58:J58"/>
    <mergeCell ref="D59:F59"/>
    <mergeCell ref="H59:J59"/>
    <mergeCell ref="D60:F60"/>
    <mergeCell ref="H60:J60"/>
    <mergeCell ref="A238:A245"/>
    <mergeCell ref="A246:A254"/>
    <mergeCell ref="A257:A258"/>
    <mergeCell ref="A259:A260"/>
    <mergeCell ref="A261:A263"/>
    <mergeCell ref="A271:A278"/>
    <mergeCell ref="A279:A287"/>
    <mergeCell ref="A290:A291"/>
    <mergeCell ref="A292:A293"/>
    <mergeCell ref="A158:A159"/>
    <mergeCell ref="A160:A161"/>
    <mergeCell ref="A162:A164"/>
    <mergeCell ref="A172:A179"/>
    <mergeCell ref="A180:A188"/>
    <mergeCell ref="A191:A192"/>
    <mergeCell ref="A193:A194"/>
    <mergeCell ref="A195:A197"/>
    <mergeCell ref="A205:A212"/>
    <mergeCell ref="A226:A227"/>
    <mergeCell ref="A228:A230"/>
    <mergeCell ref="A7:A14"/>
    <mergeCell ref="A15:A23"/>
    <mergeCell ref="A26:A27"/>
    <mergeCell ref="D13:F13"/>
    <mergeCell ref="D14:F14"/>
    <mergeCell ref="D8:F8"/>
    <mergeCell ref="D10:F10"/>
    <mergeCell ref="D9:F9"/>
    <mergeCell ref="H10:J10"/>
    <mergeCell ref="H12:J12"/>
    <mergeCell ref="H13:J13"/>
    <mergeCell ref="H9:J9"/>
    <mergeCell ref="D63:F63"/>
    <mergeCell ref="D64:F64"/>
    <mergeCell ref="H197:J197"/>
    <mergeCell ref="D198:F198"/>
    <mergeCell ref="L198:N198"/>
    <mergeCell ref="E199:H199"/>
    <mergeCell ref="H164:J164"/>
    <mergeCell ref="D165:F165"/>
    <mergeCell ref="L165:N165"/>
    <mergeCell ref="E166:H166"/>
    <mergeCell ref="D140:F140"/>
    <mergeCell ref="H140:J140"/>
    <mergeCell ref="D141:F141"/>
    <mergeCell ref="H141:J141"/>
    <mergeCell ref="L141:N141"/>
    <mergeCell ref="H174:J174"/>
    <mergeCell ref="L174:N174"/>
    <mergeCell ref="D66:F66"/>
    <mergeCell ref="L66:N66"/>
    <mergeCell ref="H63:J63"/>
    <mergeCell ref="L63:N63"/>
    <mergeCell ref="D74:F74"/>
    <mergeCell ref="H74:J74"/>
    <mergeCell ref="D75:F75"/>
    <mergeCell ref="D2:F3"/>
    <mergeCell ref="D47:F47"/>
    <mergeCell ref="H47:J47"/>
    <mergeCell ref="D43:F43"/>
    <mergeCell ref="H43:J43"/>
    <mergeCell ref="D44:F44"/>
    <mergeCell ref="H44:J44"/>
    <mergeCell ref="L44:N44"/>
    <mergeCell ref="D45:F45"/>
    <mergeCell ref="H45:J45"/>
    <mergeCell ref="L42:N42"/>
    <mergeCell ref="D35:F36"/>
    <mergeCell ref="H35:J36"/>
    <mergeCell ref="L35:N36"/>
    <mergeCell ref="L28:N28"/>
    <mergeCell ref="D31:F31"/>
    <mergeCell ref="L31:N31"/>
    <mergeCell ref="H32:J32"/>
    <mergeCell ref="D27:F27"/>
    <mergeCell ref="H27:J27"/>
    <mergeCell ref="L27:N27"/>
    <mergeCell ref="L26:N26"/>
    <mergeCell ref="H30:J30"/>
    <mergeCell ref="L30:N30"/>
    <mergeCell ref="A30:A32"/>
    <mergeCell ref="A28:A29"/>
    <mergeCell ref="A40:A47"/>
    <mergeCell ref="A48:A56"/>
    <mergeCell ref="L48:N48"/>
    <mergeCell ref="L64:N64"/>
    <mergeCell ref="A59:A60"/>
    <mergeCell ref="A61:A62"/>
    <mergeCell ref="A63:A65"/>
    <mergeCell ref="L59:N59"/>
    <mergeCell ref="L60:N60"/>
    <mergeCell ref="H65:J65"/>
    <mergeCell ref="D33:F33"/>
    <mergeCell ref="L33:N33"/>
    <mergeCell ref="E34:H34"/>
    <mergeCell ref="D61:F61"/>
    <mergeCell ref="L61:N61"/>
    <mergeCell ref="D46:F46"/>
    <mergeCell ref="H46:J46"/>
    <mergeCell ref="L46:N46"/>
    <mergeCell ref="D41:F41"/>
    <mergeCell ref="H41:J41"/>
    <mergeCell ref="D42:F42"/>
    <mergeCell ref="H42:J42"/>
    <mergeCell ref="H78:J78"/>
    <mergeCell ref="H75:J75"/>
    <mergeCell ref="L75:N75"/>
    <mergeCell ref="E1:H1"/>
    <mergeCell ref="E67:H67"/>
    <mergeCell ref="D68:F69"/>
    <mergeCell ref="H68:J69"/>
    <mergeCell ref="L68:N69"/>
    <mergeCell ref="H2:J3"/>
    <mergeCell ref="L2:N3"/>
    <mergeCell ref="H15:J15"/>
    <mergeCell ref="L15:N15"/>
    <mergeCell ref="H8:J8"/>
    <mergeCell ref="H14:J14"/>
    <mergeCell ref="D15:F15"/>
    <mergeCell ref="D30:F30"/>
    <mergeCell ref="D28:F28"/>
    <mergeCell ref="D26:F26"/>
    <mergeCell ref="D11:F11"/>
    <mergeCell ref="D12:F12"/>
    <mergeCell ref="L9:N9"/>
    <mergeCell ref="H11:J11"/>
    <mergeCell ref="L11:N11"/>
    <mergeCell ref="L13:N13"/>
    <mergeCell ref="A92:A93"/>
    <mergeCell ref="A94:A95"/>
    <mergeCell ref="A96:A98"/>
    <mergeCell ref="H98:J98"/>
    <mergeCell ref="A73:A80"/>
    <mergeCell ref="A81:A89"/>
    <mergeCell ref="D81:F81"/>
    <mergeCell ref="H81:J81"/>
    <mergeCell ref="L81:N81"/>
    <mergeCell ref="H83:J83"/>
    <mergeCell ref="H84:J84"/>
    <mergeCell ref="H85:J85"/>
    <mergeCell ref="H87:J87"/>
    <mergeCell ref="D79:F79"/>
    <mergeCell ref="H79:J79"/>
    <mergeCell ref="L79:N79"/>
    <mergeCell ref="D80:F80"/>
    <mergeCell ref="H80:J80"/>
    <mergeCell ref="D76:F76"/>
    <mergeCell ref="H76:J76"/>
    <mergeCell ref="D77:F77"/>
    <mergeCell ref="H77:J77"/>
    <mergeCell ref="L77:N77"/>
    <mergeCell ref="D78:F78"/>
    <mergeCell ref="D96:F96"/>
    <mergeCell ref="H96:J96"/>
    <mergeCell ref="L96:N96"/>
    <mergeCell ref="D97:F97"/>
    <mergeCell ref="L97:N97"/>
    <mergeCell ref="D111:F111"/>
    <mergeCell ref="H111:J111"/>
    <mergeCell ref="D99:F99"/>
    <mergeCell ref="L99:N99"/>
    <mergeCell ref="E100:H100"/>
    <mergeCell ref="D101:F102"/>
    <mergeCell ref="H101:J102"/>
    <mergeCell ref="L101:N102"/>
    <mergeCell ref="D94:F94"/>
    <mergeCell ref="L94:N94"/>
    <mergeCell ref="A106:A113"/>
    <mergeCell ref="A114:A122"/>
    <mergeCell ref="D127:F127"/>
    <mergeCell ref="L127:N127"/>
    <mergeCell ref="D129:F129"/>
    <mergeCell ref="H129:J129"/>
    <mergeCell ref="L129:N129"/>
    <mergeCell ref="D113:F113"/>
    <mergeCell ref="H113:J113"/>
    <mergeCell ref="D109:F109"/>
    <mergeCell ref="H109:J109"/>
    <mergeCell ref="D110:F110"/>
    <mergeCell ref="H110:J110"/>
    <mergeCell ref="L110:N110"/>
    <mergeCell ref="D112:F112"/>
    <mergeCell ref="H112:J112"/>
    <mergeCell ref="L112:N112"/>
    <mergeCell ref="D107:F107"/>
    <mergeCell ref="H107:J107"/>
    <mergeCell ref="D108:F108"/>
    <mergeCell ref="H108:J108"/>
    <mergeCell ref="L108:N108"/>
    <mergeCell ref="D130:F130"/>
    <mergeCell ref="L130:N130"/>
    <mergeCell ref="A125:A126"/>
    <mergeCell ref="A127:A128"/>
    <mergeCell ref="A129:A131"/>
    <mergeCell ref="H124:J124"/>
    <mergeCell ref="D125:F125"/>
    <mergeCell ref="H125:J125"/>
    <mergeCell ref="L125:N125"/>
    <mergeCell ref="H131:J131"/>
    <mergeCell ref="D126:F126"/>
    <mergeCell ref="H126:J126"/>
    <mergeCell ref="L126:N126"/>
    <mergeCell ref="A139:A146"/>
    <mergeCell ref="A147:A155"/>
    <mergeCell ref="H153:J153"/>
    <mergeCell ref="H154:J154"/>
    <mergeCell ref="H155:J155"/>
    <mergeCell ref="D160:F160"/>
    <mergeCell ref="L160:N160"/>
    <mergeCell ref="D147:F147"/>
    <mergeCell ref="H147:J147"/>
    <mergeCell ref="L147:N147"/>
    <mergeCell ref="H149:J149"/>
    <mergeCell ref="H150:J150"/>
    <mergeCell ref="H151:J151"/>
    <mergeCell ref="D146:F146"/>
    <mergeCell ref="H146:J146"/>
    <mergeCell ref="D159:F159"/>
    <mergeCell ref="H159:J159"/>
    <mergeCell ref="L159:N159"/>
    <mergeCell ref="D177:F177"/>
    <mergeCell ref="H177:J177"/>
    <mergeCell ref="D178:F178"/>
    <mergeCell ref="H178:J178"/>
    <mergeCell ref="L178:N178"/>
    <mergeCell ref="H182:J182"/>
    <mergeCell ref="H183:J183"/>
    <mergeCell ref="H184:J184"/>
    <mergeCell ref="H186:J186"/>
    <mergeCell ref="D180:F180"/>
    <mergeCell ref="H180:J180"/>
    <mergeCell ref="L180:N180"/>
    <mergeCell ref="D179:F179"/>
    <mergeCell ref="H179:J179"/>
    <mergeCell ref="H187:J187"/>
    <mergeCell ref="H188:J188"/>
    <mergeCell ref="D193:F193"/>
    <mergeCell ref="L193:N193"/>
    <mergeCell ref="D195:F195"/>
    <mergeCell ref="H195:J195"/>
    <mergeCell ref="L195:N195"/>
    <mergeCell ref="D196:F196"/>
    <mergeCell ref="L196:N196"/>
    <mergeCell ref="H190:J190"/>
    <mergeCell ref="D191:F191"/>
    <mergeCell ref="H191:J191"/>
    <mergeCell ref="L191:N191"/>
    <mergeCell ref="D192:F192"/>
    <mergeCell ref="H192:J192"/>
    <mergeCell ref="L192:N192"/>
    <mergeCell ref="D200:F201"/>
    <mergeCell ref="H200:J201"/>
    <mergeCell ref="L200:N201"/>
    <mergeCell ref="D209:F209"/>
    <mergeCell ref="H209:J209"/>
    <mergeCell ref="L209:N209"/>
    <mergeCell ref="D210:F210"/>
    <mergeCell ref="H210:J210"/>
    <mergeCell ref="D211:F211"/>
    <mergeCell ref="H211:J211"/>
    <mergeCell ref="L211:N211"/>
    <mergeCell ref="D206:F206"/>
    <mergeCell ref="H206:J206"/>
    <mergeCell ref="D207:F207"/>
    <mergeCell ref="H207:J207"/>
    <mergeCell ref="L207:N207"/>
    <mergeCell ref="D208:F208"/>
    <mergeCell ref="H208:J208"/>
    <mergeCell ref="D212:F212"/>
    <mergeCell ref="H212:J212"/>
    <mergeCell ref="A213:A221"/>
    <mergeCell ref="A224:A225"/>
    <mergeCell ref="D213:F213"/>
    <mergeCell ref="H213:J213"/>
    <mergeCell ref="L213:N213"/>
    <mergeCell ref="H215:J215"/>
    <mergeCell ref="H216:J216"/>
    <mergeCell ref="H217:J217"/>
    <mergeCell ref="H219:J219"/>
    <mergeCell ref="H220:J220"/>
    <mergeCell ref="L225:N225"/>
    <mergeCell ref="H240:J240"/>
    <mergeCell ref="L240:N240"/>
    <mergeCell ref="D241:F241"/>
    <mergeCell ref="H241:J241"/>
    <mergeCell ref="D242:F242"/>
    <mergeCell ref="D226:F226"/>
    <mergeCell ref="L226:N226"/>
    <mergeCell ref="D228:F228"/>
    <mergeCell ref="H228:J228"/>
    <mergeCell ref="L228:N228"/>
    <mergeCell ref="D229:F229"/>
    <mergeCell ref="L229:N229"/>
    <mergeCell ref="H230:J230"/>
    <mergeCell ref="D231:F231"/>
    <mergeCell ref="L231:N231"/>
    <mergeCell ref="L257:N257"/>
    <mergeCell ref="D258:F258"/>
    <mergeCell ref="H258:J258"/>
    <mergeCell ref="L258:N258"/>
    <mergeCell ref="H242:J242"/>
    <mergeCell ref="L242:N242"/>
    <mergeCell ref="D257:F257"/>
    <mergeCell ref="H257:J257"/>
    <mergeCell ref="E232:H232"/>
    <mergeCell ref="D233:F234"/>
    <mergeCell ref="H233:J234"/>
    <mergeCell ref="L233:N234"/>
    <mergeCell ref="D239:F239"/>
    <mergeCell ref="H239:J239"/>
    <mergeCell ref="H254:J254"/>
    <mergeCell ref="H256:J256"/>
    <mergeCell ref="D243:F243"/>
    <mergeCell ref="H243:J243"/>
    <mergeCell ref="D244:F244"/>
    <mergeCell ref="H244:J244"/>
    <mergeCell ref="L244:N244"/>
    <mergeCell ref="D245:F245"/>
    <mergeCell ref="H245:J245"/>
    <mergeCell ref="D240:F240"/>
    <mergeCell ref="E265:H265"/>
    <mergeCell ref="D266:F267"/>
    <mergeCell ref="H266:J267"/>
    <mergeCell ref="L266:N267"/>
    <mergeCell ref="D259:F259"/>
    <mergeCell ref="L259:N259"/>
    <mergeCell ref="D261:F261"/>
    <mergeCell ref="H261:J261"/>
    <mergeCell ref="L261:N261"/>
    <mergeCell ref="D262:F262"/>
    <mergeCell ref="L262:N262"/>
    <mergeCell ref="H263:J263"/>
    <mergeCell ref="D264:F264"/>
    <mergeCell ref="L264:N264"/>
    <mergeCell ref="D272:F272"/>
    <mergeCell ref="H272:J272"/>
    <mergeCell ref="D273:F273"/>
    <mergeCell ref="H273:J273"/>
    <mergeCell ref="L273:N273"/>
    <mergeCell ref="D279:F279"/>
    <mergeCell ref="H279:J279"/>
    <mergeCell ref="L279:N279"/>
    <mergeCell ref="H281:J281"/>
    <mergeCell ref="D278:F278"/>
    <mergeCell ref="H278:J278"/>
    <mergeCell ref="D274:F274"/>
    <mergeCell ref="H274:J274"/>
    <mergeCell ref="D275:F275"/>
    <mergeCell ref="H275:J275"/>
    <mergeCell ref="L275:N275"/>
    <mergeCell ref="D276:F276"/>
    <mergeCell ref="H276:J276"/>
    <mergeCell ref="D277:F277"/>
    <mergeCell ref="H277:J277"/>
    <mergeCell ref="L277:N277"/>
    <mergeCell ref="H282:J282"/>
    <mergeCell ref="H283:J283"/>
    <mergeCell ref="H285:J285"/>
    <mergeCell ref="H286:J286"/>
    <mergeCell ref="H287:J287"/>
    <mergeCell ref="H296:J296"/>
    <mergeCell ref="D297:F297"/>
    <mergeCell ref="L297:N297"/>
    <mergeCell ref="D292:F292"/>
    <mergeCell ref="L292:N292"/>
    <mergeCell ref="D294:F294"/>
    <mergeCell ref="H294:J294"/>
    <mergeCell ref="L294:N294"/>
    <mergeCell ref="D295:F295"/>
    <mergeCell ref="L295:N295"/>
    <mergeCell ref="H289:J289"/>
    <mergeCell ref="D290:F290"/>
    <mergeCell ref="H290:J290"/>
    <mergeCell ref="L290:N290"/>
    <mergeCell ref="D291:F291"/>
    <mergeCell ref="H291:J291"/>
    <mergeCell ref="L291:N291"/>
  </mergeCells>
  <printOptions horizontalCentered="1" verticalCentered="1"/>
  <pageMargins left="0.33" right="0.17" top="0.17" bottom="0.17" header="0.2" footer="0.11"/>
  <pageSetup orientation="portrait" r:id="rId1"/>
  <headerFooter>
    <oddFooter xml:space="preserve">&amp;L&amp;A&amp;C &amp;P                                     
&amp;R                                                         &amp;F                                                         </oddFooter>
  </headerFooter>
  <rowBreaks count="8" manualBreakCount="8">
    <brk id="33" max="13" man="1"/>
    <brk id="66" max="13" man="1"/>
    <brk id="99" max="13" man="1"/>
    <brk id="132" max="13" man="1"/>
    <brk id="165" max="13" man="1"/>
    <brk id="198" max="13" man="1"/>
    <brk id="231" max="13" man="1"/>
    <brk id="264" max="1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AD334-6475-4249-935E-E5E44F182362}">
  <sheetPr codeName="Sheet30"/>
  <dimension ref="A1:A219"/>
  <sheetViews>
    <sheetView view="pageBreakPreview" zoomScale="99" zoomScaleNormal="100" zoomScaleSheetLayoutView="99" workbookViewId="0">
      <selection activeCell="A217" sqref="A217"/>
    </sheetView>
  </sheetViews>
  <sheetFormatPr defaultRowHeight="14.4"/>
  <cols>
    <col min="1" max="1" width="101.88671875" customWidth="1"/>
    <col min="2" max="4" width="22.6640625" customWidth="1"/>
  </cols>
  <sheetData>
    <row r="1" spans="1:1" ht="34.200000000000003">
      <c r="A1" s="898" t="s">
        <v>977</v>
      </c>
    </row>
    <row r="2" spans="1:1" ht="16.8">
      <c r="A2" s="899"/>
    </row>
    <row r="3" spans="1:1" ht="15">
      <c r="A3" s="900" t="s">
        <v>978</v>
      </c>
    </row>
    <row r="4" spans="1:1">
      <c r="A4" s="901"/>
    </row>
    <row r="5" spans="1:1">
      <c r="A5" s="901"/>
    </row>
    <row r="6" spans="1:1" ht="15.6">
      <c r="A6" s="902" t="s">
        <v>979</v>
      </c>
    </row>
    <row r="8" spans="1:1" ht="16.8">
      <c r="A8" s="903" t="s">
        <v>980</v>
      </c>
    </row>
    <row r="9" spans="1:1" ht="16.8">
      <c r="A9" s="903"/>
    </row>
    <row r="10" spans="1:1" ht="16.8">
      <c r="A10" s="903" t="s">
        <v>981</v>
      </c>
    </row>
    <row r="11" spans="1:1" ht="16.8">
      <c r="A11" s="903" t="s">
        <v>982</v>
      </c>
    </row>
    <row r="12" spans="1:1" ht="50.4">
      <c r="A12" s="903" t="s">
        <v>983</v>
      </c>
    </row>
    <row r="13" spans="1:1" ht="16.8">
      <c r="A13" s="903"/>
    </row>
    <row r="14" spans="1:1" ht="16.8">
      <c r="A14" s="903" t="s">
        <v>984</v>
      </c>
    </row>
    <row r="15" spans="1:1" ht="33.6">
      <c r="A15" s="903" t="s">
        <v>985</v>
      </c>
    </row>
    <row r="16" spans="1:1" ht="33.6">
      <c r="A16" s="903" t="s">
        <v>986</v>
      </c>
    </row>
    <row r="17" spans="1:1" ht="16.8">
      <c r="A17" s="903"/>
    </row>
    <row r="18" spans="1:1" ht="16.8">
      <c r="A18" s="903" t="s">
        <v>987</v>
      </c>
    </row>
    <row r="19" spans="1:1" ht="16.8">
      <c r="A19" s="903"/>
    </row>
    <row r="20" spans="1:1" ht="33.6">
      <c r="A20" s="903" t="s">
        <v>988</v>
      </c>
    </row>
    <row r="21" spans="1:1" ht="43.95" customHeight="1">
      <c r="A21" s="903" t="s">
        <v>989</v>
      </c>
    </row>
    <row r="22" spans="1:1" ht="16.8">
      <c r="A22" s="903" t="s">
        <v>990</v>
      </c>
    </row>
    <row r="23" spans="1:1" ht="43.95" customHeight="1">
      <c r="A23" s="903" t="s">
        <v>991</v>
      </c>
    </row>
    <row r="24" spans="1:1" ht="16.8">
      <c r="A24" s="903"/>
    </row>
    <row r="25" spans="1:1" ht="16.8">
      <c r="A25" s="903" t="s">
        <v>992</v>
      </c>
    </row>
    <row r="26" spans="1:1" ht="16.8">
      <c r="A26" s="903" t="s">
        <v>993</v>
      </c>
    </row>
    <row r="27" spans="1:1" ht="43.95" customHeight="1">
      <c r="A27" s="903" t="s">
        <v>994</v>
      </c>
    </row>
    <row r="28" spans="1:1" ht="16.8">
      <c r="A28" s="903"/>
    </row>
    <row r="29" spans="1:1" ht="16.8">
      <c r="A29" s="903" t="s">
        <v>995</v>
      </c>
    </row>
    <row r="30" spans="1:1" ht="16.8">
      <c r="A30" s="903"/>
    </row>
    <row r="31" spans="1:1" ht="33.6">
      <c r="A31" s="903" t="s">
        <v>996</v>
      </c>
    </row>
    <row r="32" spans="1:1" ht="16.8">
      <c r="A32" s="903"/>
    </row>
    <row r="33" spans="1:1" ht="16.8">
      <c r="A33" s="903" t="s">
        <v>997</v>
      </c>
    </row>
    <row r="34" spans="1:1" ht="16.8">
      <c r="A34" s="903"/>
    </row>
    <row r="35" spans="1:1" ht="16.8">
      <c r="A35" s="903" t="s">
        <v>998</v>
      </c>
    </row>
    <row r="36" spans="1:1" ht="16.8">
      <c r="A36" s="903"/>
    </row>
    <row r="37" spans="1:1" ht="33.6">
      <c r="A37" s="903" t="s">
        <v>999</v>
      </c>
    </row>
    <row r="38" spans="1:1" ht="33.6">
      <c r="A38" s="903" t="s">
        <v>1000</v>
      </c>
    </row>
    <row r="39" spans="1:1" ht="16.8">
      <c r="A39" s="903" t="s">
        <v>1001</v>
      </c>
    </row>
    <row r="40" spans="1:1" ht="16.8">
      <c r="A40" s="903"/>
    </row>
    <row r="41" spans="1:1" ht="33.6">
      <c r="A41" s="903" t="s">
        <v>1002</v>
      </c>
    </row>
    <row r="42" spans="1:1">
      <c r="A42" s="904"/>
    </row>
    <row r="43" spans="1:1" ht="15">
      <c r="A43" s="905" t="s">
        <v>978</v>
      </c>
    </row>
    <row r="49" spans="1:1" ht="18">
      <c r="A49" s="758" t="s">
        <v>1003</v>
      </c>
    </row>
    <row r="50" spans="1:1" ht="18">
      <c r="A50" s="824" t="s">
        <v>1004</v>
      </c>
    </row>
    <row r="51" spans="1:1" ht="18">
      <c r="A51" s="824" t="s">
        <v>1005</v>
      </c>
    </row>
    <row r="52" spans="1:1" ht="36">
      <c r="A52" s="906" t="s">
        <v>1006</v>
      </c>
    </row>
    <row r="53" spans="1:1" ht="18">
      <c r="A53" s="824"/>
    </row>
    <row r="54" spans="1:1" ht="18">
      <c r="A54" s="758" t="s">
        <v>1007</v>
      </c>
    </row>
    <row r="55" spans="1:1" ht="18">
      <c r="A55" s="758" t="s">
        <v>1008</v>
      </c>
    </row>
    <row r="56" spans="1:1" ht="18">
      <c r="A56" s="758" t="s">
        <v>1009</v>
      </c>
    </row>
    <row r="57" spans="1:1" ht="18">
      <c r="A57" s="758"/>
    </row>
    <row r="58" spans="1:1" ht="18">
      <c r="A58" s="907" t="s">
        <v>1010</v>
      </c>
    </row>
    <row r="59" spans="1:1" ht="18">
      <c r="A59" s="4"/>
    </row>
    <row r="73" ht="403.95" customHeight="1"/>
    <row r="74" ht="288" customHeight="1"/>
    <row r="84" ht="22.2" customHeight="1"/>
    <row r="85" ht="22.2" customHeight="1"/>
    <row r="86" ht="22.2" customHeight="1"/>
    <row r="87" ht="22.2" customHeight="1"/>
    <row r="88" ht="22.2" customHeight="1"/>
    <row r="89" ht="22.2" customHeight="1"/>
    <row r="90" ht="22.2" customHeight="1"/>
    <row r="91" ht="22.2" customHeight="1"/>
    <row r="92" ht="22.2" customHeight="1"/>
    <row r="125" spans="1:1" ht="28.8">
      <c r="A125" s="1675" t="s">
        <v>1011</v>
      </c>
    </row>
    <row r="126" spans="1:1">
      <c r="A126" s="1675"/>
    </row>
    <row r="127" spans="1:1">
      <c r="A127" s="1675" t="s">
        <v>1012</v>
      </c>
    </row>
    <row r="128" spans="1:1">
      <c r="A128" s="1675" t="s">
        <v>1013</v>
      </c>
    </row>
    <row r="129" spans="1:1">
      <c r="A129" s="1675" t="s">
        <v>1014</v>
      </c>
    </row>
    <row r="130" spans="1:1">
      <c r="A130" s="1675" t="s">
        <v>1015</v>
      </c>
    </row>
    <row r="131" spans="1:1">
      <c r="A131" s="1675" t="s">
        <v>1016</v>
      </c>
    </row>
    <row r="132" spans="1:1">
      <c r="A132" s="1675"/>
    </row>
    <row r="133" spans="1:1" ht="28.8">
      <c r="A133" s="1675" t="s">
        <v>1017</v>
      </c>
    </row>
    <row r="134" spans="1:1" ht="28.8">
      <c r="A134" s="1675" t="s">
        <v>1018</v>
      </c>
    </row>
    <row r="135" spans="1:1">
      <c r="A135" s="1675"/>
    </row>
    <row r="136" spans="1:1" ht="28.8">
      <c r="A136" s="1675" t="s">
        <v>1019</v>
      </c>
    </row>
    <row r="137" spans="1:1" ht="28.8">
      <c r="A137" s="1675" t="s">
        <v>1020</v>
      </c>
    </row>
    <row r="138" spans="1:1">
      <c r="A138" s="1675"/>
    </row>
    <row r="139" spans="1:1">
      <c r="A139" s="1675" t="s">
        <v>1021</v>
      </c>
    </row>
    <row r="166" spans="1:1" ht="15">
      <c r="A166" s="1737" t="s">
        <v>1022</v>
      </c>
    </row>
    <row r="167" spans="1:1" ht="75.599999999999994">
      <c r="A167" s="1738" t="s">
        <v>1023</v>
      </c>
    </row>
    <row r="168" spans="1:1" ht="15">
      <c r="A168" s="1737" t="s">
        <v>1024</v>
      </c>
    </row>
    <row r="169" spans="1:1" ht="60">
      <c r="A169" s="1737" t="s">
        <v>1025</v>
      </c>
    </row>
    <row r="170" spans="1:1" ht="75">
      <c r="A170" s="1737" t="s">
        <v>1026</v>
      </c>
    </row>
    <row r="171" spans="1:1" ht="15">
      <c r="A171" s="1737"/>
    </row>
    <row r="172" spans="1:1" ht="18">
      <c r="A172" s="4"/>
    </row>
    <row r="173" spans="1:1" ht="18">
      <c r="A173" s="1739" t="s">
        <v>1027</v>
      </c>
    </row>
    <row r="174" spans="1:1" ht="18">
      <c r="A174" s="4"/>
    </row>
    <row r="175" spans="1:1" ht="18">
      <c r="A175" s="1739" t="s">
        <v>1028</v>
      </c>
    </row>
    <row r="176" spans="1:1" ht="18">
      <c r="A176" s="4"/>
    </row>
    <row r="177" spans="1:1" ht="108">
      <c r="A177" s="1740" t="s">
        <v>1029</v>
      </c>
    </row>
    <row r="178" spans="1:1" ht="18">
      <c r="A178" s="4"/>
    </row>
    <row r="179" spans="1:1" ht="18">
      <c r="A179" s="4"/>
    </row>
    <row r="180" spans="1:1" ht="18">
      <c r="A180" s="1741"/>
    </row>
    <row r="181" spans="1:1" ht="18">
      <c r="A181" s="1741"/>
    </row>
    <row r="182" spans="1:1" ht="18">
      <c r="A182" s="1741"/>
    </row>
    <row r="183" spans="1:1" ht="144">
      <c r="A183" s="1741" t="s">
        <v>1030</v>
      </c>
    </row>
    <row r="184" spans="1:1" ht="18">
      <c r="A184" s="4"/>
    </row>
    <row r="185" spans="1:1" ht="18">
      <c r="A185" s="758" t="s">
        <v>1031</v>
      </c>
    </row>
    <row r="187" spans="1:1" ht="22.2" customHeight="1">
      <c r="A187" s="1811" t="s">
        <v>1032</v>
      </c>
    </row>
    <row r="188" spans="1:1" ht="22.2" customHeight="1">
      <c r="A188" s="1528" t="s">
        <v>1033</v>
      </c>
    </row>
    <row r="189" spans="1:1" ht="22.2" customHeight="1">
      <c r="A189" s="1528" t="s">
        <v>1034</v>
      </c>
    </row>
    <row r="190" spans="1:1" ht="22.2" customHeight="1">
      <c r="A190" s="1528" t="s">
        <v>1035</v>
      </c>
    </row>
    <row r="191" spans="1:1" ht="22.2" customHeight="1">
      <c r="A191" s="1528" t="s">
        <v>1036</v>
      </c>
    </row>
    <row r="192" spans="1:1" ht="22.2" customHeight="1">
      <c r="A192" s="1813" t="s">
        <v>1037</v>
      </c>
    </row>
    <row r="193" spans="1:1" ht="22.2" customHeight="1">
      <c r="A193" s="1808"/>
    </row>
    <row r="194" spans="1:1" ht="22.2" customHeight="1">
      <c r="A194" s="1809" t="s">
        <v>1038</v>
      </c>
    </row>
    <row r="195" spans="1:1" ht="22.2" customHeight="1">
      <c r="A195" s="1810" t="s">
        <v>1039</v>
      </c>
    </row>
    <row r="196" spans="1:1" ht="22.2" customHeight="1">
      <c r="A196" s="1810" t="s">
        <v>1040</v>
      </c>
    </row>
    <row r="197" spans="1:1" ht="22.2" customHeight="1">
      <c r="A197" s="1810" t="s">
        <v>1041</v>
      </c>
    </row>
    <row r="198" spans="1:1" ht="22.2" customHeight="1">
      <c r="A198" s="1810" t="s">
        <v>1042</v>
      </c>
    </row>
    <row r="199" spans="1:1" ht="22.2" customHeight="1">
      <c r="A199" s="1810" t="s">
        <v>1043</v>
      </c>
    </row>
    <row r="200" spans="1:1" ht="22.2" customHeight="1">
      <c r="A200" s="1810" t="s">
        <v>1044</v>
      </c>
    </row>
    <row r="201" spans="1:1" ht="22.2" customHeight="1">
      <c r="A201" s="1810" t="s">
        <v>1045</v>
      </c>
    </row>
    <row r="202" spans="1:1" ht="22.2" customHeight="1">
      <c r="A202" s="1810" t="s">
        <v>1046</v>
      </c>
    </row>
    <row r="203" spans="1:1" ht="22.2" customHeight="1">
      <c r="A203" s="1810" t="s">
        <v>1047</v>
      </c>
    </row>
    <row r="204" spans="1:1" ht="22.2" customHeight="1">
      <c r="A204" s="1810" t="s">
        <v>1048</v>
      </c>
    </row>
    <row r="205" spans="1:1" ht="22.2" customHeight="1">
      <c r="A205" s="1810" t="s">
        <v>1049</v>
      </c>
    </row>
    <row r="206" spans="1:1" ht="22.2" customHeight="1">
      <c r="A206" s="1810" t="s">
        <v>1050</v>
      </c>
    </row>
    <row r="207" spans="1:1" ht="22.2" customHeight="1">
      <c r="A207" s="1810" t="s">
        <v>1051</v>
      </c>
    </row>
    <row r="208" spans="1:1" ht="22.2" customHeight="1">
      <c r="A208" s="1810" t="s">
        <v>1052</v>
      </c>
    </row>
    <row r="209" spans="1:1" ht="22.2" customHeight="1">
      <c r="A209" s="1810" t="s">
        <v>1053</v>
      </c>
    </row>
    <row r="210" spans="1:1" ht="22.2" customHeight="1">
      <c r="A210" s="1810" t="s">
        <v>1054</v>
      </c>
    </row>
    <row r="211" spans="1:1" ht="22.2" customHeight="1">
      <c r="A211" s="1810" t="s">
        <v>1055</v>
      </c>
    </row>
    <row r="212" spans="1:1" ht="22.2" customHeight="1">
      <c r="A212" s="1810" t="s">
        <v>1056</v>
      </c>
    </row>
    <row r="213" spans="1:1" ht="22.2" customHeight="1">
      <c r="A213" s="1812" t="s">
        <v>1057</v>
      </c>
    </row>
    <row r="214" spans="1:1" ht="22.2" customHeight="1">
      <c r="A214" s="1810" t="s">
        <v>1058</v>
      </c>
    </row>
    <row r="215" spans="1:1" ht="22.2" customHeight="1">
      <c r="A215" s="1810" t="s">
        <v>1059</v>
      </c>
    </row>
    <row r="216" spans="1:1" ht="22.2" customHeight="1">
      <c r="A216" s="1777" t="s">
        <v>1060</v>
      </c>
    </row>
    <row r="217" spans="1:1" ht="10.95" customHeight="1">
      <c r="A217" s="1777"/>
    </row>
    <row r="218" spans="1:1" ht="18">
      <c r="A218" s="1810" t="s">
        <v>46</v>
      </c>
    </row>
    <row r="219" spans="1:1" ht="9" customHeight="1">
      <c r="A219" s="1814" t="s">
        <v>1061</v>
      </c>
    </row>
  </sheetData>
  <hyperlinks>
    <hyperlink ref="A58" r:id="rId1" xr:uid="{67095D41-3C9D-4F8A-B6C4-A398799BAAA2}"/>
  </hyperlinks>
  <pageMargins left="0.25" right="0.25" top="0.39" bottom="0.28999999999999998" header="0.3" footer="0.3"/>
  <pageSetup orientation="portrait" r:id="rId2"/>
  <headerFooter>
    <oddFooter>&amp;L&amp;A&amp;R&amp;F</oddFooter>
  </headerFooter>
  <rowBreaks count="2" manualBreakCount="2">
    <brk id="165" man="1"/>
    <brk id="184" man="1"/>
  </rowBreak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6BFCE-CFC2-45B7-BD72-431E585FD924}">
  <sheetPr codeName="Sheet6"/>
  <dimension ref="A1:G38"/>
  <sheetViews>
    <sheetView showGridLines="0" view="pageBreakPreview" zoomScaleNormal="100" zoomScaleSheetLayoutView="100" workbookViewId="0">
      <selection activeCell="A22" sqref="A22"/>
    </sheetView>
  </sheetViews>
  <sheetFormatPr defaultColWidth="8.88671875" defaultRowHeight="18"/>
  <cols>
    <col min="1" max="1" width="8.88671875" style="400"/>
    <col min="2" max="2" width="11.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7">
      <c r="A1" s="440" t="str">
        <f>'RH.T.GPP'!C5</f>
        <v>Exterior</v>
      </c>
      <c r="B1" s="440"/>
      <c r="C1" s="440"/>
      <c r="D1" s="437" t="s">
        <v>1090</v>
      </c>
    </row>
    <row r="11" spans="1:7">
      <c r="B11" s="400" t="s">
        <v>1091</v>
      </c>
    </row>
    <row r="12" spans="1:7" ht="18.600000000000001" thickBot="1"/>
    <row r="13" spans="1:7" ht="18.600000000000001" thickTop="1">
      <c r="B13" s="401" t="s">
        <v>1092</v>
      </c>
      <c r="C13" s="402" t="s">
        <v>1093</v>
      </c>
      <c r="D13" s="402" t="s">
        <v>1094</v>
      </c>
      <c r="E13" s="402" t="s">
        <v>1095</v>
      </c>
      <c r="F13" s="402" t="s">
        <v>1096</v>
      </c>
      <c r="G13" s="403" t="s">
        <v>1097</v>
      </c>
    </row>
    <row r="14" spans="1:7">
      <c r="B14" s="404" t="s">
        <v>1098</v>
      </c>
      <c r="C14" s="405">
        <f>'RH.T.GPP'!E5</f>
        <v>0</v>
      </c>
      <c r="D14" s="406">
        <f>'RH.T.GPP'!J5</f>
        <v>0</v>
      </c>
      <c r="E14" s="405">
        <f>'RH.T.GPP'!O5</f>
        <v>0</v>
      </c>
      <c r="F14" s="405"/>
      <c r="G14" s="405"/>
    </row>
    <row r="15" spans="1:7">
      <c r="B15" s="404" t="s">
        <v>1099</v>
      </c>
      <c r="C15" s="405">
        <f>'RH.T.GPP'!F5</f>
        <v>0</v>
      </c>
      <c r="D15" s="406">
        <f>'RH.T.GPP'!K5</f>
        <v>0</v>
      </c>
      <c r="E15" s="405">
        <f>'RH.T.GPP'!P5</f>
        <v>0</v>
      </c>
      <c r="F15" s="405"/>
      <c r="G15" s="405"/>
    </row>
    <row r="16" spans="1:7">
      <c r="B16" s="404" t="s">
        <v>1100</v>
      </c>
      <c r="C16" s="405">
        <f>'RH.T.GPP'!G5</f>
        <v>0</v>
      </c>
      <c r="D16" s="406">
        <f>'RH.T.GPP'!L5</f>
        <v>0</v>
      </c>
      <c r="E16" s="405">
        <f>'RH.T.GPP'!Q5</f>
        <v>0</v>
      </c>
      <c r="F16" s="405"/>
      <c r="G16" s="405"/>
    </row>
    <row r="17" spans="1:7" ht="21.6">
      <c r="B17" s="431"/>
      <c r="C17" s="414"/>
      <c r="D17" s="415"/>
      <c r="E17" s="414"/>
      <c r="F17" s="414"/>
      <c r="G17" s="414"/>
    </row>
    <row r="18" spans="1:7" ht="21.6">
      <c r="B18" s="431"/>
      <c r="C18" s="414"/>
      <c r="D18" s="415"/>
      <c r="E18" s="414"/>
      <c r="F18" s="414"/>
      <c r="G18" s="414"/>
    </row>
    <row r="19" spans="1:7" ht="21.6">
      <c r="B19" s="431"/>
      <c r="C19" s="414"/>
      <c r="D19" s="415"/>
      <c r="E19" s="414"/>
      <c r="F19" s="414"/>
      <c r="G19" s="414"/>
    </row>
    <row r="20" spans="1:7" ht="19.2">
      <c r="B20" s="430"/>
      <c r="C20" s="414"/>
      <c r="D20" s="415"/>
      <c r="E20" s="414"/>
      <c r="F20" s="414"/>
      <c r="G20" s="414"/>
    </row>
    <row r="21" spans="1:7">
      <c r="B21" s="413"/>
      <c r="C21" s="414"/>
      <c r="D21" s="415"/>
      <c r="E21" s="414"/>
      <c r="F21" s="414"/>
      <c r="G21" s="414"/>
    </row>
    <row r="22" spans="1:7">
      <c r="A22" s="407" t="str">
        <f>'RH.T.GPP'!A9</f>
        <v>Affected AREAS</v>
      </c>
      <c r="B22" s="407"/>
      <c r="C22" s="407"/>
      <c r="D22" s="437" t="s">
        <v>1090</v>
      </c>
      <c r="E22" s="414"/>
      <c r="F22" s="414"/>
      <c r="G22" s="414"/>
    </row>
    <row r="23" spans="1:7">
      <c r="B23" s="413"/>
      <c r="C23" s="414"/>
      <c r="D23" s="415"/>
      <c r="E23" s="414"/>
      <c r="F23" s="414"/>
      <c r="G23" s="414"/>
    </row>
    <row r="24" spans="1:7">
      <c r="B24" s="413"/>
      <c r="C24" s="414"/>
      <c r="D24" s="415"/>
      <c r="E24" s="414"/>
      <c r="F24" s="414"/>
      <c r="G24" s="414"/>
    </row>
    <row r="25" spans="1:7">
      <c r="B25" s="413"/>
      <c r="C25" s="414"/>
      <c r="D25" s="415"/>
      <c r="E25" s="414"/>
      <c r="F25" s="414"/>
      <c r="G25" s="414"/>
    </row>
    <row r="26" spans="1:7">
      <c r="B26" s="413"/>
      <c r="C26" s="414"/>
      <c r="D26" s="415"/>
      <c r="E26" s="414"/>
      <c r="F26" s="414"/>
      <c r="G26" s="414"/>
    </row>
    <row r="27" spans="1:7">
      <c r="B27" s="413"/>
      <c r="C27" s="414"/>
      <c r="D27" s="415"/>
      <c r="E27" s="414"/>
      <c r="F27" s="414"/>
      <c r="G27" s="414"/>
    </row>
    <row r="28" spans="1:7">
      <c r="B28" s="413"/>
      <c r="C28" s="414"/>
      <c r="D28" s="415"/>
      <c r="E28" s="414"/>
      <c r="F28" s="414"/>
      <c r="G28" s="414"/>
    </row>
    <row r="29" spans="1:7">
      <c r="B29" s="413"/>
      <c r="C29" s="414"/>
      <c r="D29" s="415"/>
      <c r="E29" s="414"/>
      <c r="F29" s="414"/>
      <c r="G29" s="414"/>
    </row>
    <row r="30" spans="1:7">
      <c r="B30" s="413"/>
      <c r="C30" s="414"/>
      <c r="D30" s="415"/>
      <c r="E30" s="414"/>
      <c r="F30" s="414"/>
      <c r="G30" s="414"/>
    </row>
    <row r="31" spans="1:7">
      <c r="B31" s="413"/>
      <c r="C31" s="414"/>
      <c r="D31" s="415"/>
      <c r="E31" s="414"/>
      <c r="F31" s="414"/>
      <c r="G31" s="414"/>
    </row>
    <row r="32" spans="1:7">
      <c r="B32" s="413"/>
      <c r="C32" s="414"/>
      <c r="D32" s="415"/>
      <c r="E32" s="414"/>
      <c r="F32" s="414"/>
      <c r="G32" s="414"/>
    </row>
    <row r="33" spans="2:7" ht="18.600000000000001" thickBot="1"/>
    <row r="34" spans="2:7" ht="18.600000000000001" thickTop="1">
      <c r="B34" s="401" t="s">
        <v>1092</v>
      </c>
      <c r="C34" s="402" t="s">
        <v>1093</v>
      </c>
      <c r="D34" s="402" t="s">
        <v>1094</v>
      </c>
      <c r="E34" s="402" t="s">
        <v>1095</v>
      </c>
      <c r="F34" s="402" t="s">
        <v>1096</v>
      </c>
      <c r="G34" s="403" t="s">
        <v>1097</v>
      </c>
    </row>
    <row r="35" spans="2:7">
      <c r="B35" s="408" t="s">
        <v>1098</v>
      </c>
      <c r="C35" s="409">
        <f>'RH.T.GPP'!E9</f>
        <v>0</v>
      </c>
      <c r="D35" s="410">
        <f>'RH.T.GPP'!J9</f>
        <v>0</v>
      </c>
      <c r="E35" s="409">
        <f>'RH.T.GPP'!O9</f>
        <v>0</v>
      </c>
      <c r="F35" s="409"/>
      <c r="G35" s="409"/>
    </row>
    <row r="36" spans="2:7">
      <c r="B36" s="408" t="s">
        <v>1099</v>
      </c>
      <c r="C36" s="409">
        <f>'RH.T.GPP'!F9</f>
        <v>0</v>
      </c>
      <c r="D36" s="410">
        <f>'RH.T.GPP'!K9</f>
        <v>0</v>
      </c>
      <c r="E36" s="409">
        <f>'RH.T.GPP'!P9</f>
        <v>0</v>
      </c>
      <c r="F36" s="409"/>
      <c r="G36" s="409"/>
    </row>
    <row r="37" spans="2:7">
      <c r="B37" s="408" t="s">
        <v>1100</v>
      </c>
      <c r="C37" s="409">
        <f>'RH.T.GPP'!G17</f>
        <v>0</v>
      </c>
      <c r="D37" s="410">
        <f>'RH.T.GPP'!L9</f>
        <v>0</v>
      </c>
      <c r="E37" s="409">
        <f>'RH.T.GPP'!Q9</f>
        <v>0</v>
      </c>
      <c r="F37" s="409"/>
      <c r="G37" s="409"/>
    </row>
    <row r="38" spans="2:7">
      <c r="B38" s="411" t="str">
        <f>'RH.T.GPP'!H18</f>
        <v>GD</v>
      </c>
      <c r="C38" s="412"/>
      <c r="D38" s="407"/>
      <c r="E38" s="412"/>
      <c r="F38" s="407"/>
      <c r="G38" s="407"/>
    </row>
  </sheetData>
  <pageMargins left="0.67" right="0.33" top="0.36" bottom="0.41" header="0.3" footer="0.17"/>
  <pageSetup orientation="portrait" r:id="rId1"/>
  <headerFooter>
    <oddFooter>&amp;L&amp;A&amp;R&amp;F</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E101-C51D-4E3E-B150-BA88B5ACFF5D}">
  <sheetPr codeName="Sheet4">
    <tabColor theme="4"/>
  </sheetPr>
  <dimension ref="A1:V58"/>
  <sheetViews>
    <sheetView view="pageBreakPreview" topLeftCell="A26" zoomScaleNormal="100" zoomScaleSheetLayoutView="100" workbookViewId="0">
      <selection activeCell="Q7" sqref="D5:Q7"/>
    </sheetView>
  </sheetViews>
  <sheetFormatPr defaultColWidth="8.88671875" defaultRowHeight="18" customHeight="1"/>
  <cols>
    <col min="1" max="1" width="8.6640625" style="151" customWidth="1"/>
    <col min="2" max="2" width="0.33203125" style="154" hidden="1" customWidth="1"/>
    <col min="3" max="3" width="7" style="153" customWidth="1"/>
    <col min="4" max="4" width="15.5546875" style="153" customWidth="1"/>
    <col min="5" max="5" width="4" style="153" customWidth="1"/>
    <col min="6" max="6" width="5.33203125" style="152" customWidth="1"/>
    <col min="7" max="7" width="3.33203125" style="152" customWidth="1"/>
    <col min="8" max="8" width="14.33203125" style="152" customWidth="1"/>
    <col min="9" max="9" width="4" style="495" customWidth="1"/>
    <col min="10" max="10" width="5.109375" style="152" customWidth="1"/>
    <col min="11" max="11" width="3.44140625" style="152" customWidth="1"/>
    <col min="12" max="12" width="17.6640625" style="152" customWidth="1"/>
    <col min="13" max="13" width="4.109375" style="495" customWidth="1"/>
    <col min="14" max="14" width="5.44140625" style="152" customWidth="1"/>
    <col min="15" max="15" width="4.5546875" style="152" customWidth="1"/>
    <col min="16" max="16" width="4" style="152" customWidth="1"/>
    <col min="17" max="17" width="9.5546875" style="151" customWidth="1"/>
    <col min="18" max="19" width="4.33203125" style="151" customWidth="1"/>
    <col min="20" max="20" width="10.109375" style="151" customWidth="1"/>
    <col min="21" max="21" width="4" style="151" customWidth="1"/>
    <col min="22" max="258" width="8.88671875" style="151"/>
    <col min="259" max="259" width="6.88671875" style="151" customWidth="1"/>
    <col min="260" max="260" width="3.44140625" style="151" customWidth="1"/>
    <col min="261" max="261" width="15.5546875" style="151" customWidth="1"/>
    <col min="262" max="262" width="0" style="151" hidden="1" customWidth="1"/>
    <col min="263" max="268" width="10.5546875" style="151" customWidth="1"/>
    <col min="269" max="269" width="11" style="151" customWidth="1"/>
    <col min="270" max="514" width="8.88671875" style="151"/>
    <col min="515" max="515" width="6.88671875" style="151" customWidth="1"/>
    <col min="516" max="516" width="3.44140625" style="151" customWidth="1"/>
    <col min="517" max="517" width="15.5546875" style="151" customWidth="1"/>
    <col min="518" max="518" width="0" style="151" hidden="1" customWidth="1"/>
    <col min="519" max="524" width="10.5546875" style="151" customWidth="1"/>
    <col min="525" max="525" width="11" style="151" customWidth="1"/>
    <col min="526" max="770" width="8.88671875" style="151"/>
    <col min="771" max="771" width="6.88671875" style="151" customWidth="1"/>
    <col min="772" max="772" width="3.44140625" style="151" customWidth="1"/>
    <col min="773" max="773" width="15.5546875" style="151" customWidth="1"/>
    <col min="774" max="774" width="0" style="151" hidden="1" customWidth="1"/>
    <col min="775" max="780" width="10.5546875" style="151" customWidth="1"/>
    <col min="781" max="781" width="11" style="151" customWidth="1"/>
    <col min="782" max="1026" width="8.88671875" style="151"/>
    <col min="1027" max="1027" width="6.88671875" style="151" customWidth="1"/>
    <col min="1028" max="1028" width="3.44140625" style="151" customWidth="1"/>
    <col min="1029" max="1029" width="15.5546875" style="151" customWidth="1"/>
    <col min="1030" max="1030" width="0" style="151" hidden="1" customWidth="1"/>
    <col min="1031" max="1036" width="10.5546875" style="151" customWidth="1"/>
    <col min="1037" max="1037" width="11" style="151" customWidth="1"/>
    <col min="1038" max="1282" width="8.88671875" style="151"/>
    <col min="1283" max="1283" width="6.88671875" style="151" customWidth="1"/>
    <col min="1284" max="1284" width="3.44140625" style="151" customWidth="1"/>
    <col min="1285" max="1285" width="15.5546875" style="151" customWidth="1"/>
    <col min="1286" max="1286" width="0" style="151" hidden="1" customWidth="1"/>
    <col min="1287" max="1292" width="10.5546875" style="151" customWidth="1"/>
    <col min="1293" max="1293" width="11" style="151" customWidth="1"/>
    <col min="1294" max="1538" width="8.88671875" style="151"/>
    <col min="1539" max="1539" width="6.88671875" style="151" customWidth="1"/>
    <col min="1540" max="1540" width="3.44140625" style="151" customWidth="1"/>
    <col min="1541" max="1541" width="15.5546875" style="151" customWidth="1"/>
    <col min="1542" max="1542" width="0" style="151" hidden="1" customWidth="1"/>
    <col min="1543" max="1548" width="10.5546875" style="151" customWidth="1"/>
    <col min="1549" max="1549" width="11" style="151" customWidth="1"/>
    <col min="1550" max="1794" width="8.88671875" style="151"/>
    <col min="1795" max="1795" width="6.88671875" style="151" customWidth="1"/>
    <col min="1796" max="1796" width="3.44140625" style="151" customWidth="1"/>
    <col min="1797" max="1797" width="15.5546875" style="151" customWidth="1"/>
    <col min="1798" max="1798" width="0" style="151" hidden="1" customWidth="1"/>
    <col min="1799" max="1804" width="10.5546875" style="151" customWidth="1"/>
    <col min="1805" max="1805" width="11" style="151" customWidth="1"/>
    <col min="1806" max="2050" width="8.88671875" style="151"/>
    <col min="2051" max="2051" width="6.88671875" style="151" customWidth="1"/>
    <col min="2052" max="2052" width="3.44140625" style="151" customWidth="1"/>
    <col min="2053" max="2053" width="15.5546875" style="151" customWidth="1"/>
    <col min="2054" max="2054" width="0" style="151" hidden="1" customWidth="1"/>
    <col min="2055" max="2060" width="10.5546875" style="151" customWidth="1"/>
    <col min="2061" max="2061" width="11" style="151" customWidth="1"/>
    <col min="2062" max="2306" width="8.88671875" style="151"/>
    <col min="2307" max="2307" width="6.88671875" style="151" customWidth="1"/>
    <col min="2308" max="2308" width="3.44140625" style="151" customWidth="1"/>
    <col min="2309" max="2309" width="15.5546875" style="151" customWidth="1"/>
    <col min="2310" max="2310" width="0" style="151" hidden="1" customWidth="1"/>
    <col min="2311" max="2316" width="10.5546875" style="151" customWidth="1"/>
    <col min="2317" max="2317" width="11" style="151" customWidth="1"/>
    <col min="2318" max="2562" width="8.88671875" style="151"/>
    <col min="2563" max="2563" width="6.88671875" style="151" customWidth="1"/>
    <col min="2564" max="2564" width="3.44140625" style="151" customWidth="1"/>
    <col min="2565" max="2565" width="15.5546875" style="151" customWidth="1"/>
    <col min="2566" max="2566" width="0" style="151" hidden="1" customWidth="1"/>
    <col min="2567" max="2572" width="10.5546875" style="151" customWidth="1"/>
    <col min="2573" max="2573" width="11" style="151" customWidth="1"/>
    <col min="2574" max="2818" width="8.88671875" style="151"/>
    <col min="2819" max="2819" width="6.88671875" style="151" customWidth="1"/>
    <col min="2820" max="2820" width="3.44140625" style="151" customWidth="1"/>
    <col min="2821" max="2821" width="15.5546875" style="151" customWidth="1"/>
    <col min="2822" max="2822" width="0" style="151" hidden="1" customWidth="1"/>
    <col min="2823" max="2828" width="10.5546875" style="151" customWidth="1"/>
    <col min="2829" max="2829" width="11" style="151" customWidth="1"/>
    <col min="2830" max="3074" width="8.88671875" style="151"/>
    <col min="3075" max="3075" width="6.88671875" style="151" customWidth="1"/>
    <col min="3076" max="3076" width="3.44140625" style="151" customWidth="1"/>
    <col min="3077" max="3077" width="15.5546875" style="151" customWidth="1"/>
    <col min="3078" max="3078" width="0" style="151" hidden="1" customWidth="1"/>
    <col min="3079" max="3084" width="10.5546875" style="151" customWidth="1"/>
    <col min="3085" max="3085" width="11" style="151" customWidth="1"/>
    <col min="3086" max="3330" width="8.88671875" style="151"/>
    <col min="3331" max="3331" width="6.88671875" style="151" customWidth="1"/>
    <col min="3332" max="3332" width="3.44140625" style="151" customWidth="1"/>
    <col min="3333" max="3333" width="15.5546875" style="151" customWidth="1"/>
    <col min="3334" max="3334" width="0" style="151" hidden="1" customWidth="1"/>
    <col min="3335" max="3340" width="10.5546875" style="151" customWidth="1"/>
    <col min="3341" max="3341" width="11" style="151" customWidth="1"/>
    <col min="3342" max="3586" width="8.88671875" style="151"/>
    <col min="3587" max="3587" width="6.88671875" style="151" customWidth="1"/>
    <col min="3588" max="3588" width="3.44140625" style="151" customWidth="1"/>
    <col min="3589" max="3589" width="15.5546875" style="151" customWidth="1"/>
    <col min="3590" max="3590" width="0" style="151" hidden="1" customWidth="1"/>
    <col min="3591" max="3596" width="10.5546875" style="151" customWidth="1"/>
    <col min="3597" max="3597" width="11" style="151" customWidth="1"/>
    <col min="3598" max="3842" width="8.88671875" style="151"/>
    <col min="3843" max="3843" width="6.88671875" style="151" customWidth="1"/>
    <col min="3844" max="3844" width="3.44140625" style="151" customWidth="1"/>
    <col min="3845" max="3845" width="15.5546875" style="151" customWidth="1"/>
    <col min="3846" max="3846" width="0" style="151" hidden="1" customWidth="1"/>
    <col min="3847" max="3852" width="10.5546875" style="151" customWidth="1"/>
    <col min="3853" max="3853" width="11" style="151" customWidth="1"/>
    <col min="3854" max="4098" width="8.88671875" style="151"/>
    <col min="4099" max="4099" width="6.88671875" style="151" customWidth="1"/>
    <col min="4100" max="4100" width="3.44140625" style="151" customWidth="1"/>
    <col min="4101" max="4101" width="15.5546875" style="151" customWidth="1"/>
    <col min="4102" max="4102" width="0" style="151" hidden="1" customWidth="1"/>
    <col min="4103" max="4108" width="10.5546875" style="151" customWidth="1"/>
    <col min="4109" max="4109" width="11" style="151" customWidth="1"/>
    <col min="4110" max="4354" width="8.88671875" style="151"/>
    <col min="4355" max="4355" width="6.88671875" style="151" customWidth="1"/>
    <col min="4356" max="4356" width="3.44140625" style="151" customWidth="1"/>
    <col min="4357" max="4357" width="15.5546875" style="151" customWidth="1"/>
    <col min="4358" max="4358" width="0" style="151" hidden="1" customWidth="1"/>
    <col min="4359" max="4364" width="10.5546875" style="151" customWidth="1"/>
    <col min="4365" max="4365" width="11" style="151" customWidth="1"/>
    <col min="4366" max="4610" width="8.88671875" style="151"/>
    <col min="4611" max="4611" width="6.88671875" style="151" customWidth="1"/>
    <col min="4612" max="4612" width="3.44140625" style="151" customWidth="1"/>
    <col min="4613" max="4613" width="15.5546875" style="151" customWidth="1"/>
    <col min="4614" max="4614" width="0" style="151" hidden="1" customWidth="1"/>
    <col min="4615" max="4620" width="10.5546875" style="151" customWidth="1"/>
    <col min="4621" max="4621" width="11" style="151" customWidth="1"/>
    <col min="4622" max="4866" width="8.88671875" style="151"/>
    <col min="4867" max="4867" width="6.88671875" style="151" customWidth="1"/>
    <col min="4868" max="4868" width="3.44140625" style="151" customWidth="1"/>
    <col min="4869" max="4869" width="15.5546875" style="151" customWidth="1"/>
    <col min="4870" max="4870" width="0" style="151" hidden="1" customWidth="1"/>
    <col min="4871" max="4876" width="10.5546875" style="151" customWidth="1"/>
    <col min="4877" max="4877" width="11" style="151" customWidth="1"/>
    <col min="4878" max="5122" width="8.88671875" style="151"/>
    <col min="5123" max="5123" width="6.88671875" style="151" customWidth="1"/>
    <col min="5124" max="5124" width="3.44140625" style="151" customWidth="1"/>
    <col min="5125" max="5125" width="15.5546875" style="151" customWidth="1"/>
    <col min="5126" max="5126" width="0" style="151" hidden="1" customWidth="1"/>
    <col min="5127" max="5132" width="10.5546875" style="151" customWidth="1"/>
    <col min="5133" max="5133" width="11" style="151" customWidth="1"/>
    <col min="5134" max="5378" width="8.88671875" style="151"/>
    <col min="5379" max="5379" width="6.88671875" style="151" customWidth="1"/>
    <col min="5380" max="5380" width="3.44140625" style="151" customWidth="1"/>
    <col min="5381" max="5381" width="15.5546875" style="151" customWidth="1"/>
    <col min="5382" max="5382" width="0" style="151" hidden="1" customWidth="1"/>
    <col min="5383" max="5388" width="10.5546875" style="151" customWidth="1"/>
    <col min="5389" max="5389" width="11" style="151" customWidth="1"/>
    <col min="5390" max="5634" width="8.88671875" style="151"/>
    <col min="5635" max="5635" width="6.88671875" style="151" customWidth="1"/>
    <col min="5636" max="5636" width="3.44140625" style="151" customWidth="1"/>
    <col min="5637" max="5637" width="15.5546875" style="151" customWidth="1"/>
    <col min="5638" max="5638" width="0" style="151" hidden="1" customWidth="1"/>
    <col min="5639" max="5644" width="10.5546875" style="151" customWidth="1"/>
    <col min="5645" max="5645" width="11" style="151" customWidth="1"/>
    <col min="5646" max="5890" width="8.88671875" style="151"/>
    <col min="5891" max="5891" width="6.88671875" style="151" customWidth="1"/>
    <col min="5892" max="5892" width="3.44140625" style="151" customWidth="1"/>
    <col min="5893" max="5893" width="15.5546875" style="151" customWidth="1"/>
    <col min="5894" max="5894" width="0" style="151" hidden="1" customWidth="1"/>
    <col min="5895" max="5900" width="10.5546875" style="151" customWidth="1"/>
    <col min="5901" max="5901" width="11" style="151" customWidth="1"/>
    <col min="5902" max="6146" width="8.88671875" style="151"/>
    <col min="6147" max="6147" width="6.88671875" style="151" customWidth="1"/>
    <col min="6148" max="6148" width="3.44140625" style="151" customWidth="1"/>
    <col min="6149" max="6149" width="15.5546875" style="151" customWidth="1"/>
    <col min="6150" max="6150" width="0" style="151" hidden="1" customWidth="1"/>
    <col min="6151" max="6156" width="10.5546875" style="151" customWidth="1"/>
    <col min="6157" max="6157" width="11" style="151" customWidth="1"/>
    <col min="6158" max="6402" width="8.88671875" style="151"/>
    <col min="6403" max="6403" width="6.88671875" style="151" customWidth="1"/>
    <col min="6404" max="6404" width="3.44140625" style="151" customWidth="1"/>
    <col min="6405" max="6405" width="15.5546875" style="151" customWidth="1"/>
    <col min="6406" max="6406" width="0" style="151" hidden="1" customWidth="1"/>
    <col min="6407" max="6412" width="10.5546875" style="151" customWidth="1"/>
    <col min="6413" max="6413" width="11" style="151" customWidth="1"/>
    <col min="6414" max="6658" width="8.88671875" style="151"/>
    <col min="6659" max="6659" width="6.88671875" style="151" customWidth="1"/>
    <col min="6660" max="6660" width="3.44140625" style="151" customWidth="1"/>
    <col min="6661" max="6661" width="15.5546875" style="151" customWidth="1"/>
    <col min="6662" max="6662" width="0" style="151" hidden="1" customWidth="1"/>
    <col min="6663" max="6668" width="10.5546875" style="151" customWidth="1"/>
    <col min="6669" max="6669" width="11" style="151" customWidth="1"/>
    <col min="6670" max="6914" width="8.88671875" style="151"/>
    <col min="6915" max="6915" width="6.88671875" style="151" customWidth="1"/>
    <col min="6916" max="6916" width="3.44140625" style="151" customWidth="1"/>
    <col min="6917" max="6917" width="15.5546875" style="151" customWidth="1"/>
    <col min="6918" max="6918" width="0" style="151" hidden="1" customWidth="1"/>
    <col min="6919" max="6924" width="10.5546875" style="151" customWidth="1"/>
    <col min="6925" max="6925" width="11" style="151" customWidth="1"/>
    <col min="6926" max="7170" width="8.88671875" style="151"/>
    <col min="7171" max="7171" width="6.88671875" style="151" customWidth="1"/>
    <col min="7172" max="7172" width="3.44140625" style="151" customWidth="1"/>
    <col min="7173" max="7173" width="15.5546875" style="151" customWidth="1"/>
    <col min="7174" max="7174" width="0" style="151" hidden="1" customWidth="1"/>
    <col min="7175" max="7180" width="10.5546875" style="151" customWidth="1"/>
    <col min="7181" max="7181" width="11" style="151" customWidth="1"/>
    <col min="7182" max="7426" width="8.88671875" style="151"/>
    <col min="7427" max="7427" width="6.88671875" style="151" customWidth="1"/>
    <col min="7428" max="7428" width="3.44140625" style="151" customWidth="1"/>
    <col min="7429" max="7429" width="15.5546875" style="151" customWidth="1"/>
    <col min="7430" max="7430" width="0" style="151" hidden="1" customWidth="1"/>
    <col min="7431" max="7436" width="10.5546875" style="151" customWidth="1"/>
    <col min="7437" max="7437" width="11" style="151" customWidth="1"/>
    <col min="7438" max="7682" width="8.88671875" style="151"/>
    <col min="7683" max="7683" width="6.88671875" style="151" customWidth="1"/>
    <col min="7684" max="7684" width="3.44140625" style="151" customWidth="1"/>
    <col min="7685" max="7685" width="15.5546875" style="151" customWidth="1"/>
    <col min="7686" max="7686" width="0" style="151" hidden="1" customWidth="1"/>
    <col min="7687" max="7692" width="10.5546875" style="151" customWidth="1"/>
    <col min="7693" max="7693" width="11" style="151" customWidth="1"/>
    <col min="7694" max="7938" width="8.88671875" style="151"/>
    <col min="7939" max="7939" width="6.88671875" style="151" customWidth="1"/>
    <col min="7940" max="7940" width="3.44140625" style="151" customWidth="1"/>
    <col min="7941" max="7941" width="15.5546875" style="151" customWidth="1"/>
    <col min="7942" max="7942" width="0" style="151" hidden="1" customWidth="1"/>
    <col min="7943" max="7948" width="10.5546875" style="151" customWidth="1"/>
    <col min="7949" max="7949" width="11" style="151" customWidth="1"/>
    <col min="7950" max="8194" width="8.88671875" style="151"/>
    <col min="8195" max="8195" width="6.88671875" style="151" customWidth="1"/>
    <col min="8196" max="8196" width="3.44140625" style="151" customWidth="1"/>
    <col min="8197" max="8197" width="15.5546875" style="151" customWidth="1"/>
    <col min="8198" max="8198" width="0" style="151" hidden="1" customWidth="1"/>
    <col min="8199" max="8204" width="10.5546875" style="151" customWidth="1"/>
    <col min="8205" max="8205" width="11" style="151" customWidth="1"/>
    <col min="8206" max="8450" width="8.88671875" style="151"/>
    <col min="8451" max="8451" width="6.88671875" style="151" customWidth="1"/>
    <col min="8452" max="8452" width="3.44140625" style="151" customWidth="1"/>
    <col min="8453" max="8453" width="15.5546875" style="151" customWidth="1"/>
    <col min="8454" max="8454" width="0" style="151" hidden="1" customWidth="1"/>
    <col min="8455" max="8460" width="10.5546875" style="151" customWidth="1"/>
    <col min="8461" max="8461" width="11" style="151" customWidth="1"/>
    <col min="8462" max="8706" width="8.88671875" style="151"/>
    <col min="8707" max="8707" width="6.88671875" style="151" customWidth="1"/>
    <col min="8708" max="8708" width="3.44140625" style="151" customWidth="1"/>
    <col min="8709" max="8709" width="15.5546875" style="151" customWidth="1"/>
    <col min="8710" max="8710" width="0" style="151" hidden="1" customWidth="1"/>
    <col min="8711" max="8716" width="10.5546875" style="151" customWidth="1"/>
    <col min="8717" max="8717" width="11" style="151" customWidth="1"/>
    <col min="8718" max="8962" width="8.88671875" style="151"/>
    <col min="8963" max="8963" width="6.88671875" style="151" customWidth="1"/>
    <col min="8964" max="8964" width="3.44140625" style="151" customWidth="1"/>
    <col min="8965" max="8965" width="15.5546875" style="151" customWidth="1"/>
    <col min="8966" max="8966" width="0" style="151" hidden="1" customWidth="1"/>
    <col min="8967" max="8972" width="10.5546875" style="151" customWidth="1"/>
    <col min="8973" max="8973" width="11" style="151" customWidth="1"/>
    <col min="8974" max="9218" width="8.88671875" style="151"/>
    <col min="9219" max="9219" width="6.88671875" style="151" customWidth="1"/>
    <col min="9220" max="9220" width="3.44140625" style="151" customWidth="1"/>
    <col min="9221" max="9221" width="15.5546875" style="151" customWidth="1"/>
    <col min="9222" max="9222" width="0" style="151" hidden="1" customWidth="1"/>
    <col min="9223" max="9228" width="10.5546875" style="151" customWidth="1"/>
    <col min="9229" max="9229" width="11" style="151" customWidth="1"/>
    <col min="9230" max="9474" width="8.88671875" style="151"/>
    <col min="9475" max="9475" width="6.88671875" style="151" customWidth="1"/>
    <col min="9476" max="9476" width="3.44140625" style="151" customWidth="1"/>
    <col min="9477" max="9477" width="15.5546875" style="151" customWidth="1"/>
    <col min="9478" max="9478" width="0" style="151" hidden="1" customWidth="1"/>
    <col min="9479" max="9484" width="10.5546875" style="151" customWidth="1"/>
    <col min="9485" max="9485" width="11" style="151" customWidth="1"/>
    <col min="9486" max="9730" width="8.88671875" style="151"/>
    <col min="9731" max="9731" width="6.88671875" style="151" customWidth="1"/>
    <col min="9732" max="9732" width="3.44140625" style="151" customWidth="1"/>
    <col min="9733" max="9733" width="15.5546875" style="151" customWidth="1"/>
    <col min="9734" max="9734" width="0" style="151" hidden="1" customWidth="1"/>
    <col min="9735" max="9740" width="10.5546875" style="151" customWidth="1"/>
    <col min="9741" max="9741" width="11" style="151" customWidth="1"/>
    <col min="9742" max="9986" width="8.88671875" style="151"/>
    <col min="9987" max="9987" width="6.88671875" style="151" customWidth="1"/>
    <col min="9988" max="9988" width="3.44140625" style="151" customWidth="1"/>
    <col min="9989" max="9989" width="15.5546875" style="151" customWidth="1"/>
    <col min="9990" max="9990" width="0" style="151" hidden="1" customWidth="1"/>
    <col min="9991" max="9996" width="10.5546875" style="151" customWidth="1"/>
    <col min="9997" max="9997" width="11" style="151" customWidth="1"/>
    <col min="9998" max="10242" width="8.88671875" style="151"/>
    <col min="10243" max="10243" width="6.88671875" style="151" customWidth="1"/>
    <col min="10244" max="10244" width="3.44140625" style="151" customWidth="1"/>
    <col min="10245" max="10245" width="15.5546875" style="151" customWidth="1"/>
    <col min="10246" max="10246" width="0" style="151" hidden="1" customWidth="1"/>
    <col min="10247" max="10252" width="10.5546875" style="151" customWidth="1"/>
    <col min="10253" max="10253" width="11" style="151" customWidth="1"/>
    <col min="10254" max="10498" width="8.88671875" style="151"/>
    <col min="10499" max="10499" width="6.88671875" style="151" customWidth="1"/>
    <col min="10500" max="10500" width="3.44140625" style="151" customWidth="1"/>
    <col min="10501" max="10501" width="15.5546875" style="151" customWidth="1"/>
    <col min="10502" max="10502" width="0" style="151" hidden="1" customWidth="1"/>
    <col min="10503" max="10508" width="10.5546875" style="151" customWidth="1"/>
    <col min="10509" max="10509" width="11" style="151" customWidth="1"/>
    <col min="10510" max="10754" width="8.88671875" style="151"/>
    <col min="10755" max="10755" width="6.88671875" style="151" customWidth="1"/>
    <col min="10756" max="10756" width="3.44140625" style="151" customWidth="1"/>
    <col min="10757" max="10757" width="15.5546875" style="151" customWidth="1"/>
    <col min="10758" max="10758" width="0" style="151" hidden="1" customWidth="1"/>
    <col min="10759" max="10764" width="10.5546875" style="151" customWidth="1"/>
    <col min="10765" max="10765" width="11" style="151" customWidth="1"/>
    <col min="10766" max="11010" width="8.88671875" style="151"/>
    <col min="11011" max="11011" width="6.88671875" style="151" customWidth="1"/>
    <col min="11012" max="11012" width="3.44140625" style="151" customWidth="1"/>
    <col min="11013" max="11013" width="15.5546875" style="151" customWidth="1"/>
    <col min="11014" max="11014" width="0" style="151" hidden="1" customWidth="1"/>
    <col min="11015" max="11020" width="10.5546875" style="151" customWidth="1"/>
    <col min="11021" max="11021" width="11" style="151" customWidth="1"/>
    <col min="11022" max="11266" width="8.88671875" style="151"/>
    <col min="11267" max="11267" width="6.88671875" style="151" customWidth="1"/>
    <col min="11268" max="11268" width="3.44140625" style="151" customWidth="1"/>
    <col min="11269" max="11269" width="15.5546875" style="151" customWidth="1"/>
    <col min="11270" max="11270" width="0" style="151" hidden="1" customWidth="1"/>
    <col min="11271" max="11276" width="10.5546875" style="151" customWidth="1"/>
    <col min="11277" max="11277" width="11" style="151" customWidth="1"/>
    <col min="11278" max="11522" width="8.88671875" style="151"/>
    <col min="11523" max="11523" width="6.88671875" style="151" customWidth="1"/>
    <col min="11524" max="11524" width="3.44140625" style="151" customWidth="1"/>
    <col min="11525" max="11525" width="15.5546875" style="151" customWidth="1"/>
    <col min="11526" max="11526" width="0" style="151" hidden="1" customWidth="1"/>
    <col min="11527" max="11532" width="10.5546875" style="151" customWidth="1"/>
    <col min="11533" max="11533" width="11" style="151" customWidth="1"/>
    <col min="11534" max="11778" width="8.88671875" style="151"/>
    <col min="11779" max="11779" width="6.88671875" style="151" customWidth="1"/>
    <col min="11780" max="11780" width="3.44140625" style="151" customWidth="1"/>
    <col min="11781" max="11781" width="15.5546875" style="151" customWidth="1"/>
    <col min="11782" max="11782" width="0" style="151" hidden="1" customWidth="1"/>
    <col min="11783" max="11788" width="10.5546875" style="151" customWidth="1"/>
    <col min="11789" max="11789" width="11" style="151" customWidth="1"/>
    <col min="11790" max="12034" width="8.88671875" style="151"/>
    <col min="12035" max="12035" width="6.88671875" style="151" customWidth="1"/>
    <col min="12036" max="12036" width="3.44140625" style="151" customWidth="1"/>
    <col min="12037" max="12037" width="15.5546875" style="151" customWidth="1"/>
    <col min="12038" max="12038" width="0" style="151" hidden="1" customWidth="1"/>
    <col min="12039" max="12044" width="10.5546875" style="151" customWidth="1"/>
    <col min="12045" max="12045" width="11" style="151" customWidth="1"/>
    <col min="12046" max="12290" width="8.88671875" style="151"/>
    <col min="12291" max="12291" width="6.88671875" style="151" customWidth="1"/>
    <col min="12292" max="12292" width="3.44140625" style="151" customWidth="1"/>
    <col min="12293" max="12293" width="15.5546875" style="151" customWidth="1"/>
    <col min="12294" max="12294" width="0" style="151" hidden="1" customWidth="1"/>
    <col min="12295" max="12300" width="10.5546875" style="151" customWidth="1"/>
    <col min="12301" max="12301" width="11" style="151" customWidth="1"/>
    <col min="12302" max="12546" width="8.88671875" style="151"/>
    <col min="12547" max="12547" width="6.88671875" style="151" customWidth="1"/>
    <col min="12548" max="12548" width="3.44140625" style="151" customWidth="1"/>
    <col min="12549" max="12549" width="15.5546875" style="151" customWidth="1"/>
    <col min="12550" max="12550" width="0" style="151" hidden="1" customWidth="1"/>
    <col min="12551" max="12556" width="10.5546875" style="151" customWidth="1"/>
    <col min="12557" max="12557" width="11" style="151" customWidth="1"/>
    <col min="12558" max="12802" width="8.88671875" style="151"/>
    <col min="12803" max="12803" width="6.88671875" style="151" customWidth="1"/>
    <col min="12804" max="12804" width="3.44140625" style="151" customWidth="1"/>
    <col min="12805" max="12805" width="15.5546875" style="151" customWidth="1"/>
    <col min="12806" max="12806" width="0" style="151" hidden="1" customWidth="1"/>
    <col min="12807" max="12812" width="10.5546875" style="151" customWidth="1"/>
    <col min="12813" max="12813" width="11" style="151" customWidth="1"/>
    <col min="12814" max="13058" width="8.88671875" style="151"/>
    <col min="13059" max="13059" width="6.88671875" style="151" customWidth="1"/>
    <col min="13060" max="13060" width="3.44140625" style="151" customWidth="1"/>
    <col min="13061" max="13061" width="15.5546875" style="151" customWidth="1"/>
    <col min="13062" max="13062" width="0" style="151" hidden="1" customWidth="1"/>
    <col min="13063" max="13068" width="10.5546875" style="151" customWidth="1"/>
    <col min="13069" max="13069" width="11" style="151" customWidth="1"/>
    <col min="13070" max="13314" width="8.88671875" style="151"/>
    <col min="13315" max="13315" width="6.88671875" style="151" customWidth="1"/>
    <col min="13316" max="13316" width="3.44140625" style="151" customWidth="1"/>
    <col min="13317" max="13317" width="15.5546875" style="151" customWidth="1"/>
    <col min="13318" max="13318" width="0" style="151" hidden="1" customWidth="1"/>
    <col min="13319" max="13324" width="10.5546875" style="151" customWidth="1"/>
    <col min="13325" max="13325" width="11" style="151" customWidth="1"/>
    <col min="13326" max="13570" width="8.88671875" style="151"/>
    <col min="13571" max="13571" width="6.88671875" style="151" customWidth="1"/>
    <col min="13572" max="13572" width="3.44140625" style="151" customWidth="1"/>
    <col min="13573" max="13573" width="15.5546875" style="151" customWidth="1"/>
    <col min="13574" max="13574" width="0" style="151" hidden="1" customWidth="1"/>
    <col min="13575" max="13580" width="10.5546875" style="151" customWidth="1"/>
    <col min="13581" max="13581" width="11" style="151" customWidth="1"/>
    <col min="13582" max="13826" width="8.88671875" style="151"/>
    <col min="13827" max="13827" width="6.88671875" style="151" customWidth="1"/>
    <col min="13828" max="13828" width="3.44140625" style="151" customWidth="1"/>
    <col min="13829" max="13829" width="15.5546875" style="151" customWidth="1"/>
    <col min="13830" max="13830" width="0" style="151" hidden="1" customWidth="1"/>
    <col min="13831" max="13836" width="10.5546875" style="151" customWidth="1"/>
    <col min="13837" max="13837" width="11" style="151" customWidth="1"/>
    <col min="13838" max="14082" width="8.88671875" style="151"/>
    <col min="14083" max="14083" width="6.88671875" style="151" customWidth="1"/>
    <col min="14084" max="14084" width="3.44140625" style="151" customWidth="1"/>
    <col min="14085" max="14085" width="15.5546875" style="151" customWidth="1"/>
    <col min="14086" max="14086" width="0" style="151" hidden="1" customWidth="1"/>
    <col min="14087" max="14092" width="10.5546875" style="151" customWidth="1"/>
    <col min="14093" max="14093" width="11" style="151" customWidth="1"/>
    <col min="14094" max="14338" width="8.88671875" style="151"/>
    <col min="14339" max="14339" width="6.88671875" style="151" customWidth="1"/>
    <col min="14340" max="14340" width="3.44140625" style="151" customWidth="1"/>
    <col min="14341" max="14341" width="15.5546875" style="151" customWidth="1"/>
    <col min="14342" max="14342" width="0" style="151" hidden="1" customWidth="1"/>
    <col min="14343" max="14348" width="10.5546875" style="151" customWidth="1"/>
    <col min="14349" max="14349" width="11" style="151" customWidth="1"/>
    <col min="14350" max="14594" width="8.88671875" style="151"/>
    <col min="14595" max="14595" width="6.88671875" style="151" customWidth="1"/>
    <col min="14596" max="14596" width="3.44140625" style="151" customWidth="1"/>
    <col min="14597" max="14597" width="15.5546875" style="151" customWidth="1"/>
    <col min="14598" max="14598" width="0" style="151" hidden="1" customWidth="1"/>
    <col min="14599" max="14604" width="10.5546875" style="151" customWidth="1"/>
    <col min="14605" max="14605" width="11" style="151" customWidth="1"/>
    <col min="14606" max="14850" width="8.88671875" style="151"/>
    <col min="14851" max="14851" width="6.88671875" style="151" customWidth="1"/>
    <col min="14852" max="14852" width="3.44140625" style="151" customWidth="1"/>
    <col min="14853" max="14853" width="15.5546875" style="151" customWidth="1"/>
    <col min="14854" max="14854" width="0" style="151" hidden="1" customWidth="1"/>
    <col min="14855" max="14860" width="10.5546875" style="151" customWidth="1"/>
    <col min="14861" max="14861" width="11" style="151" customWidth="1"/>
    <col min="14862" max="15106" width="8.88671875" style="151"/>
    <col min="15107" max="15107" width="6.88671875" style="151" customWidth="1"/>
    <col min="15108" max="15108" width="3.44140625" style="151" customWidth="1"/>
    <col min="15109" max="15109" width="15.5546875" style="151" customWidth="1"/>
    <col min="15110" max="15110" width="0" style="151" hidden="1" customWidth="1"/>
    <col min="15111" max="15116" width="10.5546875" style="151" customWidth="1"/>
    <col min="15117" max="15117" width="11" style="151" customWidth="1"/>
    <col min="15118" max="15362" width="8.88671875" style="151"/>
    <col min="15363" max="15363" width="6.88671875" style="151" customWidth="1"/>
    <col min="15364" max="15364" width="3.44140625" style="151" customWidth="1"/>
    <col min="15365" max="15365" width="15.5546875" style="151" customWidth="1"/>
    <col min="15366" max="15366" width="0" style="151" hidden="1" customWidth="1"/>
    <col min="15367" max="15372" width="10.5546875" style="151" customWidth="1"/>
    <col min="15373" max="15373" width="11" style="151" customWidth="1"/>
    <col min="15374" max="15618" width="8.88671875" style="151"/>
    <col min="15619" max="15619" width="6.88671875" style="151" customWidth="1"/>
    <col min="15620" max="15620" width="3.44140625" style="151" customWidth="1"/>
    <col min="15621" max="15621" width="15.5546875" style="151" customWidth="1"/>
    <col min="15622" max="15622" width="0" style="151" hidden="1" customWidth="1"/>
    <col min="15623" max="15628" width="10.5546875" style="151" customWidth="1"/>
    <col min="15629" max="15629" width="11" style="151" customWidth="1"/>
    <col min="15630" max="15874" width="8.88671875" style="151"/>
    <col min="15875" max="15875" width="6.88671875" style="151" customWidth="1"/>
    <col min="15876" max="15876" width="3.44140625" style="151" customWidth="1"/>
    <col min="15877" max="15877" width="15.5546875" style="151" customWidth="1"/>
    <col min="15878" max="15878" width="0" style="151" hidden="1" customWidth="1"/>
    <col min="15879" max="15884" width="10.5546875" style="151" customWidth="1"/>
    <col min="15885" max="15885" width="11" style="151" customWidth="1"/>
    <col min="15886" max="16130" width="8.88671875" style="151"/>
    <col min="16131" max="16131" width="6.88671875" style="151" customWidth="1"/>
    <col min="16132" max="16132" width="3.44140625" style="151" customWidth="1"/>
    <col min="16133" max="16133" width="15.5546875" style="151" customWidth="1"/>
    <col min="16134" max="16134" width="0" style="151" hidden="1" customWidth="1"/>
    <col min="16135" max="16140" width="10.5546875" style="151" customWidth="1"/>
    <col min="16141" max="16141" width="11" style="151" customWidth="1"/>
    <col min="16142" max="16384" width="8.88671875" style="151"/>
  </cols>
  <sheetData>
    <row r="1" spans="1:21" ht="18" customHeight="1">
      <c r="A1" s="2269" t="s">
        <v>1130</v>
      </c>
      <c r="B1" s="2269"/>
      <c r="C1" s="2269"/>
      <c r="D1" s="2270">
        <f>'jobinfo(2)'!$C$1</f>
        <v>0</v>
      </c>
      <c r="E1" s="2270"/>
      <c r="G1" s="556">
        <f>'jobinfo(2)'!$C$27</f>
        <v>0</v>
      </c>
      <c r="H1" s="556"/>
      <c r="I1" s="556"/>
      <c r="J1" s="556"/>
      <c r="K1" s="2263">
        <f>'jobinfo(2)'!$C$2</f>
        <v>0</v>
      </c>
      <c r="L1" s="2263"/>
      <c r="M1" s="2263"/>
      <c r="N1" s="2263"/>
      <c r="O1" s="2263"/>
      <c r="P1" s="195"/>
      <c r="T1" s="162"/>
    </row>
    <row r="2" spans="1:21">
      <c r="A2" s="2269"/>
      <c r="B2" s="2269"/>
      <c r="C2" s="2269"/>
      <c r="D2" s="2270"/>
      <c r="E2" s="2270"/>
      <c r="F2" s="2273">
        <f>'jobinfo(2)'!$C$26</f>
        <v>0</v>
      </c>
      <c r="G2" s="2273"/>
      <c r="H2" s="2273"/>
      <c r="I2" s="2273"/>
      <c r="J2" s="2273"/>
      <c r="K2" s="503">
        <f>'jobinfo(2)'!$C$3</f>
        <v>0</v>
      </c>
      <c r="L2" s="197"/>
      <c r="M2" s="501"/>
      <c r="N2" s="195"/>
      <c r="O2" s="195"/>
      <c r="P2" s="195"/>
      <c r="T2" s="162"/>
    </row>
    <row r="3" spans="1:21" ht="18" customHeight="1">
      <c r="A3" s="2269"/>
      <c r="B3" s="2269"/>
      <c r="C3" s="2269"/>
      <c r="D3" s="2255">
        <f>'jobinfo(2)'!$C$12</f>
        <v>0</v>
      </c>
      <c r="E3" s="2255"/>
      <c r="F3" s="2255"/>
      <c r="G3" s="2255"/>
      <c r="H3" s="2255"/>
      <c r="I3" s="2275">
        <f>+D3+1</f>
        <v>1</v>
      </c>
      <c r="J3" s="2275"/>
      <c r="K3" s="2275"/>
      <c r="M3" s="2275">
        <f>+I3+1</f>
        <v>2</v>
      </c>
      <c r="N3" s="2275"/>
      <c r="O3" s="2275"/>
      <c r="P3" s="2157">
        <f>+M3+1</f>
        <v>3</v>
      </c>
      <c r="Q3" s="2157"/>
      <c r="R3" s="2157"/>
      <c r="S3" s="2163">
        <f>+P3+1</f>
        <v>4</v>
      </c>
      <c r="T3" s="2163"/>
      <c r="U3" s="2163"/>
    </row>
    <row r="4" spans="1:21" ht="22.2" customHeight="1">
      <c r="A4" s="2247" t="s">
        <v>1102</v>
      </c>
      <c r="B4" s="2247"/>
      <c r="C4" s="2248"/>
      <c r="D4" s="2174" t="s">
        <v>1103</v>
      </c>
      <c r="E4" s="2159"/>
      <c r="F4" s="193"/>
      <c r="G4" s="253"/>
      <c r="H4" s="391" t="s">
        <v>1104</v>
      </c>
      <c r="I4" s="496"/>
      <c r="J4" s="392"/>
      <c r="K4" s="194"/>
      <c r="L4" s="395" t="s">
        <v>1105</v>
      </c>
      <c r="M4" s="502"/>
      <c r="N4" s="395"/>
      <c r="P4" s="193"/>
      <c r="Q4" s="192" t="s">
        <v>1106</v>
      </c>
      <c r="R4" s="192"/>
      <c r="S4" s="192"/>
      <c r="T4" s="191" t="s">
        <v>1107</v>
      </c>
    </row>
    <row r="5" spans="1:21" ht="33" customHeight="1">
      <c r="A5" s="2265" t="s">
        <v>1109</v>
      </c>
      <c r="B5" s="2265"/>
      <c r="C5" s="2266"/>
      <c r="D5" s="2242">
        <v>1</v>
      </c>
      <c r="E5" s="506" t="s">
        <v>1108</v>
      </c>
      <c r="F5" s="504">
        <f>'RH.T.GPP'!E5</f>
        <v>0</v>
      </c>
      <c r="G5" s="507"/>
      <c r="H5" s="2242">
        <v>2</v>
      </c>
      <c r="I5" s="506" t="s">
        <v>1108</v>
      </c>
      <c r="J5" s="505">
        <f>'RH.T.GPP'!J5</f>
        <v>0</v>
      </c>
      <c r="K5" s="507"/>
      <c r="L5" s="2242">
        <v>3</v>
      </c>
      <c r="M5" s="506" t="s">
        <v>1108</v>
      </c>
      <c r="N5" s="505">
        <f>'RH.T.GPP'!O5</f>
        <v>0</v>
      </c>
      <c r="O5" s="507"/>
      <c r="P5" s="2290">
        <f>+L5+1</f>
        <v>4</v>
      </c>
      <c r="Q5" s="183">
        <v>48</v>
      </c>
      <c r="R5" s="183"/>
      <c r="S5" s="2290">
        <f>+P5+1</f>
        <v>5</v>
      </c>
      <c r="T5" s="183" t="s">
        <v>488</v>
      </c>
    </row>
    <row r="6" spans="1:21" ht="55.2" customHeight="1">
      <c r="A6" s="2265"/>
      <c r="B6" s="2265"/>
      <c r="C6" s="2266"/>
      <c r="D6" s="2243"/>
      <c r="E6" s="508" t="s">
        <v>1099</v>
      </c>
      <c r="F6" s="509">
        <f>'RH.T.GPP'!F5</f>
        <v>0</v>
      </c>
      <c r="G6" s="507"/>
      <c r="H6" s="2243"/>
      <c r="I6" s="508" t="s">
        <v>1099</v>
      </c>
      <c r="J6" s="505">
        <f>'RH.T.GPP'!K5</f>
        <v>0</v>
      </c>
      <c r="K6" s="507"/>
      <c r="L6" s="2243"/>
      <c r="M6" s="508" t="s">
        <v>1099</v>
      </c>
      <c r="N6" s="505">
        <f>'RH.T.GPP'!P5</f>
        <v>0</v>
      </c>
      <c r="O6" s="507"/>
      <c r="P6" s="2291"/>
      <c r="Q6" s="159">
        <v>66</v>
      </c>
      <c r="R6" s="159"/>
      <c r="S6" s="2291"/>
      <c r="T6" s="159" t="s">
        <v>488</v>
      </c>
    </row>
    <row r="7" spans="1:21" ht="55.2" customHeight="1">
      <c r="A7" s="2267"/>
      <c r="B7" s="2267"/>
      <c r="C7" s="2268"/>
      <c r="D7" s="2244"/>
      <c r="E7" s="510" t="s">
        <v>1100</v>
      </c>
      <c r="F7" s="509">
        <f>'RH.T.GPP'!G5</f>
        <v>0</v>
      </c>
      <c r="G7" s="511"/>
      <c r="H7" s="2244"/>
      <c r="I7" s="510" t="s">
        <v>1100</v>
      </c>
      <c r="J7" s="505">
        <f>'RH.T.GPP'!L5</f>
        <v>0</v>
      </c>
      <c r="K7" s="511"/>
      <c r="L7" s="2244"/>
      <c r="M7" s="510" t="s">
        <v>1100</v>
      </c>
      <c r="N7" s="505">
        <f>'RH.T.GPP'!Q5</f>
        <v>0</v>
      </c>
      <c r="O7" s="511"/>
      <c r="P7" s="2292"/>
      <c r="Q7" s="160">
        <v>46</v>
      </c>
      <c r="R7" s="166"/>
      <c r="S7" s="2292"/>
      <c r="T7" s="160" t="s">
        <v>488</v>
      </c>
      <c r="U7" s="166" t="s">
        <v>1110</v>
      </c>
    </row>
    <row r="8" spans="1:21" ht="3" customHeight="1">
      <c r="A8" s="180" t="s">
        <v>1111</v>
      </c>
      <c r="B8" s="163"/>
      <c r="C8" s="190"/>
      <c r="D8" s="512"/>
      <c r="E8" s="513" t="s">
        <v>1111</v>
      </c>
      <c r="F8" s="514"/>
      <c r="G8" s="507"/>
      <c r="H8" s="673"/>
      <c r="I8" s="513" t="s">
        <v>1111</v>
      </c>
      <c r="J8" s="515"/>
      <c r="K8" s="507"/>
      <c r="L8" s="673"/>
      <c r="M8" s="513" t="s">
        <v>1111</v>
      </c>
      <c r="N8" s="515"/>
      <c r="O8" s="507"/>
      <c r="P8" s="172"/>
      <c r="Q8" s="179"/>
      <c r="S8" s="172"/>
      <c r="T8" s="179"/>
    </row>
    <row r="9" spans="1:21" ht="55.2" customHeight="1">
      <c r="A9" s="2238" t="s">
        <v>1113</v>
      </c>
      <c r="B9" s="2238"/>
      <c r="C9" s="2239"/>
      <c r="D9" s="2242">
        <v>4</v>
      </c>
      <c r="E9" s="506" t="s">
        <v>1108</v>
      </c>
      <c r="F9" s="509">
        <f>'RH.T.GPP'!E9</f>
        <v>0</v>
      </c>
      <c r="G9" s="507"/>
      <c r="H9" s="2242">
        <v>5</v>
      </c>
      <c r="I9" s="506" t="s">
        <v>1108</v>
      </c>
      <c r="J9" s="505">
        <f>'RH.T.GPP'!J9</f>
        <v>0</v>
      </c>
      <c r="K9" s="507"/>
      <c r="L9" s="2242">
        <v>6</v>
      </c>
      <c r="M9" s="506" t="s">
        <v>1108</v>
      </c>
      <c r="N9" s="505">
        <f>'RH.T.GPP'!O9</f>
        <v>0</v>
      </c>
      <c r="O9" s="507"/>
      <c r="P9" s="2284">
        <f>1+L9</f>
        <v>7</v>
      </c>
      <c r="Q9" s="159" t="s">
        <v>488</v>
      </c>
      <c r="S9" s="2284">
        <f>1+P9</f>
        <v>8</v>
      </c>
      <c r="T9" s="159" t="s">
        <v>488</v>
      </c>
    </row>
    <row r="10" spans="1:21" ht="55.2" customHeight="1">
      <c r="A10" s="2240"/>
      <c r="B10" s="2240"/>
      <c r="C10" s="2241"/>
      <c r="D10" s="2243"/>
      <c r="E10" s="508" t="s">
        <v>1099</v>
      </c>
      <c r="F10" s="509">
        <f>'RH.T.GPP'!F9</f>
        <v>0</v>
      </c>
      <c r="G10" s="507"/>
      <c r="H10" s="2243"/>
      <c r="I10" s="508" t="s">
        <v>1099</v>
      </c>
      <c r="J10" s="509">
        <f>'RH.T.GPP'!K9</f>
        <v>0</v>
      </c>
      <c r="K10" s="507"/>
      <c r="L10" s="2243"/>
      <c r="M10" s="508" t="s">
        <v>1099</v>
      </c>
      <c r="N10" s="505">
        <f>'RH.T.GPP'!P9</f>
        <v>0</v>
      </c>
      <c r="O10" s="507"/>
      <c r="P10" s="2285"/>
      <c r="Q10" s="160" t="s">
        <v>488</v>
      </c>
      <c r="S10" s="2285"/>
      <c r="T10" s="160" t="s">
        <v>488</v>
      </c>
    </row>
    <row r="11" spans="1:21" ht="55.2" customHeight="1">
      <c r="A11" s="2240"/>
      <c r="B11" s="2240"/>
      <c r="C11" s="2241"/>
      <c r="D11" s="2244"/>
      <c r="E11" s="510" t="s">
        <v>1100</v>
      </c>
      <c r="F11" s="509">
        <f>'RH.T.GPP'!G9</f>
        <v>0</v>
      </c>
      <c r="G11" s="507"/>
      <c r="H11" s="2244"/>
      <c r="I11" s="510" t="s">
        <v>1100</v>
      </c>
      <c r="J11" s="505">
        <f>'RH.T.GPP'!L9</f>
        <v>0</v>
      </c>
      <c r="K11" s="507"/>
      <c r="L11" s="2244"/>
      <c r="M11" s="510" t="s">
        <v>1100</v>
      </c>
      <c r="N11" s="516">
        <f>'RH.T.GPP'!Q9</f>
        <v>0</v>
      </c>
      <c r="O11" s="507"/>
      <c r="P11" s="2286"/>
      <c r="Q11" s="159" t="s">
        <v>488</v>
      </c>
      <c r="S11" s="2286"/>
      <c r="T11" s="159" t="s">
        <v>488</v>
      </c>
    </row>
    <row r="12" spans="1:21" ht="3" customHeight="1">
      <c r="A12" s="189"/>
      <c r="B12" s="189"/>
      <c r="C12" s="188"/>
      <c r="D12" s="672"/>
      <c r="E12" s="518"/>
      <c r="F12" s="514"/>
      <c r="G12" s="507"/>
      <c r="H12" s="672"/>
      <c r="I12" s="518"/>
      <c r="J12" s="515"/>
      <c r="K12" s="507"/>
      <c r="L12" s="672"/>
      <c r="M12" s="518"/>
      <c r="N12" s="515"/>
      <c r="O12" s="507"/>
      <c r="P12" s="169"/>
      <c r="Q12" s="181"/>
      <c r="S12" s="169"/>
      <c r="T12" s="181"/>
    </row>
    <row r="13" spans="1:21" ht="55.2" customHeight="1">
      <c r="A13" s="581">
        <f>'RH.T.GPP'!A13</f>
        <v>0</v>
      </c>
      <c r="B13" s="187"/>
      <c r="C13" s="2276" t="s">
        <v>1120</v>
      </c>
      <c r="D13" s="2242">
        <f>'RH.T.GPP'!D13</f>
        <v>11</v>
      </c>
      <c r="E13" s="506" t="s">
        <v>1108</v>
      </c>
      <c r="F13" s="509">
        <f>'RH.T.GPP'!E$13</f>
        <v>0</v>
      </c>
      <c r="G13" s="507"/>
      <c r="H13" s="2242">
        <v>8</v>
      </c>
      <c r="I13" s="506" t="s">
        <v>1108</v>
      </c>
      <c r="J13" s="505">
        <f>'RH.T.GPP'!J13</f>
        <v>0</v>
      </c>
      <c r="K13" s="507"/>
      <c r="L13" s="2242">
        <v>9</v>
      </c>
      <c r="M13" s="506" t="s">
        <v>1108</v>
      </c>
      <c r="N13" s="505">
        <f>'RH.T.GPP'!O13</f>
        <v>0</v>
      </c>
      <c r="O13" s="507"/>
      <c r="P13" s="2287">
        <f>1+L13</f>
        <v>10</v>
      </c>
      <c r="Q13" s="160" t="s">
        <v>488</v>
      </c>
      <c r="S13" s="2287">
        <f>1+P13</f>
        <v>11</v>
      </c>
      <c r="T13" s="160" t="s">
        <v>488</v>
      </c>
    </row>
    <row r="14" spans="1:21" ht="55.2" customHeight="1">
      <c r="A14" s="581">
        <f>'RH.T.GPP'!A14</f>
        <v>0</v>
      </c>
      <c r="B14" s="187"/>
      <c r="C14" s="2277"/>
      <c r="D14" s="2243"/>
      <c r="E14" s="508" t="s">
        <v>1099</v>
      </c>
      <c r="F14" s="509">
        <f>'RH.T.GPP'!F$13</f>
        <v>0</v>
      </c>
      <c r="G14" s="511"/>
      <c r="H14" s="2243"/>
      <c r="I14" s="508" t="s">
        <v>1099</v>
      </c>
      <c r="J14" s="505">
        <f>'RH.T.GPP'!K13</f>
        <v>0</v>
      </c>
      <c r="K14" s="511"/>
      <c r="L14" s="2243"/>
      <c r="M14" s="508" t="s">
        <v>1099</v>
      </c>
      <c r="N14" s="505">
        <f>'RH.T.GPP'!P13</f>
        <v>0</v>
      </c>
      <c r="O14" s="511"/>
      <c r="P14" s="2288"/>
      <c r="Q14" s="159" t="s">
        <v>488</v>
      </c>
      <c r="S14" s="2288"/>
      <c r="T14" s="159" t="s">
        <v>488</v>
      </c>
    </row>
    <row r="15" spans="1:21" ht="55.2" customHeight="1">
      <c r="A15" s="581">
        <f>'RH.T.GPP'!A15</f>
        <v>0</v>
      </c>
      <c r="B15" s="175"/>
      <c r="C15" s="2278"/>
      <c r="D15" s="2244"/>
      <c r="E15" s="510" t="s">
        <v>1100</v>
      </c>
      <c r="F15" s="509">
        <f>'RH.T.GPP'!G$13</f>
        <v>0</v>
      </c>
      <c r="G15" s="507"/>
      <c r="H15" s="2244"/>
      <c r="I15" s="510" t="s">
        <v>1100</v>
      </c>
      <c r="J15" s="505">
        <f>'RH.T.GPP'!L13</f>
        <v>0</v>
      </c>
      <c r="K15" s="507"/>
      <c r="L15" s="2244"/>
      <c r="M15" s="510" t="s">
        <v>1100</v>
      </c>
      <c r="N15" s="505">
        <f>'RH.T.GPP'!Q13</f>
        <v>0</v>
      </c>
      <c r="O15" s="507"/>
      <c r="P15" s="2289"/>
      <c r="Q15" s="160">
        <v>100</v>
      </c>
      <c r="S15" s="2289"/>
      <c r="T15" s="160">
        <v>100</v>
      </c>
    </row>
    <row r="16" spans="1:21" ht="0.45" customHeight="1">
      <c r="A16" s="186" t="s">
        <v>1131</v>
      </c>
      <c r="B16" s="176"/>
      <c r="C16" s="250" t="s">
        <v>1111</v>
      </c>
      <c r="D16" s="673"/>
      <c r="E16" s="518"/>
      <c r="F16" s="514"/>
      <c r="G16" s="507"/>
      <c r="H16" s="673"/>
      <c r="I16" s="518"/>
      <c r="J16" s="515"/>
      <c r="K16" s="507"/>
      <c r="L16" s="673"/>
      <c r="M16" s="518"/>
      <c r="N16" s="515"/>
      <c r="O16" s="507"/>
      <c r="P16" s="172"/>
      <c r="Q16" s="179"/>
      <c r="S16" s="172"/>
      <c r="T16" s="179"/>
    </row>
    <row r="17" spans="1:22" ht="55.2" customHeight="1">
      <c r="A17" s="581"/>
      <c r="B17" s="570"/>
      <c r="C17" s="2249" t="s">
        <v>1132</v>
      </c>
      <c r="D17" s="2242">
        <v>10</v>
      </c>
      <c r="E17" s="506" t="str">
        <f>E13</f>
        <v>Temp F</v>
      </c>
      <c r="F17" s="509">
        <f>'RH.T.GPP'!E$17</f>
        <v>0</v>
      </c>
      <c r="G17" s="507"/>
      <c r="H17" s="2242">
        <v>11</v>
      </c>
      <c r="I17" s="506" t="str">
        <f>I13</f>
        <v>Temp F</v>
      </c>
      <c r="J17" s="505">
        <f>'RH.T.GPP'!J17</f>
        <v>0</v>
      </c>
      <c r="K17" s="507"/>
      <c r="L17" s="2242">
        <v>12</v>
      </c>
      <c r="M17" s="506" t="str">
        <f>M13</f>
        <v>Temp F</v>
      </c>
      <c r="N17" s="505">
        <f>'RH.T.GPP'!O17</f>
        <v>0</v>
      </c>
      <c r="O17" s="507"/>
      <c r="P17" s="2284">
        <f>1+L17</f>
        <v>13</v>
      </c>
      <c r="Q17" s="159" t="s">
        <v>488</v>
      </c>
      <c r="S17" s="2284">
        <f>1+P17</f>
        <v>14</v>
      </c>
      <c r="T17" s="159" t="s">
        <v>488</v>
      </c>
    </row>
    <row r="18" spans="1:22" ht="55.2" customHeight="1">
      <c r="A18" s="581"/>
      <c r="B18" s="571"/>
      <c r="C18" s="2250"/>
      <c r="D18" s="2243"/>
      <c r="E18" s="506" t="str">
        <f>E14</f>
        <v>RH</v>
      </c>
      <c r="F18" s="509">
        <f>'RH.T.GPP'!F$17</f>
        <v>0</v>
      </c>
      <c r="G18" s="519" t="s">
        <v>1110</v>
      </c>
      <c r="H18" s="2243"/>
      <c r="I18" s="506" t="str">
        <f>I14</f>
        <v>RH</v>
      </c>
      <c r="J18" s="505">
        <f>'RH.T.GPP'!K17</f>
        <v>0</v>
      </c>
      <c r="K18" s="519" t="s">
        <v>1110</v>
      </c>
      <c r="L18" s="2243"/>
      <c r="M18" s="506" t="str">
        <f>M14</f>
        <v>RH</v>
      </c>
      <c r="N18" s="505">
        <f>'RH.T.GPP'!P17</f>
        <v>0</v>
      </c>
      <c r="O18" s="519" t="s">
        <v>1110</v>
      </c>
      <c r="P18" s="2285"/>
      <c r="Q18" s="160" t="s">
        <v>488</v>
      </c>
      <c r="R18" s="166" t="s">
        <v>1110</v>
      </c>
      <c r="S18" s="2285"/>
      <c r="T18" s="160" t="s">
        <v>488</v>
      </c>
      <c r="U18" s="166" t="s">
        <v>1110</v>
      </c>
    </row>
    <row r="19" spans="1:22" ht="55.2" customHeight="1">
      <c r="A19" s="581">
        <f>'RH.T.GPP'!A19</f>
        <v>0</v>
      </c>
      <c r="B19" s="571"/>
      <c r="C19" s="2251"/>
      <c r="D19" s="2244"/>
      <c r="E19" s="506" t="str">
        <f>E15</f>
        <v>GPP</v>
      </c>
      <c r="F19" s="509">
        <f>'RH.T.GPP'!G$17</f>
        <v>0</v>
      </c>
      <c r="G19" s="520">
        <f>F15-F19</f>
        <v>0</v>
      </c>
      <c r="H19" s="2244"/>
      <c r="I19" s="506" t="str">
        <f>I15</f>
        <v>GPP</v>
      </c>
      <c r="J19" s="505">
        <f>'RH.T.GPP'!L17</f>
        <v>0</v>
      </c>
      <c r="K19" s="520">
        <f>J15-J19</f>
        <v>0</v>
      </c>
      <c r="L19" s="2244"/>
      <c r="M19" s="506" t="str">
        <f>M15</f>
        <v>GPP</v>
      </c>
      <c r="N19" s="505">
        <f>'RH.T.GPP'!Q17</f>
        <v>0</v>
      </c>
      <c r="O19" s="520">
        <f>N15-N19</f>
        <v>0</v>
      </c>
      <c r="P19" s="2286"/>
      <c r="Q19" s="159">
        <v>90</v>
      </c>
      <c r="R19" s="164">
        <f>Q15-Q19</f>
        <v>10</v>
      </c>
      <c r="S19" s="2286"/>
      <c r="T19" s="159">
        <v>90</v>
      </c>
      <c r="U19" s="164">
        <f>T15-T19</f>
        <v>10</v>
      </c>
    </row>
    <row r="20" spans="1:22" ht="3" customHeight="1">
      <c r="A20" s="581">
        <f>'RH.T.GPP'!A20</f>
        <v>0</v>
      </c>
      <c r="B20" s="175"/>
      <c r="C20" s="173"/>
      <c r="D20" s="517"/>
      <c r="E20" s="521" t="s">
        <v>1111</v>
      </c>
      <c r="F20" s="514"/>
      <c r="G20" s="507">
        <f>K15-K19</f>
        <v>0</v>
      </c>
      <c r="H20" s="517"/>
      <c r="I20" s="517"/>
      <c r="J20" s="515"/>
      <c r="K20" s="507">
        <f>T15-T19</f>
        <v>10</v>
      </c>
      <c r="L20" s="517"/>
      <c r="M20" s="517"/>
      <c r="N20" s="515"/>
      <c r="O20" s="507">
        <f>W15-W19</f>
        <v>0</v>
      </c>
      <c r="P20" s="169"/>
      <c r="Q20" s="178"/>
      <c r="R20" s="151">
        <f>T15-T19</f>
        <v>10</v>
      </c>
      <c r="S20" s="169"/>
      <c r="T20" s="178"/>
      <c r="U20" s="151">
        <f>V15-V19</f>
        <v>0</v>
      </c>
      <c r="V20" s="185"/>
    </row>
    <row r="21" spans="1:22" ht="18" customHeight="1">
      <c r="A21" s="2269" t="s">
        <v>1130</v>
      </c>
      <c r="B21" s="2269"/>
      <c r="C21" s="2269"/>
      <c r="D21" s="2271">
        <f>'jobinfo(2)'!$C$1</f>
        <v>0</v>
      </c>
      <c r="E21" s="2271"/>
      <c r="F21" s="2262">
        <f>'jobinfo(2)'!$C$27</f>
        <v>0</v>
      </c>
      <c r="G21" s="2262"/>
      <c r="H21" s="2262"/>
      <c r="I21" s="2262"/>
      <c r="J21" s="2262"/>
      <c r="K21" s="2264">
        <f>'jobinfo(2)'!$C$2</f>
        <v>0</v>
      </c>
      <c r="L21" s="2264"/>
      <c r="M21" s="2264"/>
      <c r="N21" s="2264"/>
      <c r="O21" s="2264"/>
      <c r="P21" s="460"/>
      <c r="Q21" s="178"/>
      <c r="S21" s="460"/>
      <c r="T21" s="178"/>
      <c r="V21" s="185"/>
    </row>
    <row r="22" spans="1:22" ht="18" customHeight="1">
      <c r="A22" s="2269"/>
      <c r="B22" s="2269"/>
      <c r="C22" s="2269"/>
      <c r="D22" s="2272"/>
      <c r="E22" s="2272"/>
      <c r="F22" s="2274">
        <f>'jobinfo(2)'!$C$26</f>
        <v>0</v>
      </c>
      <c r="G22" s="2274"/>
      <c r="H22" s="2274"/>
      <c r="I22" s="2274"/>
      <c r="J22" s="2274"/>
      <c r="K22" s="522">
        <f>'jobinfo(2)'!$C$3</f>
        <v>0</v>
      </c>
      <c r="L22" s="523"/>
      <c r="M22" s="524"/>
      <c r="N22" s="525"/>
      <c r="O22" s="525"/>
      <c r="P22" s="460"/>
      <c r="Q22" s="178"/>
      <c r="S22" s="460"/>
      <c r="T22" s="178"/>
      <c r="V22" s="185"/>
    </row>
    <row r="23" spans="1:22" ht="18" customHeight="1">
      <c r="A23" s="2269"/>
      <c r="B23" s="2269"/>
      <c r="C23" s="2269"/>
      <c r="D23" s="2255">
        <f>'jobinfo(2)'!$C$12</f>
        <v>0</v>
      </c>
      <c r="E23" s="2255"/>
      <c r="F23" s="2255"/>
      <c r="G23" s="2255"/>
      <c r="H23" s="2255"/>
      <c r="I23" s="2275">
        <f>+D23+1</f>
        <v>1</v>
      </c>
      <c r="J23" s="2275"/>
      <c r="K23" s="2275"/>
      <c r="L23" s="511"/>
      <c r="M23" s="2275">
        <f>+I23+1</f>
        <v>2</v>
      </c>
      <c r="N23" s="2275"/>
      <c r="O23" s="2275"/>
      <c r="P23" s="460"/>
      <c r="Q23" s="178"/>
      <c r="S23" s="460"/>
      <c r="T23" s="178"/>
      <c r="V23" s="185"/>
    </row>
    <row r="24" spans="1:22" ht="18" customHeight="1">
      <c r="A24" s="2247" t="s">
        <v>1102</v>
      </c>
      <c r="B24" s="2247"/>
      <c r="C24" s="2248"/>
      <c r="D24" s="2245" t="s">
        <v>1103</v>
      </c>
      <c r="E24" s="2246"/>
      <c r="F24" s="526"/>
      <c r="G24" s="527"/>
      <c r="H24" s="528" t="s">
        <v>1104</v>
      </c>
      <c r="I24" s="529"/>
      <c r="J24" s="530"/>
      <c r="K24" s="531"/>
      <c r="L24" s="532" t="s">
        <v>1105</v>
      </c>
      <c r="M24" s="533"/>
      <c r="N24" s="532"/>
      <c r="O24" s="511"/>
      <c r="P24" s="460"/>
      <c r="Q24" s="178"/>
      <c r="S24" s="460"/>
      <c r="T24" s="178"/>
      <c r="V24" s="185"/>
    </row>
    <row r="25" spans="1:22" ht="43.95" customHeight="1">
      <c r="A25" s="581">
        <f>'RH.T.GPP'!A21</f>
        <v>0</v>
      </c>
      <c r="B25" s="184"/>
      <c r="C25" s="2276" t="s">
        <v>1122</v>
      </c>
      <c r="D25" s="2242">
        <v>13</v>
      </c>
      <c r="E25" s="506" t="s">
        <v>1108</v>
      </c>
      <c r="F25" s="509">
        <f>'RH.T.GPP'!E21</f>
        <v>0</v>
      </c>
      <c r="G25" s="507"/>
      <c r="H25" s="2242">
        <v>14</v>
      </c>
      <c r="I25" s="506" t="s">
        <v>1108</v>
      </c>
      <c r="J25" s="505">
        <f>'RH.T.GPP'!J21</f>
        <v>0</v>
      </c>
      <c r="K25" s="507"/>
      <c r="L25" s="2242">
        <v>15</v>
      </c>
      <c r="M25" s="506" t="s">
        <v>1108</v>
      </c>
      <c r="N25" s="505">
        <f>'RH.T.GPP'!O21</f>
        <v>0</v>
      </c>
      <c r="O25" s="507"/>
      <c r="P25" s="2287">
        <f>1+L25</f>
        <v>16</v>
      </c>
      <c r="Q25" s="183" t="s">
        <v>488</v>
      </c>
      <c r="S25" s="2287">
        <f>1+P25</f>
        <v>17</v>
      </c>
      <c r="T25" s="183" t="s">
        <v>488</v>
      </c>
    </row>
    <row r="26" spans="1:22" ht="55.2" customHeight="1">
      <c r="A26" s="581">
        <f>'RH.T.GPP'!A22</f>
        <v>0</v>
      </c>
      <c r="B26" s="175"/>
      <c r="C26" s="2277"/>
      <c r="D26" s="2243"/>
      <c r="E26" s="508" t="s">
        <v>1099</v>
      </c>
      <c r="F26" s="509">
        <f>'RH.T.GPP'!F21</f>
        <v>0</v>
      </c>
      <c r="G26" s="507"/>
      <c r="H26" s="2243"/>
      <c r="I26" s="508" t="s">
        <v>1099</v>
      </c>
      <c r="J26" s="505">
        <f>'RH.T.GPP'!K21</f>
        <v>0</v>
      </c>
      <c r="K26" s="507"/>
      <c r="L26" s="2243"/>
      <c r="M26" s="508" t="s">
        <v>1099</v>
      </c>
      <c r="N26" s="505">
        <f>'RH.T.GPP'!P21</f>
        <v>0</v>
      </c>
      <c r="O26" s="507"/>
      <c r="P26" s="2288"/>
      <c r="Q26" s="159" t="s">
        <v>488</v>
      </c>
      <c r="S26" s="2288"/>
      <c r="T26" s="159" t="s">
        <v>488</v>
      </c>
    </row>
    <row r="27" spans="1:22" ht="55.2" customHeight="1">
      <c r="A27" s="581">
        <f>'RH.T.GPP'!A23</f>
        <v>0</v>
      </c>
      <c r="B27" s="175"/>
      <c r="C27" s="2278"/>
      <c r="D27" s="2244"/>
      <c r="E27" s="510" t="s">
        <v>1100</v>
      </c>
      <c r="F27" s="509">
        <f>'RH.T.GPP'!G21</f>
        <v>0</v>
      </c>
      <c r="G27" s="507"/>
      <c r="H27" s="2244"/>
      <c r="I27" s="510" t="s">
        <v>1100</v>
      </c>
      <c r="J27" s="505">
        <f>'RH.T.GPP'!L21</f>
        <v>0</v>
      </c>
      <c r="K27" s="507"/>
      <c r="L27" s="2244"/>
      <c r="M27" s="510" t="s">
        <v>1100</v>
      </c>
      <c r="N27" s="505">
        <f>'RH.T.GPP'!Q21</f>
        <v>0</v>
      </c>
      <c r="O27" s="507"/>
      <c r="P27" s="2289"/>
      <c r="Q27" s="160">
        <v>10</v>
      </c>
      <c r="S27" s="2289"/>
      <c r="T27" s="160" t="s">
        <v>488</v>
      </c>
    </row>
    <row r="28" spans="1:22" ht="3" customHeight="1">
      <c r="A28" s="152"/>
      <c r="B28" s="175"/>
      <c r="C28" s="250" t="s">
        <v>1111</v>
      </c>
      <c r="D28" s="673"/>
      <c r="E28" s="513" t="s">
        <v>1111</v>
      </c>
      <c r="F28" s="514"/>
      <c r="G28" s="507"/>
      <c r="H28" s="673"/>
      <c r="I28" s="513" t="s">
        <v>1111</v>
      </c>
      <c r="J28" s="515"/>
      <c r="K28" s="507"/>
      <c r="L28" s="673"/>
      <c r="M28" s="513" t="s">
        <v>1111</v>
      </c>
      <c r="N28" s="515"/>
      <c r="O28" s="507"/>
      <c r="P28" s="172"/>
      <c r="Q28" s="179"/>
      <c r="S28" s="172"/>
      <c r="T28" s="179"/>
      <c r="V28" s="182"/>
    </row>
    <row r="29" spans="1:22" ht="55.2" customHeight="1">
      <c r="A29" s="582"/>
      <c r="B29" s="566"/>
      <c r="C29" s="2252" t="s">
        <v>1133</v>
      </c>
      <c r="D29" s="2242">
        <v>16</v>
      </c>
      <c r="E29" s="506" t="s">
        <v>1108</v>
      </c>
      <c r="F29" s="509">
        <f>'RH.T.GPP'!E25</f>
        <v>0</v>
      </c>
      <c r="G29" s="507"/>
      <c r="H29" s="2242">
        <v>17</v>
      </c>
      <c r="I29" s="506" t="s">
        <v>1108</v>
      </c>
      <c r="J29" s="505">
        <f>'RH.T.GPP'!J25</f>
        <v>0</v>
      </c>
      <c r="K29" s="507"/>
      <c r="L29" s="2242">
        <v>18</v>
      </c>
      <c r="M29" s="506" t="s">
        <v>1108</v>
      </c>
      <c r="N29" s="505">
        <f>'RH.T.GPP'!O25</f>
        <v>0</v>
      </c>
      <c r="O29" s="507"/>
      <c r="P29" s="2284">
        <f>1+L29</f>
        <v>19</v>
      </c>
      <c r="Q29" s="159" t="s">
        <v>488</v>
      </c>
      <c r="S29" s="2284">
        <f>1+P29</f>
        <v>20</v>
      </c>
      <c r="T29" s="159" t="s">
        <v>488</v>
      </c>
    </row>
    <row r="30" spans="1:22" ht="55.2" customHeight="1">
      <c r="A30" s="582"/>
      <c r="B30" s="567"/>
      <c r="C30" s="2253"/>
      <c r="D30" s="2243"/>
      <c r="E30" s="508" t="s">
        <v>1099</v>
      </c>
      <c r="F30" s="509">
        <f>'RH.T.GPP'!F25</f>
        <v>0</v>
      </c>
      <c r="G30" s="519" t="s">
        <v>1110</v>
      </c>
      <c r="H30" s="2243"/>
      <c r="I30" s="508" t="s">
        <v>1099</v>
      </c>
      <c r="J30" s="505">
        <f>'RH.T.GPP'!K25</f>
        <v>0</v>
      </c>
      <c r="K30" s="519" t="s">
        <v>1110</v>
      </c>
      <c r="L30" s="2243"/>
      <c r="M30" s="508" t="s">
        <v>1099</v>
      </c>
      <c r="N30" s="505">
        <f>'RH.T.GPP'!P25</f>
        <v>0</v>
      </c>
      <c r="O30" s="519" t="s">
        <v>1110</v>
      </c>
      <c r="P30" s="2285"/>
      <c r="Q30" s="160" t="s">
        <v>488</v>
      </c>
      <c r="R30" s="166" t="s">
        <v>1110</v>
      </c>
      <c r="S30" s="2285"/>
      <c r="T30" s="160" t="s">
        <v>488</v>
      </c>
      <c r="U30" s="166" t="s">
        <v>1110</v>
      </c>
    </row>
    <row r="31" spans="1:22" ht="55.2" customHeight="1">
      <c r="A31" s="582">
        <f>'RH.T.GPP'!A27</f>
        <v>0</v>
      </c>
      <c r="B31" s="567"/>
      <c r="C31" s="2254"/>
      <c r="D31" s="2244"/>
      <c r="E31" s="510" t="s">
        <v>1100</v>
      </c>
      <c r="F31" s="509">
        <f>'RH.T.GPP'!G25</f>
        <v>0</v>
      </c>
      <c r="G31" s="520">
        <f>F27-F31</f>
        <v>0</v>
      </c>
      <c r="H31" s="2244"/>
      <c r="I31" s="510" t="s">
        <v>1100</v>
      </c>
      <c r="J31" s="505">
        <f>'RH.T.GPP'!L25</f>
        <v>0</v>
      </c>
      <c r="K31" s="520">
        <f>J27-J31</f>
        <v>0</v>
      </c>
      <c r="L31" s="2244"/>
      <c r="M31" s="510" t="s">
        <v>1100</v>
      </c>
      <c r="N31" s="505">
        <f>'RH.T.GPP'!Q25</f>
        <v>0</v>
      </c>
      <c r="O31" s="520">
        <f>N27-N31</f>
        <v>0</v>
      </c>
      <c r="P31" s="2286"/>
      <c r="Q31" s="159">
        <v>5</v>
      </c>
      <c r="R31" s="164">
        <f>Q27-Q31</f>
        <v>5</v>
      </c>
      <c r="S31" s="2286"/>
      <c r="T31" s="159" t="s">
        <v>488</v>
      </c>
      <c r="U31" s="164" t="e">
        <f>T27-T31</f>
        <v>#VALUE!</v>
      </c>
    </row>
    <row r="32" spans="1:22" ht="3" customHeight="1">
      <c r="A32" s="583">
        <f>'RH.T.GPP'!A20</f>
        <v>0</v>
      </c>
      <c r="B32" s="175"/>
      <c r="C32" s="173"/>
      <c r="D32" s="672"/>
      <c r="E32" s="518"/>
      <c r="F32" s="514"/>
      <c r="G32" s="507"/>
      <c r="H32" s="672"/>
      <c r="I32" s="518"/>
      <c r="J32" s="515"/>
      <c r="K32" s="507"/>
      <c r="L32" s="672"/>
      <c r="M32" s="518"/>
      <c r="N32" s="515"/>
      <c r="O32" s="507"/>
      <c r="P32" s="169"/>
      <c r="Q32" s="181"/>
      <c r="S32" s="169"/>
      <c r="T32" s="181"/>
    </row>
    <row r="33" spans="1:21" ht="55.2" customHeight="1">
      <c r="A33" s="583">
        <f>'RH.T.GPP'!A29</f>
        <v>0</v>
      </c>
      <c r="B33" s="175"/>
      <c r="C33" s="2282" t="s">
        <v>1124</v>
      </c>
      <c r="D33" s="2242">
        <v>19</v>
      </c>
      <c r="E33" s="506" t="s">
        <v>1108</v>
      </c>
      <c r="F33" s="509">
        <f>'RH.T.GPP'!E29</f>
        <v>0</v>
      </c>
      <c r="G33" s="507"/>
      <c r="H33" s="2242">
        <v>20</v>
      </c>
      <c r="I33" s="506" t="s">
        <v>1108</v>
      </c>
      <c r="J33" s="505">
        <f>'RH.T.GPP'!J29</f>
        <v>0</v>
      </c>
      <c r="K33" s="507"/>
      <c r="L33" s="2242">
        <v>21</v>
      </c>
      <c r="M33" s="506" t="s">
        <v>1108</v>
      </c>
      <c r="N33" s="505">
        <f>'RH.T.GPP'!O29</f>
        <v>0</v>
      </c>
      <c r="O33" s="507"/>
      <c r="P33" s="2287">
        <f>1+L33</f>
        <v>22</v>
      </c>
      <c r="Q33" s="160" t="s">
        <v>488</v>
      </c>
      <c r="S33" s="2287">
        <f>1+P33</f>
        <v>23</v>
      </c>
      <c r="T33" s="160" t="s">
        <v>488</v>
      </c>
    </row>
    <row r="34" spans="1:21" ht="55.2" customHeight="1">
      <c r="A34" s="583">
        <f>'RH.T.GPP'!A30</f>
        <v>0</v>
      </c>
      <c r="B34" s="175"/>
      <c r="C34" s="2283"/>
      <c r="D34" s="2243"/>
      <c r="E34" s="508" t="s">
        <v>1099</v>
      </c>
      <c r="F34" s="509">
        <f>'RH.T.GPP'!F29</f>
        <v>0</v>
      </c>
      <c r="G34" s="507"/>
      <c r="H34" s="2243"/>
      <c r="I34" s="508" t="s">
        <v>1099</v>
      </c>
      <c r="J34" s="505">
        <f>'RH.T.GPP'!K29</f>
        <v>0</v>
      </c>
      <c r="K34" s="507"/>
      <c r="L34" s="2243"/>
      <c r="M34" s="508" t="s">
        <v>1099</v>
      </c>
      <c r="N34" s="505">
        <f>'RH.T.GPP'!P29</f>
        <v>0</v>
      </c>
      <c r="O34" s="507"/>
      <c r="P34" s="2288"/>
      <c r="Q34" s="159" t="s">
        <v>488</v>
      </c>
      <c r="S34" s="2288"/>
      <c r="T34" s="159" t="s">
        <v>488</v>
      </c>
    </row>
    <row r="35" spans="1:21" ht="55.2" customHeight="1">
      <c r="A35" s="583">
        <f>'RH.T.GPP'!A31</f>
        <v>0</v>
      </c>
      <c r="B35" s="175"/>
      <c r="C35" s="2283"/>
      <c r="D35" s="2244"/>
      <c r="E35" s="510" t="s">
        <v>1100</v>
      </c>
      <c r="F35" s="509">
        <f>'RH.T.GPP'!G29</f>
        <v>0</v>
      </c>
      <c r="G35" s="507"/>
      <c r="H35" s="2244"/>
      <c r="I35" s="510" t="s">
        <v>1100</v>
      </c>
      <c r="J35" s="505">
        <f>'RH.T.GPP'!L29</f>
        <v>0</v>
      </c>
      <c r="K35" s="507"/>
      <c r="L35" s="2244"/>
      <c r="M35" s="510" t="s">
        <v>1100</v>
      </c>
      <c r="N35" s="505">
        <f>'RH.T.GPP'!Q29</f>
        <v>0</v>
      </c>
      <c r="O35" s="507"/>
      <c r="P35" s="2289"/>
      <c r="Q35" s="160" t="s">
        <v>488</v>
      </c>
      <c r="S35" s="2289"/>
      <c r="T35" s="160" t="s">
        <v>488</v>
      </c>
    </row>
    <row r="36" spans="1:21" ht="3" customHeight="1">
      <c r="A36" s="152" t="s">
        <v>1134</v>
      </c>
      <c r="B36" s="175"/>
      <c r="C36" s="251" t="s">
        <v>1111</v>
      </c>
      <c r="D36" s="674"/>
      <c r="E36" s="169"/>
      <c r="F36" s="389"/>
      <c r="G36" s="151"/>
      <c r="H36" s="674"/>
      <c r="I36" s="518"/>
      <c r="J36" s="394"/>
      <c r="K36" s="151"/>
      <c r="L36" s="674"/>
      <c r="M36" s="518"/>
      <c r="N36" s="394"/>
      <c r="O36" s="151"/>
      <c r="P36" s="172"/>
      <c r="Q36" s="179"/>
      <c r="S36" s="172"/>
      <c r="T36" s="179"/>
    </row>
    <row r="37" spans="1:21" ht="55.2" customHeight="1">
      <c r="A37" s="583">
        <f>'RH.T.GPP'!A33</f>
        <v>0</v>
      </c>
      <c r="B37" s="566"/>
      <c r="C37" s="2252" t="s">
        <v>1135</v>
      </c>
      <c r="D37" s="2242">
        <v>22</v>
      </c>
      <c r="E37" s="494" t="str">
        <f>E33</f>
        <v>Temp F</v>
      </c>
      <c r="F37" s="388">
        <f>'RH.T.GPP'!E33</f>
        <v>0</v>
      </c>
      <c r="G37" s="151"/>
      <c r="H37" s="2242">
        <v>23</v>
      </c>
      <c r="I37" s="506" t="str">
        <f>I33</f>
        <v>Temp F</v>
      </c>
      <c r="J37" s="393">
        <f>'RH.T.GPP'!J33</f>
        <v>0</v>
      </c>
      <c r="K37" s="151"/>
      <c r="L37" s="2242">
        <v>24</v>
      </c>
      <c r="M37" s="506" t="str">
        <f>M33</f>
        <v>Temp F</v>
      </c>
      <c r="N37" s="393">
        <f>'RH.T.GPP'!O33</f>
        <v>0</v>
      </c>
      <c r="O37" s="151"/>
      <c r="P37" s="2284">
        <f>1+L37</f>
        <v>25</v>
      </c>
      <c r="Q37" s="159" t="s">
        <v>488</v>
      </c>
      <c r="S37" s="2284">
        <f>1+P37</f>
        <v>26</v>
      </c>
      <c r="T37" s="159" t="s">
        <v>488</v>
      </c>
    </row>
    <row r="38" spans="1:21" ht="55.2" customHeight="1">
      <c r="A38" s="583">
        <f>'MIT-EQPT'!B108</f>
        <v>0</v>
      </c>
      <c r="B38" s="567"/>
      <c r="C38" s="2253"/>
      <c r="D38" s="2243"/>
      <c r="E38" s="494" t="str">
        <f>E34</f>
        <v>RH</v>
      </c>
      <c r="F38" s="388">
        <f>'RH.T.GPP'!F33</f>
        <v>0</v>
      </c>
      <c r="G38" s="166" t="s">
        <v>1110</v>
      </c>
      <c r="H38" s="2243"/>
      <c r="I38" s="506" t="str">
        <f>I34</f>
        <v>RH</v>
      </c>
      <c r="J38" s="393">
        <f>'RH.T.GPP'!K33</f>
        <v>0</v>
      </c>
      <c r="K38" s="166" t="s">
        <v>1110</v>
      </c>
      <c r="L38" s="2243"/>
      <c r="M38" s="506" t="str">
        <f>M34</f>
        <v>RH</v>
      </c>
      <c r="N38" s="393">
        <f>'RH.T.GPP'!P33</f>
        <v>0</v>
      </c>
      <c r="O38" s="166" t="s">
        <v>1110</v>
      </c>
      <c r="P38" s="2285"/>
      <c r="Q38" s="160" t="s">
        <v>488</v>
      </c>
      <c r="R38" s="166" t="s">
        <v>1110</v>
      </c>
      <c r="S38" s="2285"/>
      <c r="T38" s="160" t="s">
        <v>488</v>
      </c>
      <c r="U38" s="166" t="s">
        <v>1110</v>
      </c>
    </row>
    <row r="39" spans="1:21" ht="43.95" customHeight="1">
      <c r="A39" s="583">
        <f>'MIT-EQPT'!B109</f>
        <v>0</v>
      </c>
      <c r="B39" s="567"/>
      <c r="C39" s="2254"/>
      <c r="D39" s="2244"/>
      <c r="E39" s="494" t="str">
        <f>E35</f>
        <v>GPP</v>
      </c>
      <c r="F39" s="388">
        <f>'RH.T.GPP'!G33</f>
        <v>0</v>
      </c>
      <c r="G39" s="164">
        <f>F35-F39</f>
        <v>0</v>
      </c>
      <c r="H39" s="2244"/>
      <c r="I39" s="506" t="str">
        <f>I35</f>
        <v>GPP</v>
      </c>
      <c r="J39" s="393">
        <f>'RH.T.GPP'!L33</f>
        <v>0</v>
      </c>
      <c r="K39" s="164">
        <f>J35-J39</f>
        <v>0</v>
      </c>
      <c r="L39" s="2244"/>
      <c r="M39" s="506" t="str">
        <f>M35</f>
        <v>GPP</v>
      </c>
      <c r="N39" s="393">
        <f>'RH.T.GPP'!Q33</f>
        <v>0</v>
      </c>
      <c r="O39" s="164">
        <f>N35-N39</f>
        <v>0</v>
      </c>
      <c r="P39" s="2286"/>
      <c r="Q39" s="159" t="s">
        <v>488</v>
      </c>
      <c r="R39" s="164" t="e">
        <f>Q35-Q39</f>
        <v>#VALUE!</v>
      </c>
      <c r="S39" s="2286"/>
      <c r="T39" s="159" t="s">
        <v>488</v>
      </c>
      <c r="U39" s="164" t="e">
        <f>T35-T39</f>
        <v>#VALUE!</v>
      </c>
    </row>
    <row r="40" spans="1:21" ht="3" customHeight="1">
      <c r="A40" s="583">
        <f>'MIT-EQPT'!B110</f>
        <v>0</v>
      </c>
      <c r="B40" s="175"/>
      <c r="C40" s="250" t="s">
        <v>1111</v>
      </c>
      <c r="D40" s="675"/>
      <c r="E40" s="169"/>
      <c r="F40" s="178"/>
      <c r="G40" s="151"/>
      <c r="H40" s="169"/>
      <c r="I40" s="517"/>
      <c r="J40" s="178"/>
      <c r="K40" s="151"/>
      <c r="L40" s="390"/>
      <c r="M40" s="517"/>
      <c r="N40" s="396"/>
      <c r="O40" s="151"/>
      <c r="P40" s="169"/>
      <c r="Q40" s="170"/>
      <c r="S40" s="169"/>
      <c r="T40" s="178"/>
    </row>
    <row r="41" spans="1:21" ht="18" customHeight="1">
      <c r="A41" s="2256" t="str">
        <f>A1</f>
        <v>Psychrometric Readings Pictures</v>
      </c>
      <c r="B41" s="2256"/>
      <c r="C41" s="2256"/>
      <c r="D41" s="2257">
        <f>D1</f>
        <v>0</v>
      </c>
      <c r="E41" s="2258"/>
      <c r="F41" s="2261">
        <f>'jobinfo(2)'!$C$27</f>
        <v>0</v>
      </c>
      <c r="G41" s="2261"/>
      <c r="H41" s="2261"/>
      <c r="I41" s="2261"/>
      <c r="J41" s="2261"/>
      <c r="K41" s="2263">
        <f>'jobinfo(2)'!$C$2</f>
        <v>0</v>
      </c>
      <c r="L41" s="2263"/>
      <c r="M41" s="2263"/>
      <c r="N41" s="2263"/>
      <c r="O41" s="2263"/>
      <c r="P41" s="586"/>
      <c r="Q41" s="170"/>
      <c r="S41" s="460"/>
      <c r="T41" s="178"/>
    </row>
    <row r="42" spans="1:21" ht="18" customHeight="1">
      <c r="A42" s="2256"/>
      <c r="B42" s="2256"/>
      <c r="C42" s="2256"/>
      <c r="D42" s="2259"/>
      <c r="E42" s="2260"/>
      <c r="F42" s="2262">
        <f>F22</f>
        <v>0</v>
      </c>
      <c r="G42" s="2261"/>
      <c r="H42" s="2261"/>
      <c r="I42" s="2261"/>
      <c r="J42" s="2261"/>
      <c r="K42" s="503">
        <f>'jobinfo(2)'!$C$3</f>
        <v>0</v>
      </c>
      <c r="L42" s="197"/>
      <c r="M42" s="501"/>
      <c r="N42" s="195"/>
      <c r="O42" s="195"/>
      <c r="P42" s="586"/>
      <c r="Q42" s="170"/>
      <c r="S42" s="460"/>
      <c r="T42" s="178"/>
    </row>
    <row r="43" spans="1:21" ht="18" customHeight="1">
      <c r="A43" s="2256"/>
      <c r="B43" s="2256"/>
      <c r="C43" s="2256"/>
      <c r="D43" s="587"/>
      <c r="E43" s="588"/>
      <c r="F43" s="589"/>
      <c r="G43" s="151"/>
      <c r="H43" s="586"/>
      <c r="I43" s="590"/>
      <c r="J43" s="589"/>
      <c r="K43" s="151"/>
      <c r="L43" s="587"/>
      <c r="M43" s="590"/>
      <c r="N43" s="591"/>
      <c r="O43" s="151"/>
      <c r="P43" s="586"/>
      <c r="Q43" s="170"/>
      <c r="S43" s="460"/>
      <c r="T43" s="178"/>
    </row>
    <row r="44" spans="1:21" ht="55.2" customHeight="1">
      <c r="A44" s="583">
        <f>'MIT-EQPT'!B110</f>
        <v>0</v>
      </c>
      <c r="B44" s="175"/>
      <c r="C44" s="2282" t="s">
        <v>1126</v>
      </c>
      <c r="D44" s="2242">
        <v>25</v>
      </c>
      <c r="E44" s="494" t="str">
        <f>E37</f>
        <v>Temp F</v>
      </c>
      <c r="F44" s="249">
        <f>'RH.T.GPP'!E37</f>
        <v>0</v>
      </c>
      <c r="G44" s="151"/>
      <c r="H44" s="2242">
        <v>26</v>
      </c>
      <c r="I44" s="494" t="str">
        <f>I37</f>
        <v>Temp F</v>
      </c>
      <c r="J44" s="249">
        <f>'RH.T.GPP'!J37</f>
        <v>0</v>
      </c>
      <c r="K44" s="151"/>
      <c r="L44" s="2242">
        <v>27</v>
      </c>
      <c r="M44" s="584" t="s">
        <v>1108</v>
      </c>
      <c r="N44" s="249">
        <f>'RH.T.GPP'!O37</f>
        <v>0</v>
      </c>
      <c r="O44" s="151"/>
      <c r="P44" s="2287">
        <f>1+L44</f>
        <v>28</v>
      </c>
      <c r="Q44" s="156" t="s">
        <v>488</v>
      </c>
      <c r="S44" s="2287">
        <f>1+P44</f>
        <v>29</v>
      </c>
      <c r="T44" s="155" t="s">
        <v>488</v>
      </c>
    </row>
    <row r="45" spans="1:21" ht="55.2" customHeight="1">
      <c r="A45" s="583">
        <f>'MIT-EQPT'!B111</f>
        <v>0</v>
      </c>
      <c r="B45" s="175"/>
      <c r="C45" s="2283"/>
      <c r="D45" s="2243"/>
      <c r="E45" s="494" t="str">
        <f>E38</f>
        <v>RH</v>
      </c>
      <c r="F45" s="249">
        <f>'RH.T.GPP'!F37</f>
        <v>0</v>
      </c>
      <c r="G45" s="151"/>
      <c r="H45" s="2243"/>
      <c r="I45" s="494" t="str">
        <f>I38</f>
        <v>RH</v>
      </c>
      <c r="J45" s="249">
        <f>'RH.T.GPP'!K37</f>
        <v>0</v>
      </c>
      <c r="K45" s="151"/>
      <c r="L45" s="2243"/>
      <c r="M45" s="585" t="s">
        <v>1099</v>
      </c>
      <c r="N45" s="249">
        <f>'RH.T.GPP'!P37</f>
        <v>0</v>
      </c>
      <c r="O45" s="151"/>
      <c r="P45" s="2288"/>
      <c r="Q45" s="155" t="s">
        <v>488</v>
      </c>
      <c r="S45" s="2288"/>
      <c r="T45" s="156" t="s">
        <v>488</v>
      </c>
    </row>
    <row r="46" spans="1:21" ht="55.2" customHeight="1">
      <c r="A46" s="583">
        <f>'MIT-EQPT'!B112</f>
        <v>0</v>
      </c>
      <c r="B46" s="175"/>
      <c r="C46" s="2283"/>
      <c r="D46" s="2244"/>
      <c r="E46" s="494" t="str">
        <f>E39</f>
        <v>GPP</v>
      </c>
      <c r="F46" s="249">
        <f>'RH.T.GPP'!G37</f>
        <v>0</v>
      </c>
      <c r="G46" s="151"/>
      <c r="H46" s="2244"/>
      <c r="I46" s="494" t="str">
        <f>I39</f>
        <v>GPP</v>
      </c>
      <c r="J46" s="249">
        <f>'RH.T.GPP'!L37</f>
        <v>0</v>
      </c>
      <c r="K46" s="151"/>
      <c r="L46" s="2244"/>
      <c r="M46" s="585" t="s">
        <v>1100</v>
      </c>
      <c r="N46" s="249">
        <f>'RH.T.GPP'!Q37</f>
        <v>0</v>
      </c>
      <c r="O46" s="151"/>
      <c r="P46" s="2289"/>
      <c r="Q46" s="156" t="s">
        <v>488</v>
      </c>
      <c r="S46" s="2289"/>
      <c r="T46" s="155" t="s">
        <v>488</v>
      </c>
    </row>
    <row r="47" spans="1:21" ht="3" customHeight="1">
      <c r="A47" s="250" t="s">
        <v>1111</v>
      </c>
      <c r="B47" s="176"/>
      <c r="C47" s="250" t="s">
        <v>1111</v>
      </c>
      <c r="D47" s="676"/>
      <c r="E47" s="169"/>
      <c r="F47" s="252"/>
      <c r="G47" s="151"/>
      <c r="H47" s="676"/>
      <c r="I47" s="169"/>
      <c r="J47" s="252"/>
      <c r="K47" s="151"/>
      <c r="L47" s="676"/>
      <c r="M47" s="169"/>
      <c r="N47" s="252"/>
      <c r="O47" s="151"/>
      <c r="P47" s="169"/>
      <c r="Q47" s="170"/>
      <c r="S47" s="169"/>
      <c r="T47" s="168"/>
    </row>
    <row r="48" spans="1:21" ht="55.2" customHeight="1">
      <c r="A48" s="583">
        <f>'MIT-EQPT'!B113</f>
        <v>0</v>
      </c>
      <c r="B48" s="568"/>
      <c r="C48" s="2293" t="s">
        <v>1136</v>
      </c>
      <c r="D48" s="2279">
        <v>28</v>
      </c>
      <c r="E48" s="494" t="str">
        <f>E44</f>
        <v>Temp F</v>
      </c>
      <c r="F48" s="249">
        <f>'RH.T.GPP'!E41</f>
        <v>0</v>
      </c>
      <c r="G48" s="151"/>
      <c r="H48" s="2279">
        <v>29</v>
      </c>
      <c r="I48" s="497"/>
      <c r="J48" s="249">
        <f>'RH.T.GPP'!J41</f>
        <v>0</v>
      </c>
      <c r="K48" s="151"/>
      <c r="L48" s="2279">
        <v>30</v>
      </c>
      <c r="M48" s="497"/>
      <c r="N48" s="249">
        <f>'RH.T.GPP'!O41</f>
        <v>0</v>
      </c>
      <c r="O48" s="151"/>
      <c r="P48" s="2284">
        <f>1+L48</f>
        <v>31</v>
      </c>
      <c r="Q48" s="155" t="s">
        <v>488</v>
      </c>
      <c r="S48" s="2284">
        <f>1+P48</f>
        <v>32</v>
      </c>
      <c r="T48" s="156" t="s">
        <v>488</v>
      </c>
    </row>
    <row r="49" spans="1:21" ht="55.2" customHeight="1">
      <c r="A49" s="583">
        <f>'MIT-EQPT'!B114</f>
        <v>0</v>
      </c>
      <c r="B49" s="569"/>
      <c r="C49" s="2294"/>
      <c r="D49" s="2280"/>
      <c r="E49" s="494" t="str">
        <f>E45</f>
        <v>RH</v>
      </c>
      <c r="F49" s="249">
        <f>'RH.T.GPP'!F41</f>
        <v>0</v>
      </c>
      <c r="G49" s="166" t="s">
        <v>1110</v>
      </c>
      <c r="H49" s="2280"/>
      <c r="I49" s="498"/>
      <c r="J49" s="249">
        <f>'RH.T.GPP'!K41</f>
        <v>0</v>
      </c>
      <c r="K49" s="166" t="s">
        <v>1110</v>
      </c>
      <c r="L49" s="2280"/>
      <c r="M49" s="498"/>
      <c r="N49" s="249">
        <f>'RH.T.GPP'!P41</f>
        <v>0</v>
      </c>
      <c r="O49" s="166" t="s">
        <v>1110</v>
      </c>
      <c r="P49" s="2285"/>
      <c r="Q49" s="156" t="s">
        <v>488</v>
      </c>
      <c r="R49" s="166" t="s">
        <v>1110</v>
      </c>
      <c r="S49" s="2285"/>
      <c r="T49" s="155" t="s">
        <v>488</v>
      </c>
      <c r="U49" s="166" t="s">
        <v>1110</v>
      </c>
    </row>
    <row r="50" spans="1:21" ht="55.2" customHeight="1">
      <c r="A50" s="583">
        <f>'MIT-EQPT'!B115</f>
        <v>0</v>
      </c>
      <c r="B50" s="569"/>
      <c r="C50" s="2295"/>
      <c r="D50" s="2281"/>
      <c r="E50" s="494" t="str">
        <f>E46</f>
        <v>GPP</v>
      </c>
      <c r="F50" s="249">
        <f>'RH.T.GPP'!G41</f>
        <v>0</v>
      </c>
      <c r="G50" s="164">
        <f>F46-F50</f>
        <v>0</v>
      </c>
      <c r="H50" s="2281"/>
      <c r="I50" s="499"/>
      <c r="J50" s="249">
        <f>'RH.T.GPP'!L41</f>
        <v>0</v>
      </c>
      <c r="K50" s="164">
        <f>J46-J50</f>
        <v>0</v>
      </c>
      <c r="L50" s="2281"/>
      <c r="M50" s="499"/>
      <c r="N50" s="249">
        <f>'RH.T.GPP'!Q41</f>
        <v>0</v>
      </c>
      <c r="O50" s="164">
        <f>N46-N50</f>
        <v>0</v>
      </c>
      <c r="P50" s="2286"/>
      <c r="Q50" s="155" t="s">
        <v>488</v>
      </c>
      <c r="R50" s="164" t="e">
        <f>Q46-Q50</f>
        <v>#VALUE!</v>
      </c>
      <c r="S50" s="2286"/>
      <c r="T50" s="156" t="s">
        <v>488</v>
      </c>
      <c r="U50" s="164" t="e">
        <f>T46-T50</f>
        <v>#VALUE!</v>
      </c>
    </row>
    <row r="51" spans="1:21" ht="3" customHeight="1">
      <c r="A51" s="173"/>
      <c r="B51" s="165"/>
      <c r="C51" s="173"/>
      <c r="D51" s="677"/>
      <c r="E51" s="169"/>
      <c r="F51" s="252"/>
      <c r="G51" s="151"/>
      <c r="H51" s="677"/>
      <c r="I51" s="500"/>
      <c r="J51" s="252"/>
      <c r="K51" s="151"/>
      <c r="L51" s="677"/>
      <c r="M51" s="500"/>
      <c r="N51" s="252"/>
      <c r="O51" s="151"/>
      <c r="P51" s="172"/>
      <c r="Q51" s="170"/>
      <c r="S51" s="172"/>
      <c r="T51" s="170"/>
    </row>
    <row r="52" spans="1:21" ht="55.2" customHeight="1">
      <c r="A52" s="583"/>
      <c r="B52" s="165"/>
      <c r="C52" s="2282" t="s">
        <v>1128</v>
      </c>
      <c r="D52" s="2279">
        <v>31</v>
      </c>
      <c r="E52" s="494" t="str">
        <f>E48</f>
        <v>Temp F</v>
      </c>
      <c r="F52" s="249">
        <f>'RH.T.GPP'!E45</f>
        <v>0</v>
      </c>
      <c r="G52" s="151"/>
      <c r="H52" s="2279">
        <v>32</v>
      </c>
      <c r="I52" s="497"/>
      <c r="J52" s="249">
        <f>'RH.T.GPP'!J45</f>
        <v>0</v>
      </c>
      <c r="K52" s="151"/>
      <c r="L52" s="2279">
        <v>33</v>
      </c>
      <c r="M52" s="497"/>
      <c r="N52" s="249">
        <f>'RH.T.GPP'!O45</f>
        <v>0</v>
      </c>
      <c r="O52" s="151"/>
      <c r="P52" s="2284">
        <f>1+L52</f>
        <v>34</v>
      </c>
      <c r="Q52" s="156" t="s">
        <v>488</v>
      </c>
      <c r="S52" s="2284">
        <f>1+P52</f>
        <v>35</v>
      </c>
      <c r="T52" s="155" t="s">
        <v>488</v>
      </c>
    </row>
    <row r="53" spans="1:21" ht="55.2" customHeight="1">
      <c r="A53" s="152"/>
      <c r="B53" s="165"/>
      <c r="C53" s="2283"/>
      <c r="D53" s="2280"/>
      <c r="E53" s="494" t="str">
        <f>E49</f>
        <v>RH</v>
      </c>
      <c r="F53" s="249">
        <f>'RH.T.GPP'!F45</f>
        <v>0</v>
      </c>
      <c r="G53" s="151"/>
      <c r="H53" s="2280"/>
      <c r="I53" s="498"/>
      <c r="J53" s="249">
        <f>'RH.T.GPP'!K45</f>
        <v>0</v>
      </c>
      <c r="K53" s="151"/>
      <c r="L53" s="2280"/>
      <c r="M53" s="498"/>
      <c r="N53" s="249">
        <f>'RH.T.GPP'!P45</f>
        <v>0</v>
      </c>
      <c r="O53" s="151"/>
      <c r="P53" s="2285"/>
      <c r="Q53" s="155" t="s">
        <v>488</v>
      </c>
      <c r="S53" s="2285"/>
      <c r="T53" s="156" t="s">
        <v>488</v>
      </c>
    </row>
    <row r="54" spans="1:21" ht="55.2" customHeight="1">
      <c r="A54" s="152"/>
      <c r="B54" s="165"/>
      <c r="C54" s="2283"/>
      <c r="D54" s="2281"/>
      <c r="E54" s="494" t="str">
        <f>E50</f>
        <v>GPP</v>
      </c>
      <c r="F54" s="249">
        <f>'RH.T.GPP'!G45</f>
        <v>0</v>
      </c>
      <c r="G54" s="151"/>
      <c r="H54" s="2281"/>
      <c r="I54" s="499"/>
      <c r="J54" s="249">
        <f>'RH.T.GPP'!L45</f>
        <v>0</v>
      </c>
      <c r="K54" s="151"/>
      <c r="L54" s="2281"/>
      <c r="M54" s="499"/>
      <c r="N54" s="249">
        <f>'RH.T.GPP'!Q45</f>
        <v>0</v>
      </c>
      <c r="O54" s="151"/>
      <c r="P54" s="2286"/>
      <c r="Q54" s="156" t="s">
        <v>488</v>
      </c>
      <c r="S54" s="2286"/>
      <c r="T54" s="155" t="s">
        <v>488</v>
      </c>
    </row>
    <row r="55" spans="1:21" ht="3" customHeight="1">
      <c r="A55" s="171"/>
      <c r="B55" s="165"/>
      <c r="C55" s="250" t="s">
        <v>1111</v>
      </c>
      <c r="D55" s="676"/>
      <c r="E55" s="169"/>
      <c r="F55" s="178"/>
      <c r="G55" s="151"/>
      <c r="H55" s="676"/>
      <c r="I55" s="169"/>
      <c r="J55" s="178"/>
      <c r="K55" s="151"/>
      <c r="L55" s="676"/>
      <c r="M55" s="169"/>
      <c r="N55" s="178"/>
      <c r="O55" s="151"/>
      <c r="P55" s="169"/>
      <c r="Q55" s="170"/>
      <c r="S55" s="169"/>
      <c r="T55" s="168"/>
    </row>
    <row r="56" spans="1:21" ht="55.2" customHeight="1">
      <c r="A56" s="568" t="s">
        <v>1135</v>
      </c>
      <c r="B56" s="568"/>
      <c r="C56" s="2293" t="s">
        <v>1137</v>
      </c>
      <c r="D56" s="2279">
        <v>34</v>
      </c>
      <c r="E56" s="494" t="str">
        <f>E52</f>
        <v>Temp F</v>
      </c>
      <c r="F56" s="249">
        <f>'RH.T.GPP'!E49</f>
        <v>0</v>
      </c>
      <c r="G56" s="151"/>
      <c r="H56" s="2279">
        <v>35</v>
      </c>
      <c r="I56" s="497"/>
      <c r="J56" s="249">
        <f>'RH.T.GPP'!J49</f>
        <v>0</v>
      </c>
      <c r="K56" s="151"/>
      <c r="L56" s="2279">
        <v>36</v>
      </c>
      <c r="M56" s="497"/>
      <c r="N56" s="249">
        <f>'RH.T.GPP'!O49</f>
        <v>0</v>
      </c>
      <c r="O56" s="151"/>
      <c r="P56" s="2284">
        <f>1+L56</f>
        <v>37</v>
      </c>
      <c r="Q56" s="155" t="s">
        <v>488</v>
      </c>
      <c r="S56" s="2284">
        <f>1+P56</f>
        <v>38</v>
      </c>
      <c r="T56" s="167" t="s">
        <v>488</v>
      </c>
    </row>
    <row r="57" spans="1:21" ht="55.2" customHeight="1">
      <c r="A57" s="569"/>
      <c r="B57" s="569"/>
      <c r="C57" s="2294"/>
      <c r="D57" s="2280"/>
      <c r="E57" s="494" t="str">
        <f>E53</f>
        <v>RH</v>
      </c>
      <c r="F57" s="249">
        <f>'RH.T.GPP'!F49</f>
        <v>0</v>
      </c>
      <c r="G57" s="166" t="s">
        <v>1110</v>
      </c>
      <c r="H57" s="2280"/>
      <c r="I57" s="498"/>
      <c r="J57" s="249">
        <f>'RH.T.GPP'!K49</f>
        <v>0</v>
      </c>
      <c r="K57" s="166" t="s">
        <v>1110</v>
      </c>
      <c r="L57" s="2280"/>
      <c r="M57" s="498"/>
      <c r="N57" s="249">
        <f>'RH.T.GPP'!P49</f>
        <v>0</v>
      </c>
      <c r="O57" s="166" t="s">
        <v>1110</v>
      </c>
      <c r="P57" s="2285"/>
      <c r="Q57" s="156" t="s">
        <v>488</v>
      </c>
      <c r="R57" s="166" t="s">
        <v>1110</v>
      </c>
      <c r="S57" s="2285"/>
      <c r="T57" s="160" t="s">
        <v>488</v>
      </c>
      <c r="U57" s="166" t="s">
        <v>1110</v>
      </c>
    </row>
    <row r="58" spans="1:21" ht="55.2" customHeight="1">
      <c r="A58" s="569"/>
      <c r="B58" s="569"/>
      <c r="C58" s="2295"/>
      <c r="D58" s="2281"/>
      <c r="E58" s="494" t="str">
        <f>E54</f>
        <v>GPP</v>
      </c>
      <c r="F58" s="249">
        <f>'RH.T.GPP'!G49</f>
        <v>0</v>
      </c>
      <c r="G58" s="164">
        <f>F54-F58</f>
        <v>0</v>
      </c>
      <c r="H58" s="2281"/>
      <c r="I58" s="499"/>
      <c r="J58" s="249">
        <f>'RH.T.GPP'!L49</f>
        <v>0</v>
      </c>
      <c r="K58" s="164">
        <f>J54-J58</f>
        <v>0</v>
      </c>
      <c r="L58" s="2281"/>
      <c r="M58" s="499"/>
      <c r="N58" s="249">
        <f>'RH.T.GPP'!Q49</f>
        <v>0</v>
      </c>
      <c r="O58" s="164">
        <f>N54-N58</f>
        <v>0</v>
      </c>
      <c r="P58" s="2286"/>
      <c r="Q58" s="155" t="s">
        <v>488</v>
      </c>
      <c r="R58" s="164" t="e">
        <f>Q54-Q58</f>
        <v>#VALUE!</v>
      </c>
      <c r="S58" s="2286"/>
      <c r="T58" s="159" t="s">
        <v>488</v>
      </c>
      <c r="U58" s="164" t="e">
        <f>T54-T58</f>
        <v>#VALUE!</v>
      </c>
    </row>
  </sheetData>
  <mergeCells count="98">
    <mergeCell ref="C48:C50"/>
    <mergeCell ref="C56:C58"/>
    <mergeCell ref="C44:C46"/>
    <mergeCell ref="S3:U3"/>
    <mergeCell ref="D4:E4"/>
    <mergeCell ref="S13:S15"/>
    <mergeCell ref="S5:S7"/>
    <mergeCell ref="D9:D11"/>
    <mergeCell ref="H9:H11"/>
    <mergeCell ref="L9:L11"/>
    <mergeCell ref="P9:P11"/>
    <mergeCell ref="S9:S11"/>
    <mergeCell ref="D13:D15"/>
    <mergeCell ref="H13:H15"/>
    <mergeCell ref="L13:L15"/>
    <mergeCell ref="P13:P15"/>
    <mergeCell ref="P3:R3"/>
    <mergeCell ref="P5:P7"/>
    <mergeCell ref="H5:H7"/>
    <mergeCell ref="M23:O23"/>
    <mergeCell ref="P29:P31"/>
    <mergeCell ref="I3:K3"/>
    <mergeCell ref="D3:H3"/>
    <mergeCell ref="S29:S31"/>
    <mergeCell ref="S17:S19"/>
    <mergeCell ref="S25:S27"/>
    <mergeCell ref="P25:P27"/>
    <mergeCell ref="P17:P19"/>
    <mergeCell ref="P37:P39"/>
    <mergeCell ref="S37:S39"/>
    <mergeCell ref="P33:P35"/>
    <mergeCell ref="S33:S35"/>
    <mergeCell ref="C25:C27"/>
    <mergeCell ref="D25:D27"/>
    <mergeCell ref="H25:H27"/>
    <mergeCell ref="D29:D31"/>
    <mergeCell ref="H29:H31"/>
    <mergeCell ref="L33:L35"/>
    <mergeCell ref="L29:L31"/>
    <mergeCell ref="D37:D39"/>
    <mergeCell ref="H37:H39"/>
    <mergeCell ref="L37:L39"/>
    <mergeCell ref="C33:C35"/>
    <mergeCell ref="C37:C39"/>
    <mergeCell ref="P44:P46"/>
    <mergeCell ref="S44:S46"/>
    <mergeCell ref="D48:D50"/>
    <mergeCell ref="H48:H50"/>
    <mergeCell ref="L48:L50"/>
    <mergeCell ref="P48:P50"/>
    <mergeCell ref="S48:S50"/>
    <mergeCell ref="D44:D46"/>
    <mergeCell ref="H44:H46"/>
    <mergeCell ref="L44:L46"/>
    <mergeCell ref="L52:L54"/>
    <mergeCell ref="C52:C54"/>
    <mergeCell ref="P52:P54"/>
    <mergeCell ref="S52:S54"/>
    <mergeCell ref="D56:D58"/>
    <mergeCell ref="H56:H58"/>
    <mergeCell ref="L56:L58"/>
    <mergeCell ref="P56:P58"/>
    <mergeCell ref="S56:S58"/>
    <mergeCell ref="D52:D54"/>
    <mergeCell ref="H52:H54"/>
    <mergeCell ref="K1:O1"/>
    <mergeCell ref="K21:O21"/>
    <mergeCell ref="A4:C4"/>
    <mergeCell ref="A5:C7"/>
    <mergeCell ref="A1:C3"/>
    <mergeCell ref="A21:C23"/>
    <mergeCell ref="D1:E2"/>
    <mergeCell ref="D21:E22"/>
    <mergeCell ref="F2:J2"/>
    <mergeCell ref="F21:J21"/>
    <mergeCell ref="F22:J22"/>
    <mergeCell ref="M3:O3"/>
    <mergeCell ref="L5:L7"/>
    <mergeCell ref="I23:K23"/>
    <mergeCell ref="C13:C15"/>
    <mergeCell ref="D17:D19"/>
    <mergeCell ref="A41:C43"/>
    <mergeCell ref="D41:E42"/>
    <mergeCell ref="F41:J41"/>
    <mergeCell ref="F42:J42"/>
    <mergeCell ref="K41:O41"/>
    <mergeCell ref="A9:C11"/>
    <mergeCell ref="D5:D7"/>
    <mergeCell ref="D33:D35"/>
    <mergeCell ref="H33:H35"/>
    <mergeCell ref="L25:L27"/>
    <mergeCell ref="H17:H19"/>
    <mergeCell ref="L17:L19"/>
    <mergeCell ref="D24:E24"/>
    <mergeCell ref="A24:C24"/>
    <mergeCell ref="C17:C19"/>
    <mergeCell ref="C29:C31"/>
    <mergeCell ref="D23:H23"/>
  </mergeCells>
  <printOptions gridLines="1"/>
  <pageMargins left="0.24" right="0.16" top="0.41" bottom="0.4" header="0.27" footer="0.16"/>
  <pageSetup orientation="portrait" r:id="rId1"/>
  <headerFooter alignWithMargins="0">
    <oddFooter>&amp;L&amp;A&amp;R&amp;F</oddFooter>
  </headerFooter>
  <rowBreaks count="1" manualBreakCount="1">
    <brk id="40" max="14" man="1"/>
  </rowBreaks>
  <colBreaks count="1" manualBreakCount="1">
    <brk id="15" max="1048575"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B05C3-57AA-41C2-9B4C-C74B23EDFDE3}">
  <sheetPr codeName="Sheet7"/>
  <dimension ref="A1:G37"/>
  <sheetViews>
    <sheetView showGridLines="0" view="pageBreakPreview" zoomScaleNormal="100" zoomScaleSheetLayoutView="100" workbookViewId="0">
      <selection activeCell="G37" sqref="G37"/>
    </sheetView>
  </sheetViews>
  <sheetFormatPr defaultColWidth="8.88671875" defaultRowHeight="18"/>
  <cols>
    <col min="1" max="1" width="8.88671875" style="400"/>
    <col min="2" max="2" width="11.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7">
      <c r="A1" s="440" t="str">
        <f>'RH.T.GPP'!C13</f>
        <v>DRYING CHAMBER       # 1</v>
      </c>
      <c r="B1" s="440"/>
      <c r="C1" s="440"/>
      <c r="D1" s="437" t="s">
        <v>1138</v>
      </c>
    </row>
    <row r="11" spans="1:7">
      <c r="B11" s="400" t="s">
        <v>1091</v>
      </c>
    </row>
    <row r="12" spans="1:7" ht="18.600000000000001" thickBot="1"/>
    <row r="13" spans="1:7" ht="18.600000000000001" thickTop="1">
      <c r="B13" s="401" t="s">
        <v>1092</v>
      </c>
      <c r="C13" s="402" t="s">
        <v>1093</v>
      </c>
      <c r="D13" s="402" t="s">
        <v>1094</v>
      </c>
      <c r="E13" s="402" t="s">
        <v>1095</v>
      </c>
      <c r="F13" s="402" t="s">
        <v>1096</v>
      </c>
      <c r="G13" s="403" t="s">
        <v>1097</v>
      </c>
    </row>
    <row r="14" spans="1:7">
      <c r="B14" s="404" t="s">
        <v>1098</v>
      </c>
      <c r="C14" s="405">
        <f>'RH.T.GPP'!E13</f>
        <v>0</v>
      </c>
      <c r="D14" s="406">
        <f>'RH.T.GPP'!J13</f>
        <v>0</v>
      </c>
      <c r="E14" s="405">
        <f>'RH.T.GPP'!O13</f>
        <v>0</v>
      </c>
      <c r="F14" s="405">
        <f>'RH.T.GPP'!T13</f>
        <v>0</v>
      </c>
      <c r="G14" s="405">
        <f>'RH.T.GPP'!Y13</f>
        <v>0</v>
      </c>
    </row>
    <row r="15" spans="1:7">
      <c r="B15" s="404" t="s">
        <v>1099</v>
      </c>
      <c r="C15" s="405">
        <f>'RH.T.GPP'!F13</f>
        <v>0</v>
      </c>
      <c r="D15" s="406">
        <f>'RH.T.GPP'!K13</f>
        <v>0</v>
      </c>
      <c r="E15" s="405">
        <f>'RH.T.GPP'!P13</f>
        <v>0</v>
      </c>
      <c r="F15" s="405">
        <f>'RH.T.GPP'!U13</f>
        <v>0</v>
      </c>
      <c r="G15" s="405">
        <f>'RH.T.GPP'!Z13</f>
        <v>0</v>
      </c>
    </row>
    <row r="16" spans="1:7">
      <c r="B16" s="404" t="s">
        <v>1100</v>
      </c>
      <c r="C16" s="405">
        <f>'RH.T.GPP'!G13</f>
        <v>0</v>
      </c>
      <c r="D16" s="406">
        <f>'RH.T.GPP'!L13</f>
        <v>0</v>
      </c>
      <c r="E16" s="405">
        <f>'RH.T.GPP'!Q13</f>
        <v>0</v>
      </c>
      <c r="F16" s="405">
        <f>'RH.T.GPP'!V13</f>
        <v>0</v>
      </c>
      <c r="G16" s="405">
        <f>'RH.T.GPP'!AA13</f>
        <v>0</v>
      </c>
    </row>
    <row r="17" spans="1:7" ht="21.6">
      <c r="B17" s="433">
        <f>'RH.T.GPP'!A13</f>
        <v>0</v>
      </c>
      <c r="C17" s="414"/>
      <c r="D17" s="414"/>
      <c r="E17" s="414"/>
      <c r="F17" s="414"/>
      <c r="G17" s="414"/>
    </row>
    <row r="18" spans="1:7" ht="21.6">
      <c r="B18" s="433">
        <f>'RH.T.GPP'!A14</f>
        <v>0</v>
      </c>
      <c r="C18" s="414"/>
      <c r="D18" s="415"/>
      <c r="E18" s="414"/>
      <c r="F18" s="414"/>
      <c r="G18" s="414"/>
    </row>
    <row r="19" spans="1:7" ht="21.6">
      <c r="B19" s="433">
        <f>'RH.T.GPP'!A15</f>
        <v>0</v>
      </c>
      <c r="C19" s="414"/>
      <c r="D19" s="415"/>
      <c r="E19" s="414"/>
      <c r="F19" s="414"/>
      <c r="G19" s="414"/>
    </row>
    <row r="20" spans="1:7" ht="19.2">
      <c r="B20" s="430"/>
      <c r="C20" s="414"/>
      <c r="D20" s="415"/>
      <c r="E20" s="414"/>
      <c r="F20" s="414"/>
      <c r="G20" s="414"/>
    </row>
    <row r="21" spans="1:7">
      <c r="B21" s="413"/>
      <c r="C21" s="414"/>
      <c r="D21" s="415"/>
      <c r="E21" s="414"/>
      <c r="F21" s="414"/>
      <c r="G21" s="414"/>
    </row>
    <row r="22" spans="1:7">
      <c r="A22" s="407" t="str">
        <f>'RH.T.GPP'!C17</f>
        <v>DC # 1 Dehumidifier</v>
      </c>
      <c r="B22" s="407"/>
      <c r="C22" s="407"/>
      <c r="D22" s="437" t="s">
        <v>1138</v>
      </c>
      <c r="E22" s="414"/>
      <c r="F22" s="414"/>
      <c r="G22" s="414"/>
    </row>
    <row r="23" spans="1:7">
      <c r="B23" s="413"/>
      <c r="C23" s="414"/>
      <c r="D23" s="415"/>
      <c r="E23" s="414"/>
      <c r="F23" s="414"/>
      <c r="G23" s="414"/>
    </row>
    <row r="24" spans="1:7">
      <c r="B24" s="413"/>
      <c r="C24" s="414"/>
      <c r="D24" s="415"/>
      <c r="E24" s="414"/>
      <c r="F24" s="414"/>
      <c r="G24" s="414"/>
    </row>
    <row r="25" spans="1:7">
      <c r="B25" s="413"/>
      <c r="C25" s="414"/>
      <c r="D25" s="415"/>
      <c r="E25" s="414"/>
      <c r="F25" s="414"/>
      <c r="G25" s="414"/>
    </row>
    <row r="26" spans="1:7">
      <c r="B26" s="413"/>
      <c r="C26" s="414"/>
      <c r="D26" s="415"/>
      <c r="E26" s="414"/>
      <c r="F26" s="414"/>
      <c r="G26" s="414"/>
    </row>
    <row r="27" spans="1:7">
      <c r="B27" s="413"/>
      <c r="C27" s="414"/>
      <c r="D27" s="415"/>
      <c r="E27" s="414"/>
      <c r="F27" s="414"/>
      <c r="G27" s="414"/>
    </row>
    <row r="28" spans="1:7">
      <c r="B28" s="413"/>
      <c r="C28" s="414"/>
      <c r="D28" s="415"/>
      <c r="E28" s="414"/>
      <c r="F28" s="414"/>
      <c r="G28" s="414"/>
    </row>
    <row r="29" spans="1:7">
      <c r="B29" s="413"/>
      <c r="C29" s="414"/>
      <c r="D29" s="415"/>
      <c r="E29" s="414"/>
      <c r="F29" s="414"/>
      <c r="G29" s="414"/>
    </row>
    <row r="30" spans="1:7">
      <c r="B30" s="413"/>
      <c r="C30" s="414"/>
      <c r="D30" s="415"/>
      <c r="E30" s="414"/>
      <c r="F30" s="414"/>
      <c r="G30" s="414"/>
    </row>
    <row r="31" spans="1:7">
      <c r="B31" s="413"/>
      <c r="C31" s="414"/>
      <c r="D31" s="415"/>
      <c r="E31" s="414"/>
      <c r="F31" s="414"/>
      <c r="G31" s="414"/>
    </row>
    <row r="32" spans="1:7" ht="18.600000000000001" thickBot="1"/>
    <row r="33" spans="2:7" ht="18.600000000000001" thickTop="1">
      <c r="B33" s="401" t="s">
        <v>1092</v>
      </c>
      <c r="C33" s="402" t="s">
        <v>1093</v>
      </c>
      <c r="D33" s="402" t="s">
        <v>1094</v>
      </c>
      <c r="E33" s="402" t="s">
        <v>1095</v>
      </c>
      <c r="F33" s="402" t="s">
        <v>1096</v>
      </c>
      <c r="G33" s="403" t="s">
        <v>1097</v>
      </c>
    </row>
    <row r="34" spans="2:7">
      <c r="B34" s="408" t="s">
        <v>1098</v>
      </c>
      <c r="C34" s="409">
        <f>'RH.T.GPP'!E17</f>
        <v>0</v>
      </c>
      <c r="D34" s="410">
        <f>'RH.T.GPP'!J17</f>
        <v>0</v>
      </c>
      <c r="E34" s="409">
        <f>'RH.T.GPP'!O17</f>
        <v>0</v>
      </c>
      <c r="F34" s="409">
        <f>'RH.T.GPP'!T17</f>
        <v>0</v>
      </c>
      <c r="G34" s="409">
        <f>'RH.T.GPP'!Y17</f>
        <v>0</v>
      </c>
    </row>
    <row r="35" spans="2:7">
      <c r="B35" s="408" t="s">
        <v>1099</v>
      </c>
      <c r="C35" s="409">
        <f>'RH.T.GPP'!F17</f>
        <v>0</v>
      </c>
      <c r="D35" s="410">
        <f>'RH.T.GPP'!K17</f>
        <v>0</v>
      </c>
      <c r="E35" s="409">
        <f>'RH.T.GPP'!P17</f>
        <v>0</v>
      </c>
      <c r="F35" s="409">
        <f>'RH.T.GPP'!U17</f>
        <v>0</v>
      </c>
      <c r="G35" s="409">
        <f>'RH.T.GPP'!Z17</f>
        <v>0</v>
      </c>
    </row>
    <row r="36" spans="2:7">
      <c r="B36" s="408" t="s">
        <v>1100</v>
      </c>
      <c r="C36" s="409">
        <f>'RH.T.GPP'!G17</f>
        <v>0</v>
      </c>
      <c r="D36" s="410">
        <f>'RH.T.GPP'!L17</f>
        <v>0</v>
      </c>
      <c r="E36" s="409">
        <f>'RH.T.GPP'!Q17</f>
        <v>0</v>
      </c>
      <c r="F36" s="409">
        <f>'RH.T.GPP'!V17</f>
        <v>0</v>
      </c>
      <c r="G36" s="409">
        <f>'RH.T.GPP'!AA17</f>
        <v>0</v>
      </c>
    </row>
    <row r="37" spans="2:7">
      <c r="B37" s="411" t="str">
        <f>'RH.T.GPP'!H18</f>
        <v>GD</v>
      </c>
      <c r="C37" s="412">
        <f>'RH.T.GPP'!H19</f>
        <v>0</v>
      </c>
      <c r="D37" s="407">
        <f>'RH.T.GPP'!M19</f>
        <v>0</v>
      </c>
      <c r="E37" s="412">
        <f>'RH.T.GPP'!R19</f>
        <v>0</v>
      </c>
      <c r="F37" s="412">
        <f>'RH.T.GPP'!W19</f>
        <v>0</v>
      </c>
      <c r="G37" s="412">
        <f>'RH.T.GPP'!AB19</f>
        <v>0</v>
      </c>
    </row>
  </sheetData>
  <pageMargins left="0.67" right="0.33" top="0.36" bottom="0.41" header="0.3" footer="0.17"/>
  <pageSetup orientation="portrait" r:id="rId1"/>
  <headerFooter>
    <oddFooter>&amp;L&amp;A&amp;R&amp;F</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6B82-5CF2-4418-879D-868A7B06ABB9}">
  <sheetPr codeName="Sheet9"/>
  <dimension ref="A1:G39"/>
  <sheetViews>
    <sheetView showGridLines="0" view="pageBreakPreview" zoomScaleNormal="100" zoomScaleSheetLayoutView="100" workbookViewId="0">
      <selection activeCell="G40" sqref="G40"/>
    </sheetView>
  </sheetViews>
  <sheetFormatPr defaultColWidth="8.88671875" defaultRowHeight="18"/>
  <cols>
    <col min="1" max="1" width="8.88671875" style="400"/>
    <col min="2" max="2" width="11.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7">
      <c r="A1" s="440" t="str">
        <f>'RH.T.GPP'!C21</f>
        <v>DRYING CHAMBER       # 2</v>
      </c>
      <c r="B1" s="440"/>
      <c r="C1" s="440"/>
      <c r="D1" s="437" t="s">
        <v>1138</v>
      </c>
    </row>
    <row r="11" spans="1:7">
      <c r="B11" s="400" t="s">
        <v>1091</v>
      </c>
    </row>
    <row r="12" spans="1:7" ht="18.600000000000001" thickBot="1"/>
    <row r="13" spans="1:7" ht="18.600000000000001" thickTop="1">
      <c r="B13" s="401" t="s">
        <v>1092</v>
      </c>
      <c r="C13" s="402" t="s">
        <v>1093</v>
      </c>
      <c r="D13" s="402" t="s">
        <v>1094</v>
      </c>
      <c r="E13" s="402" t="s">
        <v>1095</v>
      </c>
      <c r="F13" s="402" t="s">
        <v>1096</v>
      </c>
      <c r="G13" s="403" t="s">
        <v>1097</v>
      </c>
    </row>
    <row r="14" spans="1:7">
      <c r="B14" s="404" t="s">
        <v>1098</v>
      </c>
      <c r="C14" s="405">
        <f>'RH.T.GPP'!E21</f>
        <v>0</v>
      </c>
      <c r="D14" s="406">
        <f>'RH.T.GPP'!J21</f>
        <v>0</v>
      </c>
      <c r="E14" s="405">
        <f>'RH.T.GPP'!O21</f>
        <v>0</v>
      </c>
      <c r="F14" s="405">
        <f>'RH.T.GPP'!T21</f>
        <v>0</v>
      </c>
      <c r="G14" s="405">
        <f>'RH.T.GPP'!Y21</f>
        <v>0</v>
      </c>
    </row>
    <row r="15" spans="1:7">
      <c r="B15" s="404" t="s">
        <v>1099</v>
      </c>
      <c r="C15" s="405">
        <f>'RH.T.GPP'!F21</f>
        <v>0</v>
      </c>
      <c r="D15" s="406">
        <f>'RH.T.GPP'!K21</f>
        <v>0</v>
      </c>
      <c r="E15" s="405">
        <f>'RH.T.GPP'!P21</f>
        <v>0</v>
      </c>
      <c r="F15" s="405">
        <f>'RH.T.GPP'!U21</f>
        <v>0</v>
      </c>
      <c r="G15" s="405">
        <f>'RH.T.GPP'!Z21</f>
        <v>0</v>
      </c>
    </row>
    <row r="16" spans="1:7">
      <c r="B16" s="404" t="s">
        <v>1100</v>
      </c>
      <c r="C16" s="405">
        <f>'RH.T.GPP'!G21</f>
        <v>0</v>
      </c>
      <c r="D16" s="406">
        <f>'RH.T.GPP'!L21</f>
        <v>0</v>
      </c>
      <c r="E16" s="405">
        <f>'RH.T.GPP'!Q21</f>
        <v>0</v>
      </c>
      <c r="F16" s="405">
        <f>'RH.T.GPP'!V21</f>
        <v>0</v>
      </c>
      <c r="G16" s="405">
        <f>'RH.T.GPP'!AA21</f>
        <v>0</v>
      </c>
    </row>
    <row r="17" spans="1:7" ht="21.6">
      <c r="B17" s="433">
        <f>'RH.T.GPP'!A21</f>
        <v>0</v>
      </c>
      <c r="C17" s="414"/>
      <c r="D17" s="415"/>
      <c r="E17" s="414"/>
      <c r="F17" s="414"/>
      <c r="G17" s="414"/>
    </row>
    <row r="18" spans="1:7" ht="21.6">
      <c r="B18" s="433">
        <f>'RH.T.GPP'!A22</f>
        <v>0</v>
      </c>
      <c r="C18" s="414"/>
      <c r="D18" s="415"/>
      <c r="E18" s="414"/>
      <c r="F18" s="414"/>
      <c r="G18" s="414"/>
    </row>
    <row r="19" spans="1:7" ht="21.6">
      <c r="B19" s="433">
        <f>'RH.T.GPP'!A23</f>
        <v>0</v>
      </c>
      <c r="C19" s="414"/>
      <c r="D19" s="415"/>
      <c r="E19" s="414"/>
      <c r="F19" s="414"/>
      <c r="G19" s="414"/>
    </row>
    <row r="20" spans="1:7" ht="21.6">
      <c r="B20" s="434"/>
      <c r="C20" s="414"/>
      <c r="D20" s="415"/>
      <c r="E20" s="414"/>
      <c r="F20" s="414"/>
      <c r="G20" s="414"/>
    </row>
    <row r="21" spans="1:7">
      <c r="B21" s="413"/>
      <c r="C21" s="414"/>
      <c r="D21" s="415"/>
      <c r="E21" s="414"/>
      <c r="F21" s="414"/>
      <c r="G21" s="414"/>
    </row>
    <row r="22" spans="1:7">
      <c r="B22" s="413"/>
      <c r="C22" s="414"/>
      <c r="D22" s="415"/>
      <c r="E22" s="414"/>
      <c r="F22" s="414"/>
      <c r="G22" s="414"/>
    </row>
    <row r="23" spans="1:7">
      <c r="A23" s="428" t="str">
        <f>'RH.T.GPP'!C25</f>
        <v>DC # 2 Dehumidifier</v>
      </c>
      <c r="B23" s="440"/>
      <c r="C23" s="429"/>
      <c r="D23" s="437" t="s">
        <v>1138</v>
      </c>
      <c r="E23" s="414"/>
      <c r="F23" s="414"/>
      <c r="G23" s="414"/>
    </row>
    <row r="24" spans="1:7">
      <c r="B24" s="413"/>
      <c r="C24" s="414"/>
      <c r="D24" s="415"/>
      <c r="E24" s="414"/>
      <c r="F24" s="414"/>
      <c r="G24" s="414"/>
    </row>
    <row r="25" spans="1:7">
      <c r="B25" s="413"/>
      <c r="C25" s="414"/>
      <c r="D25" s="415"/>
      <c r="E25" s="414"/>
      <c r="F25" s="414"/>
      <c r="G25" s="414"/>
    </row>
    <row r="26" spans="1:7">
      <c r="B26" s="413"/>
      <c r="C26" s="414"/>
      <c r="D26" s="415"/>
      <c r="E26" s="414"/>
      <c r="F26" s="414"/>
      <c r="G26" s="414"/>
    </row>
    <row r="27" spans="1:7">
      <c r="B27" s="413"/>
      <c r="C27" s="414"/>
      <c r="D27" s="415"/>
      <c r="E27" s="414"/>
      <c r="F27" s="414"/>
      <c r="G27" s="414"/>
    </row>
    <row r="28" spans="1:7">
      <c r="B28" s="413"/>
      <c r="C28" s="414"/>
      <c r="D28" s="415"/>
      <c r="E28" s="414"/>
      <c r="F28" s="414"/>
      <c r="G28" s="414"/>
    </row>
    <row r="29" spans="1:7">
      <c r="B29" s="413"/>
      <c r="C29" s="414"/>
      <c r="D29" s="415"/>
      <c r="E29" s="414"/>
      <c r="F29" s="414"/>
      <c r="G29" s="414"/>
    </row>
    <row r="30" spans="1:7">
      <c r="B30" s="413"/>
      <c r="C30" s="414"/>
      <c r="D30" s="415"/>
      <c r="E30" s="414"/>
      <c r="F30" s="414"/>
      <c r="G30" s="414"/>
    </row>
    <row r="31" spans="1:7">
      <c r="B31" s="413"/>
      <c r="C31" s="414"/>
      <c r="D31" s="415"/>
      <c r="E31" s="414"/>
      <c r="F31" s="414"/>
      <c r="G31" s="414"/>
    </row>
    <row r="32" spans="1:7">
      <c r="B32" s="413"/>
      <c r="C32" s="414"/>
      <c r="D32" s="415"/>
      <c r="E32" s="414"/>
      <c r="F32" s="414"/>
      <c r="G32" s="414"/>
    </row>
    <row r="33" spans="2:7">
      <c r="B33" s="413"/>
      <c r="C33" s="414"/>
      <c r="D33" s="415"/>
      <c r="E33" s="414"/>
      <c r="F33" s="414"/>
      <c r="G33" s="414"/>
    </row>
    <row r="34" spans="2:7" ht="18.600000000000001" thickBot="1"/>
    <row r="35" spans="2:7" ht="18.600000000000001" thickTop="1">
      <c r="B35" s="401" t="s">
        <v>1092</v>
      </c>
      <c r="C35" s="402" t="s">
        <v>1093</v>
      </c>
      <c r="D35" s="402" t="s">
        <v>1094</v>
      </c>
      <c r="E35" s="402" t="s">
        <v>1095</v>
      </c>
      <c r="F35" s="402" t="s">
        <v>1096</v>
      </c>
      <c r="G35" s="403" t="s">
        <v>1097</v>
      </c>
    </row>
    <row r="36" spans="2:7">
      <c r="B36" s="408" t="s">
        <v>1098</v>
      </c>
      <c r="C36" s="409">
        <f>'RH.T.GPP'!E25</f>
        <v>0</v>
      </c>
      <c r="D36" s="410">
        <f>'RH.T.GPP'!J25</f>
        <v>0</v>
      </c>
      <c r="E36" s="409">
        <f>'RH.T.GPP'!O25</f>
        <v>0</v>
      </c>
      <c r="F36" s="409">
        <f>'RH.T.GPP'!T25</f>
        <v>0</v>
      </c>
      <c r="G36" s="409">
        <f>'RH.T.GPP'!Y25</f>
        <v>0</v>
      </c>
    </row>
    <row r="37" spans="2:7">
      <c r="B37" s="408" t="s">
        <v>1099</v>
      </c>
      <c r="C37" s="409">
        <f>'RH.T.GPP'!F25</f>
        <v>0</v>
      </c>
      <c r="D37" s="410">
        <f>'RH.T.GPP'!K25</f>
        <v>0</v>
      </c>
      <c r="E37" s="409">
        <f>'RH.T.GPP'!P25</f>
        <v>0</v>
      </c>
      <c r="F37" s="409">
        <f>'RH.T.GPP'!U25</f>
        <v>0</v>
      </c>
      <c r="G37" s="409">
        <f>'RH.T.GPP'!Z25</f>
        <v>0</v>
      </c>
    </row>
    <row r="38" spans="2:7">
      <c r="B38" s="408" t="s">
        <v>1100</v>
      </c>
      <c r="C38" s="409">
        <f>'RH.T.GPP'!G25</f>
        <v>0</v>
      </c>
      <c r="D38" s="410">
        <f>'RH.T.GPP'!L25</f>
        <v>0</v>
      </c>
      <c r="E38" s="409">
        <f>'RH.T.GPP'!Q25</f>
        <v>0</v>
      </c>
      <c r="F38" s="409">
        <f>'RH.T.GPP'!V25</f>
        <v>0</v>
      </c>
      <c r="G38" s="409">
        <f>'RH.T.GPP'!AA25</f>
        <v>0</v>
      </c>
    </row>
    <row r="39" spans="2:7">
      <c r="B39" s="411" t="str">
        <f>'RH.T.GPP'!H18</f>
        <v>GD</v>
      </c>
      <c r="C39" s="412">
        <f>'RH.T.GPP'!H27</f>
        <v>0</v>
      </c>
      <c r="D39" s="412">
        <f>'RH.T.GPP'!M27</f>
        <v>0</v>
      </c>
      <c r="E39" s="412">
        <f>'RH.T.GPP'!R27</f>
        <v>0</v>
      </c>
      <c r="F39" s="412">
        <f>'RH.T.GPP'!W27</f>
        <v>0</v>
      </c>
      <c r="G39" s="412">
        <f>'RH.T.GPP'!AB27</f>
        <v>0</v>
      </c>
    </row>
  </sheetData>
  <pageMargins left="0.67" right="0.33" top="0.36" bottom="0.41" header="0.3" footer="0.17"/>
  <pageSetup orientation="portrait" r:id="rId1"/>
  <headerFooter>
    <oddFooter>&amp;L&amp;A&amp;R&amp;F</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E6F5-FB2A-4558-A8CF-6903B8566BB1}">
  <sheetPr codeName="Sheet10"/>
  <dimension ref="A1:G36"/>
  <sheetViews>
    <sheetView showGridLines="0" view="pageBreakPreview" topLeftCell="A15" zoomScaleNormal="100" zoomScaleSheetLayoutView="100" workbookViewId="0">
      <selection activeCell="G39" sqref="G39"/>
    </sheetView>
  </sheetViews>
  <sheetFormatPr defaultColWidth="8.88671875" defaultRowHeight="18"/>
  <cols>
    <col min="1" max="1" width="8.88671875" style="400"/>
    <col min="2" max="2" width="11.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7">
      <c r="A1" s="440" t="str">
        <f>'RH.T.GPP'!C29</f>
        <v>DRYING CHAMBER       # 3</v>
      </c>
      <c r="B1" s="440"/>
      <c r="C1" s="440"/>
      <c r="D1" s="437" t="s">
        <v>1138</v>
      </c>
    </row>
    <row r="2" spans="1:7">
      <c r="D2" s="437"/>
    </row>
    <row r="11" spans="1:7">
      <c r="B11" s="400" t="s">
        <v>1091</v>
      </c>
    </row>
    <row r="12" spans="1:7" ht="18.600000000000001" thickBot="1"/>
    <row r="13" spans="1:7" ht="18.600000000000001" thickTop="1">
      <c r="B13" s="401" t="s">
        <v>1092</v>
      </c>
      <c r="C13" s="402" t="s">
        <v>1093</v>
      </c>
      <c r="D13" s="402" t="s">
        <v>1094</v>
      </c>
      <c r="E13" s="402" t="s">
        <v>1095</v>
      </c>
      <c r="F13" s="402" t="s">
        <v>1096</v>
      </c>
      <c r="G13" s="403" t="s">
        <v>1097</v>
      </c>
    </row>
    <row r="14" spans="1:7">
      <c r="B14" s="404" t="s">
        <v>1098</v>
      </c>
      <c r="C14" s="405">
        <f>'RH.T.GPP'!E29</f>
        <v>0</v>
      </c>
      <c r="D14" s="406">
        <f>'RH.T.GPP'!J29</f>
        <v>0</v>
      </c>
      <c r="E14" s="405">
        <f>'RH.T.GPP'!O29</f>
        <v>0</v>
      </c>
      <c r="F14" s="405">
        <f>'RH.T.GPP'!T29</f>
        <v>0</v>
      </c>
      <c r="G14" s="405">
        <f>'RH.T.GPP'!Y29</f>
        <v>0</v>
      </c>
    </row>
    <row r="15" spans="1:7">
      <c r="B15" s="404" t="s">
        <v>1099</v>
      </c>
      <c r="C15" s="405">
        <f>'RH.T.GPP'!F29</f>
        <v>0</v>
      </c>
      <c r="D15" s="406">
        <f>'RH.T.GPP'!K29</f>
        <v>0</v>
      </c>
      <c r="E15" s="405">
        <f>'RH.T.GPP'!P29</f>
        <v>0</v>
      </c>
      <c r="F15" s="405">
        <f>'RH.T.GPP'!U29</f>
        <v>0</v>
      </c>
      <c r="G15" s="405">
        <f>'RH.T.GPP'!Z29</f>
        <v>0</v>
      </c>
    </row>
    <row r="16" spans="1:7">
      <c r="B16" s="404" t="s">
        <v>1100</v>
      </c>
      <c r="C16" s="405">
        <f>'RH.T.GPP'!G29</f>
        <v>0</v>
      </c>
      <c r="D16" s="406">
        <f>'RH.T.GPP'!L29</f>
        <v>0</v>
      </c>
      <c r="E16" s="405">
        <f>'RH.T.GPP'!Q29</f>
        <v>0</v>
      </c>
      <c r="F16" s="405">
        <f>'RH.T.GPP'!V29</f>
        <v>0</v>
      </c>
      <c r="G16" s="405">
        <f>'RH.T.GPP'!AA29</f>
        <v>0</v>
      </c>
    </row>
    <row r="17" spans="1:7" ht="21.6">
      <c r="B17" s="433">
        <f>'RH.T.GPP'!A29</f>
        <v>0</v>
      </c>
      <c r="C17" s="414"/>
      <c r="D17" s="415"/>
      <c r="E17" s="414"/>
      <c r="F17" s="414"/>
      <c r="G17" s="414"/>
    </row>
    <row r="18" spans="1:7" ht="22.2" customHeight="1">
      <c r="B18" s="433">
        <f>'RH.T.GPP'!A30</f>
        <v>0</v>
      </c>
      <c r="C18" s="414"/>
      <c r="D18" s="415"/>
      <c r="E18" s="414"/>
      <c r="F18" s="414"/>
      <c r="G18" s="414"/>
    </row>
    <row r="19" spans="1:7" ht="21.6">
      <c r="B19" s="433">
        <f>'RH.T.GPP'!A31</f>
        <v>0</v>
      </c>
      <c r="C19" s="414"/>
      <c r="D19" s="415"/>
      <c r="E19" s="414"/>
      <c r="F19" s="414"/>
      <c r="G19" s="414"/>
    </row>
    <row r="20" spans="1:7" ht="21.6">
      <c r="B20" s="434"/>
      <c r="C20" s="414"/>
      <c r="D20" s="415"/>
      <c r="E20" s="414"/>
      <c r="F20" s="414"/>
      <c r="G20" s="414"/>
    </row>
    <row r="21" spans="1:7">
      <c r="A21" s="440" t="str">
        <f>'RH.T.GPP'!C33</f>
        <v>DC # 3 Dehumidifier</v>
      </c>
      <c r="B21" s="440"/>
      <c r="C21" s="440"/>
      <c r="D21" s="437" t="s">
        <v>1138</v>
      </c>
    </row>
    <row r="22" spans="1:7">
      <c r="B22" s="413"/>
      <c r="C22" s="414"/>
      <c r="D22" s="415"/>
      <c r="E22" s="414"/>
      <c r="F22" s="414"/>
      <c r="G22" s="414"/>
    </row>
    <row r="23" spans="1:7">
      <c r="B23" s="413"/>
      <c r="C23" s="414"/>
      <c r="D23" s="415"/>
      <c r="E23" s="414"/>
      <c r="F23" s="414"/>
      <c r="G23" s="414"/>
    </row>
    <row r="24" spans="1:7">
      <c r="B24" s="413"/>
      <c r="C24" s="414"/>
      <c r="D24" s="415"/>
      <c r="E24" s="414"/>
      <c r="F24" s="414"/>
      <c r="G24" s="414"/>
    </row>
    <row r="25" spans="1:7">
      <c r="B25" s="413"/>
      <c r="C25" s="414"/>
      <c r="D25" s="415"/>
      <c r="E25" s="414"/>
      <c r="F25" s="414"/>
      <c r="G25" s="414"/>
    </row>
    <row r="26" spans="1:7">
      <c r="B26" s="413"/>
      <c r="C26" s="414"/>
      <c r="D26" s="415"/>
      <c r="E26" s="414"/>
      <c r="F26" s="414"/>
      <c r="G26" s="414"/>
    </row>
    <row r="27" spans="1:7">
      <c r="B27" s="413"/>
      <c r="C27" s="414"/>
      <c r="D27" s="415"/>
      <c r="E27" s="414"/>
      <c r="F27" s="414"/>
      <c r="G27" s="414"/>
    </row>
    <row r="28" spans="1:7">
      <c r="B28" s="413"/>
      <c r="C28" s="414"/>
      <c r="D28" s="415"/>
      <c r="E28" s="414"/>
      <c r="F28" s="414"/>
      <c r="G28" s="414"/>
    </row>
    <row r="29" spans="1:7">
      <c r="B29" s="413"/>
      <c r="C29" s="414"/>
      <c r="D29" s="415"/>
      <c r="E29" s="414"/>
      <c r="F29" s="414"/>
      <c r="G29" s="414"/>
    </row>
    <row r="30" spans="1:7">
      <c r="B30" s="413"/>
      <c r="C30" s="414"/>
      <c r="D30" s="415"/>
      <c r="E30" s="414"/>
      <c r="F30" s="414"/>
      <c r="G30" s="414"/>
    </row>
    <row r="31" spans="1:7" ht="18.600000000000001" thickBot="1"/>
    <row r="32" spans="1:7" ht="18.600000000000001" thickTop="1">
      <c r="B32" s="401" t="s">
        <v>1092</v>
      </c>
      <c r="C32" s="402" t="s">
        <v>1093</v>
      </c>
      <c r="D32" s="402" t="s">
        <v>1094</v>
      </c>
      <c r="E32" s="402" t="s">
        <v>1095</v>
      </c>
      <c r="F32" s="402" t="s">
        <v>1096</v>
      </c>
      <c r="G32" s="403" t="s">
        <v>1097</v>
      </c>
    </row>
    <row r="33" spans="2:7">
      <c r="B33" s="408" t="s">
        <v>1098</v>
      </c>
      <c r="C33" s="409">
        <f>'RH.T.GPP'!E33</f>
        <v>0</v>
      </c>
      <c r="D33" s="410">
        <f>'RH.T.GPP'!J33</f>
        <v>0</v>
      </c>
      <c r="E33" s="409">
        <f>'RH.T.GPP'!O33</f>
        <v>0</v>
      </c>
      <c r="F33" s="409">
        <f>'RH.T.GPP'!T33</f>
        <v>0</v>
      </c>
      <c r="G33" s="409">
        <f>'RH.T.GPP'!Y33</f>
        <v>0</v>
      </c>
    </row>
    <row r="34" spans="2:7">
      <c r="B34" s="408" t="s">
        <v>1099</v>
      </c>
      <c r="C34" s="409">
        <f>'RH.T.GPP'!F33</f>
        <v>0</v>
      </c>
      <c r="D34" s="410">
        <f>'RH.T.GPP'!K33</f>
        <v>0</v>
      </c>
      <c r="E34" s="409">
        <f>'RH.T.GPP'!P33</f>
        <v>0</v>
      </c>
      <c r="F34" s="409">
        <f>'RH.T.GPP'!U33</f>
        <v>0</v>
      </c>
      <c r="G34" s="409">
        <f>'RH.T.GPP'!Z33</f>
        <v>0</v>
      </c>
    </row>
    <row r="35" spans="2:7">
      <c r="B35" s="408" t="s">
        <v>1100</v>
      </c>
      <c r="C35" s="409">
        <f>'RH.T.GPP'!G33</f>
        <v>0</v>
      </c>
      <c r="D35" s="410">
        <f>'RH.T.GPP'!L33</f>
        <v>0</v>
      </c>
      <c r="E35" s="409">
        <f>'RH.T.GPP'!Q33</f>
        <v>0</v>
      </c>
      <c r="F35" s="409">
        <f>'RH.T.GPP'!V33</f>
        <v>0</v>
      </c>
      <c r="G35" s="409">
        <f>'RH.T.GPP'!AA33</f>
        <v>0</v>
      </c>
    </row>
    <row r="36" spans="2:7">
      <c r="B36" s="411" t="str">
        <f>'RH.T.GPP'!H18</f>
        <v>GD</v>
      </c>
      <c r="C36" s="412">
        <f>'RH.T.GPP'!H35</f>
        <v>0</v>
      </c>
      <c r="D36" s="412">
        <f>'RH.T.GPP'!M35</f>
        <v>0</v>
      </c>
      <c r="E36" s="412">
        <f>'RH.T.GPP'!R35</f>
        <v>0</v>
      </c>
      <c r="F36" s="412">
        <f>'RH.T.GPP'!W35</f>
        <v>0</v>
      </c>
      <c r="G36" s="412">
        <f>'RH.T.GPP'!AB35</f>
        <v>0</v>
      </c>
    </row>
  </sheetData>
  <pageMargins left="0.67" right="0.33" top="0.36" bottom="0.41" header="0.3" footer="0.17"/>
  <pageSetup orientation="portrait" r:id="rId1"/>
  <headerFooter>
    <oddFooter>&amp;L&amp;A&amp;R&amp;F</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166E5-6B50-4690-94FA-1D3B183651D1}">
  <sheetPr codeName="Sheet11"/>
  <dimension ref="A1:G37"/>
  <sheetViews>
    <sheetView showGridLines="0" view="pageBreakPreview" zoomScaleNormal="100" zoomScaleSheetLayoutView="100" workbookViewId="0">
      <selection activeCell="J36" sqref="J36"/>
    </sheetView>
  </sheetViews>
  <sheetFormatPr defaultColWidth="8.88671875" defaultRowHeight="18"/>
  <cols>
    <col min="1" max="1" width="8.88671875" style="400"/>
    <col min="2" max="2" width="11.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7">
      <c r="A1" s="440" t="str">
        <f>'RH.T.GPP'!C37</f>
        <v>DRYING CHAMBER       # 4</v>
      </c>
      <c r="B1" s="440"/>
      <c r="C1" s="440"/>
      <c r="D1" s="437" t="s">
        <v>1138</v>
      </c>
    </row>
    <row r="11" spans="1:7">
      <c r="B11" s="400" t="s">
        <v>1091</v>
      </c>
    </row>
    <row r="12" spans="1:7" ht="18.600000000000001" thickBot="1"/>
    <row r="13" spans="1:7" ht="18.600000000000001" thickTop="1">
      <c r="B13" s="401" t="s">
        <v>1092</v>
      </c>
      <c r="C13" s="402" t="s">
        <v>1093</v>
      </c>
      <c r="D13" s="402" t="s">
        <v>1094</v>
      </c>
      <c r="E13" s="402" t="s">
        <v>1095</v>
      </c>
      <c r="F13" s="402" t="s">
        <v>1096</v>
      </c>
      <c r="G13" s="403" t="s">
        <v>1097</v>
      </c>
    </row>
    <row r="14" spans="1:7">
      <c r="B14" s="404" t="s">
        <v>1098</v>
      </c>
      <c r="C14" s="405">
        <f>'RH.T.GPP'!E37</f>
        <v>0</v>
      </c>
      <c r="D14" s="406">
        <f>'RH.T.GPP'!J37</f>
        <v>0</v>
      </c>
      <c r="E14" s="405">
        <f>'RH.T.GPP'!O37</f>
        <v>0</v>
      </c>
      <c r="F14" s="405">
        <f>'RH.T.GPP'!T37</f>
        <v>0</v>
      </c>
      <c r="G14" s="405">
        <f>'RH.T.GPP'!Y37</f>
        <v>0</v>
      </c>
    </row>
    <row r="15" spans="1:7">
      <c r="B15" s="404" t="s">
        <v>1099</v>
      </c>
      <c r="C15" s="405">
        <f>'RH.T.GPP'!F37</f>
        <v>0</v>
      </c>
      <c r="D15" s="406">
        <f>'RH.T.GPP'!K37</f>
        <v>0</v>
      </c>
      <c r="E15" s="405">
        <f>'RH.T.GPP'!P37</f>
        <v>0</v>
      </c>
      <c r="F15" s="405">
        <f>'RH.T.GPP'!U37</f>
        <v>0</v>
      </c>
      <c r="G15" s="405">
        <f>'RH.T.GPP'!Z37</f>
        <v>0</v>
      </c>
    </row>
    <row r="16" spans="1:7">
      <c r="B16" s="404" t="s">
        <v>1100</v>
      </c>
      <c r="C16" s="405">
        <f>'RH.T.GPP'!G37</f>
        <v>0</v>
      </c>
      <c r="D16" s="406">
        <f>'RH.T.GPP'!L37</f>
        <v>0</v>
      </c>
      <c r="E16" s="405">
        <f>'RH.T.GPP'!Q37</f>
        <v>0</v>
      </c>
      <c r="F16" s="405">
        <f>'RH.T.GPP'!V37</f>
        <v>0</v>
      </c>
      <c r="G16" s="405">
        <f>'RH.T.GPP'!AA37</f>
        <v>0</v>
      </c>
    </row>
    <row r="17" spans="1:7" ht="21.6">
      <c r="B17" s="433">
        <f>'RH.T.GPP'!A37</f>
        <v>0</v>
      </c>
      <c r="C17" s="414"/>
      <c r="D17" s="415"/>
      <c r="E17" s="414"/>
      <c r="F17" s="414"/>
      <c r="G17" s="414"/>
    </row>
    <row r="18" spans="1:7" ht="22.2" customHeight="1">
      <c r="B18" s="431">
        <f>'RH.T.GPP'!A38</f>
        <v>0</v>
      </c>
      <c r="C18" s="414"/>
      <c r="D18" s="415"/>
      <c r="E18" s="414"/>
      <c r="F18" s="414"/>
      <c r="G18" s="414"/>
    </row>
    <row r="19" spans="1:7" ht="21.6">
      <c r="B19" s="433">
        <f>'RH.T.GPP'!A39</f>
        <v>0</v>
      </c>
      <c r="C19" s="414"/>
      <c r="D19" s="415"/>
      <c r="E19" s="414"/>
      <c r="F19" s="414"/>
      <c r="G19" s="414"/>
    </row>
    <row r="20" spans="1:7" ht="21.6">
      <c r="B20" s="432"/>
      <c r="C20" s="414"/>
      <c r="D20" s="415"/>
      <c r="E20" s="414"/>
      <c r="F20" s="414"/>
      <c r="G20" s="414"/>
    </row>
    <row r="21" spans="1:7">
      <c r="A21" s="428" t="str">
        <f>'RH.T.GPP'!C41</f>
        <v>DC # 4 Dehumidifier</v>
      </c>
      <c r="B21" s="440"/>
      <c r="C21" s="429"/>
      <c r="D21" s="437" t="s">
        <v>1138</v>
      </c>
      <c r="E21" s="414"/>
      <c r="F21" s="414"/>
      <c r="G21" s="414"/>
    </row>
    <row r="22" spans="1:7">
      <c r="B22" s="413"/>
      <c r="C22" s="414"/>
      <c r="D22" s="415"/>
      <c r="E22" s="414"/>
      <c r="F22" s="414"/>
      <c r="G22" s="414"/>
    </row>
    <row r="23" spans="1:7">
      <c r="B23" s="413"/>
      <c r="C23" s="414"/>
      <c r="D23" s="415"/>
      <c r="E23" s="414"/>
      <c r="F23" s="414"/>
      <c r="G23" s="414"/>
    </row>
    <row r="24" spans="1:7">
      <c r="B24" s="413"/>
      <c r="C24" s="414"/>
      <c r="D24" s="415"/>
      <c r="E24" s="414"/>
      <c r="F24" s="414"/>
      <c r="G24" s="414"/>
    </row>
    <row r="25" spans="1:7">
      <c r="B25" s="413"/>
      <c r="C25" s="414"/>
      <c r="D25" s="415"/>
      <c r="E25" s="414"/>
      <c r="F25" s="414"/>
      <c r="G25" s="414"/>
    </row>
    <row r="26" spans="1:7">
      <c r="B26" s="413"/>
      <c r="C26" s="414"/>
      <c r="D26" s="415"/>
      <c r="E26" s="414"/>
      <c r="F26" s="414"/>
      <c r="G26" s="414"/>
    </row>
    <row r="27" spans="1:7">
      <c r="B27" s="413"/>
      <c r="C27" s="414"/>
      <c r="D27" s="415"/>
      <c r="E27" s="414"/>
      <c r="F27" s="414"/>
      <c r="G27" s="414"/>
    </row>
    <row r="28" spans="1:7">
      <c r="B28" s="413"/>
      <c r="C28" s="414"/>
      <c r="D28" s="415"/>
      <c r="E28" s="414"/>
      <c r="F28" s="414"/>
      <c r="G28" s="414"/>
    </row>
    <row r="29" spans="1:7">
      <c r="B29" s="413"/>
      <c r="C29" s="414"/>
      <c r="D29" s="415"/>
      <c r="E29" s="414"/>
      <c r="F29" s="414"/>
      <c r="G29" s="414"/>
    </row>
    <row r="30" spans="1:7">
      <c r="B30" s="413"/>
      <c r="C30" s="414"/>
      <c r="D30" s="415"/>
      <c r="E30" s="414"/>
      <c r="F30" s="414"/>
      <c r="G30" s="414"/>
    </row>
    <row r="31" spans="1:7">
      <c r="B31" s="413"/>
      <c r="C31" s="414"/>
      <c r="D31" s="415"/>
      <c r="E31" s="414"/>
      <c r="F31" s="414"/>
      <c r="G31" s="414"/>
    </row>
    <row r="32" spans="1:7" ht="18.600000000000001" thickBot="1"/>
    <row r="33" spans="2:7" ht="18.600000000000001" thickTop="1">
      <c r="B33" s="401" t="s">
        <v>1092</v>
      </c>
      <c r="C33" s="402" t="s">
        <v>1093</v>
      </c>
      <c r="D33" s="402" t="s">
        <v>1094</v>
      </c>
      <c r="E33" s="402" t="s">
        <v>1095</v>
      </c>
      <c r="F33" s="402" t="s">
        <v>1096</v>
      </c>
      <c r="G33" s="403" t="s">
        <v>1097</v>
      </c>
    </row>
    <row r="34" spans="2:7">
      <c r="B34" s="408" t="s">
        <v>1098</v>
      </c>
      <c r="C34" s="409">
        <f>'RH.T.GPP'!E41</f>
        <v>0</v>
      </c>
      <c r="D34" s="410">
        <f>'RH.T.GPP'!J41</f>
        <v>0</v>
      </c>
      <c r="E34" s="409">
        <f>'RH.T.GPP'!O41</f>
        <v>0</v>
      </c>
      <c r="F34" s="409">
        <f>'RH.T.GPP'!T41</f>
        <v>0</v>
      </c>
      <c r="G34" s="409">
        <f>'RH.T.GPP'!Y41</f>
        <v>0</v>
      </c>
    </row>
    <row r="35" spans="2:7">
      <c r="B35" s="408" t="s">
        <v>1099</v>
      </c>
      <c r="C35" s="409">
        <f>'RH.T.GPP'!F41</f>
        <v>0</v>
      </c>
      <c r="D35" s="410">
        <f>'RH.T.GPP'!K41</f>
        <v>0</v>
      </c>
      <c r="E35" s="409">
        <f>'RH.T.GPP'!P41</f>
        <v>0</v>
      </c>
      <c r="F35" s="409">
        <f>'RH.T.GPP'!U41</f>
        <v>0</v>
      </c>
      <c r="G35" s="409">
        <f>'RH.T.GPP'!Z41</f>
        <v>0</v>
      </c>
    </row>
    <row r="36" spans="2:7">
      <c r="B36" s="408" t="s">
        <v>1100</v>
      </c>
      <c r="C36" s="409">
        <f>'RH.T.GPP'!G41</f>
        <v>0</v>
      </c>
      <c r="D36" s="410">
        <f>'RH.T.GPP'!L41</f>
        <v>0</v>
      </c>
      <c r="E36" s="409">
        <f>'RH.T.GPP'!Q41</f>
        <v>0</v>
      </c>
      <c r="F36" s="409">
        <f>'RH.T.GPP'!V41</f>
        <v>0</v>
      </c>
      <c r="G36" s="409">
        <f>'RH.T.GPP'!AA41</f>
        <v>0</v>
      </c>
    </row>
    <row r="37" spans="2:7">
      <c r="B37" s="411" t="str">
        <f>'RH.T.GPP'!H18</f>
        <v>GD</v>
      </c>
      <c r="C37" s="412">
        <f>'RH.T.GPP'!H43</f>
        <v>0</v>
      </c>
      <c r="D37" s="412">
        <f>'RH.T.GPP'!M43</f>
        <v>0</v>
      </c>
      <c r="E37" s="412">
        <f>'RH.T.GPP'!R43</f>
        <v>0</v>
      </c>
      <c r="F37" s="412">
        <f>'RH.T.GPP'!W43</f>
        <v>0</v>
      </c>
      <c r="G37" s="412">
        <f>'RH.T.GPP'!AB43</f>
        <v>0</v>
      </c>
    </row>
  </sheetData>
  <pageMargins left="0.67" right="0.33" top="0.36" bottom="0.41" header="0.3" footer="0.17"/>
  <pageSetup orientation="portrait" r:id="rId1"/>
  <headerFooter>
    <oddFooter>&amp;L&amp;A&amp;R&amp;F</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0F2B6-619C-4603-B214-911D5F2A8CA8}">
  <sheetPr codeName="Sheet12"/>
  <dimension ref="A1:J37"/>
  <sheetViews>
    <sheetView showGridLines="0" view="pageBreakPreview" topLeftCell="A9" zoomScaleNormal="100" zoomScaleSheetLayoutView="100" workbookViewId="0">
      <selection activeCell="G17" sqref="G17"/>
    </sheetView>
  </sheetViews>
  <sheetFormatPr defaultColWidth="8.88671875" defaultRowHeight="18"/>
  <cols>
    <col min="1" max="1" width="8.88671875" style="400"/>
    <col min="2" max="2" width="11.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10">
      <c r="A1" s="440" t="str">
        <f>'RH.T.GPP'!C45</f>
        <v>DRYING CHAMBER       # 5</v>
      </c>
      <c r="B1" s="440"/>
      <c r="C1" s="440"/>
      <c r="D1" s="437" t="s">
        <v>1138</v>
      </c>
      <c r="J1" s="435"/>
    </row>
    <row r="2" spans="1:10" ht="21" customHeight="1">
      <c r="D2" s="436" t="s">
        <v>1139</v>
      </c>
      <c r="E2" s="438" t="s">
        <v>1139</v>
      </c>
      <c r="J2" s="436"/>
    </row>
    <row r="11" spans="1:10">
      <c r="B11" s="400" t="s">
        <v>1091</v>
      </c>
    </row>
    <row r="12" spans="1:10" ht="18.600000000000001" thickBot="1"/>
    <row r="13" spans="1:10" ht="18.600000000000001" thickTop="1">
      <c r="B13" s="401" t="s">
        <v>1092</v>
      </c>
      <c r="C13" s="402" t="s">
        <v>1093</v>
      </c>
      <c r="D13" s="402" t="s">
        <v>1094</v>
      </c>
      <c r="E13" s="402" t="s">
        <v>1095</v>
      </c>
      <c r="F13" s="402" t="s">
        <v>1096</v>
      </c>
      <c r="G13" s="403" t="s">
        <v>1097</v>
      </c>
    </row>
    <row r="14" spans="1:10">
      <c r="B14" s="404" t="s">
        <v>1098</v>
      </c>
      <c r="C14" s="405">
        <f>'RH.T.GPP'!E45</f>
        <v>0</v>
      </c>
      <c r="D14" s="406">
        <f>'RH.T.GPP'!J45</f>
        <v>0</v>
      </c>
      <c r="E14" s="405">
        <f>'RH.T.GPP'!O45</f>
        <v>0</v>
      </c>
      <c r="F14" s="405">
        <f>'RH.T.GPP'!T45</f>
        <v>0</v>
      </c>
      <c r="G14" s="405">
        <f>'RH.T.GPP'!Y45</f>
        <v>0</v>
      </c>
    </row>
    <row r="15" spans="1:10">
      <c r="B15" s="404" t="s">
        <v>1099</v>
      </c>
      <c r="C15" s="405">
        <f>'RH.T.GPP'!F45</f>
        <v>0</v>
      </c>
      <c r="D15" s="406">
        <f>'RH.T.GPP'!K45</f>
        <v>0</v>
      </c>
      <c r="E15" s="405">
        <f>'RH.T.GPP'!P45</f>
        <v>0</v>
      </c>
      <c r="F15" s="405">
        <f>'RH.T.GPP'!U45</f>
        <v>0</v>
      </c>
      <c r="G15" s="405">
        <f>'RH.T.GPP'!Z45</f>
        <v>0</v>
      </c>
    </row>
    <row r="16" spans="1:10">
      <c r="B16" s="404" t="s">
        <v>1100</v>
      </c>
      <c r="C16" s="405">
        <f>'RH.T.GPP'!G45</f>
        <v>0</v>
      </c>
      <c r="D16" s="406">
        <f>'RH.T.GPP'!L45</f>
        <v>0</v>
      </c>
      <c r="E16" s="405">
        <f>'RH.T.GPP'!Q45</f>
        <v>0</v>
      </c>
      <c r="F16" s="405">
        <f>'RH.T.GPP'!V45</f>
        <v>0</v>
      </c>
      <c r="G16" s="405">
        <f>'RH.T.GPP'!AA45</f>
        <v>0</v>
      </c>
    </row>
    <row r="17" spans="1:7">
      <c r="B17" s="861">
        <f>'RH.T.GPP'!A45</f>
        <v>0</v>
      </c>
      <c r="C17" s="414"/>
      <c r="D17" s="415"/>
      <c r="E17" s="414"/>
      <c r="F17" s="414"/>
      <c r="G17" s="414"/>
    </row>
    <row r="18" spans="1:7" ht="22.2" customHeight="1">
      <c r="B18" s="416">
        <f>'RH.T.GPP'!A46</f>
        <v>0</v>
      </c>
      <c r="C18" s="414"/>
      <c r="D18" s="415"/>
      <c r="E18" s="414"/>
      <c r="F18" s="414"/>
      <c r="G18" s="414"/>
    </row>
    <row r="19" spans="1:7">
      <c r="B19" s="416">
        <f>'RH.T.GPP'!A47</f>
        <v>0</v>
      </c>
      <c r="C19" s="414"/>
      <c r="D19" s="415"/>
      <c r="E19" s="414"/>
      <c r="F19" s="414"/>
      <c r="G19" s="414"/>
    </row>
    <row r="20" spans="1:7">
      <c r="B20" s="413"/>
      <c r="C20" s="414"/>
      <c r="D20" s="415"/>
      <c r="E20" s="414"/>
      <c r="F20" s="414"/>
      <c r="G20" s="414"/>
    </row>
    <row r="21" spans="1:7">
      <c r="A21" s="428" t="str">
        <f>'RH.T.GPP'!C49</f>
        <v>DC # 5 Dehumidifier</v>
      </c>
      <c r="B21" s="441"/>
      <c r="C21" s="414"/>
      <c r="D21" s="437" t="s">
        <v>1138</v>
      </c>
      <c r="E21" s="414"/>
      <c r="F21" s="414"/>
      <c r="G21" s="414"/>
    </row>
    <row r="22" spans="1:7">
      <c r="B22" s="413"/>
      <c r="C22" s="414"/>
      <c r="D22" s="415"/>
      <c r="E22" s="414"/>
      <c r="F22" s="414"/>
      <c r="G22" s="414"/>
    </row>
    <row r="23" spans="1:7">
      <c r="B23" s="413"/>
      <c r="C23" s="414"/>
      <c r="D23" s="415"/>
      <c r="E23" s="414"/>
      <c r="F23" s="414"/>
      <c r="G23" s="414"/>
    </row>
    <row r="24" spans="1:7">
      <c r="B24" s="413"/>
      <c r="C24" s="414"/>
      <c r="D24" s="415"/>
      <c r="E24" s="414"/>
      <c r="F24" s="414"/>
      <c r="G24" s="414"/>
    </row>
    <row r="25" spans="1:7">
      <c r="B25" s="413"/>
      <c r="C25" s="414"/>
      <c r="D25" s="415"/>
      <c r="E25" s="414"/>
      <c r="F25" s="414"/>
      <c r="G25" s="414"/>
    </row>
    <row r="26" spans="1:7">
      <c r="B26" s="413"/>
      <c r="C26" s="414"/>
      <c r="D26" s="415"/>
      <c r="E26" s="414"/>
      <c r="F26" s="414"/>
      <c r="G26" s="414"/>
    </row>
    <row r="27" spans="1:7">
      <c r="B27" s="413"/>
      <c r="C27" s="414"/>
      <c r="D27" s="415"/>
      <c r="E27" s="414"/>
      <c r="F27" s="414"/>
      <c r="G27" s="414"/>
    </row>
    <row r="28" spans="1:7">
      <c r="B28" s="413"/>
      <c r="C28" s="414"/>
      <c r="D28" s="415"/>
      <c r="E28" s="414"/>
      <c r="F28" s="414"/>
      <c r="G28" s="414"/>
    </row>
    <row r="29" spans="1:7">
      <c r="B29" s="413"/>
      <c r="C29" s="414"/>
      <c r="D29" s="415"/>
      <c r="E29" s="414"/>
      <c r="F29" s="414"/>
      <c r="G29" s="414"/>
    </row>
    <row r="30" spans="1:7">
      <c r="B30" s="413"/>
      <c r="C30" s="414"/>
      <c r="D30" s="415"/>
      <c r="E30" s="414"/>
      <c r="F30" s="414"/>
      <c r="G30" s="414"/>
    </row>
    <row r="31" spans="1:7">
      <c r="B31" s="413"/>
      <c r="C31" s="414"/>
      <c r="D31" s="415"/>
      <c r="E31" s="414"/>
      <c r="F31" s="414"/>
      <c r="G31" s="414"/>
    </row>
    <row r="32" spans="1:7" ht="18.600000000000001" thickBot="1"/>
    <row r="33" spans="2:7" ht="18.600000000000001" thickTop="1">
      <c r="B33" s="401" t="s">
        <v>1092</v>
      </c>
      <c r="C33" s="402" t="s">
        <v>1093</v>
      </c>
      <c r="D33" s="402" t="s">
        <v>1094</v>
      </c>
      <c r="E33" s="402" t="s">
        <v>1095</v>
      </c>
      <c r="F33" s="402" t="s">
        <v>1096</v>
      </c>
      <c r="G33" s="403" t="s">
        <v>1097</v>
      </c>
    </row>
    <row r="34" spans="2:7">
      <c r="B34" s="408" t="s">
        <v>1098</v>
      </c>
      <c r="C34" s="409">
        <f>'RH.T.GPP'!E49</f>
        <v>0</v>
      </c>
      <c r="D34" s="410">
        <f>'RH.T.GPP'!J49</f>
        <v>0</v>
      </c>
      <c r="E34" s="409">
        <f>'RH.T.GPP'!O49</f>
        <v>0</v>
      </c>
      <c r="F34" s="409">
        <f>'RH.T.GPP'!T49</f>
        <v>0</v>
      </c>
      <c r="G34" s="409">
        <f>'RH.T.GPP'!Y49</f>
        <v>0</v>
      </c>
    </row>
    <row r="35" spans="2:7">
      <c r="B35" s="408" t="s">
        <v>1099</v>
      </c>
      <c r="C35" s="409">
        <f>'RH.T.GPP'!F49</f>
        <v>0</v>
      </c>
      <c r="D35" s="410">
        <f>'RH.T.GPP'!K49</f>
        <v>0</v>
      </c>
      <c r="E35" s="409">
        <f>'RH.T.GPP'!P49</f>
        <v>0</v>
      </c>
      <c r="F35" s="409">
        <f>'RH.T.GPP'!U49</f>
        <v>0</v>
      </c>
      <c r="G35" s="409">
        <f>'RH.T.GPP'!Z49</f>
        <v>0</v>
      </c>
    </row>
    <row r="36" spans="2:7">
      <c r="B36" s="408" t="s">
        <v>1100</v>
      </c>
      <c r="C36" s="409">
        <f>'RH.T.GPP'!G49</f>
        <v>0</v>
      </c>
      <c r="D36" s="410">
        <f>'RH.T.GPP'!L49</f>
        <v>0</v>
      </c>
      <c r="E36" s="409">
        <f>'RH.T.GPP'!Q49</f>
        <v>0</v>
      </c>
      <c r="F36" s="409">
        <f>'RH.T.GPP'!V49</f>
        <v>0</v>
      </c>
      <c r="G36" s="409">
        <f>'RH.T.GPP'!AA49</f>
        <v>0</v>
      </c>
    </row>
    <row r="37" spans="2:7">
      <c r="B37" s="411" t="str">
        <f>'RH.T.GPP'!H18</f>
        <v>GD</v>
      </c>
      <c r="C37" s="412">
        <f>'RH.T.GPP'!H51</f>
        <v>0</v>
      </c>
      <c r="D37" s="412">
        <f>'RH.T.GPP'!M51</f>
        <v>0</v>
      </c>
      <c r="E37" s="412">
        <f>'RH.T.GPP'!R51</f>
        <v>0</v>
      </c>
      <c r="F37" s="412">
        <f>'RH.T.GPP'!W51</f>
        <v>0</v>
      </c>
      <c r="G37" s="412">
        <f>'RH.T.GPP'!AB51</f>
        <v>0</v>
      </c>
    </row>
  </sheetData>
  <pageMargins left="0.67" right="0.33" top="0.36" bottom="0.41" header="0.3" footer="0.17"/>
  <pageSetup orientation="portrait" r:id="rId1"/>
  <headerFooter>
    <oddFooter>&amp;L&amp;A&amp;R&amp;F</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9E2BF-C046-4BF6-8BF9-D58063F81AE4}">
  <sheetPr codeName="Sheet14">
    <tabColor theme="4"/>
  </sheetPr>
  <dimension ref="A1:Y231"/>
  <sheetViews>
    <sheetView tabSelected="1" view="pageBreakPreview" zoomScaleNormal="100" zoomScaleSheetLayoutView="100" workbookViewId="0">
      <pane xSplit="3" ySplit="3" topLeftCell="D4" activePane="bottomRight" state="frozen"/>
      <selection pane="topRight" activeCell="D1" sqref="D1"/>
      <selection pane="bottomLeft" activeCell="A4" sqref="A4"/>
      <selection pane="bottomRight" activeCell="E7" sqref="E7"/>
    </sheetView>
  </sheetViews>
  <sheetFormatPr defaultRowHeight="14.4"/>
  <cols>
    <col min="1" max="1" width="16.6640625" style="273" customWidth="1"/>
    <col min="2" max="2" width="17.5546875" style="272" customWidth="1"/>
    <col min="3" max="3" width="4.6640625" style="272" customWidth="1"/>
    <col min="4" max="4" width="3.5546875" style="272" customWidth="1"/>
    <col min="5" max="5" width="14.5546875" customWidth="1"/>
    <col min="6" max="6" width="3.33203125" customWidth="1"/>
    <col min="7" max="7" width="14.5546875" customWidth="1"/>
    <col min="8" max="8" width="3" customWidth="1"/>
    <col min="9" max="9" width="11.6640625" customWidth="1"/>
    <col min="10" max="10" width="3" customWidth="1"/>
    <col min="11" max="11" width="11.6640625" customWidth="1"/>
    <col min="12" max="12" width="3" customWidth="1"/>
    <col min="13" max="13" width="11.6640625" customWidth="1"/>
    <col min="14" max="14" width="5" customWidth="1"/>
    <col min="15" max="15" width="1.33203125" hidden="1" customWidth="1"/>
    <col min="16" max="16" width="5.6640625" customWidth="1"/>
    <col min="17" max="17" width="4.5546875" bestFit="1" customWidth="1"/>
    <col min="18" max="18" width="4.33203125" bestFit="1" customWidth="1"/>
    <col min="19" max="19" width="10.33203125" customWidth="1"/>
    <col min="20" max="20" width="7.5546875" bestFit="1" customWidth="1"/>
    <col min="21" max="21" width="8.33203125" customWidth="1"/>
    <col min="23" max="23" width="17.33203125" customWidth="1"/>
    <col min="182" max="183" width="35.5546875" customWidth="1"/>
    <col min="184" max="184" width="25.5546875" customWidth="1"/>
    <col min="189" max="189" width="3" customWidth="1"/>
    <col min="190" max="190" width="39.5546875" customWidth="1"/>
    <col min="191" max="191" width="5.5546875" customWidth="1"/>
    <col min="192" max="192" width="35.5546875" customWidth="1"/>
    <col min="196" max="196" width="44.5546875" customWidth="1"/>
    <col min="204" max="204" width="88.5546875" customWidth="1"/>
    <col min="438" max="439" width="35.5546875" customWidth="1"/>
    <col min="440" max="440" width="25.5546875" customWidth="1"/>
    <col min="445" max="445" width="3" customWidth="1"/>
    <col min="446" max="446" width="39.5546875" customWidth="1"/>
    <col min="447" max="447" width="5.5546875" customWidth="1"/>
    <col min="448" max="448" width="35.5546875" customWidth="1"/>
    <col min="452" max="452" width="44.5546875" customWidth="1"/>
    <col min="460" max="460" width="88.5546875" customWidth="1"/>
    <col min="694" max="695" width="35.5546875" customWidth="1"/>
    <col min="696" max="696" width="25.5546875" customWidth="1"/>
    <col min="701" max="701" width="3" customWidth="1"/>
    <col min="702" max="702" width="39.5546875" customWidth="1"/>
    <col min="703" max="703" width="5.5546875" customWidth="1"/>
    <col min="704" max="704" width="35.5546875" customWidth="1"/>
    <col min="708" max="708" width="44.5546875" customWidth="1"/>
    <col min="716" max="716" width="88.5546875" customWidth="1"/>
    <col min="950" max="951" width="35.5546875" customWidth="1"/>
    <col min="952" max="952" width="25.5546875" customWidth="1"/>
    <col min="957" max="957" width="3" customWidth="1"/>
    <col min="958" max="958" width="39.5546875" customWidth="1"/>
    <col min="959" max="959" width="5.5546875" customWidth="1"/>
    <col min="960" max="960" width="35.5546875" customWidth="1"/>
    <col min="964" max="964" width="44.5546875" customWidth="1"/>
    <col min="972" max="972" width="88.5546875" customWidth="1"/>
    <col min="1206" max="1207" width="35.5546875" customWidth="1"/>
    <col min="1208" max="1208" width="25.5546875" customWidth="1"/>
    <col min="1213" max="1213" width="3" customWidth="1"/>
    <col min="1214" max="1214" width="39.5546875" customWidth="1"/>
    <col min="1215" max="1215" width="5.5546875" customWidth="1"/>
    <col min="1216" max="1216" width="35.5546875" customWidth="1"/>
    <col min="1220" max="1220" width="44.5546875" customWidth="1"/>
    <col min="1228" max="1228" width="88.5546875" customWidth="1"/>
    <col min="1462" max="1463" width="35.5546875" customWidth="1"/>
    <col min="1464" max="1464" width="25.5546875" customWidth="1"/>
    <col min="1469" max="1469" width="3" customWidth="1"/>
    <col min="1470" max="1470" width="39.5546875" customWidth="1"/>
    <col min="1471" max="1471" width="5.5546875" customWidth="1"/>
    <col min="1472" max="1472" width="35.5546875" customWidth="1"/>
    <col min="1476" max="1476" width="44.5546875" customWidth="1"/>
    <col min="1484" max="1484" width="88.5546875" customWidth="1"/>
    <col min="1718" max="1719" width="35.5546875" customWidth="1"/>
    <col min="1720" max="1720" width="25.5546875" customWidth="1"/>
    <col min="1725" max="1725" width="3" customWidth="1"/>
    <col min="1726" max="1726" width="39.5546875" customWidth="1"/>
    <col min="1727" max="1727" width="5.5546875" customWidth="1"/>
    <col min="1728" max="1728" width="35.5546875" customWidth="1"/>
    <col min="1732" max="1732" width="44.5546875" customWidth="1"/>
    <col min="1740" max="1740" width="88.5546875" customWidth="1"/>
    <col min="1974" max="1975" width="35.5546875" customWidth="1"/>
    <col min="1976" max="1976" width="25.5546875" customWidth="1"/>
    <col min="1981" max="1981" width="3" customWidth="1"/>
    <col min="1982" max="1982" width="39.5546875" customWidth="1"/>
    <col min="1983" max="1983" width="5.5546875" customWidth="1"/>
    <col min="1984" max="1984" width="35.5546875" customWidth="1"/>
    <col min="1988" max="1988" width="44.5546875" customWidth="1"/>
    <col min="1996" max="1996" width="88.5546875" customWidth="1"/>
    <col min="2230" max="2231" width="35.5546875" customWidth="1"/>
    <col min="2232" max="2232" width="25.5546875" customWidth="1"/>
    <col min="2237" max="2237" width="3" customWidth="1"/>
    <col min="2238" max="2238" width="39.5546875" customWidth="1"/>
    <col min="2239" max="2239" width="5.5546875" customWidth="1"/>
    <col min="2240" max="2240" width="35.5546875" customWidth="1"/>
    <col min="2244" max="2244" width="44.5546875" customWidth="1"/>
    <col min="2252" max="2252" width="88.5546875" customWidth="1"/>
    <col min="2486" max="2487" width="35.5546875" customWidth="1"/>
    <col min="2488" max="2488" width="25.5546875" customWidth="1"/>
    <col min="2493" max="2493" width="3" customWidth="1"/>
    <col min="2494" max="2494" width="39.5546875" customWidth="1"/>
    <col min="2495" max="2495" width="5.5546875" customWidth="1"/>
    <col min="2496" max="2496" width="35.5546875" customWidth="1"/>
    <col min="2500" max="2500" width="44.5546875" customWidth="1"/>
    <col min="2508" max="2508" width="88.5546875" customWidth="1"/>
    <col min="2742" max="2743" width="35.5546875" customWidth="1"/>
    <col min="2744" max="2744" width="25.5546875" customWidth="1"/>
    <col min="2749" max="2749" width="3" customWidth="1"/>
    <col min="2750" max="2750" width="39.5546875" customWidth="1"/>
    <col min="2751" max="2751" width="5.5546875" customWidth="1"/>
    <col min="2752" max="2752" width="35.5546875" customWidth="1"/>
    <col min="2756" max="2756" width="44.5546875" customWidth="1"/>
    <col min="2764" max="2764" width="88.5546875" customWidth="1"/>
    <col min="2998" max="2999" width="35.5546875" customWidth="1"/>
    <col min="3000" max="3000" width="25.5546875" customWidth="1"/>
    <col min="3005" max="3005" width="3" customWidth="1"/>
    <col min="3006" max="3006" width="39.5546875" customWidth="1"/>
    <col min="3007" max="3007" width="5.5546875" customWidth="1"/>
    <col min="3008" max="3008" width="35.5546875" customWidth="1"/>
    <col min="3012" max="3012" width="44.5546875" customWidth="1"/>
    <col min="3020" max="3020" width="88.5546875" customWidth="1"/>
    <col min="3254" max="3255" width="35.5546875" customWidth="1"/>
    <col min="3256" max="3256" width="25.5546875" customWidth="1"/>
    <col min="3261" max="3261" width="3" customWidth="1"/>
    <col min="3262" max="3262" width="39.5546875" customWidth="1"/>
    <col min="3263" max="3263" width="5.5546875" customWidth="1"/>
    <col min="3264" max="3264" width="35.5546875" customWidth="1"/>
    <col min="3268" max="3268" width="44.5546875" customWidth="1"/>
    <col min="3276" max="3276" width="88.5546875" customWidth="1"/>
    <col min="3510" max="3511" width="35.5546875" customWidth="1"/>
    <col min="3512" max="3512" width="25.5546875" customWidth="1"/>
    <col min="3517" max="3517" width="3" customWidth="1"/>
    <col min="3518" max="3518" width="39.5546875" customWidth="1"/>
    <col min="3519" max="3519" width="5.5546875" customWidth="1"/>
    <col min="3520" max="3520" width="35.5546875" customWidth="1"/>
    <col min="3524" max="3524" width="44.5546875" customWidth="1"/>
    <col min="3532" max="3532" width="88.5546875" customWidth="1"/>
    <col min="3766" max="3767" width="35.5546875" customWidth="1"/>
    <col min="3768" max="3768" width="25.5546875" customWidth="1"/>
    <col min="3773" max="3773" width="3" customWidth="1"/>
    <col min="3774" max="3774" width="39.5546875" customWidth="1"/>
    <col min="3775" max="3775" width="5.5546875" customWidth="1"/>
    <col min="3776" max="3776" width="35.5546875" customWidth="1"/>
    <col min="3780" max="3780" width="44.5546875" customWidth="1"/>
    <col min="3788" max="3788" width="88.5546875" customWidth="1"/>
    <col min="4022" max="4023" width="35.5546875" customWidth="1"/>
    <col min="4024" max="4024" width="25.5546875" customWidth="1"/>
    <col min="4029" max="4029" width="3" customWidth="1"/>
    <col min="4030" max="4030" width="39.5546875" customWidth="1"/>
    <col min="4031" max="4031" width="5.5546875" customWidth="1"/>
    <col min="4032" max="4032" width="35.5546875" customWidth="1"/>
    <col min="4036" max="4036" width="44.5546875" customWidth="1"/>
    <col min="4044" max="4044" width="88.5546875" customWidth="1"/>
    <col min="4278" max="4279" width="35.5546875" customWidth="1"/>
    <col min="4280" max="4280" width="25.5546875" customWidth="1"/>
    <col min="4285" max="4285" width="3" customWidth="1"/>
    <col min="4286" max="4286" width="39.5546875" customWidth="1"/>
    <col min="4287" max="4287" width="5.5546875" customWidth="1"/>
    <col min="4288" max="4288" width="35.5546875" customWidth="1"/>
    <col min="4292" max="4292" width="44.5546875" customWidth="1"/>
    <col min="4300" max="4300" width="88.5546875" customWidth="1"/>
    <col min="4534" max="4535" width="35.5546875" customWidth="1"/>
    <col min="4536" max="4536" width="25.5546875" customWidth="1"/>
    <col min="4541" max="4541" width="3" customWidth="1"/>
    <col min="4542" max="4542" width="39.5546875" customWidth="1"/>
    <col min="4543" max="4543" width="5.5546875" customWidth="1"/>
    <col min="4544" max="4544" width="35.5546875" customWidth="1"/>
    <col min="4548" max="4548" width="44.5546875" customWidth="1"/>
    <col min="4556" max="4556" width="88.5546875" customWidth="1"/>
    <col min="4790" max="4791" width="35.5546875" customWidth="1"/>
    <col min="4792" max="4792" width="25.5546875" customWidth="1"/>
    <col min="4797" max="4797" width="3" customWidth="1"/>
    <col min="4798" max="4798" width="39.5546875" customWidth="1"/>
    <col min="4799" max="4799" width="5.5546875" customWidth="1"/>
    <col min="4800" max="4800" width="35.5546875" customWidth="1"/>
    <col min="4804" max="4804" width="44.5546875" customWidth="1"/>
    <col min="4812" max="4812" width="88.5546875" customWidth="1"/>
    <col min="5046" max="5047" width="35.5546875" customWidth="1"/>
    <col min="5048" max="5048" width="25.5546875" customWidth="1"/>
    <col min="5053" max="5053" width="3" customWidth="1"/>
    <col min="5054" max="5054" width="39.5546875" customWidth="1"/>
    <col min="5055" max="5055" width="5.5546875" customWidth="1"/>
    <col min="5056" max="5056" width="35.5546875" customWidth="1"/>
    <col min="5060" max="5060" width="44.5546875" customWidth="1"/>
    <col min="5068" max="5068" width="88.5546875" customWidth="1"/>
    <col min="5302" max="5303" width="35.5546875" customWidth="1"/>
    <col min="5304" max="5304" width="25.5546875" customWidth="1"/>
    <col min="5309" max="5309" width="3" customWidth="1"/>
    <col min="5310" max="5310" width="39.5546875" customWidth="1"/>
    <col min="5311" max="5311" width="5.5546875" customWidth="1"/>
    <col min="5312" max="5312" width="35.5546875" customWidth="1"/>
    <col min="5316" max="5316" width="44.5546875" customWidth="1"/>
    <col min="5324" max="5324" width="88.5546875" customWidth="1"/>
    <col min="5558" max="5559" width="35.5546875" customWidth="1"/>
    <col min="5560" max="5560" width="25.5546875" customWidth="1"/>
    <col min="5565" max="5565" width="3" customWidth="1"/>
    <col min="5566" max="5566" width="39.5546875" customWidth="1"/>
    <col min="5567" max="5567" width="5.5546875" customWidth="1"/>
    <col min="5568" max="5568" width="35.5546875" customWidth="1"/>
    <col min="5572" max="5572" width="44.5546875" customWidth="1"/>
    <col min="5580" max="5580" width="88.5546875" customWidth="1"/>
    <col min="5814" max="5815" width="35.5546875" customWidth="1"/>
    <col min="5816" max="5816" width="25.5546875" customWidth="1"/>
    <col min="5821" max="5821" width="3" customWidth="1"/>
    <col min="5822" max="5822" width="39.5546875" customWidth="1"/>
    <col min="5823" max="5823" width="5.5546875" customWidth="1"/>
    <col min="5824" max="5824" width="35.5546875" customWidth="1"/>
    <col min="5828" max="5828" width="44.5546875" customWidth="1"/>
    <col min="5836" max="5836" width="88.5546875" customWidth="1"/>
    <col min="6070" max="6071" width="35.5546875" customWidth="1"/>
    <col min="6072" max="6072" width="25.5546875" customWidth="1"/>
    <col min="6077" max="6077" width="3" customWidth="1"/>
    <col min="6078" max="6078" width="39.5546875" customWidth="1"/>
    <col min="6079" max="6079" width="5.5546875" customWidth="1"/>
    <col min="6080" max="6080" width="35.5546875" customWidth="1"/>
    <col min="6084" max="6084" width="44.5546875" customWidth="1"/>
    <col min="6092" max="6092" width="88.5546875" customWidth="1"/>
    <col min="6326" max="6327" width="35.5546875" customWidth="1"/>
    <col min="6328" max="6328" width="25.5546875" customWidth="1"/>
    <col min="6333" max="6333" width="3" customWidth="1"/>
    <col min="6334" max="6334" width="39.5546875" customWidth="1"/>
    <col min="6335" max="6335" width="5.5546875" customWidth="1"/>
    <col min="6336" max="6336" width="35.5546875" customWidth="1"/>
    <col min="6340" max="6340" width="44.5546875" customWidth="1"/>
    <col min="6348" max="6348" width="88.5546875" customWidth="1"/>
    <col min="6582" max="6583" width="35.5546875" customWidth="1"/>
    <col min="6584" max="6584" width="25.5546875" customWidth="1"/>
    <col min="6589" max="6589" width="3" customWidth="1"/>
    <col min="6590" max="6590" width="39.5546875" customWidth="1"/>
    <col min="6591" max="6591" width="5.5546875" customWidth="1"/>
    <col min="6592" max="6592" width="35.5546875" customWidth="1"/>
    <col min="6596" max="6596" width="44.5546875" customWidth="1"/>
    <col min="6604" max="6604" width="88.5546875" customWidth="1"/>
    <col min="6838" max="6839" width="35.5546875" customWidth="1"/>
    <col min="6840" max="6840" width="25.5546875" customWidth="1"/>
    <col min="6845" max="6845" width="3" customWidth="1"/>
    <col min="6846" max="6846" width="39.5546875" customWidth="1"/>
    <col min="6847" max="6847" width="5.5546875" customWidth="1"/>
    <col min="6848" max="6848" width="35.5546875" customWidth="1"/>
    <col min="6852" max="6852" width="44.5546875" customWidth="1"/>
    <col min="6860" max="6860" width="88.5546875" customWidth="1"/>
    <col min="7094" max="7095" width="35.5546875" customWidth="1"/>
    <col min="7096" max="7096" width="25.5546875" customWidth="1"/>
    <col min="7101" max="7101" width="3" customWidth="1"/>
    <col min="7102" max="7102" width="39.5546875" customWidth="1"/>
    <col min="7103" max="7103" width="5.5546875" customWidth="1"/>
    <col min="7104" max="7104" width="35.5546875" customWidth="1"/>
    <col min="7108" max="7108" width="44.5546875" customWidth="1"/>
    <col min="7116" max="7116" width="88.5546875" customWidth="1"/>
    <col min="7350" max="7351" width="35.5546875" customWidth="1"/>
    <col min="7352" max="7352" width="25.5546875" customWidth="1"/>
    <col min="7357" max="7357" width="3" customWidth="1"/>
    <col min="7358" max="7358" width="39.5546875" customWidth="1"/>
    <col min="7359" max="7359" width="5.5546875" customWidth="1"/>
    <col min="7360" max="7360" width="35.5546875" customWidth="1"/>
    <col min="7364" max="7364" width="44.5546875" customWidth="1"/>
    <col min="7372" max="7372" width="88.5546875" customWidth="1"/>
    <col min="7606" max="7607" width="35.5546875" customWidth="1"/>
    <col min="7608" max="7608" width="25.5546875" customWidth="1"/>
    <col min="7613" max="7613" width="3" customWidth="1"/>
    <col min="7614" max="7614" width="39.5546875" customWidth="1"/>
    <col min="7615" max="7615" width="5.5546875" customWidth="1"/>
    <col min="7616" max="7616" width="35.5546875" customWidth="1"/>
    <col min="7620" max="7620" width="44.5546875" customWidth="1"/>
    <col min="7628" max="7628" width="88.5546875" customWidth="1"/>
    <col min="7862" max="7863" width="35.5546875" customWidth="1"/>
    <col min="7864" max="7864" width="25.5546875" customWidth="1"/>
    <col min="7869" max="7869" width="3" customWidth="1"/>
    <col min="7870" max="7870" width="39.5546875" customWidth="1"/>
    <col min="7871" max="7871" width="5.5546875" customWidth="1"/>
    <col min="7872" max="7872" width="35.5546875" customWidth="1"/>
    <col min="7876" max="7876" width="44.5546875" customWidth="1"/>
    <col min="7884" max="7884" width="88.5546875" customWidth="1"/>
    <col min="8118" max="8119" width="35.5546875" customWidth="1"/>
    <col min="8120" max="8120" width="25.5546875" customWidth="1"/>
    <col min="8125" max="8125" width="3" customWidth="1"/>
    <col min="8126" max="8126" width="39.5546875" customWidth="1"/>
    <col min="8127" max="8127" width="5.5546875" customWidth="1"/>
    <col min="8128" max="8128" width="35.5546875" customWidth="1"/>
    <col min="8132" max="8132" width="44.5546875" customWidth="1"/>
    <col min="8140" max="8140" width="88.5546875" customWidth="1"/>
    <col min="8374" max="8375" width="35.5546875" customWidth="1"/>
    <col min="8376" max="8376" width="25.5546875" customWidth="1"/>
    <col min="8381" max="8381" width="3" customWidth="1"/>
    <col min="8382" max="8382" width="39.5546875" customWidth="1"/>
    <col min="8383" max="8383" width="5.5546875" customWidth="1"/>
    <col min="8384" max="8384" width="35.5546875" customWidth="1"/>
    <col min="8388" max="8388" width="44.5546875" customWidth="1"/>
    <col min="8396" max="8396" width="88.5546875" customWidth="1"/>
    <col min="8630" max="8631" width="35.5546875" customWidth="1"/>
    <col min="8632" max="8632" width="25.5546875" customWidth="1"/>
    <col min="8637" max="8637" width="3" customWidth="1"/>
    <col min="8638" max="8638" width="39.5546875" customWidth="1"/>
    <col min="8639" max="8639" width="5.5546875" customWidth="1"/>
    <col min="8640" max="8640" width="35.5546875" customWidth="1"/>
    <col min="8644" max="8644" width="44.5546875" customWidth="1"/>
    <col min="8652" max="8652" width="88.5546875" customWidth="1"/>
    <col min="8886" max="8887" width="35.5546875" customWidth="1"/>
    <col min="8888" max="8888" width="25.5546875" customWidth="1"/>
    <col min="8893" max="8893" width="3" customWidth="1"/>
    <col min="8894" max="8894" width="39.5546875" customWidth="1"/>
    <col min="8895" max="8895" width="5.5546875" customWidth="1"/>
    <col min="8896" max="8896" width="35.5546875" customWidth="1"/>
    <col min="8900" max="8900" width="44.5546875" customWidth="1"/>
    <col min="8908" max="8908" width="88.5546875" customWidth="1"/>
    <col min="9142" max="9143" width="35.5546875" customWidth="1"/>
    <col min="9144" max="9144" width="25.5546875" customWidth="1"/>
    <col min="9149" max="9149" width="3" customWidth="1"/>
    <col min="9150" max="9150" width="39.5546875" customWidth="1"/>
    <col min="9151" max="9151" width="5.5546875" customWidth="1"/>
    <col min="9152" max="9152" width="35.5546875" customWidth="1"/>
    <col min="9156" max="9156" width="44.5546875" customWidth="1"/>
    <col min="9164" max="9164" width="88.5546875" customWidth="1"/>
    <col min="9398" max="9399" width="35.5546875" customWidth="1"/>
    <col min="9400" max="9400" width="25.5546875" customWidth="1"/>
    <col min="9405" max="9405" width="3" customWidth="1"/>
    <col min="9406" max="9406" width="39.5546875" customWidth="1"/>
    <col min="9407" max="9407" width="5.5546875" customWidth="1"/>
    <col min="9408" max="9408" width="35.5546875" customWidth="1"/>
    <col min="9412" max="9412" width="44.5546875" customWidth="1"/>
    <col min="9420" max="9420" width="88.5546875" customWidth="1"/>
    <col min="9654" max="9655" width="35.5546875" customWidth="1"/>
    <col min="9656" max="9656" width="25.5546875" customWidth="1"/>
    <col min="9661" max="9661" width="3" customWidth="1"/>
    <col min="9662" max="9662" width="39.5546875" customWidth="1"/>
    <col min="9663" max="9663" width="5.5546875" customWidth="1"/>
    <col min="9664" max="9664" width="35.5546875" customWidth="1"/>
    <col min="9668" max="9668" width="44.5546875" customWidth="1"/>
    <col min="9676" max="9676" width="88.5546875" customWidth="1"/>
    <col min="9910" max="9911" width="35.5546875" customWidth="1"/>
    <col min="9912" max="9912" width="25.5546875" customWidth="1"/>
    <col min="9917" max="9917" width="3" customWidth="1"/>
    <col min="9918" max="9918" width="39.5546875" customWidth="1"/>
    <col min="9919" max="9919" width="5.5546875" customWidth="1"/>
    <col min="9920" max="9920" width="35.5546875" customWidth="1"/>
    <col min="9924" max="9924" width="44.5546875" customWidth="1"/>
    <col min="9932" max="9932" width="88.5546875" customWidth="1"/>
    <col min="10166" max="10167" width="35.5546875" customWidth="1"/>
    <col min="10168" max="10168" width="25.5546875" customWidth="1"/>
    <col min="10173" max="10173" width="3" customWidth="1"/>
    <col min="10174" max="10174" width="39.5546875" customWidth="1"/>
    <col min="10175" max="10175" width="5.5546875" customWidth="1"/>
    <col min="10176" max="10176" width="35.5546875" customWidth="1"/>
    <col min="10180" max="10180" width="44.5546875" customWidth="1"/>
    <col min="10188" max="10188" width="88.5546875" customWidth="1"/>
    <col min="10422" max="10423" width="35.5546875" customWidth="1"/>
    <col min="10424" max="10424" width="25.5546875" customWidth="1"/>
    <col min="10429" max="10429" width="3" customWidth="1"/>
    <col min="10430" max="10430" width="39.5546875" customWidth="1"/>
    <col min="10431" max="10431" width="5.5546875" customWidth="1"/>
    <col min="10432" max="10432" width="35.5546875" customWidth="1"/>
    <col min="10436" max="10436" width="44.5546875" customWidth="1"/>
    <col min="10444" max="10444" width="88.5546875" customWidth="1"/>
    <col min="10678" max="10679" width="35.5546875" customWidth="1"/>
    <col min="10680" max="10680" width="25.5546875" customWidth="1"/>
    <col min="10685" max="10685" width="3" customWidth="1"/>
    <col min="10686" max="10686" width="39.5546875" customWidth="1"/>
    <col min="10687" max="10687" width="5.5546875" customWidth="1"/>
    <col min="10688" max="10688" width="35.5546875" customWidth="1"/>
    <col min="10692" max="10692" width="44.5546875" customWidth="1"/>
    <col min="10700" max="10700" width="88.5546875" customWidth="1"/>
    <col min="10934" max="10935" width="35.5546875" customWidth="1"/>
    <col min="10936" max="10936" width="25.5546875" customWidth="1"/>
    <col min="10941" max="10941" width="3" customWidth="1"/>
    <col min="10942" max="10942" width="39.5546875" customWidth="1"/>
    <col min="10943" max="10943" width="5.5546875" customWidth="1"/>
    <col min="10944" max="10944" width="35.5546875" customWidth="1"/>
    <col min="10948" max="10948" width="44.5546875" customWidth="1"/>
    <col min="10956" max="10956" width="88.5546875" customWidth="1"/>
    <col min="11190" max="11191" width="35.5546875" customWidth="1"/>
    <col min="11192" max="11192" width="25.5546875" customWidth="1"/>
    <col min="11197" max="11197" width="3" customWidth="1"/>
    <col min="11198" max="11198" width="39.5546875" customWidth="1"/>
    <col min="11199" max="11199" width="5.5546875" customWidth="1"/>
    <col min="11200" max="11200" width="35.5546875" customWidth="1"/>
    <col min="11204" max="11204" width="44.5546875" customWidth="1"/>
    <col min="11212" max="11212" width="88.5546875" customWidth="1"/>
    <col min="11446" max="11447" width="35.5546875" customWidth="1"/>
    <col min="11448" max="11448" width="25.5546875" customWidth="1"/>
    <col min="11453" max="11453" width="3" customWidth="1"/>
    <col min="11454" max="11454" width="39.5546875" customWidth="1"/>
    <col min="11455" max="11455" width="5.5546875" customWidth="1"/>
    <col min="11456" max="11456" width="35.5546875" customWidth="1"/>
    <col min="11460" max="11460" width="44.5546875" customWidth="1"/>
    <col min="11468" max="11468" width="88.5546875" customWidth="1"/>
    <col min="11702" max="11703" width="35.5546875" customWidth="1"/>
    <col min="11704" max="11704" width="25.5546875" customWidth="1"/>
    <col min="11709" max="11709" width="3" customWidth="1"/>
    <col min="11710" max="11710" width="39.5546875" customWidth="1"/>
    <col min="11711" max="11711" width="5.5546875" customWidth="1"/>
    <col min="11712" max="11712" width="35.5546875" customWidth="1"/>
    <col min="11716" max="11716" width="44.5546875" customWidth="1"/>
    <col min="11724" max="11724" width="88.5546875" customWidth="1"/>
    <col min="11958" max="11959" width="35.5546875" customWidth="1"/>
    <col min="11960" max="11960" width="25.5546875" customWidth="1"/>
    <col min="11965" max="11965" width="3" customWidth="1"/>
    <col min="11966" max="11966" width="39.5546875" customWidth="1"/>
    <col min="11967" max="11967" width="5.5546875" customWidth="1"/>
    <col min="11968" max="11968" width="35.5546875" customWidth="1"/>
    <col min="11972" max="11972" width="44.5546875" customWidth="1"/>
    <col min="11980" max="11980" width="88.5546875" customWidth="1"/>
    <col min="12214" max="12215" width="35.5546875" customWidth="1"/>
    <col min="12216" max="12216" width="25.5546875" customWidth="1"/>
    <col min="12221" max="12221" width="3" customWidth="1"/>
    <col min="12222" max="12222" width="39.5546875" customWidth="1"/>
    <col min="12223" max="12223" width="5.5546875" customWidth="1"/>
    <col min="12224" max="12224" width="35.5546875" customWidth="1"/>
    <col min="12228" max="12228" width="44.5546875" customWidth="1"/>
    <col min="12236" max="12236" width="88.5546875" customWidth="1"/>
    <col min="12470" max="12471" width="35.5546875" customWidth="1"/>
    <col min="12472" max="12472" width="25.5546875" customWidth="1"/>
    <col min="12477" max="12477" width="3" customWidth="1"/>
    <col min="12478" max="12478" width="39.5546875" customWidth="1"/>
    <col min="12479" max="12479" width="5.5546875" customWidth="1"/>
    <col min="12480" max="12480" width="35.5546875" customWidth="1"/>
    <col min="12484" max="12484" width="44.5546875" customWidth="1"/>
    <col min="12492" max="12492" width="88.5546875" customWidth="1"/>
    <col min="12726" max="12727" width="35.5546875" customWidth="1"/>
    <col min="12728" max="12728" width="25.5546875" customWidth="1"/>
    <col min="12733" max="12733" width="3" customWidth="1"/>
    <col min="12734" max="12734" width="39.5546875" customWidth="1"/>
    <col min="12735" max="12735" width="5.5546875" customWidth="1"/>
    <col min="12736" max="12736" width="35.5546875" customWidth="1"/>
    <col min="12740" max="12740" width="44.5546875" customWidth="1"/>
    <col min="12748" max="12748" width="88.5546875" customWidth="1"/>
    <col min="12982" max="12983" width="35.5546875" customWidth="1"/>
    <col min="12984" max="12984" width="25.5546875" customWidth="1"/>
    <col min="12989" max="12989" width="3" customWidth="1"/>
    <col min="12990" max="12990" width="39.5546875" customWidth="1"/>
    <col min="12991" max="12991" width="5.5546875" customWidth="1"/>
    <col min="12992" max="12992" width="35.5546875" customWidth="1"/>
    <col min="12996" max="12996" width="44.5546875" customWidth="1"/>
    <col min="13004" max="13004" width="88.5546875" customWidth="1"/>
    <col min="13238" max="13239" width="35.5546875" customWidth="1"/>
    <col min="13240" max="13240" width="25.5546875" customWidth="1"/>
    <col min="13245" max="13245" width="3" customWidth="1"/>
    <col min="13246" max="13246" width="39.5546875" customWidth="1"/>
    <col min="13247" max="13247" width="5.5546875" customWidth="1"/>
    <col min="13248" max="13248" width="35.5546875" customWidth="1"/>
    <col min="13252" max="13252" width="44.5546875" customWidth="1"/>
    <col min="13260" max="13260" width="88.5546875" customWidth="1"/>
    <col min="13494" max="13495" width="35.5546875" customWidth="1"/>
    <col min="13496" max="13496" width="25.5546875" customWidth="1"/>
    <col min="13501" max="13501" width="3" customWidth="1"/>
    <col min="13502" max="13502" width="39.5546875" customWidth="1"/>
    <col min="13503" max="13503" width="5.5546875" customWidth="1"/>
    <col min="13504" max="13504" width="35.5546875" customWidth="1"/>
    <col min="13508" max="13508" width="44.5546875" customWidth="1"/>
    <col min="13516" max="13516" width="88.5546875" customWidth="1"/>
    <col min="13750" max="13751" width="35.5546875" customWidth="1"/>
    <col min="13752" max="13752" width="25.5546875" customWidth="1"/>
    <col min="13757" max="13757" width="3" customWidth="1"/>
    <col min="13758" max="13758" width="39.5546875" customWidth="1"/>
    <col min="13759" max="13759" width="5.5546875" customWidth="1"/>
    <col min="13760" max="13760" width="35.5546875" customWidth="1"/>
    <col min="13764" max="13764" width="44.5546875" customWidth="1"/>
    <col min="13772" max="13772" width="88.5546875" customWidth="1"/>
    <col min="14006" max="14007" width="35.5546875" customWidth="1"/>
    <col min="14008" max="14008" width="25.5546875" customWidth="1"/>
    <col min="14013" max="14013" width="3" customWidth="1"/>
    <col min="14014" max="14014" width="39.5546875" customWidth="1"/>
    <col min="14015" max="14015" width="5.5546875" customWidth="1"/>
    <col min="14016" max="14016" width="35.5546875" customWidth="1"/>
    <col min="14020" max="14020" width="44.5546875" customWidth="1"/>
    <col min="14028" max="14028" width="88.5546875" customWidth="1"/>
    <col min="14262" max="14263" width="35.5546875" customWidth="1"/>
    <col min="14264" max="14264" width="25.5546875" customWidth="1"/>
    <col min="14269" max="14269" width="3" customWidth="1"/>
    <col min="14270" max="14270" width="39.5546875" customWidth="1"/>
    <col min="14271" max="14271" width="5.5546875" customWidth="1"/>
    <col min="14272" max="14272" width="35.5546875" customWidth="1"/>
    <col min="14276" max="14276" width="44.5546875" customWidth="1"/>
    <col min="14284" max="14284" width="88.5546875" customWidth="1"/>
    <col min="14518" max="14519" width="35.5546875" customWidth="1"/>
    <col min="14520" max="14520" width="25.5546875" customWidth="1"/>
    <col min="14525" max="14525" width="3" customWidth="1"/>
    <col min="14526" max="14526" width="39.5546875" customWidth="1"/>
    <col min="14527" max="14527" width="5.5546875" customWidth="1"/>
    <col min="14528" max="14528" width="35.5546875" customWidth="1"/>
    <col min="14532" max="14532" width="44.5546875" customWidth="1"/>
    <col min="14540" max="14540" width="88.5546875" customWidth="1"/>
    <col min="14774" max="14775" width="35.5546875" customWidth="1"/>
    <col min="14776" max="14776" width="25.5546875" customWidth="1"/>
    <col min="14781" max="14781" width="3" customWidth="1"/>
    <col min="14782" max="14782" width="39.5546875" customWidth="1"/>
    <col min="14783" max="14783" width="5.5546875" customWidth="1"/>
    <col min="14784" max="14784" width="35.5546875" customWidth="1"/>
    <col min="14788" max="14788" width="44.5546875" customWidth="1"/>
    <col min="14796" max="14796" width="88.5546875" customWidth="1"/>
    <col min="15030" max="15031" width="35.5546875" customWidth="1"/>
    <col min="15032" max="15032" width="25.5546875" customWidth="1"/>
    <col min="15037" max="15037" width="3" customWidth="1"/>
    <col min="15038" max="15038" width="39.5546875" customWidth="1"/>
    <col min="15039" max="15039" width="5.5546875" customWidth="1"/>
    <col min="15040" max="15040" width="35.5546875" customWidth="1"/>
    <col min="15044" max="15044" width="44.5546875" customWidth="1"/>
    <col min="15052" max="15052" width="88.5546875" customWidth="1"/>
    <col min="15286" max="15287" width="35.5546875" customWidth="1"/>
    <col min="15288" max="15288" width="25.5546875" customWidth="1"/>
    <col min="15293" max="15293" width="3" customWidth="1"/>
    <col min="15294" max="15294" width="39.5546875" customWidth="1"/>
    <col min="15295" max="15295" width="5.5546875" customWidth="1"/>
    <col min="15296" max="15296" width="35.5546875" customWidth="1"/>
    <col min="15300" max="15300" width="44.5546875" customWidth="1"/>
    <col min="15308" max="15308" width="88.5546875" customWidth="1"/>
    <col min="15542" max="15543" width="35.5546875" customWidth="1"/>
    <col min="15544" max="15544" width="25.5546875" customWidth="1"/>
    <col min="15549" max="15549" width="3" customWidth="1"/>
    <col min="15550" max="15550" width="39.5546875" customWidth="1"/>
    <col min="15551" max="15551" width="5.5546875" customWidth="1"/>
    <col min="15552" max="15552" width="35.5546875" customWidth="1"/>
    <col min="15556" max="15556" width="44.5546875" customWidth="1"/>
    <col min="15564" max="15564" width="88.5546875" customWidth="1"/>
    <col min="15798" max="15799" width="35.5546875" customWidth="1"/>
    <col min="15800" max="15800" width="25.5546875" customWidth="1"/>
    <col min="15805" max="15805" width="3" customWidth="1"/>
    <col min="15806" max="15806" width="39.5546875" customWidth="1"/>
    <col min="15807" max="15807" width="5.5546875" customWidth="1"/>
    <col min="15808" max="15808" width="35.5546875" customWidth="1"/>
    <col min="15812" max="15812" width="44.5546875" customWidth="1"/>
    <col min="15820" max="15820" width="88.5546875" customWidth="1"/>
    <col min="16054" max="16055" width="35.5546875" customWidth="1"/>
    <col min="16056" max="16056" width="25.5546875" customWidth="1"/>
    <col min="16061" max="16061" width="3" customWidth="1"/>
    <col min="16062" max="16062" width="39.5546875" customWidth="1"/>
    <col min="16063" max="16063" width="5.5546875" customWidth="1"/>
    <col min="16064" max="16064" width="35.5546875" customWidth="1"/>
    <col min="16068" max="16068" width="44.5546875" customWidth="1"/>
    <col min="16076" max="16076" width="88.5546875" customWidth="1"/>
  </cols>
  <sheetData>
    <row r="1" spans="1:25" ht="16.2" customHeight="1">
      <c r="A1" s="1394" t="s">
        <v>1140</v>
      </c>
      <c r="B1" s="1395"/>
      <c r="C1" s="316">
        <f>'jobinfo(2)'!$C$1</f>
        <v>0</v>
      </c>
      <c r="D1" s="458"/>
      <c r="F1" s="455">
        <f>'jobinfo(2)'!$C$2</f>
        <v>0</v>
      </c>
      <c r="H1" s="459">
        <f>'jobinfo(2)'!$C$3</f>
        <v>0</v>
      </c>
      <c r="I1" s="459"/>
      <c r="J1" s="459">
        <f>'jobinfo(2)'!$C$3</f>
        <v>0</v>
      </c>
      <c r="K1" s="459"/>
      <c r="L1" s="459">
        <f>'jobinfo(2)'!$C$3</f>
        <v>0</v>
      </c>
      <c r="M1" s="459"/>
      <c r="N1" s="459"/>
    </row>
    <row r="2" spans="1:25" ht="16.2" customHeight="1">
      <c r="A2" s="1396" t="s">
        <v>1141</v>
      </c>
      <c r="B2" s="863"/>
      <c r="C2" s="387" t="s">
        <v>1142</v>
      </c>
      <c r="D2" s="457"/>
      <c r="E2" s="316">
        <f>'jobinfo(2)'!$C$26</f>
        <v>0</v>
      </c>
      <c r="F2" s="455"/>
      <c r="G2" s="456">
        <f>'jobinfo(2)'!$C$27</f>
        <v>0</v>
      </c>
      <c r="H2" s="318"/>
      <c r="J2" s="318"/>
      <c r="L2" s="318"/>
      <c r="Q2">
        <v>2</v>
      </c>
    </row>
    <row r="3" spans="1:25" ht="16.2" customHeight="1">
      <c r="A3" s="546" t="s">
        <v>1143</v>
      </c>
      <c r="B3" s="1397" t="s">
        <v>1144</v>
      </c>
      <c r="C3" s="311" t="s">
        <v>1145</v>
      </c>
      <c r="D3" s="310" t="s">
        <v>1146</v>
      </c>
      <c r="E3" s="312" t="s">
        <v>1147</v>
      </c>
      <c r="F3" s="312" t="s">
        <v>1146</v>
      </c>
      <c r="G3" s="312" t="s">
        <v>1148</v>
      </c>
      <c r="H3" s="312" t="s">
        <v>1146</v>
      </c>
      <c r="I3" s="312" t="s">
        <v>1149</v>
      </c>
      <c r="J3" s="312" t="s">
        <v>1146</v>
      </c>
      <c r="K3" s="312" t="s">
        <v>1265</v>
      </c>
      <c r="L3" s="312" t="s">
        <v>1146</v>
      </c>
      <c r="M3" s="312" t="s">
        <v>1266</v>
      </c>
      <c r="N3" s="548" t="s">
        <v>380</v>
      </c>
      <c r="O3" s="314">
        <v>4</v>
      </c>
      <c r="P3" s="1403" t="s">
        <v>1150</v>
      </c>
      <c r="Q3" s="1404"/>
      <c r="R3" s="1404"/>
      <c r="S3" s="593" t="s">
        <v>573</v>
      </c>
      <c r="T3" s="1387" t="str">
        <f>'MIT-EQPT'!G32</f>
        <v>WALL %</v>
      </c>
      <c r="U3" s="1387" t="str">
        <f>'MIT-EQPT'!H32</f>
        <v>FLOOR  %</v>
      </c>
      <c r="V3" s="1387" t="str">
        <f>'MIT-EQPT'!I32</f>
        <v>CEILING %</v>
      </c>
      <c r="X3">
        <v>1.1000000000000001</v>
      </c>
    </row>
    <row r="4" spans="1:25" ht="22.2" customHeight="1">
      <c r="A4" s="261" t="str">
        <f>'jobinfo(2)'!B53</f>
        <v xml:space="preserve"> Room/Area 1 </v>
      </c>
      <c r="B4" s="876" t="s">
        <v>1166</v>
      </c>
      <c r="C4" s="873">
        <v>20</v>
      </c>
      <c r="D4" s="308">
        <v>1</v>
      </c>
      <c r="E4" s="1406">
        <f>X4</f>
        <v>23</v>
      </c>
      <c r="F4" s="278">
        <f>1+D6</f>
        <v>4</v>
      </c>
      <c r="G4" s="334"/>
      <c r="H4" s="278">
        <f>1+F6</f>
        <v>7</v>
      </c>
      <c r="I4" s="334"/>
      <c r="J4" s="278">
        <f>1+H6</f>
        <v>10</v>
      </c>
      <c r="K4" s="334"/>
      <c r="L4" s="278">
        <f>1+J6</f>
        <v>13</v>
      </c>
      <c r="M4" s="334"/>
      <c r="N4" s="549" t="str">
        <f>IF(I4&lt;=C4,"DRY","WET")</f>
        <v>DRY</v>
      </c>
      <c r="O4" s="290"/>
      <c r="P4" s="1400">
        <v>4</v>
      </c>
      <c r="Q4" s="1400"/>
      <c r="R4" s="1400">
        <v>0.7</v>
      </c>
      <c r="S4" s="1393">
        <v>1</v>
      </c>
      <c r="T4" s="1387">
        <f>'MIT-EQPT'!G33</f>
        <v>0</v>
      </c>
      <c r="U4" s="1387"/>
      <c r="V4" s="1387"/>
      <c r="W4" s="1388" t="str">
        <f>B4</f>
        <v>CEILING PLASTER</v>
      </c>
      <c r="X4" s="669">
        <f>C4*(1+T4)+Y4</f>
        <v>23</v>
      </c>
      <c r="Y4">
        <v>3</v>
      </c>
    </row>
    <row r="5" spans="1:25" ht="22.2" customHeight="1">
      <c r="A5" s="2296">
        <f>'MIT-EQPT'!B33</f>
        <v>0</v>
      </c>
      <c r="B5" s="876" t="s">
        <v>1171</v>
      </c>
      <c r="C5" s="873">
        <v>20</v>
      </c>
      <c r="D5" s="309">
        <f>D4+1</f>
        <v>2</v>
      </c>
      <c r="E5" s="1406">
        <f>X5</f>
        <v>12</v>
      </c>
      <c r="F5" s="275">
        <f>1+F4</f>
        <v>5</v>
      </c>
      <c r="G5" s="334"/>
      <c r="H5" s="275">
        <f>1+H4</f>
        <v>8</v>
      </c>
      <c r="I5" s="334"/>
      <c r="J5" s="275">
        <f>1+J4</f>
        <v>11</v>
      </c>
      <c r="K5" s="334"/>
      <c r="L5" s="275">
        <f>1+L4</f>
        <v>14</v>
      </c>
      <c r="M5" s="334"/>
      <c r="N5" s="549" t="str">
        <f>IF(I5&lt;=C5,"DRY","WET")</f>
        <v>DRY</v>
      </c>
      <c r="O5" s="288"/>
      <c r="P5" s="1400">
        <v>6</v>
      </c>
      <c r="Q5" s="1400"/>
      <c r="R5" s="1400">
        <v>1</v>
      </c>
      <c r="S5" s="1399">
        <f>A5</f>
        <v>0</v>
      </c>
      <c r="T5" s="1387"/>
      <c r="U5" s="1387">
        <f>'MIT-EQPT'!H33</f>
        <v>0</v>
      </c>
      <c r="V5" s="1387"/>
      <c r="W5" s="1389" t="str">
        <f>B5</f>
        <v>FLOOR/CARPET</v>
      </c>
      <c r="X5" s="669">
        <f>C5*(1+U5)+Y5</f>
        <v>12</v>
      </c>
      <c r="Y5">
        <v>-8</v>
      </c>
    </row>
    <row r="6" spans="1:25" ht="22.2" customHeight="1">
      <c r="A6" s="2299"/>
      <c r="B6" s="1408" t="s">
        <v>1152</v>
      </c>
      <c r="C6" s="873">
        <v>12</v>
      </c>
      <c r="D6" s="308">
        <f>D5+1</f>
        <v>3</v>
      </c>
      <c r="E6" s="1406">
        <f>X6</f>
        <v>19</v>
      </c>
      <c r="F6" s="275">
        <f>1+F5</f>
        <v>6</v>
      </c>
      <c r="G6" s="334"/>
      <c r="H6" s="275">
        <f>1+H5</f>
        <v>9</v>
      </c>
      <c r="I6" s="334"/>
      <c r="J6" s="275">
        <f>1+J5</f>
        <v>12</v>
      </c>
      <c r="K6" s="334"/>
      <c r="L6" s="275">
        <f>1+L5</f>
        <v>15</v>
      </c>
      <c r="M6" s="334"/>
      <c r="N6" s="549" t="str">
        <f>IF(I6&lt;=C6,"DRY","WET")</f>
        <v>DRY</v>
      </c>
      <c r="O6" s="288"/>
      <c r="P6" s="1400">
        <v>3</v>
      </c>
      <c r="Q6" s="1400"/>
      <c r="R6" s="1400">
        <v>0.6</v>
      </c>
      <c r="S6" s="1393"/>
      <c r="T6" s="1387"/>
      <c r="U6" s="1387"/>
      <c r="V6" s="1387">
        <f>'MIT-EQPT'!I33</f>
        <v>0</v>
      </c>
      <c r="W6" s="1388" t="str">
        <f>B6</f>
        <v>WALL/DRYWALL</v>
      </c>
      <c r="X6" s="669">
        <f>C6*(1+V6)+Y6</f>
        <v>19</v>
      </c>
      <c r="Y6">
        <v>7</v>
      </c>
    </row>
    <row r="7" spans="1:25" s="305" customFormat="1" ht="1.2" customHeight="1">
      <c r="A7" s="293"/>
      <c r="C7" s="307"/>
      <c r="D7" s="296"/>
      <c r="E7" s="1398"/>
      <c r="F7" s="306"/>
      <c r="G7" s="290"/>
      <c r="H7" s="306"/>
      <c r="I7" s="290"/>
      <c r="J7" s="306"/>
      <c r="K7" s="290"/>
      <c r="L7" s="306"/>
      <c r="M7" s="290"/>
      <c r="N7" s="549"/>
      <c r="O7" s="297"/>
      <c r="P7" s="1401"/>
      <c r="Q7" s="1401"/>
      <c r="R7" s="1401"/>
      <c r="S7" s="284"/>
      <c r="T7" s="1391"/>
      <c r="U7" s="1391"/>
      <c r="V7" s="1391"/>
      <c r="W7" s="284"/>
      <c r="X7" s="290"/>
      <c r="Y7" s="290"/>
    </row>
    <row r="8" spans="1:25" ht="22.2" customHeight="1">
      <c r="A8" s="261" t="str">
        <f>'jobinfo(2)'!B54</f>
        <v xml:space="preserve"> Room/Area 2 </v>
      </c>
      <c r="B8" s="538" t="str">
        <f>B4</f>
        <v>CEILING PLASTER</v>
      </c>
      <c r="C8" s="873">
        <f>C4</f>
        <v>20</v>
      </c>
      <c r="D8" s="278">
        <f>1+L6</f>
        <v>16</v>
      </c>
      <c r="E8" s="1405"/>
      <c r="F8" s="278">
        <f>1+D10</f>
        <v>19</v>
      </c>
      <c r="G8" s="334"/>
      <c r="H8" s="278">
        <f>1+F10</f>
        <v>22</v>
      </c>
      <c r="I8" s="334"/>
      <c r="J8" s="278">
        <f>1+H10</f>
        <v>25</v>
      </c>
      <c r="K8" s="334"/>
      <c r="L8" s="278">
        <f>1+J10</f>
        <v>28</v>
      </c>
      <c r="M8" s="334"/>
      <c r="N8" s="549" t="str">
        <f t="shared" ref="N8:N79" si="0">IF(I8&lt;=C8,"DRY","WET")</f>
        <v>DRY</v>
      </c>
      <c r="O8" s="290"/>
      <c r="P8" s="1400">
        <v>1</v>
      </c>
      <c r="Q8" s="1400"/>
      <c r="R8" s="1400">
        <v>1.7</v>
      </c>
      <c r="S8" s="1393">
        <v>2</v>
      </c>
      <c r="T8" s="1387">
        <f>'MIT-EQPT'!G34</f>
        <v>0</v>
      </c>
      <c r="U8" s="1387"/>
      <c r="V8" s="1387"/>
      <c r="W8" s="1388" t="str">
        <f>B8</f>
        <v>CEILING PLASTER</v>
      </c>
      <c r="X8" s="669">
        <f>C8*(1+T8)+Y8</f>
        <v>22.9</v>
      </c>
      <c r="Y8">
        <f>Y4-0.1</f>
        <v>2.9</v>
      </c>
    </row>
    <row r="9" spans="1:25" ht="22.2" customHeight="1">
      <c r="A9" s="2297">
        <f>'MIT-EQPT'!B34</f>
        <v>0</v>
      </c>
      <c r="B9" s="538" t="str">
        <f>B5</f>
        <v>FLOOR/CARPET</v>
      </c>
      <c r="C9" s="873">
        <f>C5</f>
        <v>20</v>
      </c>
      <c r="D9" s="275">
        <f>1+D8</f>
        <v>17</v>
      </c>
      <c r="E9" s="1405"/>
      <c r="F9" s="275">
        <f>1+F8</f>
        <v>20</v>
      </c>
      <c r="G9" s="334"/>
      <c r="H9" s="275">
        <f>1+H8</f>
        <v>23</v>
      </c>
      <c r="I9" s="334"/>
      <c r="J9" s="275">
        <f>1+J8</f>
        <v>26</v>
      </c>
      <c r="K9" s="334"/>
      <c r="L9" s="275">
        <f>1+L8</f>
        <v>29</v>
      </c>
      <c r="M9" s="334"/>
      <c r="N9" s="549" t="str">
        <f t="shared" si="0"/>
        <v>DRY</v>
      </c>
      <c r="O9" s="288"/>
      <c r="P9" s="1400">
        <v>4</v>
      </c>
      <c r="Q9" s="1400"/>
      <c r="R9" s="1400">
        <v>2</v>
      </c>
      <c r="S9" s="1399">
        <f>A9</f>
        <v>0</v>
      </c>
      <c r="T9" s="1387"/>
      <c r="U9" s="1387">
        <f>'MIT-EQPT'!H34</f>
        <v>0</v>
      </c>
      <c r="V9" s="1387"/>
      <c r="W9" s="880" t="str">
        <f>B9</f>
        <v>FLOOR/CARPET</v>
      </c>
      <c r="X9" s="669">
        <f>C9*(1+U9)+Y9</f>
        <v>13.5</v>
      </c>
      <c r="Y9">
        <v>-6.5</v>
      </c>
    </row>
    <row r="10" spans="1:25" ht="22.2" customHeight="1">
      <c r="A10" s="2298"/>
      <c r="B10" s="876" t="s">
        <v>1153</v>
      </c>
      <c r="C10" s="873">
        <v>20</v>
      </c>
      <c r="D10" s="275">
        <f>1+D9</f>
        <v>18</v>
      </c>
      <c r="E10" s="1405"/>
      <c r="F10" s="275">
        <f>1+F9</f>
        <v>21</v>
      </c>
      <c r="G10" s="334"/>
      <c r="H10" s="275">
        <f>1+H9</f>
        <v>24</v>
      </c>
      <c r="I10" s="334"/>
      <c r="J10" s="275">
        <f>1+J9</f>
        <v>27</v>
      </c>
      <c r="K10" s="334"/>
      <c r="L10" s="275">
        <f>1+L9</f>
        <v>30</v>
      </c>
      <c r="M10" s="334"/>
      <c r="N10" s="549" t="str">
        <f t="shared" si="0"/>
        <v>DRY</v>
      </c>
      <c r="O10" s="288"/>
      <c r="P10" s="1400">
        <v>3</v>
      </c>
      <c r="Q10" s="1400"/>
      <c r="R10" s="1400">
        <v>0.5</v>
      </c>
      <c r="S10" s="1393"/>
      <c r="T10" s="1387"/>
      <c r="U10" s="1387"/>
      <c r="V10" s="1387">
        <f>'MIT-EQPT'!I34</f>
        <v>0</v>
      </c>
      <c r="W10" s="1388" t="str">
        <f>B10</f>
        <v>Paneling</v>
      </c>
      <c r="X10" s="669">
        <f>C10*(1+V10)+Y10</f>
        <v>27</v>
      </c>
      <c r="Y10">
        <v>7</v>
      </c>
    </row>
    <row r="11" spans="1:25" ht="1.2" customHeight="1">
      <c r="A11" s="263"/>
      <c r="B11" s="1486"/>
      <c r="C11" s="541"/>
      <c r="D11" s="296"/>
      <c r="E11" s="290"/>
      <c r="F11" s="294"/>
      <c r="G11" s="334"/>
      <c r="H11" s="303"/>
      <c r="I11" s="290"/>
      <c r="J11" s="303"/>
      <c r="K11" s="290"/>
      <c r="L11" s="303"/>
      <c r="M11" s="290"/>
      <c r="N11" s="549"/>
      <c r="O11" s="301"/>
      <c r="P11" s="1400"/>
      <c r="Q11" s="1400"/>
      <c r="R11" s="1400"/>
      <c r="S11" s="284"/>
      <c r="T11" s="1391"/>
      <c r="U11" s="1391"/>
      <c r="V11" s="1391"/>
      <c r="W11" s="284"/>
      <c r="X11" s="284"/>
      <c r="Y11" s="284"/>
    </row>
    <row r="12" spans="1:25" ht="22.2" customHeight="1">
      <c r="A12" s="261" t="str">
        <f>'jobinfo(2)'!B55</f>
        <v xml:space="preserve"> Room/Area 3 </v>
      </c>
      <c r="B12" s="1408" t="str">
        <f>B8</f>
        <v>CEILING PLASTER</v>
      </c>
      <c r="C12" s="873">
        <f>C4</f>
        <v>20</v>
      </c>
      <c r="D12" s="278">
        <f>1+H10</f>
        <v>25</v>
      </c>
      <c r="E12" s="1406"/>
      <c r="F12" s="278">
        <f>1+D14</f>
        <v>28</v>
      </c>
      <c r="G12" s="334"/>
      <c r="H12" s="278">
        <f>1+F14</f>
        <v>31</v>
      </c>
      <c r="I12" s="334"/>
      <c r="J12" s="278">
        <f>1+H14</f>
        <v>34</v>
      </c>
      <c r="K12" s="334"/>
      <c r="L12" s="278">
        <f>1+J14</f>
        <v>37</v>
      </c>
      <c r="M12" s="334"/>
      <c r="N12" s="549" t="str">
        <f t="shared" si="0"/>
        <v>DRY</v>
      </c>
      <c r="O12" s="290"/>
      <c r="P12" s="1400">
        <v>3</v>
      </c>
      <c r="Q12" s="1400"/>
      <c r="R12" s="1400">
        <v>2</v>
      </c>
      <c r="S12" s="1393">
        <f>S8+1</f>
        <v>3</v>
      </c>
      <c r="T12" s="1387">
        <f>'MIT-EQPT'!G35</f>
        <v>0</v>
      </c>
      <c r="U12" s="1387"/>
      <c r="V12" s="1387"/>
      <c r="W12" s="1388" t="str">
        <f>B12</f>
        <v>CEILING PLASTER</v>
      </c>
      <c r="X12" s="669">
        <f>C12*(1+T12)+Y12</f>
        <v>22.8</v>
      </c>
      <c r="Y12">
        <f>Y8-0.1</f>
        <v>2.8</v>
      </c>
    </row>
    <row r="13" spans="1:25" ht="22.2" customHeight="1">
      <c r="A13" s="2296">
        <f>'MIT-EQPT'!B35</f>
        <v>0</v>
      </c>
      <c r="B13" s="1408" t="str">
        <f t="shared" ref="B13:C18" si="1">B9</f>
        <v>FLOOR/CARPET</v>
      </c>
      <c r="C13" s="1408">
        <f t="shared" si="1"/>
        <v>20</v>
      </c>
      <c r="D13" s="275">
        <f>1+D12</f>
        <v>26</v>
      </c>
      <c r="E13" s="1406"/>
      <c r="F13" s="275">
        <f>1+F12</f>
        <v>29</v>
      </c>
      <c r="G13" s="334"/>
      <c r="H13" s="275">
        <f>1+H12</f>
        <v>32</v>
      </c>
      <c r="I13" s="334"/>
      <c r="J13" s="275">
        <f>1+J12</f>
        <v>35</v>
      </c>
      <c r="K13" s="334"/>
      <c r="L13" s="275">
        <f>1+L12</f>
        <v>38</v>
      </c>
      <c r="M13" s="334"/>
      <c r="N13" s="549" t="str">
        <f t="shared" si="0"/>
        <v>DRY</v>
      </c>
      <c r="O13" s="288"/>
      <c r="P13" s="1400">
        <v>6</v>
      </c>
      <c r="Q13" s="1400"/>
      <c r="R13" s="1400">
        <v>1</v>
      </c>
      <c r="S13" s="1399">
        <f>A13</f>
        <v>0</v>
      </c>
      <c r="T13" s="1387"/>
      <c r="U13" s="1387">
        <f>'MIT-EQPT'!H35</f>
        <v>0</v>
      </c>
      <c r="V13" s="1387"/>
      <c r="W13" s="1389" t="str">
        <f>B13</f>
        <v>FLOOR/CARPET</v>
      </c>
      <c r="X13" s="669">
        <f>C13*(1+U13)+Y13</f>
        <v>14</v>
      </c>
      <c r="Y13">
        <v>-6</v>
      </c>
    </row>
    <row r="14" spans="1:25" ht="22.2" customHeight="1">
      <c r="A14" s="2299"/>
      <c r="B14" s="1408" t="s">
        <v>1152</v>
      </c>
      <c r="C14" s="873">
        <v>12</v>
      </c>
      <c r="D14" s="275">
        <f>1+D13</f>
        <v>27</v>
      </c>
      <c r="E14" s="1406"/>
      <c r="F14" s="275">
        <f>1+F13</f>
        <v>30</v>
      </c>
      <c r="G14" s="334"/>
      <c r="H14" s="275">
        <f>1+H13</f>
        <v>33</v>
      </c>
      <c r="I14" s="334"/>
      <c r="J14" s="275">
        <f>1+J13</f>
        <v>36</v>
      </c>
      <c r="K14" s="334"/>
      <c r="L14" s="275">
        <f>1+L13</f>
        <v>39</v>
      </c>
      <c r="M14" s="334"/>
      <c r="N14" s="549" t="str">
        <f t="shared" si="0"/>
        <v>DRY</v>
      </c>
      <c r="O14" s="288"/>
      <c r="P14" s="1400">
        <v>0.9</v>
      </c>
      <c r="Q14" s="1400"/>
      <c r="R14" s="1400">
        <v>1.5</v>
      </c>
      <c r="S14" s="1393"/>
      <c r="T14" s="1387"/>
      <c r="U14" s="1387"/>
      <c r="V14" s="1387">
        <f>'MIT-EQPT'!I35</f>
        <v>0</v>
      </c>
      <c r="W14" s="1388" t="str">
        <f>B14</f>
        <v>WALL/DRYWALL</v>
      </c>
      <c r="X14" s="669">
        <f>C14*(1+V14)+Y14</f>
        <v>16</v>
      </c>
      <c r="Y14">
        <v>4</v>
      </c>
    </row>
    <row r="15" spans="1:25" s="299" customFormat="1" ht="1.2" customHeight="1">
      <c r="A15" s="265"/>
      <c r="B15" s="1408">
        <f t="shared" si="1"/>
        <v>0</v>
      </c>
      <c r="C15" s="1408">
        <f t="shared" ref="C15" si="2">C11</f>
        <v>0</v>
      </c>
      <c r="D15" s="295"/>
      <c r="E15" s="1398"/>
      <c r="F15" s="292"/>
      <c r="G15" s="290"/>
      <c r="H15" s="292"/>
      <c r="I15" s="290"/>
      <c r="J15" s="292"/>
      <c r="K15" s="290"/>
      <c r="L15" s="292"/>
      <c r="M15" s="290"/>
      <c r="N15" s="549"/>
      <c r="O15" s="265"/>
      <c r="P15" s="1401"/>
      <c r="Q15" s="1401"/>
      <c r="R15" s="1401"/>
      <c r="S15" s="284"/>
      <c r="T15" s="1391"/>
      <c r="U15" s="1391"/>
      <c r="V15" s="1391"/>
      <c r="W15" s="284"/>
      <c r="X15" s="290"/>
      <c r="Y15" s="284"/>
    </row>
    <row r="16" spans="1:25" ht="22.2" customHeight="1">
      <c r="A16" s="261" t="str">
        <f>'jobinfo(2)'!B56</f>
        <v xml:space="preserve"> Room/Area 4 </v>
      </c>
      <c r="B16" s="538" t="str">
        <f t="shared" si="1"/>
        <v>CEILING PLASTER</v>
      </c>
      <c r="C16" s="1408">
        <f t="shared" ref="C16" si="3">C12</f>
        <v>20</v>
      </c>
      <c r="D16" s="278">
        <f>1+H14</f>
        <v>34</v>
      </c>
      <c r="E16" s="1406"/>
      <c r="F16" s="278">
        <f>1+D18</f>
        <v>37</v>
      </c>
      <c r="G16" s="334"/>
      <c r="H16" s="278">
        <f>1+F18</f>
        <v>40</v>
      </c>
      <c r="I16" s="334"/>
      <c r="J16" s="278">
        <f>1+H18</f>
        <v>43</v>
      </c>
      <c r="K16" s="334"/>
      <c r="L16" s="278">
        <f>1+J18</f>
        <v>46</v>
      </c>
      <c r="M16" s="334"/>
      <c r="N16" s="549" t="str">
        <f t="shared" ref="N16" si="4">IF(I16&lt;=C16,"DRY","WET")</f>
        <v>DRY</v>
      </c>
      <c r="O16" s="290"/>
      <c r="P16" s="1400">
        <v>1.3</v>
      </c>
      <c r="Q16" s="1400"/>
      <c r="R16" s="1400">
        <f>+R4+0.5</f>
        <v>1.2</v>
      </c>
      <c r="S16" s="1393">
        <f>S12+1</f>
        <v>4</v>
      </c>
      <c r="T16" s="1387">
        <f>'MIT-EQPT'!G36</f>
        <v>0</v>
      </c>
      <c r="U16" s="1387"/>
      <c r="V16" s="1387"/>
      <c r="W16" s="1388" t="str">
        <f>B16</f>
        <v>CEILING PLASTER</v>
      </c>
      <c r="X16" s="669">
        <f>C16*(1+T16)+Y16</f>
        <v>22.9</v>
      </c>
      <c r="Y16">
        <f>Y8</f>
        <v>2.9</v>
      </c>
    </row>
    <row r="17" spans="1:25" ht="22.2" customHeight="1">
      <c r="A17" s="2297">
        <f>'MIT-EQPT'!B36</f>
        <v>0</v>
      </c>
      <c r="B17" s="538" t="str">
        <f t="shared" si="1"/>
        <v>FLOOR/CARPET</v>
      </c>
      <c r="C17" s="1408">
        <f t="shared" ref="C17" si="5">C13</f>
        <v>20</v>
      </c>
      <c r="D17" s="275">
        <f>1+D16</f>
        <v>35</v>
      </c>
      <c r="E17" s="1405"/>
      <c r="F17" s="275">
        <f>1+F16</f>
        <v>38</v>
      </c>
      <c r="G17" s="334"/>
      <c r="H17" s="275">
        <f>1+H16</f>
        <v>41</v>
      </c>
      <c r="I17" s="334"/>
      <c r="J17" s="275">
        <f>1+J16</f>
        <v>44</v>
      </c>
      <c r="K17" s="334"/>
      <c r="L17" s="275">
        <f>1+L16</f>
        <v>47</v>
      </c>
      <c r="M17" s="334"/>
      <c r="N17" s="549" t="str">
        <f t="shared" si="0"/>
        <v>DRY</v>
      </c>
      <c r="O17" s="288"/>
      <c r="P17" s="1400">
        <v>5</v>
      </c>
      <c r="Q17" s="1400"/>
      <c r="R17" s="1400">
        <v>2.5</v>
      </c>
      <c r="S17" s="1399">
        <f>A17</f>
        <v>0</v>
      </c>
      <c r="T17" s="1387"/>
      <c r="U17" s="1387">
        <f>'MIT-EQPT'!H36</f>
        <v>0</v>
      </c>
      <c r="V17" s="1387"/>
      <c r="W17" s="880" t="str">
        <f>B17</f>
        <v>FLOOR/CARPET</v>
      </c>
      <c r="X17" s="669">
        <f>C17*(1+U17)+Y17</f>
        <v>20.3</v>
      </c>
      <c r="Y17">
        <v>0.3</v>
      </c>
    </row>
    <row r="18" spans="1:25" ht="22.2" customHeight="1">
      <c r="A18" s="2298"/>
      <c r="B18" s="538" t="str">
        <f t="shared" si="1"/>
        <v>WALL/DRYWALL</v>
      </c>
      <c r="C18" s="1408">
        <f t="shared" ref="C18" si="6">C14</f>
        <v>12</v>
      </c>
      <c r="D18" s="275">
        <f>1+D17</f>
        <v>36</v>
      </c>
      <c r="E18" s="1405"/>
      <c r="F18" s="275">
        <f>1+F17</f>
        <v>39</v>
      </c>
      <c r="G18" s="334"/>
      <c r="H18" s="275">
        <f>1+H17</f>
        <v>42</v>
      </c>
      <c r="I18" s="334"/>
      <c r="J18" s="275">
        <f>1+J17</f>
        <v>45</v>
      </c>
      <c r="K18" s="334"/>
      <c r="L18" s="275">
        <f>1+L17</f>
        <v>48</v>
      </c>
      <c r="M18" s="334"/>
      <c r="N18" s="549" t="str">
        <f t="shared" si="0"/>
        <v>DRY</v>
      </c>
      <c r="O18" s="288"/>
      <c r="P18" s="1400">
        <v>1</v>
      </c>
      <c r="Q18" s="1400"/>
      <c r="R18" s="1400">
        <v>1.4</v>
      </c>
      <c r="S18" s="1393"/>
      <c r="T18" s="1387"/>
      <c r="U18" s="1387"/>
      <c r="V18" s="1387">
        <f>'MIT-EQPT'!I36</f>
        <v>0</v>
      </c>
      <c r="W18" s="1388" t="str">
        <f>B18</f>
        <v>WALL/DRYWALL</v>
      </c>
      <c r="X18" s="669">
        <f>C18*(1+V18)+Y18</f>
        <v>16.5</v>
      </c>
      <c r="Y18">
        <v>4.5</v>
      </c>
    </row>
    <row r="19" spans="1:25" s="299" customFormat="1" ht="1.2" customHeight="1">
      <c r="A19" s="301"/>
      <c r="B19" s="305"/>
      <c r="C19" s="1408">
        <f t="shared" ref="C19" si="7">C15</f>
        <v>0</v>
      </c>
      <c r="D19" s="292"/>
      <c r="E19" s="290"/>
      <c r="F19" s="294"/>
      <c r="G19" s="334"/>
      <c r="H19" s="294"/>
      <c r="I19" s="290"/>
      <c r="J19" s="294"/>
      <c r="K19" s="290"/>
      <c r="L19" s="294"/>
      <c r="M19" s="290"/>
      <c r="N19" s="549"/>
      <c r="O19" s="301"/>
      <c r="P19" s="1402"/>
      <c r="Q19" s="1402"/>
      <c r="R19" s="1402"/>
      <c r="S19" s="284"/>
      <c r="T19" s="1391"/>
      <c r="U19" s="1391"/>
      <c r="V19" s="1391"/>
      <c r="W19" s="284"/>
      <c r="X19" s="284"/>
      <c r="Y19" s="284"/>
    </row>
    <row r="20" spans="1:25" ht="22.2" customHeight="1">
      <c r="A20" s="261" t="str">
        <f>'jobinfo(2)'!B57</f>
        <v xml:space="preserve"> Room/Area 5 </v>
      </c>
      <c r="B20" s="538" t="s">
        <v>1263</v>
      </c>
      <c r="C20" s="873">
        <v>20</v>
      </c>
      <c r="D20" s="278">
        <f>1+H18</f>
        <v>43</v>
      </c>
      <c r="E20" s="1406"/>
      <c r="F20" s="278">
        <f>1+D22</f>
        <v>46</v>
      </c>
      <c r="G20" s="334"/>
      <c r="H20" s="278">
        <f>1+F22</f>
        <v>49</v>
      </c>
      <c r="I20" s="334"/>
      <c r="J20" s="278">
        <f>1+H22</f>
        <v>52</v>
      </c>
      <c r="K20" s="334"/>
      <c r="L20" s="278">
        <f>1+J22</f>
        <v>55</v>
      </c>
      <c r="M20" s="334"/>
      <c r="N20" s="549" t="str">
        <f t="shared" ref="N20" si="8">IF(I20&lt;=C20,"DRY","WET")</f>
        <v>DRY</v>
      </c>
      <c r="O20" s="290"/>
      <c r="P20" s="1400">
        <v>5.0999999999999996</v>
      </c>
      <c r="Q20" s="1400"/>
      <c r="R20" s="1400">
        <v>0.7</v>
      </c>
      <c r="S20" s="1393">
        <f>S16+1</f>
        <v>5</v>
      </c>
      <c r="T20" s="1387">
        <f>'MIT-EQPT'!G37</f>
        <v>0</v>
      </c>
      <c r="U20" s="1387"/>
      <c r="V20" s="1387"/>
      <c r="W20" s="1388" t="str">
        <f>B20</f>
        <v>FRAMING CEILING</v>
      </c>
      <c r="X20" s="669">
        <f>C20*(1+T20)+Y20</f>
        <v>22.8</v>
      </c>
      <c r="Y20">
        <f>Y16-0.1</f>
        <v>2.8</v>
      </c>
    </row>
    <row r="21" spans="1:25" ht="22.2" customHeight="1">
      <c r="A21" s="2308">
        <f>'MIT-EQPT'!B37</f>
        <v>0</v>
      </c>
      <c r="B21" s="876" t="s">
        <v>1154</v>
      </c>
      <c r="C21" s="873">
        <v>20</v>
      </c>
      <c r="D21" s="275">
        <f>1+D20</f>
        <v>44</v>
      </c>
      <c r="E21" s="1406"/>
      <c r="F21" s="275">
        <f>1+F20</f>
        <v>47</v>
      </c>
      <c r="G21" s="334"/>
      <c r="H21" s="275">
        <f>1+H20</f>
        <v>50</v>
      </c>
      <c r="I21" s="334"/>
      <c r="J21" s="275">
        <f>1+J20</f>
        <v>53</v>
      </c>
      <c r="K21" s="334"/>
      <c r="L21" s="275">
        <f>1+L20</f>
        <v>56</v>
      </c>
      <c r="M21" s="334"/>
      <c r="N21" s="549" t="str">
        <f t="shared" si="0"/>
        <v>DRY</v>
      </c>
      <c r="O21" s="288"/>
      <c r="P21" s="1400">
        <v>3</v>
      </c>
      <c r="Q21" s="1400"/>
      <c r="R21" s="1400">
        <v>0.1</v>
      </c>
      <c r="S21" s="1399">
        <f>A21</f>
        <v>0</v>
      </c>
      <c r="T21" s="1387"/>
      <c r="U21" s="1387">
        <f>'MIT-EQPT'!H37</f>
        <v>0</v>
      </c>
      <c r="V21" s="1387"/>
      <c r="W21" s="1389" t="str">
        <f>B21</f>
        <v>Masonry/Brick</v>
      </c>
      <c r="X21" s="669">
        <f>C21*(1+U21)+Y21</f>
        <v>20.3</v>
      </c>
      <c r="Y21">
        <v>0.3</v>
      </c>
    </row>
    <row r="22" spans="1:25" ht="22.2" customHeight="1">
      <c r="A22" s="2309"/>
      <c r="B22" s="538" t="str">
        <f>B18</f>
        <v>WALL/DRYWALL</v>
      </c>
      <c r="C22" s="873">
        <v>12</v>
      </c>
      <c r="D22" s="275">
        <f>1+D21</f>
        <v>45</v>
      </c>
      <c r="E22" s="1406"/>
      <c r="F22" s="275">
        <f>1+F21</f>
        <v>48</v>
      </c>
      <c r="G22" s="334"/>
      <c r="H22" s="275">
        <f>1+H21</f>
        <v>51</v>
      </c>
      <c r="I22" s="334"/>
      <c r="J22" s="275">
        <f>1+J21</f>
        <v>54</v>
      </c>
      <c r="K22" s="334"/>
      <c r="L22" s="275">
        <f>1+L21</f>
        <v>57</v>
      </c>
      <c r="M22" s="334"/>
      <c r="N22" s="549" t="str">
        <f t="shared" si="0"/>
        <v>DRY</v>
      </c>
      <c r="O22" s="288"/>
      <c r="P22" s="1400">
        <v>2.2999999999999998</v>
      </c>
      <c r="Q22" s="1400"/>
      <c r="R22" s="1400">
        <v>0.2</v>
      </c>
      <c r="S22" s="1393"/>
      <c r="T22" s="1387"/>
      <c r="U22" s="1387"/>
      <c r="V22" s="1387">
        <f>'MIT-EQPT'!I37</f>
        <v>0</v>
      </c>
      <c r="W22" s="1388" t="str">
        <f>B22</f>
        <v>WALL/DRYWALL</v>
      </c>
      <c r="X22" s="669">
        <f>C22*(1+V22)+Y22</f>
        <v>18</v>
      </c>
      <c r="Y22">
        <v>6</v>
      </c>
    </row>
    <row r="23" spans="1:25" ht="1.2" customHeight="1">
      <c r="A23" s="263"/>
      <c r="B23"/>
      <c r="C23" s="542"/>
      <c r="D23" s="294"/>
      <c r="E23" s="290"/>
      <c r="F23" s="294"/>
      <c r="G23" s="290"/>
      <c r="H23" s="294"/>
      <c r="I23" s="290"/>
      <c r="J23" s="294"/>
      <c r="K23" s="290"/>
      <c r="L23" s="294"/>
      <c r="M23" s="290"/>
      <c r="N23" s="549"/>
      <c r="O23" s="297"/>
      <c r="P23" s="1401"/>
      <c r="Q23" s="1401"/>
      <c r="R23" s="1401"/>
      <c r="S23" s="284"/>
      <c r="T23" s="1391"/>
      <c r="U23" s="1391"/>
      <c r="V23" s="1391"/>
      <c r="W23" s="284"/>
      <c r="X23" s="290"/>
      <c r="Y23" s="284"/>
    </row>
    <row r="24" spans="1:25" ht="22.2" customHeight="1">
      <c r="A24" s="261" t="str">
        <f>'jobinfo(2)'!B58</f>
        <v xml:space="preserve"> Room/Area 6 </v>
      </c>
      <c r="B24" s="538" t="s">
        <v>1263</v>
      </c>
      <c r="C24" s="873">
        <v>20</v>
      </c>
      <c r="D24" s="278">
        <f>1+H22</f>
        <v>52</v>
      </c>
      <c r="E24" s="1406"/>
      <c r="F24" s="278">
        <f>1+D26</f>
        <v>55</v>
      </c>
      <c r="G24" s="334"/>
      <c r="H24" s="278">
        <f>1+F26</f>
        <v>58</v>
      </c>
      <c r="I24" s="334"/>
      <c r="J24" s="278">
        <f>1+H26</f>
        <v>61</v>
      </c>
      <c r="K24" s="334"/>
      <c r="L24" s="278">
        <f>1+J26</f>
        <v>64</v>
      </c>
      <c r="M24" s="334"/>
      <c r="N24" s="549" t="str">
        <f t="shared" si="0"/>
        <v>DRY</v>
      </c>
      <c r="O24" s="284"/>
      <c r="P24" s="1400">
        <v>3</v>
      </c>
      <c r="Q24" s="1400"/>
      <c r="R24" s="1400">
        <v>1.5</v>
      </c>
      <c r="S24" s="1393">
        <f>S20+1</f>
        <v>6</v>
      </c>
      <c r="T24" s="1387">
        <f>'MIT-EQPT'!G38</f>
        <v>0</v>
      </c>
      <c r="U24" s="1387"/>
      <c r="V24" s="1387"/>
      <c r="W24" s="1388" t="str">
        <f t="shared" ref="W24:W26" si="9">B24</f>
        <v>FRAMING CEILING</v>
      </c>
      <c r="X24" s="669">
        <f>C24*(1+V24)+Y24</f>
        <v>25.4</v>
      </c>
      <c r="Y24">
        <v>5.4</v>
      </c>
    </row>
    <row r="25" spans="1:25" ht="22.2" customHeight="1">
      <c r="A25" s="2296">
        <f>'MIT-EQPT'!B38</f>
        <v>0</v>
      </c>
      <c r="B25" s="876" t="s">
        <v>1154</v>
      </c>
      <c r="C25" s="873">
        <v>20</v>
      </c>
      <c r="D25" s="275">
        <f>1+D24</f>
        <v>53</v>
      </c>
      <c r="E25" s="1405"/>
      <c r="F25" s="275">
        <f>1+F24</f>
        <v>56</v>
      </c>
      <c r="G25" s="334"/>
      <c r="H25" s="275">
        <f>1+H24</f>
        <v>59</v>
      </c>
      <c r="I25" s="334"/>
      <c r="J25" s="275">
        <f>1+J24</f>
        <v>62</v>
      </c>
      <c r="K25" s="334"/>
      <c r="L25" s="275">
        <f>1+L24</f>
        <v>65</v>
      </c>
      <c r="M25" s="334"/>
      <c r="N25" s="549" t="str">
        <f t="shared" si="0"/>
        <v>DRY</v>
      </c>
      <c r="O25" s="284"/>
      <c r="P25" s="1400">
        <v>5</v>
      </c>
      <c r="Q25" s="1400"/>
      <c r="R25" s="1400">
        <v>0.5</v>
      </c>
      <c r="S25" s="1399">
        <f>A25</f>
        <v>0</v>
      </c>
      <c r="T25" s="1387"/>
      <c r="U25" s="1387">
        <f>'MIT-EQPT'!H38</f>
        <v>0</v>
      </c>
      <c r="V25" s="1387"/>
      <c r="W25" s="1388" t="str">
        <f t="shared" si="9"/>
        <v>Masonry/Brick</v>
      </c>
      <c r="X25" s="669">
        <f>C25*(1+V25)+Y25</f>
        <v>27</v>
      </c>
      <c r="Y25">
        <v>7</v>
      </c>
    </row>
    <row r="26" spans="1:25" ht="22.2" customHeight="1">
      <c r="A26" s="2299"/>
      <c r="B26" s="538" t="s">
        <v>1151</v>
      </c>
      <c r="C26" s="873">
        <v>20</v>
      </c>
      <c r="D26" s="275">
        <f>1+D25</f>
        <v>54</v>
      </c>
      <c r="E26" s="1405"/>
      <c r="F26" s="275">
        <f>1+F25</f>
        <v>57</v>
      </c>
      <c r="G26" s="334"/>
      <c r="H26" s="275">
        <f>1+H25</f>
        <v>60</v>
      </c>
      <c r="I26" s="334"/>
      <c r="J26" s="275">
        <f>1+J25</f>
        <v>63</v>
      </c>
      <c r="K26" s="334"/>
      <c r="L26" s="275">
        <f>1+L25</f>
        <v>66</v>
      </c>
      <c r="M26" s="334"/>
      <c r="N26" s="549" t="str">
        <f t="shared" si="0"/>
        <v>DRY</v>
      </c>
      <c r="O26" s="284"/>
      <c r="P26" s="1400">
        <v>3</v>
      </c>
      <c r="Q26" s="1400"/>
      <c r="R26" s="1400">
        <v>1.6</v>
      </c>
      <c r="S26" s="1393"/>
      <c r="T26" s="1387"/>
      <c r="U26" s="1387"/>
      <c r="V26" s="1387">
        <f>'MIT-EQPT'!I38</f>
        <v>0</v>
      </c>
      <c r="W26" s="1388" t="str">
        <f t="shared" si="9"/>
        <v>CONCRETE</v>
      </c>
      <c r="X26" s="669">
        <f>C26*(1+V26)+Y26</f>
        <v>20.5</v>
      </c>
      <c r="Y26">
        <v>0.5</v>
      </c>
    </row>
    <row r="27" spans="1:25" ht="1.2" customHeight="1">
      <c r="A27" s="263"/>
      <c r="B27" s="305"/>
      <c r="C27" s="542"/>
      <c r="D27" s="294"/>
      <c r="E27" s="1398"/>
      <c r="F27" s="292"/>
      <c r="G27" s="334"/>
      <c r="H27" s="292"/>
      <c r="I27" s="290"/>
      <c r="J27" s="292"/>
      <c r="K27" s="290"/>
      <c r="L27" s="292"/>
      <c r="M27" s="290"/>
      <c r="N27" s="549"/>
      <c r="O27" s="279"/>
      <c r="P27" s="1400"/>
      <c r="Q27" s="1400"/>
      <c r="R27" s="1400"/>
      <c r="S27" s="284"/>
      <c r="T27" s="1391"/>
      <c r="U27" s="1391"/>
      <c r="V27" s="1391"/>
      <c r="W27" s="284"/>
      <c r="X27" s="284"/>
      <c r="Y27" s="284"/>
    </row>
    <row r="28" spans="1:25" ht="22.2" customHeight="1">
      <c r="A28" s="261" t="str">
        <f>'jobinfo(2)'!B59</f>
        <v xml:space="preserve"> Room/Area 7 </v>
      </c>
      <c r="B28" s="1408"/>
      <c r="C28" s="873"/>
      <c r="D28" s="278">
        <f>1+H26</f>
        <v>61</v>
      </c>
      <c r="E28" s="1406"/>
      <c r="F28" s="278">
        <f>1+D30</f>
        <v>64</v>
      </c>
      <c r="G28" s="334"/>
      <c r="H28" s="278">
        <f>1+F30</f>
        <v>67</v>
      </c>
      <c r="I28" s="334"/>
      <c r="J28" s="278">
        <f>1+H30</f>
        <v>70</v>
      </c>
      <c r="K28" s="334"/>
      <c r="L28" s="278">
        <f>1+J30</f>
        <v>73</v>
      </c>
      <c r="M28" s="334"/>
      <c r="N28" s="549" t="str">
        <f t="shared" si="0"/>
        <v>DRY</v>
      </c>
      <c r="O28" s="284"/>
      <c r="P28" s="1400">
        <v>3</v>
      </c>
      <c r="Q28" s="1400"/>
      <c r="R28" s="1400">
        <v>1.5</v>
      </c>
      <c r="S28" s="1393">
        <f>S24+1</f>
        <v>7</v>
      </c>
      <c r="T28" s="1387">
        <f>'MIT-EQPT'!G39</f>
        <v>0</v>
      </c>
      <c r="U28" s="1387"/>
      <c r="V28" s="1387"/>
      <c r="W28" s="1388">
        <f>B28</f>
        <v>0</v>
      </c>
      <c r="X28" s="669">
        <f>C28*(1+T28)+Y28</f>
        <v>0.4</v>
      </c>
      <c r="Y28">
        <v>0.4</v>
      </c>
    </row>
    <row r="29" spans="1:25" ht="22.2" customHeight="1">
      <c r="A29" s="2296">
        <f>'MIT-EQPT'!B39</f>
        <v>0</v>
      </c>
      <c r="B29" s="538"/>
      <c r="C29" s="873"/>
      <c r="D29" s="275">
        <f>1+D28</f>
        <v>62</v>
      </c>
      <c r="E29" s="1406"/>
      <c r="F29" s="275">
        <f>1+F28</f>
        <v>65</v>
      </c>
      <c r="G29" s="334"/>
      <c r="H29" s="275">
        <f>1+H28</f>
        <v>68</v>
      </c>
      <c r="I29" s="334"/>
      <c r="J29" s="275">
        <f>1+J28</f>
        <v>71</v>
      </c>
      <c r="K29" s="334"/>
      <c r="L29" s="275">
        <f>1+L28</f>
        <v>74</v>
      </c>
      <c r="M29" s="334"/>
      <c r="N29" s="549" t="str">
        <f t="shared" si="0"/>
        <v>DRY</v>
      </c>
      <c r="O29" s="284"/>
      <c r="P29" s="1400">
        <v>5</v>
      </c>
      <c r="Q29" s="1400"/>
      <c r="R29" s="1400">
        <v>1</v>
      </c>
      <c r="S29" s="1399">
        <f>A29</f>
        <v>0</v>
      </c>
      <c r="T29" s="1387"/>
      <c r="U29" s="1387">
        <f>'MIT-EQPT'!H39</f>
        <v>0</v>
      </c>
      <c r="V29" s="1387"/>
      <c r="W29" s="1389">
        <f>B29</f>
        <v>0</v>
      </c>
      <c r="X29" s="669">
        <f>C29*(1+U29)+Y29</f>
        <v>-8</v>
      </c>
      <c r="Y29">
        <v>-8</v>
      </c>
    </row>
    <row r="30" spans="1:25" ht="22.2" customHeight="1">
      <c r="A30" s="2296"/>
      <c r="B30" s="538"/>
      <c r="C30" s="873"/>
      <c r="D30" s="275">
        <f>1+D29</f>
        <v>63</v>
      </c>
      <c r="E30" s="1406"/>
      <c r="F30" s="275">
        <f>1+F29</f>
        <v>66</v>
      </c>
      <c r="G30" s="334"/>
      <c r="H30" s="275">
        <f>1+H29</f>
        <v>69</v>
      </c>
      <c r="I30" s="334"/>
      <c r="J30" s="275">
        <f>1+J29</f>
        <v>72</v>
      </c>
      <c r="K30" s="334"/>
      <c r="L30" s="275">
        <f>1+L29</f>
        <v>75</v>
      </c>
      <c r="M30" s="334"/>
      <c r="N30" s="549" t="str">
        <f t="shared" si="0"/>
        <v>DRY</v>
      </c>
      <c r="O30" s="284"/>
      <c r="P30" s="1400">
        <v>6</v>
      </c>
      <c r="Q30" s="1400"/>
      <c r="R30" s="1400">
        <v>1.2</v>
      </c>
      <c r="S30" s="1393"/>
      <c r="T30" s="1387"/>
      <c r="U30" s="1387"/>
      <c r="V30" s="1387">
        <f>'MIT-EQPT'!I39</f>
        <v>0</v>
      </c>
      <c r="W30" s="1388">
        <f>B30</f>
        <v>0</v>
      </c>
      <c r="X30" s="669">
        <f>C30*(1+V30)+Y30</f>
        <v>0.1</v>
      </c>
      <c r="Y30">
        <v>0.1</v>
      </c>
    </row>
    <row r="31" spans="1:25" ht="1.2" customHeight="1">
      <c r="A31" s="264"/>
      <c r="B31" s="305"/>
      <c r="C31" s="1487"/>
      <c r="D31" s="292"/>
      <c r="E31" s="599"/>
      <c r="F31" s="294"/>
      <c r="G31" s="290"/>
      <c r="H31" s="294"/>
      <c r="I31" s="290"/>
      <c r="J31" s="294"/>
      <c r="K31" s="290"/>
      <c r="L31" s="294"/>
      <c r="M31" s="290"/>
      <c r="N31" s="549"/>
      <c r="O31" s="264"/>
      <c r="P31" s="1401"/>
      <c r="Q31" s="1401"/>
      <c r="R31" s="1401"/>
      <c r="S31" s="284"/>
      <c r="T31" s="1391"/>
      <c r="U31" s="1391"/>
      <c r="V31" s="1391"/>
      <c r="W31" s="284"/>
      <c r="X31" s="290"/>
      <c r="Y31" s="284"/>
    </row>
    <row r="32" spans="1:25" ht="22.2" customHeight="1">
      <c r="A32" s="261" t="str">
        <f>'jobinfo(2)'!B60</f>
        <v xml:space="preserve"> Room/Area 8 </v>
      </c>
      <c r="D32" s="278">
        <f>1+H30</f>
        <v>70</v>
      </c>
      <c r="E32" s="1406"/>
      <c r="F32" s="278">
        <f>1+D34</f>
        <v>73</v>
      </c>
      <c r="G32" s="334"/>
      <c r="H32" s="278">
        <f>1+F34</f>
        <v>76</v>
      </c>
      <c r="I32" s="334"/>
      <c r="J32" s="278">
        <f>1+H34</f>
        <v>79</v>
      </c>
      <c r="K32" s="334"/>
      <c r="L32" s="278">
        <f>1+J34</f>
        <v>82</v>
      </c>
      <c r="M32" s="334"/>
      <c r="N32" s="549" t="str">
        <f>IF(I32&lt;=C24,"DRY","WET")</f>
        <v>DRY</v>
      </c>
      <c r="O32" s="284"/>
      <c r="P32" s="1400">
        <v>7</v>
      </c>
      <c r="Q32" s="1400"/>
      <c r="R32" s="1400">
        <v>1</v>
      </c>
      <c r="S32" s="1393">
        <f>S28+1</f>
        <v>8</v>
      </c>
      <c r="T32" s="1387">
        <f>'MIT-EQPT'!G40</f>
        <v>0</v>
      </c>
      <c r="U32" s="1387"/>
      <c r="V32" s="1387"/>
      <c r="W32" s="1388">
        <f>B32</f>
        <v>0</v>
      </c>
      <c r="X32" s="669">
        <f>C24*(1+T32)+Y32</f>
        <v>20.399999999999999</v>
      </c>
      <c r="Y32">
        <v>0.4</v>
      </c>
    </row>
    <row r="33" spans="1:25" ht="22.2" customHeight="1">
      <c r="A33" s="2300">
        <f>'MIT-EQPT'!B40</f>
        <v>0</v>
      </c>
      <c r="D33" s="275">
        <f>1+D32</f>
        <v>71</v>
      </c>
      <c r="E33" s="1406"/>
      <c r="F33" s="275">
        <f>1+F32</f>
        <v>74</v>
      </c>
      <c r="G33" s="334"/>
      <c r="H33" s="275">
        <f>1+H32</f>
        <v>77</v>
      </c>
      <c r="I33" s="334"/>
      <c r="J33" s="275">
        <f>1+J32</f>
        <v>80</v>
      </c>
      <c r="K33" s="334"/>
      <c r="L33" s="275">
        <f>1+L32</f>
        <v>83</v>
      </c>
      <c r="M33" s="334"/>
      <c r="N33" s="549" t="str">
        <f>IF(I33&lt;=C25,"DRY","WET")</f>
        <v>DRY</v>
      </c>
      <c r="O33" s="284"/>
      <c r="P33" s="1400">
        <v>7</v>
      </c>
      <c r="Q33" s="1400"/>
      <c r="R33" s="1400">
        <v>1.2</v>
      </c>
      <c r="S33" s="1393">
        <f>A33</f>
        <v>0</v>
      </c>
      <c r="T33" s="1387"/>
      <c r="U33" s="1387">
        <f>'MIT-EQPT'!H40</f>
        <v>0</v>
      </c>
      <c r="V33" s="1387"/>
      <c r="W33" s="1389">
        <f>B33</f>
        <v>0</v>
      </c>
      <c r="X33" s="669">
        <f>C25*(1+U33)+Y33</f>
        <v>20.6</v>
      </c>
      <c r="Y33">
        <v>0.6</v>
      </c>
    </row>
    <row r="34" spans="1:25" ht="22.2" customHeight="1">
      <c r="A34" s="2301"/>
      <c r="D34" s="275">
        <f>1+D33</f>
        <v>72</v>
      </c>
      <c r="E34" s="1406"/>
      <c r="F34" s="275">
        <f>1+F33</f>
        <v>75</v>
      </c>
      <c r="G34" s="334"/>
      <c r="H34" s="275">
        <f>1+H33</f>
        <v>78</v>
      </c>
      <c r="I34" s="334"/>
      <c r="J34" s="275">
        <f>1+J33</f>
        <v>81</v>
      </c>
      <c r="K34" s="334"/>
      <c r="L34" s="275">
        <f>1+L33</f>
        <v>84</v>
      </c>
      <c r="M34" s="334"/>
      <c r="N34" s="549" t="str">
        <f>IF(I34&lt;=C26,"DRY","WET")</f>
        <v>DRY</v>
      </c>
      <c r="O34" s="284"/>
      <c r="P34" s="1400">
        <v>4</v>
      </c>
      <c r="Q34" s="1400"/>
      <c r="R34" s="1400">
        <v>3</v>
      </c>
      <c r="S34" s="1393"/>
      <c r="T34" s="1387"/>
      <c r="U34" s="1387"/>
      <c r="V34" s="1387">
        <f>'MIT-EQPT'!I40</f>
        <v>0</v>
      </c>
      <c r="W34" s="1388">
        <f>B34</f>
        <v>0</v>
      </c>
      <c r="X34" s="669">
        <f>C26*(1+V34)+Y34</f>
        <v>20.100000000000001</v>
      </c>
      <c r="Y34">
        <v>0.1</v>
      </c>
    </row>
    <row r="35" spans="1:25" ht="1.2" customHeight="1">
      <c r="A35" s="263"/>
      <c r="B35" s="305"/>
      <c r="C35" s="305"/>
      <c r="D35" s="294"/>
      <c r="E35" s="290"/>
      <c r="F35" s="294"/>
      <c r="G35" s="290"/>
      <c r="H35" s="292"/>
      <c r="I35" s="290"/>
      <c r="J35" s="292"/>
      <c r="K35" s="290"/>
      <c r="L35" s="292"/>
      <c r="M35" s="290"/>
      <c r="N35" s="549"/>
      <c r="O35" s="264"/>
      <c r="P35" s="1402"/>
      <c r="Q35" s="1402"/>
      <c r="R35" s="1402"/>
      <c r="S35" s="284"/>
      <c r="T35" s="1391"/>
      <c r="U35" s="1391"/>
      <c r="V35" s="1391"/>
      <c r="W35" s="284"/>
      <c r="X35" s="284"/>
      <c r="Y35" s="284"/>
    </row>
    <row r="36" spans="1:25" ht="16.2" customHeight="1">
      <c r="A36" s="261" t="str">
        <f>'jobinfo(2)'!B61</f>
        <v xml:space="preserve"> Room/Area 9 </v>
      </c>
      <c r="B36" s="1259"/>
      <c r="C36" s="557"/>
      <c r="D36" s="278">
        <f>1+H34</f>
        <v>79</v>
      </c>
      <c r="E36" s="334"/>
      <c r="F36" s="278">
        <f>1+D38</f>
        <v>82</v>
      </c>
      <c r="G36" s="334"/>
      <c r="H36" s="278">
        <f>1+F38</f>
        <v>85</v>
      </c>
      <c r="I36" s="290"/>
      <c r="J36" s="278">
        <f>1+H38</f>
        <v>88</v>
      </c>
      <c r="K36" s="290"/>
      <c r="L36" s="278">
        <f>1+J38</f>
        <v>91</v>
      </c>
      <c r="M36" s="290"/>
      <c r="N36" s="549" t="str">
        <f t="shared" si="0"/>
        <v>DRY</v>
      </c>
      <c r="O36" s="284"/>
      <c r="P36" s="1400">
        <v>4</v>
      </c>
      <c r="Q36" s="1400"/>
      <c r="R36" s="1400">
        <v>3</v>
      </c>
      <c r="S36" s="1393">
        <f>S32+1</f>
        <v>9</v>
      </c>
      <c r="T36" s="1387">
        <f>'MIT-EQPT'!G41</f>
        <v>0</v>
      </c>
      <c r="U36" s="1387"/>
      <c r="V36" s="1387"/>
      <c r="W36" s="1388">
        <f>B36</f>
        <v>0</v>
      </c>
      <c r="X36" s="669">
        <f>C36*(1+T36)+Y36</f>
        <v>0.30000000000000004</v>
      </c>
      <c r="Y36">
        <f>Y32-0.1</f>
        <v>0.30000000000000004</v>
      </c>
    </row>
    <row r="37" spans="1:25" ht="16.2" customHeight="1">
      <c r="A37" s="2297">
        <f>'MIT-EQPT'!B41</f>
        <v>0</v>
      </c>
      <c r="B37" s="1259"/>
      <c r="C37" s="557"/>
      <c r="D37" s="275">
        <f>1+D36</f>
        <v>80</v>
      </c>
      <c r="E37" s="334"/>
      <c r="F37" s="275">
        <f>1+F36</f>
        <v>83</v>
      </c>
      <c r="G37" s="290"/>
      <c r="H37" s="275">
        <f>1+H36</f>
        <v>86</v>
      </c>
      <c r="I37" s="334"/>
      <c r="J37" s="275">
        <f>1+J36</f>
        <v>89</v>
      </c>
      <c r="K37" s="334"/>
      <c r="L37" s="275">
        <f>1+L36</f>
        <v>92</v>
      </c>
      <c r="M37" s="334"/>
      <c r="N37" s="549" t="str">
        <f t="shared" si="0"/>
        <v>DRY</v>
      </c>
      <c r="O37" s="284"/>
      <c r="P37" s="1400">
        <v>12</v>
      </c>
      <c r="Q37" s="1400"/>
      <c r="R37" s="1400">
        <v>2</v>
      </c>
      <c r="S37" s="1393">
        <f>A37</f>
        <v>0</v>
      </c>
      <c r="T37" s="1387"/>
      <c r="U37" s="1387">
        <f>'MIT-EQPT'!H41</f>
        <v>0</v>
      </c>
      <c r="V37" s="1387"/>
      <c r="W37" s="880">
        <f>B37</f>
        <v>0</v>
      </c>
      <c r="X37" s="669">
        <f>C37*(1+U37)+Y37</f>
        <v>0.3</v>
      </c>
      <c r="Y37">
        <v>0.3</v>
      </c>
    </row>
    <row r="38" spans="1:25" ht="16.2" customHeight="1">
      <c r="A38" s="2298"/>
      <c r="B38" s="1259"/>
      <c r="C38" s="557"/>
      <c r="D38" s="275">
        <f>1+D37</f>
        <v>81</v>
      </c>
      <c r="E38" s="334"/>
      <c r="F38" s="275">
        <f>1+F37</f>
        <v>84</v>
      </c>
      <c r="G38" s="334"/>
      <c r="H38" s="275">
        <f>1+H37</f>
        <v>87</v>
      </c>
      <c r="I38" s="290"/>
      <c r="J38" s="275">
        <f>1+J37</f>
        <v>90</v>
      </c>
      <c r="K38" s="290"/>
      <c r="L38" s="275">
        <f>1+L37</f>
        <v>93</v>
      </c>
      <c r="M38" s="290"/>
      <c r="N38" s="549" t="str">
        <f t="shared" si="0"/>
        <v>DRY</v>
      </c>
      <c r="O38" s="284"/>
      <c r="P38" s="1400">
        <v>7</v>
      </c>
      <c r="Q38" s="1400"/>
      <c r="R38" s="1400">
        <v>0</v>
      </c>
      <c r="S38" s="1393"/>
      <c r="T38" s="1387"/>
      <c r="U38" s="1387"/>
      <c r="V38" s="1387">
        <f>'MIT-EQPT'!I41</f>
        <v>0</v>
      </c>
      <c r="W38" s="1388">
        <f>B38</f>
        <v>0</v>
      </c>
      <c r="X38" s="669">
        <f>C38*(1+V38)+Y38</f>
        <v>0.4</v>
      </c>
      <c r="Y38">
        <v>0.4</v>
      </c>
    </row>
    <row r="39" spans="1:25" ht="1.2" customHeight="1">
      <c r="A39" s="263"/>
      <c r="B39" s="305"/>
      <c r="C39" s="305"/>
      <c r="D39" s="292"/>
      <c r="E39" s="290"/>
      <c r="F39" s="291"/>
      <c r="G39" s="290"/>
      <c r="H39" s="291"/>
      <c r="I39" s="334"/>
      <c r="J39" s="291"/>
      <c r="K39" s="334"/>
      <c r="L39" s="291"/>
      <c r="M39" s="334"/>
      <c r="N39" s="549"/>
      <c r="O39" s="264"/>
      <c r="P39" s="1400"/>
      <c r="Q39" s="1400"/>
      <c r="R39" s="1400"/>
      <c r="S39" s="284"/>
      <c r="T39" s="1391"/>
      <c r="U39" s="1391"/>
      <c r="V39" s="1391"/>
      <c r="W39" s="284"/>
      <c r="X39" s="284"/>
      <c r="Y39" s="284"/>
    </row>
    <row r="40" spans="1:25" ht="16.2" customHeight="1">
      <c r="A40" s="261" t="str">
        <f>'jobinfo(2)'!B62</f>
        <v xml:space="preserve"> Room/Area 10 </v>
      </c>
      <c r="B40" s="1259"/>
      <c r="C40" s="557"/>
      <c r="D40" s="278">
        <f>1+H38</f>
        <v>88</v>
      </c>
      <c r="E40" s="1407"/>
      <c r="F40" s="278">
        <f>1+D42</f>
        <v>91</v>
      </c>
      <c r="G40" s="290"/>
      <c r="H40" s="278">
        <f>1+F42</f>
        <v>94</v>
      </c>
      <c r="I40" s="334"/>
      <c r="J40" s="278">
        <f>1+H42</f>
        <v>97</v>
      </c>
      <c r="K40" s="334"/>
      <c r="L40" s="278">
        <f>1+J42</f>
        <v>100</v>
      </c>
      <c r="M40" s="334"/>
      <c r="N40" s="549" t="str">
        <f t="shared" si="0"/>
        <v>DRY</v>
      </c>
      <c r="O40" s="284"/>
      <c r="P40" s="1400">
        <v>2</v>
      </c>
      <c r="Q40" s="1400"/>
      <c r="R40" s="1400">
        <v>4</v>
      </c>
      <c r="S40" s="1393">
        <f>S36+1</f>
        <v>10</v>
      </c>
      <c r="T40" s="1387">
        <f>'MIT-EQPT'!G42</f>
        <v>0</v>
      </c>
      <c r="U40" s="1387"/>
      <c r="V40" s="1387"/>
      <c r="W40" s="1388">
        <f>B40</f>
        <v>0</v>
      </c>
      <c r="X40" s="669">
        <f>C40*(1+T40)+Y40</f>
        <v>0.4</v>
      </c>
      <c r="Y40">
        <f>Y32</f>
        <v>0.4</v>
      </c>
    </row>
    <row r="41" spans="1:25" ht="16.2" customHeight="1">
      <c r="A41" s="2296">
        <f>'MIT-EQPT'!B42</f>
        <v>0</v>
      </c>
      <c r="B41" s="1259"/>
      <c r="C41" s="557"/>
      <c r="D41" s="275">
        <f>1+D40</f>
        <v>89</v>
      </c>
      <c r="E41" s="1407"/>
      <c r="F41" s="275">
        <f>1+F40</f>
        <v>92</v>
      </c>
      <c r="G41" s="334"/>
      <c r="H41" s="275">
        <f>1+H40</f>
        <v>95</v>
      </c>
      <c r="I41" s="290"/>
      <c r="J41" s="275">
        <f>1+J40</f>
        <v>98</v>
      </c>
      <c r="K41" s="290"/>
      <c r="L41" s="275">
        <f>1+L40</f>
        <v>101</v>
      </c>
      <c r="M41" s="290"/>
      <c r="N41" s="549" t="str">
        <f t="shared" si="0"/>
        <v>DRY</v>
      </c>
      <c r="O41" s="284"/>
      <c r="P41" s="1400">
        <v>6</v>
      </c>
      <c r="Q41" s="1400"/>
      <c r="R41" s="1400">
        <v>2</v>
      </c>
      <c r="S41" s="1393">
        <f>A41</f>
        <v>0</v>
      </c>
      <c r="T41" s="1387"/>
      <c r="U41" s="1387">
        <f>'MIT-EQPT'!H42</f>
        <v>0</v>
      </c>
      <c r="V41" s="1387"/>
      <c r="W41" s="880">
        <f>B41</f>
        <v>0</v>
      </c>
      <c r="X41" s="669">
        <f>C41*(1+U41)+Y41</f>
        <v>0.3</v>
      </c>
      <c r="Y41">
        <v>0.3</v>
      </c>
    </row>
    <row r="42" spans="1:25" ht="16.2" customHeight="1">
      <c r="A42" s="2296"/>
      <c r="B42" s="1259"/>
      <c r="C42" s="544"/>
      <c r="D42" s="275">
        <f>1+D41</f>
        <v>90</v>
      </c>
      <c r="E42" s="1407"/>
      <c r="F42" s="275">
        <f>1+F41</f>
        <v>93</v>
      </c>
      <c r="G42" s="290"/>
      <c r="H42" s="275">
        <f>1+H41</f>
        <v>96</v>
      </c>
      <c r="I42" s="864"/>
      <c r="J42" s="275">
        <f>1+J41</f>
        <v>99</v>
      </c>
      <c r="K42" s="864"/>
      <c r="L42" s="275">
        <f>1+L41</f>
        <v>102</v>
      </c>
      <c r="M42" s="864"/>
      <c r="N42" s="549" t="str">
        <f t="shared" si="0"/>
        <v>DRY</v>
      </c>
      <c r="O42" s="284"/>
      <c r="P42" s="1400">
        <v>4</v>
      </c>
      <c r="Q42" s="1400"/>
      <c r="R42" s="1400">
        <v>1</v>
      </c>
      <c r="S42" s="1393"/>
      <c r="T42" s="1387"/>
      <c r="U42" s="1387"/>
      <c r="V42" s="1387">
        <f>'MIT-EQPT'!I42</f>
        <v>0</v>
      </c>
      <c r="W42" s="1388">
        <f>B42</f>
        <v>0</v>
      </c>
      <c r="X42" s="669">
        <f>C42*(1+V42)+Y42</f>
        <v>0.1</v>
      </c>
      <c r="Y42">
        <v>0.1</v>
      </c>
    </row>
    <row r="43" spans="1:25" ht="16.2" customHeight="1">
      <c r="A43" s="795" t="e">
        <f>1+#REF!</f>
        <v>#REF!</v>
      </c>
      <c r="C43" s="866"/>
      <c r="D43" s="867"/>
      <c r="E43" s="868"/>
      <c r="F43" s="869"/>
      <c r="G43" s="290"/>
      <c r="H43" s="871"/>
      <c r="I43" s="872"/>
      <c r="J43" s="871"/>
      <c r="K43" s="872"/>
      <c r="L43" s="871"/>
      <c r="M43" s="872"/>
      <c r="N43" s="865"/>
      <c r="O43" s="337"/>
      <c r="Y43" s="284"/>
    </row>
    <row r="44" spans="1:25" ht="16.2" customHeight="1">
      <c r="A44" s="795" t="e">
        <f t="shared" ref="A44:A51" si="10">1+A43</f>
        <v>#REF!</v>
      </c>
      <c r="C44" s="866"/>
      <c r="D44" s="867"/>
      <c r="E44" s="868"/>
      <c r="F44" s="869"/>
      <c r="G44" s="334"/>
      <c r="H44" s="871"/>
      <c r="I44" s="872"/>
      <c r="J44" s="871"/>
      <c r="K44" s="872"/>
      <c r="L44" s="871"/>
      <c r="M44" s="872"/>
      <c r="N44" s="865"/>
      <c r="O44" s="337"/>
    </row>
    <row r="45" spans="1:25" ht="16.2" customHeight="1">
      <c r="A45" s="795" t="e">
        <f t="shared" si="10"/>
        <v>#REF!</v>
      </c>
      <c r="C45" s="866"/>
      <c r="D45" s="867"/>
      <c r="E45" s="868"/>
      <c r="F45" s="869"/>
      <c r="G45" s="334"/>
      <c r="H45" s="871"/>
      <c r="I45" s="872"/>
      <c r="J45" s="871"/>
      <c r="K45" s="872"/>
      <c r="L45" s="871"/>
      <c r="M45" s="872"/>
      <c r="N45" s="865"/>
      <c r="O45" s="337"/>
    </row>
    <row r="46" spans="1:25" ht="16.2" customHeight="1">
      <c r="A46" s="795" t="e">
        <f t="shared" si="10"/>
        <v>#REF!</v>
      </c>
      <c r="C46" s="866"/>
      <c r="D46" s="867"/>
      <c r="E46" s="868"/>
      <c r="F46" s="869"/>
      <c r="G46" s="870"/>
      <c r="H46" s="871"/>
      <c r="I46" s="872"/>
      <c r="J46" s="871"/>
      <c r="K46" s="872"/>
      <c r="L46" s="871"/>
      <c r="M46" s="872"/>
      <c r="N46" s="865"/>
      <c r="O46" s="337"/>
    </row>
    <row r="47" spans="1:25" ht="16.2" customHeight="1">
      <c r="A47" s="795" t="e">
        <f t="shared" si="10"/>
        <v>#REF!</v>
      </c>
      <c r="C47" s="866"/>
      <c r="D47" s="867"/>
      <c r="E47" s="868"/>
      <c r="F47" s="869"/>
      <c r="G47" s="870"/>
      <c r="H47" s="871"/>
      <c r="I47" s="872"/>
      <c r="J47" s="871"/>
      <c r="K47" s="872"/>
      <c r="L47" s="871"/>
      <c r="M47" s="872"/>
      <c r="N47" s="865"/>
      <c r="O47" s="337"/>
    </row>
    <row r="48" spans="1:25" ht="16.2" customHeight="1">
      <c r="A48" s="795" t="e">
        <f t="shared" si="10"/>
        <v>#REF!</v>
      </c>
      <c r="C48" s="866"/>
      <c r="D48" s="867"/>
      <c r="E48" s="868"/>
      <c r="F48" s="869"/>
      <c r="G48" s="870"/>
      <c r="H48" s="871"/>
      <c r="I48" s="872"/>
      <c r="J48" s="871"/>
      <c r="K48" s="872"/>
      <c r="L48" s="871"/>
      <c r="M48" s="872"/>
      <c r="N48" s="865"/>
      <c r="O48" s="337"/>
    </row>
    <row r="49" spans="1:19" ht="16.2" customHeight="1">
      <c r="A49" s="795" t="e">
        <f t="shared" si="10"/>
        <v>#REF!</v>
      </c>
      <c r="C49" s="866"/>
      <c r="D49" s="867"/>
      <c r="E49" s="868"/>
      <c r="F49" s="869"/>
      <c r="G49" s="870"/>
      <c r="H49" s="871"/>
      <c r="I49" s="872"/>
      <c r="J49" s="871"/>
      <c r="K49" s="872"/>
      <c r="L49" s="871"/>
      <c r="M49" s="872"/>
      <c r="N49" s="865"/>
      <c r="O49" s="337"/>
    </row>
    <row r="50" spans="1:19" ht="16.2" customHeight="1">
      <c r="A50" s="795" t="e">
        <f t="shared" si="10"/>
        <v>#REF!</v>
      </c>
      <c r="C50" s="866"/>
      <c r="D50" s="867"/>
      <c r="E50" s="868"/>
      <c r="F50" s="869"/>
      <c r="G50" s="870"/>
      <c r="H50" s="871"/>
      <c r="I50" s="872"/>
      <c r="J50" s="871"/>
      <c r="K50" s="872"/>
      <c r="L50" s="871"/>
      <c r="M50" s="872"/>
      <c r="N50" s="865"/>
      <c r="O50" s="337"/>
    </row>
    <row r="51" spans="1:19" ht="16.2" customHeight="1">
      <c r="A51" s="795" t="e">
        <f t="shared" si="10"/>
        <v>#REF!</v>
      </c>
      <c r="C51" s="866"/>
      <c r="D51" s="867"/>
      <c r="E51" s="868"/>
      <c r="F51" s="869"/>
      <c r="G51" s="870"/>
      <c r="H51" s="871"/>
      <c r="I51" s="872"/>
      <c r="J51" s="871"/>
      <c r="K51" s="872"/>
      <c r="L51" s="871"/>
      <c r="M51" s="872"/>
      <c r="N51" s="865"/>
      <c r="O51" s="337"/>
    </row>
    <row r="52" spans="1:19" ht="16.2" customHeight="1">
      <c r="A52" s="1260" t="s">
        <v>1155</v>
      </c>
      <c r="C52" s="316">
        <f>'jobinfo(2)'!$C$1</f>
        <v>0</v>
      </c>
      <c r="D52" s="458"/>
      <c r="F52" s="455">
        <f>'jobinfo(2)'!$C$2</f>
        <v>0</v>
      </c>
      <c r="H52" s="459">
        <f>'jobinfo(2)'!$C$3</f>
        <v>0</v>
      </c>
      <c r="I52" s="459"/>
      <c r="J52" s="459">
        <f>'jobinfo(2)'!$C$3</f>
        <v>0</v>
      </c>
      <c r="K52" s="459"/>
      <c r="L52" s="459">
        <f>'jobinfo(2)'!$C$3</f>
        <v>0</v>
      </c>
      <c r="M52" s="459"/>
      <c r="N52" s="549"/>
    </row>
    <row r="53" spans="1:19" ht="16.2" customHeight="1">
      <c r="A53" s="1261" t="s">
        <v>1141</v>
      </c>
      <c r="C53" s="387" t="s">
        <v>1142</v>
      </c>
      <c r="D53" s="457"/>
      <c r="E53" s="316">
        <f>E2</f>
        <v>0</v>
      </c>
      <c r="F53" s="316"/>
      <c r="G53" s="316">
        <f t="shared" ref="G53:M53" si="11">G2</f>
        <v>0</v>
      </c>
      <c r="H53" s="316">
        <f t="shared" si="11"/>
        <v>0</v>
      </c>
      <c r="I53" s="316">
        <f t="shared" si="11"/>
        <v>0</v>
      </c>
      <c r="J53" s="316">
        <f t="shared" si="11"/>
        <v>0</v>
      </c>
      <c r="K53" s="316">
        <f t="shared" si="11"/>
        <v>0</v>
      </c>
      <c r="L53" s="316">
        <f t="shared" si="11"/>
        <v>0</v>
      </c>
      <c r="M53" s="316">
        <f t="shared" si="11"/>
        <v>0</v>
      </c>
      <c r="N53" s="316"/>
    </row>
    <row r="54" spans="1:19" ht="16.2" customHeight="1">
      <c r="A54" s="546" t="s">
        <v>1143</v>
      </c>
      <c r="C54" s="311" t="s">
        <v>1145</v>
      </c>
      <c r="D54" s="310" t="s">
        <v>1146</v>
      </c>
      <c r="E54" s="312" t="s">
        <v>1147</v>
      </c>
      <c r="F54" s="312" t="s">
        <v>1146</v>
      </c>
      <c r="G54" s="312" t="s">
        <v>1148</v>
      </c>
      <c r="H54" s="312" t="s">
        <v>1146</v>
      </c>
      <c r="I54" s="312" t="s">
        <v>1149</v>
      </c>
      <c r="J54" s="312" t="s">
        <v>1146</v>
      </c>
      <c r="K54" s="312" t="s">
        <v>1149</v>
      </c>
      <c r="L54" s="312" t="s">
        <v>1146</v>
      </c>
      <c r="M54" s="312" t="s">
        <v>1149</v>
      </c>
      <c r="N54" s="549"/>
      <c r="O54" s="314">
        <v>4</v>
      </c>
      <c r="P54" s="2305" t="s">
        <v>1150</v>
      </c>
      <c r="Q54" s="2306"/>
      <c r="R54" s="2306"/>
    </row>
    <row r="55" spans="1:19" ht="16.2" customHeight="1">
      <c r="A55" s="261" t="str">
        <f>'jobinfo(2)'!B63</f>
        <v xml:space="preserve"> Room/Area 11 </v>
      </c>
      <c r="B55" s="1259" t="s">
        <v>1156</v>
      </c>
      <c r="C55" s="557"/>
      <c r="D55" s="547">
        <f>1+H42</f>
        <v>97</v>
      </c>
      <c r="E55" s="290"/>
      <c r="F55" s="278">
        <f>1+D57</f>
        <v>100</v>
      </c>
      <c r="G55" s="334"/>
      <c r="H55" s="278">
        <f>1+F57</f>
        <v>103</v>
      </c>
      <c r="I55" s="290"/>
      <c r="J55" s="278">
        <f>1+H57</f>
        <v>106</v>
      </c>
      <c r="K55" s="290"/>
      <c r="L55" s="278">
        <f>1+J57</f>
        <v>109</v>
      </c>
      <c r="M55" s="290"/>
      <c r="N55" s="549" t="str">
        <f t="shared" si="0"/>
        <v>DRY</v>
      </c>
      <c r="O55" s="290"/>
      <c r="R55">
        <v>1.5</v>
      </c>
      <c r="S55" s="1393">
        <f>S40+1</f>
        <v>11</v>
      </c>
    </row>
    <row r="56" spans="1:19" ht="16.2" customHeight="1">
      <c r="A56" s="2296">
        <f>'MIT-EQPT'!B43</f>
        <v>0</v>
      </c>
      <c r="B56" s="1259" t="s">
        <v>1157</v>
      </c>
      <c r="C56" s="557"/>
      <c r="D56" s="309">
        <f>D55+1</f>
        <v>98</v>
      </c>
      <c r="E56" s="334"/>
      <c r="F56" s="275">
        <f>1+F55</f>
        <v>101</v>
      </c>
      <c r="G56" s="290"/>
      <c r="H56" s="275">
        <f>1+H55</f>
        <v>104</v>
      </c>
      <c r="I56" s="290"/>
      <c r="J56" s="275">
        <f>1+J55</f>
        <v>107</v>
      </c>
      <c r="K56" s="290"/>
      <c r="L56" s="275">
        <f>1+L55</f>
        <v>110</v>
      </c>
      <c r="M56" s="290"/>
      <c r="N56" s="549" t="str">
        <f t="shared" si="0"/>
        <v>DRY</v>
      </c>
      <c r="O56" s="288"/>
      <c r="R56">
        <v>2</v>
      </c>
    </row>
    <row r="57" spans="1:19" ht="16.2" customHeight="1">
      <c r="A57" s="2299"/>
      <c r="B57" s="1259" t="s">
        <v>380</v>
      </c>
      <c r="C57" s="544"/>
      <c r="D57" s="308">
        <f>D56+1</f>
        <v>99</v>
      </c>
      <c r="E57" s="290"/>
      <c r="F57" s="275">
        <f>1+F56</f>
        <v>102</v>
      </c>
      <c r="G57" s="334"/>
      <c r="H57" s="275">
        <f>1+H56</f>
        <v>105</v>
      </c>
      <c r="I57" s="290"/>
      <c r="J57" s="275">
        <f>1+J56</f>
        <v>108</v>
      </c>
      <c r="K57" s="290"/>
      <c r="L57" s="275">
        <f>1+L56</f>
        <v>111</v>
      </c>
      <c r="M57" s="290"/>
      <c r="N57" s="549" t="str">
        <f t="shared" si="0"/>
        <v>DRY</v>
      </c>
      <c r="O57" s="288"/>
      <c r="R57">
        <v>2</v>
      </c>
    </row>
    <row r="58" spans="1:19" ht="1.2" customHeight="1">
      <c r="A58" s="293"/>
      <c r="B58"/>
      <c r="C58" s="307"/>
      <c r="D58" s="296"/>
      <c r="E58" s="297"/>
      <c r="F58" s="306"/>
      <c r="G58" s="297"/>
      <c r="H58" s="306"/>
      <c r="I58" s="297"/>
      <c r="J58" s="306"/>
      <c r="K58" s="297"/>
      <c r="L58" s="306"/>
      <c r="M58" s="297"/>
      <c r="N58" s="549"/>
      <c r="O58" s="297"/>
      <c r="P58" s="305"/>
      <c r="Q58" s="305"/>
      <c r="R58" s="305"/>
      <c r="S58" s="284"/>
    </row>
    <row r="59" spans="1:19" ht="16.2" customHeight="1">
      <c r="A59" s="261" t="str">
        <f>'jobinfo(2)'!B64</f>
        <v xml:space="preserve"> Room/Area 12 </v>
      </c>
      <c r="B59" s="1259" t="s">
        <v>1156</v>
      </c>
      <c r="C59" s="557"/>
      <c r="D59" s="278">
        <f>1+H57</f>
        <v>106</v>
      </c>
      <c r="E59" s="334"/>
      <c r="F59" s="278">
        <f>1+D61</f>
        <v>109</v>
      </c>
      <c r="G59" s="290"/>
      <c r="H59" s="278">
        <f>1+F61</f>
        <v>112</v>
      </c>
      <c r="I59" s="290"/>
      <c r="J59" s="278">
        <f>1+H61</f>
        <v>115</v>
      </c>
      <c r="K59" s="290"/>
      <c r="L59" s="278">
        <f>1+J61</f>
        <v>118</v>
      </c>
      <c r="M59" s="290"/>
      <c r="N59" s="549" t="str">
        <f t="shared" si="0"/>
        <v>DRY</v>
      </c>
      <c r="O59" s="290"/>
      <c r="R59">
        <v>1.5</v>
      </c>
      <c r="S59" s="1393">
        <f>S55+1</f>
        <v>12</v>
      </c>
    </row>
    <row r="60" spans="1:19" ht="16.2" customHeight="1">
      <c r="A60" s="2296">
        <f>'MIT-EQPT'!B44</f>
        <v>0</v>
      </c>
      <c r="B60" s="1259" t="s">
        <v>1157</v>
      </c>
      <c r="C60" s="557"/>
      <c r="D60" s="275">
        <f>1+D59</f>
        <v>107</v>
      </c>
      <c r="E60" s="290"/>
      <c r="F60" s="275">
        <f>1+F59</f>
        <v>110</v>
      </c>
      <c r="G60" s="290"/>
      <c r="H60" s="275">
        <f>1+H59</f>
        <v>113</v>
      </c>
      <c r="I60" s="290"/>
      <c r="J60" s="275">
        <f>1+J59</f>
        <v>116</v>
      </c>
      <c r="K60" s="290"/>
      <c r="L60" s="275">
        <f>1+L59</f>
        <v>119</v>
      </c>
      <c r="M60" s="290"/>
      <c r="N60" s="549" t="str">
        <f t="shared" si="0"/>
        <v>DRY</v>
      </c>
      <c r="O60" s="288"/>
      <c r="R60">
        <v>2</v>
      </c>
      <c r="S60" s="1393"/>
    </row>
    <row r="61" spans="1:19" ht="16.2" customHeight="1">
      <c r="A61" s="2296"/>
      <c r="B61" s="1259" t="s">
        <v>380</v>
      </c>
      <c r="C61" s="557"/>
      <c r="D61" s="275">
        <f>1+D60</f>
        <v>108</v>
      </c>
      <c r="E61" s="334"/>
      <c r="F61" s="275">
        <f>1+F60</f>
        <v>111</v>
      </c>
      <c r="G61" s="290"/>
      <c r="H61" s="275">
        <f>1+H60</f>
        <v>114</v>
      </c>
      <c r="I61" s="290"/>
      <c r="J61" s="275">
        <f>1+J60</f>
        <v>117</v>
      </c>
      <c r="K61" s="290"/>
      <c r="L61" s="275">
        <f>1+L60</f>
        <v>120</v>
      </c>
      <c r="M61" s="290"/>
      <c r="N61" s="549" t="str">
        <f t="shared" si="0"/>
        <v>DRY</v>
      </c>
      <c r="O61" s="288"/>
      <c r="R61">
        <v>1</v>
      </c>
      <c r="S61" s="1393"/>
    </row>
    <row r="62" spans="1:19" ht="1.2" customHeight="1">
      <c r="A62" s="2299"/>
      <c r="B62"/>
      <c r="C62" s="541"/>
      <c r="D62" s="296"/>
      <c r="E62" s="301"/>
      <c r="F62" s="294"/>
      <c r="G62" s="300"/>
      <c r="H62" s="303"/>
      <c r="I62" s="301"/>
      <c r="J62" s="303"/>
      <c r="K62" s="301"/>
      <c r="L62" s="303"/>
      <c r="M62" s="301"/>
      <c r="N62" s="549"/>
      <c r="O62" s="301"/>
      <c r="S62" s="284"/>
    </row>
    <row r="63" spans="1:19" ht="16.2" customHeight="1">
      <c r="A63" s="261" t="str">
        <f>'jobinfo(2)'!B65</f>
        <v xml:space="preserve"> Room/Area 13 </v>
      </c>
      <c r="B63" s="1259" t="s">
        <v>1156</v>
      </c>
      <c r="C63" s="544"/>
      <c r="D63" s="278">
        <f>1+H61</f>
        <v>115</v>
      </c>
      <c r="E63" s="290"/>
      <c r="F63" s="278">
        <f>1+D65</f>
        <v>118</v>
      </c>
      <c r="G63" s="290"/>
      <c r="H63" s="278">
        <f>1+F65</f>
        <v>121</v>
      </c>
      <c r="I63" s="290"/>
      <c r="J63" s="278">
        <f>1+H65</f>
        <v>124</v>
      </c>
      <c r="K63" s="290"/>
      <c r="L63" s="278">
        <f>1+J65</f>
        <v>127</v>
      </c>
      <c r="M63" s="290"/>
      <c r="N63" s="549" t="str">
        <f t="shared" si="0"/>
        <v>DRY</v>
      </c>
      <c r="O63" s="290"/>
      <c r="R63">
        <v>1.5</v>
      </c>
      <c r="S63" s="1393">
        <f>S59+1</f>
        <v>13</v>
      </c>
    </row>
    <row r="64" spans="1:19" ht="16.2" customHeight="1">
      <c r="A64" s="2296">
        <f>'MIT-EQPT'!B45</f>
        <v>0</v>
      </c>
      <c r="B64" s="1259" t="s">
        <v>1157</v>
      </c>
      <c r="C64" s="544"/>
      <c r="D64" s="275">
        <f>1+D63</f>
        <v>116</v>
      </c>
      <c r="E64" s="334"/>
      <c r="F64" s="275">
        <f>1+F63</f>
        <v>119</v>
      </c>
      <c r="G64" s="290"/>
      <c r="H64" s="275">
        <f>1+H63</f>
        <v>122</v>
      </c>
      <c r="I64" s="290"/>
      <c r="J64" s="275">
        <f>1+J63</f>
        <v>125</v>
      </c>
      <c r="K64" s="290"/>
      <c r="L64" s="275">
        <f>1+L63</f>
        <v>128</v>
      </c>
      <c r="M64" s="290"/>
      <c r="N64" s="549" t="str">
        <f t="shared" si="0"/>
        <v>DRY</v>
      </c>
      <c r="O64" s="288"/>
      <c r="R64">
        <v>1</v>
      </c>
      <c r="S64" s="1393"/>
    </row>
    <row r="65" spans="1:19" ht="16.2" customHeight="1">
      <c r="A65" s="2299"/>
      <c r="B65" s="1259" t="s">
        <v>380</v>
      </c>
      <c r="C65" s="544"/>
      <c r="D65" s="275">
        <f>1+D64</f>
        <v>117</v>
      </c>
      <c r="E65" s="290"/>
      <c r="F65" s="275">
        <f>1+F64</f>
        <v>120</v>
      </c>
      <c r="G65" s="290"/>
      <c r="H65" s="275">
        <f>1+H64</f>
        <v>123</v>
      </c>
      <c r="I65" s="290"/>
      <c r="J65" s="275">
        <f>1+J64</f>
        <v>126</v>
      </c>
      <c r="K65" s="290"/>
      <c r="L65" s="275">
        <f>1+L64</f>
        <v>129</v>
      </c>
      <c r="M65" s="290"/>
      <c r="N65" s="549" t="str">
        <f t="shared" si="0"/>
        <v>DRY</v>
      </c>
      <c r="O65" s="288"/>
      <c r="R65">
        <v>1.5</v>
      </c>
      <c r="S65" s="1393"/>
    </row>
    <row r="66" spans="1:19" ht="1.2" customHeight="1">
      <c r="A66" s="265"/>
      <c r="B66"/>
      <c r="C66" s="545"/>
      <c r="D66" s="295"/>
      <c r="E66" s="297"/>
      <c r="F66" s="292"/>
      <c r="G66" s="297"/>
      <c r="H66" s="292"/>
      <c r="I66" s="297"/>
      <c r="J66" s="292"/>
      <c r="K66" s="297"/>
      <c r="L66" s="292"/>
      <c r="M66" s="297"/>
      <c r="N66" s="549"/>
      <c r="O66" s="265"/>
      <c r="P66" s="305"/>
      <c r="Q66" s="305"/>
      <c r="R66" s="305"/>
      <c r="S66" s="284"/>
    </row>
    <row r="67" spans="1:19" ht="16.2" customHeight="1">
      <c r="A67" s="261" t="str">
        <f>'jobinfo(2)'!B66</f>
        <v xml:space="preserve"> Room/Area 14 </v>
      </c>
      <c r="B67" s="1259" t="s">
        <v>1156</v>
      </c>
      <c r="C67" s="544"/>
      <c r="D67" s="278">
        <f>1+H65</f>
        <v>124</v>
      </c>
      <c r="E67" s="334"/>
      <c r="F67" s="278">
        <f>1+D69</f>
        <v>127</v>
      </c>
      <c r="G67" s="290"/>
      <c r="H67" s="278">
        <f>1+F69</f>
        <v>130</v>
      </c>
      <c r="I67" s="290"/>
      <c r="J67" s="278">
        <f>1+H69</f>
        <v>133</v>
      </c>
      <c r="K67" s="290"/>
      <c r="L67" s="278">
        <f>1+J69</f>
        <v>136</v>
      </c>
      <c r="M67" s="290"/>
      <c r="N67" s="549" t="str">
        <f t="shared" si="0"/>
        <v>DRY</v>
      </c>
      <c r="O67" s="290"/>
      <c r="R67">
        <v>1</v>
      </c>
      <c r="S67" s="1393">
        <f>S63+1</f>
        <v>14</v>
      </c>
    </row>
    <row r="68" spans="1:19" ht="16.2" customHeight="1">
      <c r="A68" s="2297">
        <f>'MIT-EQPT'!B46</f>
        <v>0</v>
      </c>
      <c r="B68" s="1259" t="s">
        <v>1157</v>
      </c>
      <c r="C68" s="544"/>
      <c r="D68" s="275">
        <f>1+D67</f>
        <v>125</v>
      </c>
      <c r="E68" s="290"/>
      <c r="F68" s="275">
        <f>1+F67</f>
        <v>128</v>
      </c>
      <c r="G68" s="290"/>
      <c r="H68" s="275">
        <f>1+H67</f>
        <v>131</v>
      </c>
      <c r="I68" s="290"/>
      <c r="J68" s="275">
        <f>1+J67</f>
        <v>134</v>
      </c>
      <c r="K68" s="290"/>
      <c r="L68" s="275">
        <f>1+L67</f>
        <v>137</v>
      </c>
      <c r="M68" s="290"/>
      <c r="N68" s="549" t="str">
        <f t="shared" si="0"/>
        <v>DRY</v>
      </c>
      <c r="O68" s="288"/>
      <c r="R68">
        <v>2</v>
      </c>
      <c r="S68" s="1393"/>
    </row>
    <row r="69" spans="1:19" ht="16.2" customHeight="1">
      <c r="A69" s="2298"/>
      <c r="B69" s="1259" t="s">
        <v>380</v>
      </c>
      <c r="C69" s="544"/>
      <c r="D69" s="275">
        <f>1+D68</f>
        <v>126</v>
      </c>
      <c r="E69" s="334"/>
      <c r="F69" s="275">
        <f>1+F68</f>
        <v>129</v>
      </c>
      <c r="G69" s="290"/>
      <c r="H69" s="275">
        <f>1+H68</f>
        <v>132</v>
      </c>
      <c r="I69" s="290"/>
      <c r="J69" s="275">
        <f>1+J68</f>
        <v>135</v>
      </c>
      <c r="K69" s="290"/>
      <c r="L69" s="275">
        <f>1+L68</f>
        <v>138</v>
      </c>
      <c r="M69" s="290"/>
      <c r="N69" s="549" t="str">
        <f t="shared" si="0"/>
        <v>DRY</v>
      </c>
      <c r="O69" s="288"/>
      <c r="R69">
        <v>2</v>
      </c>
      <c r="S69" s="1393"/>
    </row>
    <row r="70" spans="1:19" ht="1.2" customHeight="1">
      <c r="A70" s="301"/>
      <c r="B70"/>
      <c r="C70" s="545"/>
      <c r="D70" s="292"/>
      <c r="E70" s="301"/>
      <c r="F70" s="294"/>
      <c r="G70" s="301"/>
      <c r="H70" s="294"/>
      <c r="I70" s="301"/>
      <c r="J70" s="294"/>
      <c r="K70" s="301"/>
      <c r="L70" s="294"/>
      <c r="M70" s="301"/>
      <c r="N70" s="549" t="str">
        <f t="shared" si="0"/>
        <v>DRY</v>
      </c>
      <c r="O70" s="301"/>
      <c r="P70" s="299"/>
      <c r="Q70" s="299"/>
      <c r="R70" s="299"/>
      <c r="S70" s="284"/>
    </row>
    <row r="71" spans="1:19" ht="16.2" customHeight="1">
      <c r="A71" s="261" t="str">
        <f>'jobinfo(2)'!B67</f>
        <v xml:space="preserve"> Room/Area 15 </v>
      </c>
      <c r="B71" s="1259" t="s">
        <v>1158</v>
      </c>
      <c r="C71" s="544"/>
      <c r="D71" s="278">
        <f>1+H69</f>
        <v>133</v>
      </c>
      <c r="E71" s="290"/>
      <c r="F71" s="278">
        <f>1+D73</f>
        <v>136</v>
      </c>
      <c r="G71" s="290"/>
      <c r="H71" s="278">
        <f>1+F73</f>
        <v>139</v>
      </c>
      <c r="I71" s="290"/>
      <c r="J71" s="278">
        <f>1+H73</f>
        <v>142</v>
      </c>
      <c r="K71" s="290"/>
      <c r="L71" s="278">
        <f>1+J73</f>
        <v>145</v>
      </c>
      <c r="M71" s="290"/>
      <c r="N71" s="549" t="str">
        <f t="shared" si="0"/>
        <v>DRY</v>
      </c>
      <c r="O71" s="290"/>
      <c r="R71">
        <v>2</v>
      </c>
      <c r="S71" s="1393">
        <f>S67+1</f>
        <v>15</v>
      </c>
    </row>
    <row r="72" spans="1:19" ht="16.2" customHeight="1">
      <c r="A72" s="2297">
        <f>'MIT-EQPT'!B47</f>
        <v>0</v>
      </c>
      <c r="B72" s="1259" t="s">
        <v>1159</v>
      </c>
      <c r="C72" s="544"/>
      <c r="D72" s="275">
        <f>1+D71</f>
        <v>134</v>
      </c>
      <c r="E72" s="290"/>
      <c r="F72" s="275">
        <f>1+F71</f>
        <v>137</v>
      </c>
      <c r="G72" s="290"/>
      <c r="H72" s="275">
        <f>1+H71</f>
        <v>140</v>
      </c>
      <c r="I72" s="290"/>
      <c r="J72" s="275">
        <f>1+J71</f>
        <v>143</v>
      </c>
      <c r="K72" s="290"/>
      <c r="L72" s="275">
        <f>1+L71</f>
        <v>146</v>
      </c>
      <c r="M72" s="290"/>
      <c r="N72" s="549" t="str">
        <f t="shared" si="0"/>
        <v>DRY</v>
      </c>
      <c r="O72" s="288"/>
      <c r="R72">
        <v>2</v>
      </c>
      <c r="S72" s="1393"/>
    </row>
    <row r="73" spans="1:19" ht="16.2" customHeight="1">
      <c r="A73" s="2298"/>
      <c r="B73" s="1259" t="s">
        <v>380</v>
      </c>
      <c r="C73" s="544"/>
      <c r="D73" s="275">
        <f>1+D72</f>
        <v>135</v>
      </c>
      <c r="E73" s="290"/>
      <c r="F73" s="275">
        <f>1+F72</f>
        <v>138</v>
      </c>
      <c r="G73" s="290"/>
      <c r="H73" s="275">
        <f>1+H72</f>
        <v>141</v>
      </c>
      <c r="I73" s="290"/>
      <c r="J73" s="275">
        <f>1+J72</f>
        <v>144</v>
      </c>
      <c r="K73" s="290"/>
      <c r="L73" s="275">
        <f>1+L72</f>
        <v>147</v>
      </c>
      <c r="M73" s="290"/>
      <c r="N73" s="549" t="str">
        <f t="shared" si="0"/>
        <v>DRY</v>
      </c>
      <c r="O73" s="288"/>
      <c r="R73">
        <v>2</v>
      </c>
      <c r="S73" s="1393"/>
    </row>
    <row r="74" spans="1:19" ht="1.2" customHeight="1">
      <c r="A74" s="263"/>
      <c r="B74"/>
      <c r="C74" s="542"/>
      <c r="D74" s="294"/>
      <c r="E74" s="297"/>
      <c r="F74" s="294"/>
      <c r="G74" s="297"/>
      <c r="H74" s="294"/>
      <c r="I74" s="301"/>
      <c r="J74" s="294"/>
      <c r="K74" s="301"/>
      <c r="L74" s="294"/>
      <c r="M74" s="301"/>
      <c r="N74" s="549" t="str">
        <f t="shared" si="0"/>
        <v>DRY</v>
      </c>
      <c r="O74" s="297"/>
      <c r="P74" s="305"/>
      <c r="Q74" s="305"/>
      <c r="R74" s="305"/>
      <c r="S74" s="284"/>
    </row>
    <row r="75" spans="1:19" ht="16.2" customHeight="1">
      <c r="A75" s="261" t="str">
        <f>'jobinfo(2)'!B68</f>
        <v xml:space="preserve"> Room/Area 16 </v>
      </c>
      <c r="B75"/>
      <c r="C75" s="544"/>
      <c r="D75" s="278">
        <f>1+H73</f>
        <v>142</v>
      </c>
      <c r="E75" s="290"/>
      <c r="F75" s="278">
        <f>1+D77</f>
        <v>145</v>
      </c>
      <c r="G75" s="290"/>
      <c r="H75" s="278">
        <f>1+F77</f>
        <v>148</v>
      </c>
      <c r="I75" s="290"/>
      <c r="J75" s="278">
        <f>1+H77</f>
        <v>151</v>
      </c>
      <c r="K75" s="290"/>
      <c r="L75" s="278">
        <f>1+J77</f>
        <v>154</v>
      </c>
      <c r="M75" s="290"/>
      <c r="N75" s="549" t="str">
        <f t="shared" si="0"/>
        <v>DRY</v>
      </c>
      <c r="O75" s="284"/>
      <c r="R75">
        <v>1.5</v>
      </c>
      <c r="S75" s="1393">
        <f>S71+1</f>
        <v>16</v>
      </c>
    </row>
    <row r="76" spans="1:19" ht="16.2" customHeight="1">
      <c r="A76" s="2297">
        <f>'MIT-EQPT'!B48</f>
        <v>0</v>
      </c>
      <c r="B76"/>
      <c r="C76" s="544"/>
      <c r="D76" s="275">
        <f>1+D75</f>
        <v>143</v>
      </c>
      <c r="E76" s="290"/>
      <c r="F76" s="275">
        <f>1+F75</f>
        <v>146</v>
      </c>
      <c r="G76" s="290"/>
      <c r="H76" s="275">
        <f>1+H75</f>
        <v>149</v>
      </c>
      <c r="I76" s="290"/>
      <c r="J76" s="275">
        <f>1+J75</f>
        <v>152</v>
      </c>
      <c r="K76" s="290"/>
      <c r="L76" s="275">
        <f>1+L75</f>
        <v>155</v>
      </c>
      <c r="M76" s="290"/>
      <c r="N76" s="549" t="str">
        <f t="shared" si="0"/>
        <v>DRY</v>
      </c>
      <c r="O76" s="284"/>
      <c r="R76">
        <v>0</v>
      </c>
      <c r="S76" s="1393"/>
    </row>
    <row r="77" spans="1:19" ht="16.2" customHeight="1">
      <c r="A77" s="2298"/>
      <c r="B77"/>
      <c r="C77" s="544"/>
      <c r="D77" s="275">
        <f>1+D76</f>
        <v>144</v>
      </c>
      <c r="E77" s="290"/>
      <c r="F77" s="275">
        <f>1+F76</f>
        <v>147</v>
      </c>
      <c r="G77" s="290"/>
      <c r="H77" s="275">
        <f>1+H76</f>
        <v>150</v>
      </c>
      <c r="I77" s="290"/>
      <c r="J77" s="275">
        <f>1+J76</f>
        <v>153</v>
      </c>
      <c r="K77" s="290"/>
      <c r="L77" s="275">
        <f>1+L76</f>
        <v>156</v>
      </c>
      <c r="M77" s="290"/>
      <c r="N77" s="549" t="str">
        <f t="shared" si="0"/>
        <v>DRY</v>
      </c>
      <c r="O77" s="284"/>
      <c r="R77">
        <v>0</v>
      </c>
      <c r="S77" s="1393"/>
    </row>
    <row r="78" spans="1:19" ht="1.2" customHeight="1">
      <c r="A78" s="263"/>
      <c r="B78"/>
      <c r="C78" s="542"/>
      <c r="D78" s="294"/>
      <c r="E78" s="262"/>
      <c r="F78" s="292"/>
      <c r="G78" s="262"/>
      <c r="H78" s="292"/>
      <c r="I78" s="297"/>
      <c r="J78" s="292"/>
      <c r="K78" s="297"/>
      <c r="L78" s="292"/>
      <c r="M78" s="297"/>
      <c r="N78" s="549" t="str">
        <f t="shared" si="0"/>
        <v>DRY</v>
      </c>
      <c r="O78" s="279"/>
      <c r="S78" s="284"/>
    </row>
    <row r="79" spans="1:19" ht="16.2" customHeight="1">
      <c r="A79" s="261" t="str">
        <f>'jobinfo(2)'!B69</f>
        <v xml:space="preserve"> Room/Area 17 </v>
      </c>
      <c r="B79" s="1259" t="s">
        <v>1158</v>
      </c>
      <c r="C79" s="544"/>
      <c r="D79" s="278">
        <f>1+H77</f>
        <v>151</v>
      </c>
      <c r="E79" s="290"/>
      <c r="F79" s="278">
        <f>1+D81</f>
        <v>154</v>
      </c>
      <c r="G79" s="290"/>
      <c r="H79" s="278">
        <f>1+F81</f>
        <v>157</v>
      </c>
      <c r="I79" s="290"/>
      <c r="J79" s="278">
        <f>1+H81</f>
        <v>160</v>
      </c>
      <c r="K79" s="290"/>
      <c r="L79" s="278">
        <f>1+J81</f>
        <v>163</v>
      </c>
      <c r="M79" s="290"/>
      <c r="N79" s="549" t="str">
        <f t="shared" si="0"/>
        <v>DRY</v>
      </c>
      <c r="O79" s="284"/>
      <c r="R79">
        <v>1.5</v>
      </c>
      <c r="S79" s="1393">
        <f>S75+1</f>
        <v>17</v>
      </c>
    </row>
    <row r="80" spans="1:19" ht="16.2" customHeight="1">
      <c r="A80" s="2296">
        <f>'MIT-EQPT'!B49</f>
        <v>0</v>
      </c>
      <c r="B80" s="1259" t="s">
        <v>1159</v>
      </c>
      <c r="C80" s="544"/>
      <c r="D80" s="275">
        <f>1+D79</f>
        <v>152</v>
      </c>
      <c r="E80" s="290"/>
      <c r="F80" s="275">
        <f>1+F79</f>
        <v>155</v>
      </c>
      <c r="G80" s="290"/>
      <c r="H80" s="275">
        <f>1+H79</f>
        <v>158</v>
      </c>
      <c r="I80" s="290"/>
      <c r="J80" s="275">
        <f>1+J79</f>
        <v>161</v>
      </c>
      <c r="K80" s="290"/>
      <c r="L80" s="275">
        <f>1+L79</f>
        <v>164</v>
      </c>
      <c r="M80" s="290"/>
      <c r="N80" s="549" t="str">
        <f t="shared" ref="N80:N94" si="12">IF(I80&lt;=C80,"DRY","WET")</f>
        <v>DRY</v>
      </c>
      <c r="O80" s="284"/>
      <c r="R80">
        <v>2</v>
      </c>
      <c r="S80" s="1393"/>
    </row>
    <row r="81" spans="1:19" ht="16.2" customHeight="1">
      <c r="A81" s="2296"/>
      <c r="B81" s="1259" t="s">
        <v>380</v>
      </c>
      <c r="C81" s="544"/>
      <c r="D81" s="275">
        <f>1+D80</f>
        <v>153</v>
      </c>
      <c r="E81" s="290"/>
      <c r="F81" s="275">
        <f>1+F80</f>
        <v>156</v>
      </c>
      <c r="G81" s="290"/>
      <c r="H81" s="275">
        <f>1+H80</f>
        <v>159</v>
      </c>
      <c r="I81" s="290"/>
      <c r="J81" s="275">
        <f>1+J80</f>
        <v>162</v>
      </c>
      <c r="K81" s="290"/>
      <c r="L81" s="275">
        <f>1+L80</f>
        <v>165</v>
      </c>
      <c r="M81" s="290"/>
      <c r="N81" s="549" t="str">
        <f t="shared" si="12"/>
        <v>DRY</v>
      </c>
      <c r="O81" s="284"/>
      <c r="R81">
        <v>1</v>
      </c>
      <c r="S81" s="1393"/>
    </row>
    <row r="82" spans="1:19" ht="1.2" customHeight="1">
      <c r="A82" s="264"/>
      <c r="B82"/>
      <c r="C82" s="542"/>
      <c r="D82" s="292"/>
      <c r="E82" s="264"/>
      <c r="F82" s="294"/>
      <c r="G82" s="264"/>
      <c r="H82" s="294"/>
      <c r="I82" s="264"/>
      <c r="J82" s="294"/>
      <c r="K82" s="264"/>
      <c r="L82" s="294"/>
      <c r="M82" s="264"/>
      <c r="N82" s="549" t="str">
        <f t="shared" si="12"/>
        <v>DRY</v>
      </c>
      <c r="O82" s="264"/>
      <c r="P82" s="305"/>
      <c r="Q82" s="305"/>
      <c r="R82" s="305"/>
      <c r="S82" s="284"/>
    </row>
    <row r="83" spans="1:19" ht="16.2" customHeight="1">
      <c r="A83" s="261" t="str">
        <f>'jobinfo(2)'!B70</f>
        <v xml:space="preserve"> Room/Area 18 </v>
      </c>
      <c r="B83" s="1259" t="s">
        <v>1158</v>
      </c>
      <c r="C83" s="544"/>
      <c r="D83" s="278">
        <f>1+H81</f>
        <v>160</v>
      </c>
      <c r="E83" s="290"/>
      <c r="F83" s="278">
        <f>1+D85</f>
        <v>163</v>
      </c>
      <c r="G83" s="290"/>
      <c r="H83" s="278">
        <f>1+F85</f>
        <v>166</v>
      </c>
      <c r="I83" s="290"/>
      <c r="J83" s="278">
        <f>1+H85</f>
        <v>169</v>
      </c>
      <c r="K83" s="290"/>
      <c r="L83" s="278">
        <f>1+J85</f>
        <v>172</v>
      </c>
      <c r="M83" s="290"/>
      <c r="N83" s="549" t="str">
        <f t="shared" si="12"/>
        <v>DRY</v>
      </c>
      <c r="O83" s="284"/>
      <c r="R83">
        <v>1.5</v>
      </c>
      <c r="S83" s="1393">
        <f>S79+1</f>
        <v>18</v>
      </c>
    </row>
    <row r="84" spans="1:19" ht="16.2" customHeight="1">
      <c r="A84" s="2297">
        <f>'MIT-EQPT'!B50</f>
        <v>0</v>
      </c>
      <c r="B84" s="1259" t="s">
        <v>1159</v>
      </c>
      <c r="C84" s="544"/>
      <c r="D84" s="275">
        <f>1+D83</f>
        <v>161</v>
      </c>
      <c r="E84" s="288"/>
      <c r="F84" s="275">
        <f>1+F83</f>
        <v>164</v>
      </c>
      <c r="G84" s="288"/>
      <c r="H84" s="275">
        <f>1+H83</f>
        <v>167</v>
      </c>
      <c r="I84" s="288"/>
      <c r="J84" s="275">
        <f>1+J83</f>
        <v>170</v>
      </c>
      <c r="K84" s="288"/>
      <c r="L84" s="275">
        <f>1+L83</f>
        <v>173</v>
      </c>
      <c r="M84" s="288"/>
      <c r="N84" s="549" t="str">
        <f t="shared" si="12"/>
        <v>DRY</v>
      </c>
      <c r="O84" s="284"/>
      <c r="R84">
        <v>2</v>
      </c>
      <c r="S84" s="1393"/>
    </row>
    <row r="85" spans="1:19" ht="16.2" customHeight="1">
      <c r="A85" s="2298"/>
      <c r="B85" s="1259" t="s">
        <v>380</v>
      </c>
      <c r="C85" s="544"/>
      <c r="D85" s="275">
        <f>1+D84</f>
        <v>162</v>
      </c>
      <c r="E85" s="288"/>
      <c r="F85" s="275">
        <f>1+F84</f>
        <v>165</v>
      </c>
      <c r="G85" s="288"/>
      <c r="H85" s="275">
        <f>1+H84</f>
        <v>168</v>
      </c>
      <c r="I85" s="288"/>
      <c r="J85" s="275">
        <f>1+J84</f>
        <v>171</v>
      </c>
      <c r="K85" s="288"/>
      <c r="L85" s="275">
        <f>1+L84</f>
        <v>174</v>
      </c>
      <c r="M85" s="288"/>
      <c r="N85" s="549" t="str">
        <f t="shared" si="12"/>
        <v>DRY</v>
      </c>
      <c r="O85" s="284"/>
      <c r="R85">
        <v>2</v>
      </c>
      <c r="S85" s="1393"/>
    </row>
    <row r="86" spans="1:19" ht="1.2" customHeight="1">
      <c r="A86" s="263"/>
      <c r="B86"/>
      <c r="C86" s="542"/>
      <c r="D86" s="294"/>
      <c r="E86" s="264"/>
      <c r="F86" s="294"/>
      <c r="G86" s="264"/>
      <c r="H86" s="292"/>
      <c r="I86" s="264"/>
      <c r="J86" s="292"/>
      <c r="K86" s="264"/>
      <c r="L86" s="292"/>
      <c r="M86" s="264"/>
      <c r="N86" s="549" t="str">
        <f t="shared" si="12"/>
        <v>DRY</v>
      </c>
      <c r="O86" s="264"/>
      <c r="P86" s="299"/>
      <c r="Q86" s="299"/>
      <c r="R86" s="299"/>
      <c r="S86" s="284"/>
    </row>
    <row r="87" spans="1:19" ht="16.2" customHeight="1">
      <c r="A87" s="261" t="str">
        <f>'jobinfo(2)'!B71</f>
        <v xml:space="preserve"> Room/Area 19 </v>
      </c>
      <c r="B87" s="1259" t="s">
        <v>1158</v>
      </c>
      <c r="C87" s="544"/>
      <c r="D87" s="278">
        <f>1+H85</f>
        <v>169</v>
      </c>
      <c r="E87" s="290"/>
      <c r="F87" s="278">
        <f>1+D89</f>
        <v>172</v>
      </c>
      <c r="G87" s="290"/>
      <c r="H87" s="278">
        <f>1+F89</f>
        <v>175</v>
      </c>
      <c r="I87" s="290"/>
      <c r="J87" s="278">
        <f>1+H89</f>
        <v>178</v>
      </c>
      <c r="K87" s="290"/>
      <c r="L87" s="278">
        <f>1+J89</f>
        <v>181</v>
      </c>
      <c r="M87" s="290"/>
      <c r="N87" s="549" t="str">
        <f t="shared" si="12"/>
        <v>DRY</v>
      </c>
      <c r="O87" s="284"/>
      <c r="R87">
        <v>1.5</v>
      </c>
      <c r="S87" s="1393">
        <f>S83+1</f>
        <v>19</v>
      </c>
    </row>
    <row r="88" spans="1:19" ht="16.2" customHeight="1">
      <c r="A88" s="2297">
        <f>'MIT-EQPT'!B51</f>
        <v>0</v>
      </c>
      <c r="B88" s="1259" t="s">
        <v>1160</v>
      </c>
      <c r="C88" s="544"/>
      <c r="D88" s="275">
        <f>1+D87</f>
        <v>170</v>
      </c>
      <c r="E88" s="288"/>
      <c r="F88" s="275">
        <f>1+F87</f>
        <v>173</v>
      </c>
      <c r="G88" s="288"/>
      <c r="H88" s="275">
        <f>1+H87</f>
        <v>176</v>
      </c>
      <c r="I88" s="288"/>
      <c r="J88" s="275">
        <f>1+J87</f>
        <v>179</v>
      </c>
      <c r="K88" s="288"/>
      <c r="L88" s="275">
        <f>1+L87</f>
        <v>182</v>
      </c>
      <c r="M88" s="288"/>
      <c r="N88" s="549" t="str">
        <f t="shared" si="12"/>
        <v>DRY</v>
      </c>
      <c r="O88" s="284"/>
      <c r="R88">
        <v>2</v>
      </c>
      <c r="S88" s="1393"/>
    </row>
    <row r="89" spans="1:19" ht="16.2" customHeight="1">
      <c r="A89" s="2298"/>
      <c r="B89" s="1259" t="s">
        <v>380</v>
      </c>
      <c r="C89" s="544"/>
      <c r="D89" s="275">
        <f>1+D88</f>
        <v>171</v>
      </c>
      <c r="E89" s="288"/>
      <c r="F89" s="275">
        <f>1+F88</f>
        <v>174</v>
      </c>
      <c r="G89" s="288"/>
      <c r="H89" s="275">
        <f>1+H88</f>
        <v>177</v>
      </c>
      <c r="I89" s="288"/>
      <c r="J89" s="275">
        <f>1+J88</f>
        <v>180</v>
      </c>
      <c r="K89" s="288"/>
      <c r="L89" s="275">
        <f>1+L88</f>
        <v>183</v>
      </c>
      <c r="M89" s="288"/>
      <c r="N89" s="549" t="str">
        <f t="shared" si="12"/>
        <v>DRY</v>
      </c>
      <c r="O89" s="284"/>
      <c r="R89">
        <v>2</v>
      </c>
      <c r="S89" s="1393"/>
    </row>
    <row r="90" spans="1:19" ht="1.2" customHeight="1">
      <c r="A90" s="263"/>
      <c r="B90"/>
      <c r="C90" s="544"/>
      <c r="D90" s="292"/>
      <c r="E90" s="264"/>
      <c r="F90" s="291"/>
      <c r="G90" s="264"/>
      <c r="H90" s="291"/>
      <c r="I90" s="264"/>
      <c r="J90" s="291"/>
      <c r="K90" s="264"/>
      <c r="L90" s="291"/>
      <c r="M90" s="264"/>
      <c r="N90" s="549" t="str">
        <f t="shared" si="12"/>
        <v>DRY</v>
      </c>
      <c r="O90" s="264"/>
      <c r="S90" s="284"/>
    </row>
    <row r="91" spans="1:19" ht="16.2" customHeight="1">
      <c r="A91" s="261" t="str">
        <f>'jobinfo(2)'!B72</f>
        <v xml:space="preserve"> Room/Area 20 </v>
      </c>
      <c r="B91" s="1259" t="s">
        <v>1156</v>
      </c>
      <c r="C91" s="544"/>
      <c r="D91" s="278">
        <f>1+H89</f>
        <v>178</v>
      </c>
      <c r="E91" s="290"/>
      <c r="F91" s="278">
        <f>1+D93</f>
        <v>181</v>
      </c>
      <c r="G91" s="290"/>
      <c r="H91" s="278">
        <f>1+F93</f>
        <v>184</v>
      </c>
      <c r="I91" s="290"/>
      <c r="J91" s="278">
        <f>1+H93</f>
        <v>187</v>
      </c>
      <c r="K91" s="290"/>
      <c r="L91" s="278">
        <f>1+J93</f>
        <v>190</v>
      </c>
      <c r="M91" s="290"/>
      <c r="N91" s="549" t="str">
        <f t="shared" si="12"/>
        <v>DRY</v>
      </c>
      <c r="O91" s="284"/>
      <c r="R91">
        <v>1.5</v>
      </c>
      <c r="S91" s="1393">
        <f>S87+1</f>
        <v>20</v>
      </c>
    </row>
    <row r="92" spans="1:19" ht="16.2" customHeight="1">
      <c r="A92" s="2296">
        <f>'MIT-EQPT'!B52</f>
        <v>0</v>
      </c>
      <c r="B92" s="1259" t="s">
        <v>1159</v>
      </c>
      <c r="C92" s="544"/>
      <c r="D92" s="275">
        <f>1+D91</f>
        <v>179</v>
      </c>
      <c r="E92" s="288"/>
      <c r="F92" s="275">
        <f>1+F91</f>
        <v>182</v>
      </c>
      <c r="G92" s="288"/>
      <c r="H92" s="275">
        <f>1+H91</f>
        <v>185</v>
      </c>
      <c r="I92" s="288"/>
      <c r="J92" s="275">
        <f>1+J91</f>
        <v>188</v>
      </c>
      <c r="K92" s="288"/>
      <c r="L92" s="275">
        <f>1+L91</f>
        <v>191</v>
      </c>
      <c r="M92" s="288"/>
      <c r="N92" s="549" t="str">
        <f t="shared" si="12"/>
        <v>DRY</v>
      </c>
      <c r="O92" s="284"/>
      <c r="R92">
        <v>2</v>
      </c>
      <c r="S92" s="1393"/>
    </row>
    <row r="93" spans="1:19" ht="16.2" customHeight="1">
      <c r="A93" s="2296"/>
      <c r="B93" s="1259" t="s">
        <v>380</v>
      </c>
      <c r="C93" s="544"/>
      <c r="D93" s="275">
        <f>1+D92</f>
        <v>180</v>
      </c>
      <c r="E93" s="288"/>
      <c r="F93" s="275">
        <f>1+F92</f>
        <v>183</v>
      </c>
      <c r="G93" s="288"/>
      <c r="H93" s="275">
        <f>1+H92</f>
        <v>186</v>
      </c>
      <c r="I93" s="288"/>
      <c r="J93" s="275">
        <f>1+J92</f>
        <v>189</v>
      </c>
      <c r="K93" s="288"/>
      <c r="L93" s="275">
        <f>1+L92</f>
        <v>192</v>
      </c>
      <c r="M93" s="288"/>
      <c r="N93" s="549" t="str">
        <f t="shared" si="12"/>
        <v>DRY</v>
      </c>
      <c r="O93" s="284"/>
      <c r="R93">
        <v>2</v>
      </c>
      <c r="S93" s="1393"/>
    </row>
    <row r="94" spans="1:19" ht="1.2" customHeight="1">
      <c r="A94" s="283"/>
      <c r="B94"/>
      <c r="C94" s="280"/>
      <c r="D94" s="275">
        <f>1+D93</f>
        <v>181</v>
      </c>
      <c r="E94" s="282"/>
      <c r="F94" s="281"/>
      <c r="G94" s="279"/>
      <c r="H94" s="280"/>
      <c r="I94" s="279"/>
      <c r="J94" s="280"/>
      <c r="K94" s="279"/>
      <c r="L94" s="280"/>
      <c r="M94" s="279"/>
      <c r="N94" s="549" t="str">
        <f t="shared" si="12"/>
        <v>DRY</v>
      </c>
      <c r="O94" s="279"/>
      <c r="S94" s="284"/>
    </row>
    <row r="95" spans="1:19" ht="15">
      <c r="A95" s="273">
        <v>21</v>
      </c>
      <c r="B95" s="1259" t="s">
        <v>1158</v>
      </c>
    </row>
    <row r="96" spans="1:19" ht="15">
      <c r="A96" s="273">
        <f>1+A95</f>
        <v>22</v>
      </c>
      <c r="B96" s="1259" t="s">
        <v>1159</v>
      </c>
    </row>
    <row r="97" spans="1:18" ht="15">
      <c r="A97" s="273">
        <f t="shared" ref="A97:A104" si="13">1+A96</f>
        <v>23</v>
      </c>
      <c r="B97" s="1259" t="s">
        <v>380</v>
      </c>
    </row>
    <row r="98" spans="1:18">
      <c r="A98" s="273">
        <f t="shared" si="13"/>
        <v>24</v>
      </c>
      <c r="B98"/>
    </row>
    <row r="99" spans="1:18" ht="15">
      <c r="A99" s="273">
        <f t="shared" si="13"/>
        <v>25</v>
      </c>
      <c r="B99" s="1259" t="s">
        <v>1158</v>
      </c>
    </row>
    <row r="100" spans="1:18" ht="15">
      <c r="A100" s="273">
        <f t="shared" si="13"/>
        <v>26</v>
      </c>
      <c r="B100" s="1259" t="s">
        <v>1159</v>
      </c>
    </row>
    <row r="101" spans="1:18" ht="15">
      <c r="A101" s="273">
        <f t="shared" si="13"/>
        <v>27</v>
      </c>
      <c r="B101" s="1259" t="s">
        <v>380</v>
      </c>
    </row>
    <row r="102" spans="1:18">
      <c r="A102" s="273">
        <f t="shared" si="13"/>
        <v>28</v>
      </c>
      <c r="B102"/>
    </row>
    <row r="103" spans="1:18">
      <c r="A103" s="273">
        <f t="shared" si="13"/>
        <v>29</v>
      </c>
      <c r="B103"/>
    </row>
    <row r="104" spans="1:18">
      <c r="A104" s="273">
        <f t="shared" si="13"/>
        <v>30</v>
      </c>
      <c r="B104"/>
    </row>
    <row r="105" spans="1:18" ht="18">
      <c r="A105" s="1260" t="s">
        <v>1155</v>
      </c>
      <c r="B105"/>
      <c r="C105" s="316">
        <f>'jobinfo(2)'!$C$1</f>
        <v>0</v>
      </c>
      <c r="D105" s="458"/>
      <c r="F105" s="455">
        <f>'jobinfo(2)'!$C$2</f>
        <v>0</v>
      </c>
      <c r="H105" s="459">
        <f>'jobinfo(2)'!$C$3</f>
        <v>0</v>
      </c>
      <c r="I105" s="459"/>
      <c r="J105" s="459">
        <f>'jobinfo(2)'!$C$3</f>
        <v>0</v>
      </c>
      <c r="K105" s="459"/>
      <c r="L105" s="459">
        <f>'jobinfo(2)'!$C$3</f>
        <v>0</v>
      </c>
      <c r="M105" s="459"/>
      <c r="N105" s="549"/>
    </row>
    <row r="106" spans="1:18" ht="18">
      <c r="A106" s="1261" t="s">
        <v>1141</v>
      </c>
      <c r="B106" s="1259" t="s">
        <v>1158</v>
      </c>
      <c r="C106" s="387" t="s">
        <v>1142</v>
      </c>
      <c r="D106" s="457"/>
      <c r="E106" s="316" t="str">
        <f>E54</f>
        <v>DAY # 1</v>
      </c>
      <c r="F106" s="316"/>
      <c r="G106" s="316" t="str">
        <f t="shared" ref="G106:M106" si="14">G54</f>
        <v>DAY # 2</v>
      </c>
      <c r="H106" s="316" t="str">
        <f t="shared" si="14"/>
        <v>"#</v>
      </c>
      <c r="I106" s="316" t="str">
        <f t="shared" si="14"/>
        <v>DAY # 3</v>
      </c>
      <c r="J106" s="316" t="str">
        <f t="shared" si="14"/>
        <v>"#</v>
      </c>
      <c r="K106" s="316" t="str">
        <f t="shared" si="14"/>
        <v>DAY # 3</v>
      </c>
      <c r="L106" s="316" t="str">
        <f t="shared" si="14"/>
        <v>"#</v>
      </c>
      <c r="M106" s="316" t="str">
        <f t="shared" si="14"/>
        <v>DAY # 3</v>
      </c>
      <c r="N106" s="316"/>
    </row>
    <row r="107" spans="1:18" ht="18">
      <c r="A107" s="546" t="s">
        <v>1143</v>
      </c>
      <c r="B107" s="1259" t="s">
        <v>1157</v>
      </c>
      <c r="C107" s="311" t="s">
        <v>1145</v>
      </c>
      <c r="D107" s="310" t="s">
        <v>1146</v>
      </c>
      <c r="E107" s="312" t="s">
        <v>1147</v>
      </c>
      <c r="F107" s="312" t="s">
        <v>1146</v>
      </c>
      <c r="G107" s="312" t="s">
        <v>1148</v>
      </c>
      <c r="H107" s="312" t="s">
        <v>1146</v>
      </c>
      <c r="I107" s="312" t="s">
        <v>1149</v>
      </c>
      <c r="J107" s="312" t="s">
        <v>1146</v>
      </c>
      <c r="K107" s="312" t="s">
        <v>1149</v>
      </c>
      <c r="L107" s="312" t="s">
        <v>1146</v>
      </c>
      <c r="M107" s="312" t="s">
        <v>1149</v>
      </c>
      <c r="N107" s="549"/>
      <c r="O107" s="314">
        <v>4</v>
      </c>
      <c r="P107" s="2305" t="s">
        <v>1150</v>
      </c>
      <c r="Q107" s="2306"/>
      <c r="R107" s="2306"/>
    </row>
    <row r="108" spans="1:18" ht="18">
      <c r="A108" s="261" t="str">
        <f>'jobinfo(2)'!B73</f>
        <v xml:space="preserve"> Room/Area 21 </v>
      </c>
      <c r="B108" s="1259" t="s">
        <v>380</v>
      </c>
      <c r="C108" s="557"/>
      <c r="D108" s="547">
        <f>1+H94</f>
        <v>1</v>
      </c>
      <c r="E108" s="290"/>
      <c r="F108" s="278">
        <f>1+D110</f>
        <v>4</v>
      </c>
      <c r="G108" s="334"/>
      <c r="H108" s="278">
        <f>1+F110</f>
        <v>7</v>
      </c>
      <c r="I108" s="290"/>
      <c r="J108" s="278">
        <f>1+H110</f>
        <v>10</v>
      </c>
      <c r="K108" s="290"/>
      <c r="L108" s="278">
        <f>1+J110</f>
        <v>13</v>
      </c>
      <c r="M108" s="290"/>
      <c r="N108" s="549" t="str">
        <f t="shared" ref="N108:N110" si="15">IF(I108&lt;=C108,"DRY","WET")</f>
        <v>DRY</v>
      </c>
      <c r="O108" s="290"/>
      <c r="P108">
        <v>12</v>
      </c>
      <c r="Q108">
        <v>7</v>
      </c>
      <c r="R108">
        <v>1.5</v>
      </c>
    </row>
    <row r="109" spans="1:18" ht="18">
      <c r="A109" s="2296">
        <f>'MIT-EQPT'!B53</f>
        <v>0</v>
      </c>
      <c r="B109"/>
      <c r="C109" s="557"/>
      <c r="D109" s="309">
        <f>D108+1</f>
        <v>2</v>
      </c>
      <c r="E109" s="334"/>
      <c r="F109" s="275">
        <f>1+F108</f>
        <v>5</v>
      </c>
      <c r="G109" s="290"/>
      <c r="H109" s="275">
        <f>1+H108</f>
        <v>8</v>
      </c>
      <c r="I109" s="290"/>
      <c r="J109" s="275">
        <f>1+J108</f>
        <v>11</v>
      </c>
      <c r="K109" s="290"/>
      <c r="L109" s="275">
        <f>1+L108</f>
        <v>14</v>
      </c>
      <c r="M109" s="290"/>
      <c r="N109" s="549" t="str">
        <f t="shared" si="15"/>
        <v>DRY</v>
      </c>
      <c r="O109" s="288"/>
      <c r="P109">
        <v>12</v>
      </c>
      <c r="Q109">
        <v>7</v>
      </c>
      <c r="R109">
        <v>2</v>
      </c>
    </row>
    <row r="110" spans="1:18" ht="18">
      <c r="A110" s="2299"/>
      <c r="B110" s="1259" t="s">
        <v>1158</v>
      </c>
      <c r="C110" s="544"/>
      <c r="D110" s="308">
        <f>D109+1</f>
        <v>3</v>
      </c>
      <c r="E110" s="290"/>
      <c r="F110" s="275">
        <f>1+F109</f>
        <v>6</v>
      </c>
      <c r="G110" s="334"/>
      <c r="H110" s="275">
        <f>1+H109</f>
        <v>9</v>
      </c>
      <c r="I110" s="290"/>
      <c r="J110" s="275">
        <f>1+J109</f>
        <v>12</v>
      </c>
      <c r="K110" s="290"/>
      <c r="L110" s="275">
        <f>1+L109</f>
        <v>15</v>
      </c>
      <c r="M110" s="290"/>
      <c r="N110" s="549" t="str">
        <f t="shared" si="15"/>
        <v>DRY</v>
      </c>
      <c r="O110" s="288"/>
      <c r="P110">
        <v>2</v>
      </c>
      <c r="Q110">
        <v>2</v>
      </c>
      <c r="R110">
        <v>2</v>
      </c>
    </row>
    <row r="111" spans="1:18" ht="1.95" customHeight="1">
      <c r="A111" s="293"/>
      <c r="B111" s="1259" t="s">
        <v>1159</v>
      </c>
      <c r="C111" s="307"/>
      <c r="D111" s="296"/>
      <c r="E111" s="297"/>
      <c r="F111" s="306"/>
      <c r="G111" s="297"/>
      <c r="H111" s="306"/>
      <c r="I111" s="297"/>
      <c r="J111" s="306"/>
      <c r="K111" s="297"/>
      <c r="L111" s="306"/>
      <c r="M111" s="297"/>
      <c r="N111" s="549"/>
      <c r="O111" s="297"/>
      <c r="P111" s="305"/>
      <c r="Q111" s="305"/>
      <c r="R111" s="305"/>
    </row>
    <row r="112" spans="1:18" ht="18">
      <c r="A112" s="261" t="str">
        <f>'jobinfo(2)'!B74</f>
        <v xml:space="preserve"> Room/Area 22 </v>
      </c>
      <c r="B112" s="1259" t="s">
        <v>1161</v>
      </c>
      <c r="C112" s="557"/>
      <c r="D112" s="278">
        <f>1+H110</f>
        <v>10</v>
      </c>
      <c r="E112" s="334"/>
      <c r="F112" s="278">
        <f>1+D114</f>
        <v>13</v>
      </c>
      <c r="G112" s="290"/>
      <c r="H112" s="278">
        <f>1+F114</f>
        <v>16</v>
      </c>
      <c r="I112" s="290"/>
      <c r="J112" s="278">
        <f>1+H114</f>
        <v>19</v>
      </c>
      <c r="K112" s="290"/>
      <c r="L112" s="278">
        <f>1+J114</f>
        <v>22</v>
      </c>
      <c r="M112" s="290"/>
      <c r="N112" s="549" t="str">
        <f t="shared" ref="N112:N114" si="16">IF(I112&lt;=C112,"DRY","WET")</f>
        <v>DRY</v>
      </c>
      <c r="O112" s="290"/>
      <c r="P112">
        <v>2</v>
      </c>
      <c r="Q112">
        <v>4</v>
      </c>
      <c r="R112">
        <v>1.5</v>
      </c>
    </row>
    <row r="113" spans="1:18" ht="18" customHeight="1">
      <c r="A113" s="2296">
        <f>'MIT-EQPT'!B54</f>
        <v>0</v>
      </c>
      <c r="B113"/>
      <c r="C113" s="557"/>
      <c r="D113" s="275">
        <f>1+D112</f>
        <v>11</v>
      </c>
      <c r="E113" s="290"/>
      <c r="F113" s="275">
        <f>1+F112</f>
        <v>14</v>
      </c>
      <c r="G113" s="290"/>
      <c r="H113" s="275">
        <f>1+H112</f>
        <v>17</v>
      </c>
      <c r="I113" s="290"/>
      <c r="J113" s="275">
        <f>1+J112</f>
        <v>20</v>
      </c>
      <c r="K113" s="290"/>
      <c r="L113" s="275">
        <f>1+L112</f>
        <v>23</v>
      </c>
      <c r="M113" s="290"/>
      <c r="N113" s="549" t="str">
        <f t="shared" si="16"/>
        <v>DRY</v>
      </c>
      <c r="O113" s="288"/>
      <c r="P113">
        <v>7</v>
      </c>
      <c r="Q113">
        <v>7</v>
      </c>
      <c r="R113">
        <v>2</v>
      </c>
    </row>
    <row r="114" spans="1:18" ht="18">
      <c r="A114" s="2299"/>
      <c r="B114" s="1259" t="s">
        <v>1158</v>
      </c>
      <c r="C114" s="542"/>
      <c r="D114" s="275">
        <f>1+D113</f>
        <v>12</v>
      </c>
      <c r="E114" s="334"/>
      <c r="F114" s="275">
        <f>1+F113</f>
        <v>15</v>
      </c>
      <c r="G114" s="290"/>
      <c r="H114" s="275">
        <f>1+H113</f>
        <v>18</v>
      </c>
      <c r="I114" s="290"/>
      <c r="J114" s="275">
        <f>1+J113</f>
        <v>21</v>
      </c>
      <c r="K114" s="290"/>
      <c r="L114" s="275">
        <f>1+L113</f>
        <v>24</v>
      </c>
      <c r="M114" s="290"/>
      <c r="N114" s="549" t="str">
        <f t="shared" si="16"/>
        <v>DRY</v>
      </c>
      <c r="O114" s="288"/>
      <c r="P114">
        <v>2</v>
      </c>
      <c r="Q114">
        <v>2</v>
      </c>
      <c r="R114">
        <v>1</v>
      </c>
    </row>
    <row r="115" spans="1:18" ht="1.95" customHeight="1">
      <c r="A115" s="263"/>
      <c r="B115" s="1259" t="s">
        <v>1157</v>
      </c>
      <c r="C115" s="541"/>
      <c r="D115" s="296"/>
      <c r="E115" s="301"/>
      <c r="F115" s="294"/>
      <c r="G115" s="300"/>
      <c r="H115" s="303"/>
      <c r="I115" s="301"/>
      <c r="J115" s="303"/>
      <c r="K115" s="301"/>
      <c r="L115" s="303"/>
      <c r="M115" s="301"/>
      <c r="N115" s="549"/>
      <c r="O115" s="301"/>
    </row>
    <row r="116" spans="1:18" ht="18">
      <c r="A116" s="261" t="str">
        <f>'jobinfo(2)'!B75</f>
        <v xml:space="preserve"> Room/Area 23 </v>
      </c>
      <c r="B116" s="1259" t="s">
        <v>380</v>
      </c>
      <c r="C116" s="544"/>
      <c r="D116" s="278">
        <f>1+H114</f>
        <v>19</v>
      </c>
      <c r="E116" s="290"/>
      <c r="F116" s="278">
        <f>1+D118</f>
        <v>22</v>
      </c>
      <c r="G116" s="290"/>
      <c r="H116" s="278">
        <f>1+F118</f>
        <v>25</v>
      </c>
      <c r="I116" s="290"/>
      <c r="J116" s="278">
        <f>1+H118</f>
        <v>28</v>
      </c>
      <c r="K116" s="290"/>
      <c r="L116" s="278">
        <f>1+J118</f>
        <v>31</v>
      </c>
      <c r="M116" s="290"/>
      <c r="N116" s="549" t="str">
        <f t="shared" ref="N116:N118" si="17">IF(I116&lt;=C116,"DRY","WET")</f>
        <v>DRY</v>
      </c>
      <c r="O116" s="290"/>
      <c r="P116">
        <v>1</v>
      </c>
      <c r="Q116">
        <v>2</v>
      </c>
      <c r="R116">
        <v>1.5</v>
      </c>
    </row>
    <row r="117" spans="1:18" ht="18">
      <c r="A117" s="289">
        <f>'MIT-EQPT'!B55</f>
        <v>0</v>
      </c>
      <c r="B117"/>
      <c r="C117" s="544"/>
      <c r="D117" s="275">
        <f>1+D116</f>
        <v>20</v>
      </c>
      <c r="E117" s="334"/>
      <c r="F117" s="275">
        <f>1+F116</f>
        <v>23</v>
      </c>
      <c r="G117" s="290"/>
      <c r="H117" s="275">
        <f>1+H116</f>
        <v>26</v>
      </c>
      <c r="I117" s="290"/>
      <c r="J117" s="275">
        <f>1+J116</f>
        <v>29</v>
      </c>
      <c r="K117" s="290"/>
      <c r="L117" s="275">
        <f>1+L116</f>
        <v>32</v>
      </c>
      <c r="M117" s="290"/>
      <c r="N117" s="549" t="str">
        <f t="shared" si="17"/>
        <v>DRY</v>
      </c>
      <c r="O117" s="288"/>
      <c r="P117">
        <v>5</v>
      </c>
      <c r="Q117">
        <v>4.5</v>
      </c>
      <c r="R117">
        <v>1</v>
      </c>
    </row>
    <row r="118" spans="1:18" ht="18">
      <c r="A118" s="298"/>
      <c r="B118" s="1259" t="s">
        <v>1158</v>
      </c>
      <c r="C118" s="544"/>
      <c r="D118" s="275">
        <f>1+D117</f>
        <v>21</v>
      </c>
      <c r="E118" s="290"/>
      <c r="F118" s="275">
        <f>1+F117</f>
        <v>24</v>
      </c>
      <c r="G118" s="290"/>
      <c r="H118" s="275">
        <f>1+H117</f>
        <v>27</v>
      </c>
      <c r="I118" s="290"/>
      <c r="J118" s="275">
        <f>1+J117</f>
        <v>30</v>
      </c>
      <c r="K118" s="290"/>
      <c r="L118" s="275">
        <f>1+L117</f>
        <v>33</v>
      </c>
      <c r="M118" s="290"/>
      <c r="N118" s="549" t="str">
        <f t="shared" si="17"/>
        <v>DRY</v>
      </c>
      <c r="O118" s="288"/>
      <c r="P118">
        <v>2</v>
      </c>
      <c r="Q118">
        <v>2</v>
      </c>
      <c r="R118">
        <v>1.5</v>
      </c>
    </row>
    <row r="119" spans="1:18" ht="1.95" customHeight="1">
      <c r="A119" s="265"/>
      <c r="B119" s="1259" t="s">
        <v>1157</v>
      </c>
      <c r="C119" s="545"/>
      <c r="D119" s="295"/>
      <c r="E119" s="297"/>
      <c r="F119" s="292"/>
      <c r="G119" s="297"/>
      <c r="H119" s="292"/>
      <c r="I119" s="297"/>
      <c r="J119" s="292"/>
      <c r="K119" s="297"/>
      <c r="L119" s="292"/>
      <c r="M119" s="297"/>
      <c r="N119" s="549"/>
      <c r="O119" s="265"/>
      <c r="P119" s="305"/>
      <c r="Q119" s="305"/>
      <c r="R119" s="305"/>
    </row>
    <row r="120" spans="1:18" ht="18">
      <c r="A120" s="261" t="str">
        <f>'jobinfo(2)'!B76</f>
        <v xml:space="preserve"> Room/Area 24 </v>
      </c>
      <c r="B120" s="1259" t="s">
        <v>380</v>
      </c>
      <c r="C120" s="544"/>
      <c r="D120" s="278">
        <f>1+H118</f>
        <v>28</v>
      </c>
      <c r="E120" s="334"/>
      <c r="F120" s="278">
        <f>1+D122</f>
        <v>31</v>
      </c>
      <c r="G120" s="290"/>
      <c r="H120" s="278">
        <f>1+F122</f>
        <v>34</v>
      </c>
      <c r="I120" s="290"/>
      <c r="J120" s="278">
        <f>1+H122</f>
        <v>37</v>
      </c>
      <c r="K120" s="290"/>
      <c r="L120" s="278">
        <f>1+J122</f>
        <v>40</v>
      </c>
      <c r="M120" s="290"/>
      <c r="N120" s="549" t="str">
        <f t="shared" ref="N120:N147" si="18">IF(I120&lt;=C120,"DRY","WET")</f>
        <v>DRY</v>
      </c>
      <c r="O120" s="290"/>
      <c r="P120">
        <v>8</v>
      </c>
      <c r="Q120">
        <v>5</v>
      </c>
      <c r="R120">
        <v>1</v>
      </c>
    </row>
    <row r="121" spans="1:18" ht="18">
      <c r="A121" s="2300">
        <f>'MIT-EQPT'!B56</f>
        <v>0</v>
      </c>
      <c r="B121"/>
      <c r="C121" s="544"/>
      <c r="D121" s="275">
        <f>1+D120</f>
        <v>29</v>
      </c>
      <c r="E121" s="290"/>
      <c r="F121" s="275">
        <f>1+F120</f>
        <v>32</v>
      </c>
      <c r="G121" s="290"/>
      <c r="H121" s="275">
        <f>1+H120</f>
        <v>35</v>
      </c>
      <c r="I121" s="290"/>
      <c r="J121" s="275">
        <f>1+J120</f>
        <v>38</v>
      </c>
      <c r="K121" s="290"/>
      <c r="L121" s="275">
        <f>1+L120</f>
        <v>41</v>
      </c>
      <c r="M121" s="290"/>
      <c r="N121" s="549" t="str">
        <f t="shared" si="18"/>
        <v>DRY</v>
      </c>
      <c r="O121" s="288"/>
      <c r="P121">
        <v>7</v>
      </c>
      <c r="Q121">
        <v>4</v>
      </c>
      <c r="R121">
        <v>2</v>
      </c>
    </row>
    <row r="122" spans="1:18" ht="18">
      <c r="A122" s="2301"/>
      <c r="B122" s="1259" t="s">
        <v>1158</v>
      </c>
      <c r="C122" s="544"/>
      <c r="D122" s="275">
        <f>1+D121</f>
        <v>30</v>
      </c>
      <c r="E122" s="334"/>
      <c r="F122" s="275">
        <f>1+F121</f>
        <v>33</v>
      </c>
      <c r="G122" s="290"/>
      <c r="H122" s="275">
        <f>1+H121</f>
        <v>36</v>
      </c>
      <c r="I122" s="290"/>
      <c r="J122" s="275">
        <f>1+J121</f>
        <v>39</v>
      </c>
      <c r="K122" s="290"/>
      <c r="L122" s="275">
        <f>1+L121</f>
        <v>42</v>
      </c>
      <c r="M122" s="290"/>
      <c r="N122" s="549" t="str">
        <f t="shared" si="18"/>
        <v>DRY</v>
      </c>
      <c r="O122" s="288"/>
      <c r="P122">
        <v>6</v>
      </c>
      <c r="Q122">
        <v>2</v>
      </c>
      <c r="R122">
        <v>2</v>
      </c>
    </row>
    <row r="123" spans="1:18" ht="1.95" customHeight="1">
      <c r="A123" s="301"/>
      <c r="B123" s="1259" t="s">
        <v>1159</v>
      </c>
      <c r="C123" s="545"/>
      <c r="D123" s="292"/>
      <c r="E123" s="301"/>
      <c r="F123" s="294"/>
      <c r="G123" s="301"/>
      <c r="H123" s="294"/>
      <c r="I123" s="301"/>
      <c r="J123" s="294"/>
      <c r="K123" s="301"/>
      <c r="L123" s="294"/>
      <c r="M123" s="301"/>
      <c r="N123" s="549" t="str">
        <f t="shared" si="18"/>
        <v>DRY</v>
      </c>
      <c r="O123" s="301"/>
      <c r="P123" s="299"/>
      <c r="Q123" s="299"/>
      <c r="R123" s="299"/>
    </row>
    <row r="124" spans="1:18" ht="18">
      <c r="A124" s="261" t="str">
        <f>'jobinfo(2)'!B77</f>
        <v xml:space="preserve"> Room/Area 25 </v>
      </c>
      <c r="B124" s="1259" t="s">
        <v>1161</v>
      </c>
      <c r="C124" s="544"/>
      <c r="D124" s="278">
        <f>1+H122</f>
        <v>37</v>
      </c>
      <c r="E124" s="290"/>
      <c r="F124" s="278">
        <f>1+D126</f>
        <v>40</v>
      </c>
      <c r="G124" s="290"/>
      <c r="H124" s="278">
        <f>1+F126</f>
        <v>43</v>
      </c>
      <c r="I124" s="290"/>
      <c r="J124" s="278">
        <f>1+H126</f>
        <v>46</v>
      </c>
      <c r="K124" s="290"/>
      <c r="L124" s="278">
        <f>1+J126</f>
        <v>49</v>
      </c>
      <c r="M124" s="290"/>
      <c r="N124" s="549" t="str">
        <f t="shared" si="18"/>
        <v>DRY</v>
      </c>
      <c r="O124" s="290"/>
      <c r="P124">
        <v>5</v>
      </c>
      <c r="Q124">
        <v>6</v>
      </c>
      <c r="R124">
        <v>2</v>
      </c>
    </row>
    <row r="125" spans="1:18" ht="18">
      <c r="A125" s="2297">
        <f>'MIT-EQPT'!B57</f>
        <v>0</v>
      </c>
      <c r="B125"/>
      <c r="C125" s="544"/>
      <c r="D125" s="275">
        <f>1+D124</f>
        <v>38</v>
      </c>
      <c r="E125" s="290"/>
      <c r="F125" s="275">
        <f>1+F124</f>
        <v>41</v>
      </c>
      <c r="G125" s="290"/>
      <c r="H125" s="275">
        <f>1+H124</f>
        <v>44</v>
      </c>
      <c r="I125" s="290"/>
      <c r="J125" s="275">
        <f>1+J124</f>
        <v>47</v>
      </c>
      <c r="K125" s="290"/>
      <c r="L125" s="275">
        <f>1+L124</f>
        <v>50</v>
      </c>
      <c r="M125" s="290"/>
      <c r="N125" s="549" t="str">
        <f t="shared" si="18"/>
        <v>DRY</v>
      </c>
      <c r="O125" s="288"/>
      <c r="P125">
        <v>4</v>
      </c>
      <c r="Q125">
        <v>4</v>
      </c>
      <c r="R125">
        <v>2</v>
      </c>
    </row>
    <row r="126" spans="1:18" ht="18">
      <c r="A126" s="2298"/>
      <c r="B126" s="1259" t="s">
        <v>1158</v>
      </c>
      <c r="C126" s="544"/>
      <c r="D126" s="275">
        <f>1+D125</f>
        <v>39</v>
      </c>
      <c r="E126" s="290"/>
      <c r="F126" s="275">
        <f>1+F125</f>
        <v>42</v>
      </c>
      <c r="G126" s="290"/>
      <c r="H126" s="275">
        <f>1+H125</f>
        <v>45</v>
      </c>
      <c r="I126" s="290"/>
      <c r="J126" s="275">
        <f>1+J125</f>
        <v>48</v>
      </c>
      <c r="K126" s="290"/>
      <c r="L126" s="275">
        <f>1+L125</f>
        <v>51</v>
      </c>
      <c r="M126" s="290"/>
      <c r="N126" s="549" t="str">
        <f t="shared" si="18"/>
        <v>DRY</v>
      </c>
      <c r="O126" s="288"/>
      <c r="P126">
        <v>4</v>
      </c>
      <c r="Q126">
        <v>2</v>
      </c>
      <c r="R126">
        <v>2</v>
      </c>
    </row>
    <row r="127" spans="1:18" ht="1.95" customHeight="1">
      <c r="A127" s="1257"/>
      <c r="B127" s="1259" t="s">
        <v>1157</v>
      </c>
      <c r="C127" s="542"/>
      <c r="D127" s="294"/>
      <c r="E127" s="297"/>
      <c r="F127" s="294"/>
      <c r="G127" s="297"/>
      <c r="H127" s="294"/>
      <c r="I127" s="301"/>
      <c r="J127" s="294"/>
      <c r="K127" s="301"/>
      <c r="L127" s="294"/>
      <c r="M127" s="301"/>
      <c r="N127" s="549" t="str">
        <f t="shared" si="18"/>
        <v>DRY</v>
      </c>
      <c r="O127" s="297"/>
      <c r="P127" s="305"/>
      <c r="Q127" s="305"/>
      <c r="R127" s="305"/>
    </row>
    <row r="128" spans="1:18" ht="18">
      <c r="A128" s="261" t="str">
        <f>'jobinfo(2)'!B78</f>
        <v xml:space="preserve"> Room/Area </v>
      </c>
      <c r="B128" s="1259" t="s">
        <v>380</v>
      </c>
      <c r="C128" s="544"/>
      <c r="D128" s="278">
        <f>1+H126</f>
        <v>46</v>
      </c>
      <c r="E128" s="290"/>
      <c r="F128" s="278">
        <f>1+D130</f>
        <v>49</v>
      </c>
      <c r="G128" s="290"/>
      <c r="H128" s="278">
        <f>1+F130</f>
        <v>52</v>
      </c>
      <c r="I128" s="290"/>
      <c r="J128" s="278">
        <f>1+H130</f>
        <v>55</v>
      </c>
      <c r="K128" s="290"/>
      <c r="L128" s="278">
        <f>1+J130</f>
        <v>58</v>
      </c>
      <c r="M128" s="290"/>
      <c r="N128" s="549" t="str">
        <f t="shared" si="18"/>
        <v>DRY</v>
      </c>
      <c r="O128" s="284"/>
      <c r="P128">
        <v>14</v>
      </c>
      <c r="Q128">
        <v>5</v>
      </c>
      <c r="R128">
        <v>1.5</v>
      </c>
    </row>
    <row r="129" spans="1:18" ht="18">
      <c r="A129" s="454" t="e">
        <f>'MIT-EQPT'!#REF!</f>
        <v>#REF!</v>
      </c>
      <c r="B129"/>
      <c r="C129" s="544"/>
      <c r="D129" s="275">
        <f>1+D128</f>
        <v>47</v>
      </c>
      <c r="E129" s="290"/>
      <c r="F129" s="275">
        <f>1+F128</f>
        <v>50</v>
      </c>
      <c r="G129" s="290"/>
      <c r="H129" s="275">
        <f>1+H128</f>
        <v>53</v>
      </c>
      <c r="I129" s="290"/>
      <c r="J129" s="275">
        <f>1+J128</f>
        <v>56</v>
      </c>
      <c r="K129" s="290"/>
      <c r="L129" s="275">
        <f>1+L128</f>
        <v>59</v>
      </c>
      <c r="M129" s="290"/>
      <c r="N129" s="549" t="str">
        <f t="shared" si="18"/>
        <v>DRY</v>
      </c>
      <c r="O129" s="284"/>
      <c r="P129">
        <v>22</v>
      </c>
      <c r="Q129">
        <v>8</v>
      </c>
      <c r="R129">
        <v>0</v>
      </c>
    </row>
    <row r="130" spans="1:18" ht="18">
      <c r="A130" s="289"/>
      <c r="B130" s="1259" t="s">
        <v>1158</v>
      </c>
      <c r="C130" s="544"/>
      <c r="D130" s="275">
        <f>1+D129</f>
        <v>48</v>
      </c>
      <c r="E130" s="290"/>
      <c r="F130" s="275">
        <f>1+F129</f>
        <v>51</v>
      </c>
      <c r="G130" s="290"/>
      <c r="H130" s="275">
        <f>1+H129</f>
        <v>54</v>
      </c>
      <c r="I130" s="290"/>
      <c r="J130" s="275">
        <f>1+J129</f>
        <v>57</v>
      </c>
      <c r="K130" s="290"/>
      <c r="L130" s="275">
        <f>1+L129</f>
        <v>60</v>
      </c>
      <c r="M130" s="290"/>
      <c r="N130" s="549" t="str">
        <f t="shared" si="18"/>
        <v>DRY</v>
      </c>
      <c r="O130" s="284"/>
      <c r="P130">
        <v>11</v>
      </c>
      <c r="Q130">
        <v>5</v>
      </c>
      <c r="R130">
        <v>0</v>
      </c>
    </row>
    <row r="131" spans="1:18" ht="1.95" customHeight="1">
      <c r="A131" s="263"/>
      <c r="B131" s="1259" t="s">
        <v>1157</v>
      </c>
      <c r="C131" s="542"/>
      <c r="D131" s="294"/>
      <c r="E131" s="262"/>
      <c r="F131" s="292"/>
      <c r="G131" s="262"/>
      <c r="H131" s="292"/>
      <c r="I131" s="297"/>
      <c r="J131" s="292"/>
      <c r="K131" s="297"/>
      <c r="L131" s="292"/>
      <c r="M131" s="297"/>
      <c r="N131" s="549" t="str">
        <f t="shared" si="18"/>
        <v>DRY</v>
      </c>
      <c r="O131" s="279"/>
    </row>
    <row r="132" spans="1:18" ht="18">
      <c r="A132" s="261" t="str">
        <f>'jobinfo(2)'!B79</f>
        <v xml:space="preserve"> Room/Area </v>
      </c>
      <c r="B132" s="1259" t="s">
        <v>380</v>
      </c>
      <c r="C132" s="544"/>
      <c r="D132" s="278">
        <f>1+H130</f>
        <v>55</v>
      </c>
      <c r="E132" s="290"/>
      <c r="F132" s="278">
        <f>1+D134</f>
        <v>58</v>
      </c>
      <c r="G132" s="290"/>
      <c r="H132" s="278">
        <f>1+F134</f>
        <v>61</v>
      </c>
      <c r="I132" s="290"/>
      <c r="J132" s="278">
        <f>1+H134</f>
        <v>64</v>
      </c>
      <c r="K132" s="290"/>
      <c r="L132" s="278">
        <f>1+J134</f>
        <v>67</v>
      </c>
      <c r="M132" s="290"/>
      <c r="N132" s="549" t="str">
        <f t="shared" si="18"/>
        <v>DRY</v>
      </c>
      <c r="O132" s="284"/>
      <c r="P132">
        <v>11</v>
      </c>
      <c r="Q132">
        <v>7</v>
      </c>
      <c r="R132">
        <v>1.5</v>
      </c>
    </row>
    <row r="133" spans="1:18" ht="18">
      <c r="A133" s="289" t="e">
        <f>'MIT-EQPT'!#REF!</f>
        <v>#REF!</v>
      </c>
      <c r="B133"/>
      <c r="C133" s="544"/>
      <c r="D133" s="275">
        <f>1+D132</f>
        <v>56</v>
      </c>
      <c r="E133" s="290"/>
      <c r="F133" s="275">
        <f>1+F132</f>
        <v>59</v>
      </c>
      <c r="G133" s="290"/>
      <c r="H133" s="275">
        <f>1+H132</f>
        <v>62</v>
      </c>
      <c r="I133" s="290"/>
      <c r="J133" s="275">
        <f>1+J132</f>
        <v>65</v>
      </c>
      <c r="K133" s="290"/>
      <c r="L133" s="275">
        <f>1+L132</f>
        <v>68</v>
      </c>
      <c r="M133" s="290"/>
      <c r="N133" s="549" t="str">
        <f t="shared" si="18"/>
        <v>DRY</v>
      </c>
      <c r="O133" s="284"/>
      <c r="P133">
        <v>12</v>
      </c>
      <c r="Q133">
        <v>7</v>
      </c>
      <c r="R133">
        <v>2</v>
      </c>
    </row>
    <row r="134" spans="1:18" ht="18">
      <c r="A134" s="289"/>
      <c r="B134" s="1259" t="s">
        <v>1158</v>
      </c>
      <c r="C134" s="544"/>
      <c r="D134" s="275">
        <f>1+D133</f>
        <v>57</v>
      </c>
      <c r="E134" s="290"/>
      <c r="F134" s="275">
        <f>1+F133</f>
        <v>60</v>
      </c>
      <c r="G134" s="290"/>
      <c r="H134" s="275">
        <f>1+H133</f>
        <v>63</v>
      </c>
      <c r="I134" s="290"/>
      <c r="J134" s="275">
        <f>1+J133</f>
        <v>66</v>
      </c>
      <c r="K134" s="290"/>
      <c r="L134" s="275">
        <f>1+L133</f>
        <v>69</v>
      </c>
      <c r="M134" s="290"/>
      <c r="N134" s="549" t="str">
        <f t="shared" si="18"/>
        <v>DRY</v>
      </c>
      <c r="O134" s="284"/>
      <c r="P134">
        <v>2</v>
      </c>
      <c r="Q134">
        <v>2</v>
      </c>
      <c r="R134">
        <v>1</v>
      </c>
    </row>
    <row r="135" spans="1:18" ht="1.95" customHeight="1">
      <c r="A135" s="264"/>
      <c r="B135" s="1259" t="s">
        <v>1157</v>
      </c>
      <c r="C135" s="542"/>
      <c r="D135" s="292"/>
      <c r="E135" s="264"/>
      <c r="F135" s="294"/>
      <c r="G135" s="264"/>
      <c r="H135" s="294"/>
      <c r="I135" s="264"/>
      <c r="J135" s="294"/>
      <c r="K135" s="264"/>
      <c r="L135" s="294"/>
      <c r="M135" s="264"/>
      <c r="N135" s="549" t="str">
        <f t="shared" si="18"/>
        <v>DRY</v>
      </c>
      <c r="O135" s="264"/>
      <c r="P135" s="305"/>
      <c r="Q135" s="305"/>
      <c r="R135" s="305"/>
    </row>
    <row r="136" spans="1:18" ht="18">
      <c r="A136" s="261" t="str">
        <f>'jobinfo(2)'!B80</f>
        <v xml:space="preserve"> Room/Area </v>
      </c>
      <c r="B136" s="1259" t="s">
        <v>380</v>
      </c>
      <c r="C136" s="96"/>
      <c r="D136" s="278">
        <f>1+H134</f>
        <v>64</v>
      </c>
      <c r="E136" s="290"/>
      <c r="F136" s="278">
        <f>1+D138</f>
        <v>67</v>
      </c>
      <c r="G136" s="290"/>
      <c r="H136" s="278">
        <f>1+F138</f>
        <v>70</v>
      </c>
      <c r="I136" s="290"/>
      <c r="J136" s="278">
        <f>1+H138</f>
        <v>73</v>
      </c>
      <c r="K136" s="290"/>
      <c r="L136" s="278">
        <f>1+J138</f>
        <v>76</v>
      </c>
      <c r="M136" s="290"/>
      <c r="N136" s="549" t="str">
        <f t="shared" si="18"/>
        <v>DRY</v>
      </c>
      <c r="O136" s="284"/>
      <c r="P136">
        <v>4</v>
      </c>
      <c r="Q136">
        <v>5</v>
      </c>
      <c r="R136">
        <v>1.5</v>
      </c>
    </row>
    <row r="137" spans="1:18" ht="18">
      <c r="A137" s="2297" t="e">
        <f>'MIT-EQPT'!#REF!</f>
        <v>#REF!</v>
      </c>
      <c r="B137"/>
      <c r="C137" s="96"/>
      <c r="D137" s="275">
        <f>1+D136</f>
        <v>65</v>
      </c>
      <c r="E137" s="288"/>
      <c r="F137" s="275">
        <f>1+F136</f>
        <v>68</v>
      </c>
      <c r="G137" s="288"/>
      <c r="H137" s="275">
        <f>1+H136</f>
        <v>71</v>
      </c>
      <c r="I137" s="288"/>
      <c r="J137" s="275">
        <f>1+J136</f>
        <v>74</v>
      </c>
      <c r="K137" s="288"/>
      <c r="L137" s="275">
        <f>1+L136</f>
        <v>77</v>
      </c>
      <c r="M137" s="288"/>
      <c r="N137" s="549" t="str">
        <f t="shared" si="18"/>
        <v>DRY</v>
      </c>
      <c r="O137" s="284"/>
      <c r="P137">
        <v>7</v>
      </c>
      <c r="Q137">
        <v>8</v>
      </c>
      <c r="R137">
        <v>2</v>
      </c>
    </row>
    <row r="138" spans="1:18" ht="18">
      <c r="A138" s="2298"/>
      <c r="B138" s="1259" t="s">
        <v>1158</v>
      </c>
      <c r="C138" s="96"/>
      <c r="D138" s="275">
        <f>1+D137</f>
        <v>66</v>
      </c>
      <c r="E138" s="288"/>
      <c r="F138" s="275">
        <f>1+F137</f>
        <v>69</v>
      </c>
      <c r="G138" s="288"/>
      <c r="H138" s="275">
        <f>1+H137</f>
        <v>72</v>
      </c>
      <c r="I138" s="288"/>
      <c r="J138" s="275">
        <f>1+J137</f>
        <v>75</v>
      </c>
      <c r="K138" s="288"/>
      <c r="L138" s="275">
        <f>1+L137</f>
        <v>78</v>
      </c>
      <c r="M138" s="288"/>
      <c r="N138" s="549" t="str">
        <f t="shared" si="18"/>
        <v>DRY</v>
      </c>
      <c r="O138" s="284"/>
      <c r="P138">
        <v>2</v>
      </c>
      <c r="Q138">
        <v>2</v>
      </c>
      <c r="R138">
        <v>2</v>
      </c>
    </row>
    <row r="139" spans="1:18" ht="1.95" customHeight="1">
      <c r="A139" s="263"/>
      <c r="B139" s="1259" t="s">
        <v>1157</v>
      </c>
      <c r="C139"/>
      <c r="D139" s="294"/>
      <c r="E139" s="264"/>
      <c r="F139" s="294"/>
      <c r="G139" s="264"/>
      <c r="H139" s="292"/>
      <c r="I139" s="264"/>
      <c r="J139" s="292"/>
      <c r="K139" s="264"/>
      <c r="L139" s="292"/>
      <c r="M139" s="264"/>
      <c r="N139" s="549" t="str">
        <f t="shared" si="18"/>
        <v>DRY</v>
      </c>
      <c r="O139" s="264"/>
      <c r="P139" s="299"/>
      <c r="Q139" s="299"/>
      <c r="R139" s="299"/>
    </row>
    <row r="140" spans="1:18" ht="18">
      <c r="A140" s="261" t="str">
        <f>'jobinfo(2)'!B81</f>
        <v xml:space="preserve"> Room/Area </v>
      </c>
      <c r="B140" s="1259" t="s">
        <v>380</v>
      </c>
      <c r="C140" s="96"/>
      <c r="D140" s="278">
        <f>1+H138</f>
        <v>73</v>
      </c>
      <c r="E140" s="290"/>
      <c r="F140" s="278">
        <f>1+D142</f>
        <v>76</v>
      </c>
      <c r="G140" s="290"/>
      <c r="H140" s="278">
        <f>1+F142</f>
        <v>79</v>
      </c>
      <c r="I140" s="290"/>
      <c r="J140" s="278">
        <f>1+H142</f>
        <v>82</v>
      </c>
      <c r="K140" s="290"/>
      <c r="L140" s="278">
        <f>1+J142</f>
        <v>85</v>
      </c>
      <c r="M140" s="290"/>
      <c r="N140" s="549" t="str">
        <f t="shared" si="18"/>
        <v>DRY</v>
      </c>
      <c r="O140" s="284"/>
      <c r="P140">
        <v>4</v>
      </c>
      <c r="Q140">
        <v>5</v>
      </c>
      <c r="R140">
        <v>1.5</v>
      </c>
    </row>
    <row r="141" spans="1:18" ht="18">
      <c r="A141" s="2297" t="e">
        <f>'MIT-EQPT'!#REF!</f>
        <v>#REF!</v>
      </c>
      <c r="B141" s="889"/>
      <c r="C141" s="96"/>
      <c r="D141" s="275">
        <f>1+D140</f>
        <v>74</v>
      </c>
      <c r="E141" s="288"/>
      <c r="F141" s="275">
        <f>1+F140</f>
        <v>77</v>
      </c>
      <c r="G141" s="288"/>
      <c r="H141" s="275">
        <f>1+H140</f>
        <v>80</v>
      </c>
      <c r="I141" s="288"/>
      <c r="J141" s="275">
        <f>1+J140</f>
        <v>83</v>
      </c>
      <c r="K141" s="288"/>
      <c r="L141" s="275">
        <f>1+L140</f>
        <v>86</v>
      </c>
      <c r="M141" s="288"/>
      <c r="N141" s="549" t="str">
        <f t="shared" si="18"/>
        <v>DRY</v>
      </c>
      <c r="O141" s="284"/>
      <c r="P141">
        <v>7</v>
      </c>
      <c r="Q141">
        <v>8</v>
      </c>
      <c r="R141">
        <v>2</v>
      </c>
    </row>
    <row r="142" spans="1:18" ht="18">
      <c r="A142" s="2298"/>
      <c r="B142" s="885"/>
      <c r="C142" s="96"/>
      <c r="D142" s="275">
        <f>1+D141</f>
        <v>75</v>
      </c>
      <c r="E142" s="288"/>
      <c r="F142" s="275">
        <f>1+F141</f>
        <v>78</v>
      </c>
      <c r="G142" s="288"/>
      <c r="H142" s="275">
        <f>1+H141</f>
        <v>81</v>
      </c>
      <c r="I142" s="288"/>
      <c r="J142" s="275">
        <f>1+J141</f>
        <v>84</v>
      </c>
      <c r="K142" s="288"/>
      <c r="L142" s="275">
        <f>1+L141</f>
        <v>87</v>
      </c>
      <c r="M142" s="288"/>
      <c r="N142" s="549" t="str">
        <f t="shared" si="18"/>
        <v>DRY</v>
      </c>
      <c r="O142" s="284"/>
      <c r="P142">
        <v>2</v>
      </c>
      <c r="Q142">
        <v>2</v>
      </c>
      <c r="R142">
        <v>2</v>
      </c>
    </row>
    <row r="143" spans="1:18" ht="1.95" customHeight="1">
      <c r="A143" s="263"/>
      <c r="B143" s="881"/>
      <c r="C143"/>
      <c r="D143" s="292"/>
      <c r="E143" s="264"/>
      <c r="F143" s="291"/>
      <c r="G143" s="264"/>
      <c r="H143" s="291"/>
      <c r="I143" s="264"/>
      <c r="J143" s="291"/>
      <c r="K143" s="264"/>
      <c r="L143" s="291"/>
      <c r="M143" s="264"/>
      <c r="N143" s="549" t="str">
        <f t="shared" si="18"/>
        <v>DRY</v>
      </c>
      <c r="O143" s="264"/>
    </row>
    <row r="144" spans="1:18" ht="18">
      <c r="A144" s="261" t="str">
        <f>'jobinfo(2)'!B82</f>
        <v xml:space="preserve"> Room/Area </v>
      </c>
      <c r="B144" s="886"/>
      <c r="C144"/>
      <c r="D144" s="278">
        <f>1+H142</f>
        <v>82</v>
      </c>
      <c r="E144" s="290"/>
      <c r="F144" s="278">
        <f>1+D146</f>
        <v>85</v>
      </c>
      <c r="G144" s="290"/>
      <c r="H144" s="278">
        <f>1+F146</f>
        <v>88</v>
      </c>
      <c r="I144" s="290"/>
      <c r="J144" s="278">
        <f>1+H146</f>
        <v>91</v>
      </c>
      <c r="K144" s="290"/>
      <c r="L144" s="278">
        <f>1+J146</f>
        <v>94</v>
      </c>
      <c r="M144" s="290"/>
      <c r="N144" s="549" t="str">
        <f t="shared" si="18"/>
        <v>DRY</v>
      </c>
      <c r="O144" s="284"/>
      <c r="P144">
        <v>4</v>
      </c>
      <c r="Q144">
        <v>5</v>
      </c>
      <c r="R144">
        <v>1.5</v>
      </c>
    </row>
    <row r="145" spans="1:18" ht="18">
      <c r="A145" s="2296" t="e">
        <f>'MIT-EQPT'!#REF!</f>
        <v>#REF!</v>
      </c>
      <c r="B145" s="884"/>
      <c r="C145"/>
      <c r="D145" s="275">
        <f>1+D144</f>
        <v>83</v>
      </c>
      <c r="E145" s="288"/>
      <c r="F145" s="275">
        <f>1+F144</f>
        <v>86</v>
      </c>
      <c r="G145" s="288"/>
      <c r="H145" s="275">
        <f>1+H144</f>
        <v>89</v>
      </c>
      <c r="I145" s="288"/>
      <c r="J145" s="275">
        <f>1+J144</f>
        <v>92</v>
      </c>
      <c r="K145" s="288"/>
      <c r="L145" s="275">
        <f>1+L144</f>
        <v>95</v>
      </c>
      <c r="M145" s="288"/>
      <c r="N145" s="549" t="str">
        <f t="shared" si="18"/>
        <v>DRY</v>
      </c>
      <c r="O145" s="284"/>
      <c r="P145">
        <v>7</v>
      </c>
      <c r="Q145">
        <v>8</v>
      </c>
      <c r="R145">
        <v>2</v>
      </c>
    </row>
    <row r="146" spans="1:18" ht="18">
      <c r="A146" s="2296"/>
      <c r="B146" s="886"/>
      <c r="C146"/>
      <c r="D146" s="275">
        <f>1+D145</f>
        <v>84</v>
      </c>
      <c r="E146" s="288"/>
      <c r="F146" s="275">
        <f>1+F145</f>
        <v>87</v>
      </c>
      <c r="G146" s="288"/>
      <c r="H146" s="275">
        <f>1+H145</f>
        <v>90</v>
      </c>
      <c r="I146" s="288"/>
      <c r="J146" s="275">
        <f>1+J145</f>
        <v>93</v>
      </c>
      <c r="K146" s="288"/>
      <c r="L146" s="275">
        <f>1+L145</f>
        <v>96</v>
      </c>
      <c r="M146" s="288"/>
      <c r="N146" s="549" t="str">
        <f t="shared" si="18"/>
        <v>DRY</v>
      </c>
      <c r="O146" s="284"/>
      <c r="P146">
        <v>2</v>
      </c>
      <c r="Q146">
        <v>2</v>
      </c>
      <c r="R146">
        <v>2</v>
      </c>
    </row>
    <row r="147" spans="1:18" ht="18">
      <c r="A147" s="283"/>
      <c r="B147" s="70"/>
      <c r="C147" s="288"/>
      <c r="D147" s="275">
        <f>1+D146</f>
        <v>85</v>
      </c>
      <c r="E147" s="288"/>
      <c r="F147" s="275">
        <f>1+F146</f>
        <v>88</v>
      </c>
      <c r="G147" s="288"/>
      <c r="H147" s="275">
        <f>1+H146</f>
        <v>91</v>
      </c>
      <c r="I147" s="288"/>
      <c r="J147" s="275">
        <f>1+J146</f>
        <v>94</v>
      </c>
      <c r="K147" s="288"/>
      <c r="L147" s="275">
        <f>1+L146</f>
        <v>97</v>
      </c>
      <c r="M147" s="288"/>
      <c r="N147" s="549" t="str">
        <f t="shared" si="18"/>
        <v>DRY</v>
      </c>
      <c r="O147" s="279"/>
    </row>
    <row r="148" spans="1:18" ht="18">
      <c r="A148" s="1262" t="s">
        <v>1155</v>
      </c>
      <c r="B148" s="1262"/>
      <c r="C148" s="316">
        <f>'jobinfo(2)'!$C$1</f>
        <v>0</v>
      </c>
      <c r="D148" s="458"/>
      <c r="F148" s="455">
        <f>'jobinfo(2)'!$C$2</f>
        <v>0</v>
      </c>
      <c r="H148" s="459">
        <f>'jobinfo(2)'!$C$3</f>
        <v>0</v>
      </c>
      <c r="I148" s="459"/>
      <c r="J148" s="459">
        <f>'jobinfo(2)'!$C$3</f>
        <v>0</v>
      </c>
      <c r="K148" s="459"/>
      <c r="L148" s="459">
        <f>'jobinfo(2)'!$C$3</f>
        <v>0</v>
      </c>
      <c r="M148" s="459"/>
      <c r="N148" s="549"/>
    </row>
    <row r="149" spans="1:18" ht="18">
      <c r="A149" s="862" t="s">
        <v>1141</v>
      </c>
      <c r="B149" s="862"/>
      <c r="C149" s="387" t="s">
        <v>1142</v>
      </c>
      <c r="D149" s="457"/>
      <c r="E149" s="316">
        <f>E97</f>
        <v>0</v>
      </c>
      <c r="F149" s="316"/>
      <c r="G149" s="316">
        <f t="shared" ref="G149:M149" si="19">G97</f>
        <v>0</v>
      </c>
      <c r="H149" s="316">
        <f t="shared" si="19"/>
        <v>0</v>
      </c>
      <c r="I149" s="316">
        <f t="shared" si="19"/>
        <v>0</v>
      </c>
      <c r="J149" s="316">
        <f t="shared" si="19"/>
        <v>0</v>
      </c>
      <c r="K149" s="316">
        <f t="shared" si="19"/>
        <v>0</v>
      </c>
      <c r="L149" s="316">
        <f t="shared" si="19"/>
        <v>0</v>
      </c>
      <c r="M149" s="316">
        <f t="shared" si="19"/>
        <v>0</v>
      </c>
      <c r="N149" s="316"/>
    </row>
    <row r="150" spans="1:18" ht="18">
      <c r="A150" s="546" t="s">
        <v>1143</v>
      </c>
      <c r="B150" s="313" t="s">
        <v>1144</v>
      </c>
      <c r="C150" s="311" t="s">
        <v>1145</v>
      </c>
      <c r="D150" s="310" t="s">
        <v>1146</v>
      </c>
      <c r="E150" s="312" t="s">
        <v>1147</v>
      </c>
      <c r="F150" s="312" t="s">
        <v>1146</v>
      </c>
      <c r="G150" s="312" t="s">
        <v>1148</v>
      </c>
      <c r="H150" s="312" t="s">
        <v>1146</v>
      </c>
      <c r="I150" s="312" t="s">
        <v>1149</v>
      </c>
      <c r="J150" s="312" t="s">
        <v>1146</v>
      </c>
      <c r="K150" s="312" t="s">
        <v>1149</v>
      </c>
      <c r="L150" s="312" t="s">
        <v>1146</v>
      </c>
      <c r="M150" s="312" t="s">
        <v>1149</v>
      </c>
      <c r="N150" s="549"/>
    </row>
    <row r="151" spans="1:18" ht="18">
      <c r="A151" s="261" t="str">
        <f>'jobinfo(2)'!B82</f>
        <v xml:space="preserve"> Room/Area </v>
      </c>
      <c r="B151" s="101"/>
      <c r="C151" s="557"/>
      <c r="D151" s="547">
        <f>1+H137</f>
        <v>72</v>
      </c>
      <c r="E151" s="290"/>
      <c r="F151" s="278">
        <f>1+D153</f>
        <v>75</v>
      </c>
      <c r="G151" s="334"/>
      <c r="H151" s="278">
        <f>1+F153</f>
        <v>78</v>
      </c>
      <c r="I151" s="290"/>
      <c r="J151" s="278">
        <f>1+H153</f>
        <v>81</v>
      </c>
      <c r="K151" s="290"/>
      <c r="L151" s="278">
        <f>1+J153</f>
        <v>84</v>
      </c>
      <c r="M151" s="290"/>
      <c r="N151" s="549" t="str">
        <f t="shared" ref="N151:N153" si="20">IF(I151&lt;=C151,"DRY","WET")</f>
        <v>DRY</v>
      </c>
    </row>
    <row r="152" spans="1:18" ht="18">
      <c r="A152" s="2296" t="e">
        <f>'MIT-EQPT'!#REF!</f>
        <v>#REF!</v>
      </c>
      <c r="B152" s="887"/>
      <c r="C152" s="557"/>
      <c r="D152" s="309">
        <f>D151+1</f>
        <v>73</v>
      </c>
      <c r="E152" s="334"/>
      <c r="F152" s="275">
        <f>1+F151</f>
        <v>76</v>
      </c>
      <c r="G152" s="290"/>
      <c r="H152" s="275">
        <f>1+H151</f>
        <v>79</v>
      </c>
      <c r="I152" s="290"/>
      <c r="J152" s="275">
        <f>1+J151</f>
        <v>82</v>
      </c>
      <c r="K152" s="290"/>
      <c r="L152" s="275">
        <f>1+L151</f>
        <v>85</v>
      </c>
      <c r="M152" s="290"/>
      <c r="N152" s="549" t="str">
        <f t="shared" si="20"/>
        <v>DRY</v>
      </c>
    </row>
    <row r="153" spans="1:18" ht="18">
      <c r="A153" s="2299"/>
      <c r="B153" s="562"/>
      <c r="C153" s="544"/>
      <c r="D153" s="308">
        <f>D152+1</f>
        <v>74</v>
      </c>
      <c r="E153" s="290"/>
      <c r="F153" s="275">
        <f>1+F152</f>
        <v>77</v>
      </c>
      <c r="G153" s="334"/>
      <c r="H153" s="275">
        <f>1+H152</f>
        <v>80</v>
      </c>
      <c r="I153" s="290"/>
      <c r="J153" s="275">
        <f>1+J152</f>
        <v>83</v>
      </c>
      <c r="K153" s="290"/>
      <c r="L153" s="275">
        <f>1+L152</f>
        <v>86</v>
      </c>
      <c r="M153" s="290"/>
      <c r="N153" s="549" t="str">
        <f t="shared" si="20"/>
        <v>DRY</v>
      </c>
    </row>
    <row r="154" spans="1:18" ht="1.95" customHeight="1">
      <c r="A154" s="293"/>
      <c r="B154" s="881"/>
      <c r="C154" s="307"/>
      <c r="D154" s="296"/>
      <c r="E154" s="297"/>
      <c r="F154" s="306"/>
      <c r="G154" s="297"/>
      <c r="H154" s="306"/>
      <c r="I154" s="297"/>
      <c r="J154" s="306"/>
      <c r="K154" s="297"/>
      <c r="L154" s="306"/>
      <c r="M154" s="297"/>
      <c r="N154" s="549"/>
    </row>
    <row r="155" spans="1:18" ht="18">
      <c r="A155" s="261" t="str">
        <f>'jobinfo(2)'!B83</f>
        <v xml:space="preserve"> Room/Area </v>
      </c>
      <c r="B155" s="874"/>
      <c r="C155" s="557"/>
      <c r="D155" s="278">
        <f>1+H153</f>
        <v>81</v>
      </c>
      <c r="E155" s="334"/>
      <c r="F155" s="278">
        <f>1+D157</f>
        <v>84</v>
      </c>
      <c r="G155" s="290"/>
      <c r="H155" s="278">
        <f>1+F157</f>
        <v>87</v>
      </c>
      <c r="I155" s="290"/>
      <c r="J155" s="278">
        <f>1+H157</f>
        <v>90</v>
      </c>
      <c r="K155" s="290"/>
      <c r="L155" s="278">
        <f>1+J157</f>
        <v>93</v>
      </c>
      <c r="M155" s="290"/>
      <c r="N155" s="549" t="str">
        <f t="shared" ref="N155:N157" si="21">IF(I155&lt;=C155,"DRY","WET")</f>
        <v>DRY</v>
      </c>
    </row>
    <row r="156" spans="1:18" ht="18" customHeight="1">
      <c r="A156" s="2296" t="e">
        <f>'MIT-EQPT'!#REF!</f>
        <v>#REF!</v>
      </c>
      <c r="B156" s="887"/>
      <c r="C156" s="557"/>
      <c r="D156" s="275">
        <f>1+D155</f>
        <v>82</v>
      </c>
      <c r="E156" s="290"/>
      <c r="F156" s="275">
        <f>1+F155</f>
        <v>85</v>
      </c>
      <c r="G156" s="290"/>
      <c r="H156" s="275">
        <f>1+H155</f>
        <v>88</v>
      </c>
      <c r="I156" s="290"/>
      <c r="J156" s="275">
        <f>1+J155</f>
        <v>91</v>
      </c>
      <c r="K156" s="290"/>
      <c r="L156" s="275">
        <f>1+L155</f>
        <v>94</v>
      </c>
      <c r="M156" s="290"/>
      <c r="N156" s="549" t="str">
        <f t="shared" si="21"/>
        <v>DRY</v>
      </c>
    </row>
    <row r="157" spans="1:18" ht="18">
      <c r="A157" s="2299"/>
      <c r="B157" s="561"/>
      <c r="C157" s="542"/>
      <c r="D157" s="275">
        <f>1+D156</f>
        <v>83</v>
      </c>
      <c r="E157" s="334"/>
      <c r="F157" s="275">
        <f>1+F156</f>
        <v>86</v>
      </c>
      <c r="G157" s="290"/>
      <c r="H157" s="275">
        <f>1+H156</f>
        <v>89</v>
      </c>
      <c r="I157" s="290"/>
      <c r="J157" s="275">
        <f>1+J156</f>
        <v>92</v>
      </c>
      <c r="K157" s="290"/>
      <c r="L157" s="275">
        <f>1+L156</f>
        <v>95</v>
      </c>
      <c r="M157" s="290"/>
      <c r="N157" s="549" t="str">
        <f t="shared" si="21"/>
        <v>DRY</v>
      </c>
    </row>
    <row r="158" spans="1:18" ht="1.95" customHeight="1">
      <c r="A158" s="263"/>
      <c r="B158" s="881"/>
      <c r="C158" s="541"/>
      <c r="D158" s="296"/>
      <c r="E158" s="301"/>
      <c r="F158" s="294"/>
      <c r="G158" s="300"/>
      <c r="H158" s="303"/>
      <c r="I158" s="301"/>
      <c r="J158" s="303"/>
      <c r="K158" s="301"/>
      <c r="L158" s="303"/>
      <c r="M158" s="301"/>
      <c r="N158" s="549"/>
    </row>
    <row r="159" spans="1:18" ht="18">
      <c r="A159" s="261" t="str">
        <f>'jobinfo(2)'!B84</f>
        <v xml:space="preserve"> Room/Area </v>
      </c>
      <c r="B159" s="535"/>
      <c r="C159" s="544"/>
      <c r="D159" s="278">
        <f>1+H157</f>
        <v>90</v>
      </c>
      <c r="E159" s="290"/>
      <c r="F159" s="278">
        <f>1+D161</f>
        <v>93</v>
      </c>
      <c r="G159" s="290"/>
      <c r="H159" s="278">
        <f>1+F161</f>
        <v>96</v>
      </c>
      <c r="I159" s="290"/>
      <c r="J159" s="278">
        <f>1+H161</f>
        <v>99</v>
      </c>
      <c r="K159" s="290"/>
      <c r="L159" s="278">
        <f>1+J161</f>
        <v>102</v>
      </c>
      <c r="M159" s="290"/>
      <c r="N159" s="549" t="str">
        <f t="shared" ref="N159:N161" si="22">IF(I159&lt;=C159,"DRY","WET")</f>
        <v>DRY</v>
      </c>
    </row>
    <row r="160" spans="1:18" ht="18">
      <c r="A160" s="289" t="e">
        <f>'MIT-EQPT'!#REF!</f>
        <v>#REF!</v>
      </c>
      <c r="B160" s="888"/>
      <c r="C160" s="544"/>
      <c r="D160" s="275">
        <f>1+D159</f>
        <v>91</v>
      </c>
      <c r="E160" s="334"/>
      <c r="F160" s="275">
        <f>1+F159</f>
        <v>94</v>
      </c>
      <c r="G160" s="290"/>
      <c r="H160" s="275">
        <f>1+H159</f>
        <v>97</v>
      </c>
      <c r="I160" s="290"/>
      <c r="J160" s="275">
        <f>1+J159</f>
        <v>100</v>
      </c>
      <c r="K160" s="290"/>
      <c r="L160" s="275">
        <f>1+L159</f>
        <v>103</v>
      </c>
      <c r="M160" s="290"/>
      <c r="N160" s="549" t="str">
        <f t="shared" si="22"/>
        <v>DRY</v>
      </c>
    </row>
    <row r="161" spans="1:14" ht="18">
      <c r="A161" s="298"/>
      <c r="B161" s="535"/>
      <c r="C161" s="544"/>
      <c r="D161" s="275">
        <f>1+D160</f>
        <v>92</v>
      </c>
      <c r="E161" s="290"/>
      <c r="F161" s="275">
        <f>1+F160</f>
        <v>95</v>
      </c>
      <c r="G161" s="290"/>
      <c r="H161" s="275">
        <f>1+H160</f>
        <v>98</v>
      </c>
      <c r="I161" s="290"/>
      <c r="J161" s="275">
        <f>1+J160</f>
        <v>101</v>
      </c>
      <c r="K161" s="290"/>
      <c r="L161" s="275">
        <f>1+L160</f>
        <v>104</v>
      </c>
      <c r="M161" s="290"/>
      <c r="N161" s="549" t="str">
        <f t="shared" si="22"/>
        <v>DRY</v>
      </c>
    </row>
    <row r="162" spans="1:14" ht="1.95" customHeight="1">
      <c r="A162" s="265"/>
      <c r="B162" s="881"/>
      <c r="C162" s="545"/>
      <c r="D162" s="295"/>
      <c r="E162" s="297"/>
      <c r="F162" s="292"/>
      <c r="G162" s="297"/>
      <c r="H162" s="292"/>
      <c r="I162" s="297"/>
      <c r="J162" s="292"/>
      <c r="K162" s="297"/>
      <c r="L162" s="292"/>
      <c r="M162" s="297"/>
      <c r="N162" s="549"/>
    </row>
    <row r="163" spans="1:14" ht="18">
      <c r="A163" s="261" t="str">
        <f>'jobinfo(2)'!B85</f>
        <v xml:space="preserve"> Room/Area </v>
      </c>
      <c r="B163" s="535"/>
      <c r="C163" s="544"/>
      <c r="D163" s="278">
        <f>1+H161</f>
        <v>99</v>
      </c>
      <c r="E163" s="334"/>
      <c r="F163" s="278">
        <f>1+D165</f>
        <v>102</v>
      </c>
      <c r="G163" s="290"/>
      <c r="H163" s="278">
        <f>1+F165</f>
        <v>105</v>
      </c>
      <c r="I163" s="290"/>
      <c r="J163" s="278">
        <f>1+H165</f>
        <v>108</v>
      </c>
      <c r="K163" s="290"/>
      <c r="L163" s="278">
        <f>1+J165</f>
        <v>111</v>
      </c>
      <c r="M163" s="290"/>
      <c r="N163" s="549" t="str">
        <f t="shared" ref="N163:N190" si="23">IF(I163&lt;=C163,"DRY","WET")</f>
        <v>DRY</v>
      </c>
    </row>
    <row r="164" spans="1:14" ht="18">
      <c r="A164" s="2297" t="e">
        <f>'MIT-EQPT'!#REF!</f>
        <v>#REF!</v>
      </c>
      <c r="B164" s="888"/>
      <c r="C164" s="544"/>
      <c r="D164" s="275">
        <f>1+D163</f>
        <v>100</v>
      </c>
      <c r="E164" s="290"/>
      <c r="F164" s="275">
        <f>1+F163</f>
        <v>103</v>
      </c>
      <c r="G164" s="290"/>
      <c r="H164" s="275">
        <f>1+H163</f>
        <v>106</v>
      </c>
      <c r="I164" s="290"/>
      <c r="J164" s="275">
        <f>1+J163</f>
        <v>109</v>
      </c>
      <c r="K164" s="290"/>
      <c r="L164" s="275">
        <f>1+L163</f>
        <v>112</v>
      </c>
      <c r="M164" s="290"/>
      <c r="N164" s="549" t="str">
        <f t="shared" si="23"/>
        <v>DRY</v>
      </c>
    </row>
    <row r="165" spans="1:14" ht="18">
      <c r="A165" s="2298"/>
      <c r="B165" s="535"/>
      <c r="C165" s="544"/>
      <c r="D165" s="275">
        <f>1+D164</f>
        <v>101</v>
      </c>
      <c r="E165" s="334"/>
      <c r="F165" s="275">
        <f>1+F164</f>
        <v>104</v>
      </c>
      <c r="G165" s="290"/>
      <c r="H165" s="275">
        <f>1+H164</f>
        <v>107</v>
      </c>
      <c r="I165" s="290"/>
      <c r="J165" s="275">
        <f>1+J164</f>
        <v>110</v>
      </c>
      <c r="K165" s="290"/>
      <c r="L165" s="275">
        <f>1+L164</f>
        <v>113</v>
      </c>
      <c r="M165" s="290"/>
      <c r="N165" s="549" t="str">
        <f t="shared" si="23"/>
        <v>DRY</v>
      </c>
    </row>
    <row r="166" spans="1:14" ht="1.95" customHeight="1">
      <c r="A166" s="301"/>
      <c r="B166" s="882"/>
      <c r="C166" s="545"/>
      <c r="D166" s="292"/>
      <c r="E166" s="301"/>
      <c r="F166" s="294"/>
      <c r="G166" s="301"/>
      <c r="H166" s="294"/>
      <c r="I166" s="301"/>
      <c r="J166" s="294"/>
      <c r="K166" s="301"/>
      <c r="L166" s="294"/>
      <c r="M166" s="301"/>
      <c r="N166" s="549" t="str">
        <f t="shared" si="23"/>
        <v>DRY</v>
      </c>
    </row>
    <row r="167" spans="1:14" ht="18">
      <c r="A167" s="261" t="str">
        <f>'jobinfo(2)'!B86</f>
        <v xml:space="preserve"> Room/Area </v>
      </c>
      <c r="B167" s="535"/>
      <c r="C167" s="544"/>
      <c r="D167" s="278">
        <f>1+H165</f>
        <v>108</v>
      </c>
      <c r="E167" s="290"/>
      <c r="F167" s="278">
        <f>1+D169</f>
        <v>111</v>
      </c>
      <c r="G167" s="290"/>
      <c r="H167" s="278">
        <f>1+F169</f>
        <v>114</v>
      </c>
      <c r="I167" s="290"/>
      <c r="J167" s="278">
        <f>1+H169</f>
        <v>117</v>
      </c>
      <c r="K167" s="290"/>
      <c r="L167" s="278">
        <f>1+J169</f>
        <v>120</v>
      </c>
      <c r="M167" s="290"/>
      <c r="N167" s="549" t="str">
        <f t="shared" si="23"/>
        <v>DRY</v>
      </c>
    </row>
    <row r="168" spans="1:14" ht="18">
      <c r="A168" s="2297" t="e">
        <f>'MIT-EQPT'!#REF!</f>
        <v>#REF!</v>
      </c>
      <c r="B168" s="888"/>
      <c r="C168" s="544"/>
      <c r="D168" s="275">
        <f>1+D167</f>
        <v>109</v>
      </c>
      <c r="E168" s="290"/>
      <c r="F168" s="275">
        <f>1+F167</f>
        <v>112</v>
      </c>
      <c r="G168" s="290"/>
      <c r="H168" s="275">
        <f>1+H167</f>
        <v>115</v>
      </c>
      <c r="I168" s="290"/>
      <c r="J168" s="275">
        <f>1+J167</f>
        <v>118</v>
      </c>
      <c r="K168" s="290"/>
      <c r="L168" s="275">
        <f>1+L167</f>
        <v>121</v>
      </c>
      <c r="M168" s="290"/>
      <c r="N168" s="549" t="str">
        <f t="shared" si="23"/>
        <v>DRY</v>
      </c>
    </row>
    <row r="169" spans="1:14" ht="18">
      <c r="A169" s="2298"/>
      <c r="B169" s="535"/>
      <c r="C169" s="544"/>
      <c r="D169" s="275">
        <f>1+D168</f>
        <v>110</v>
      </c>
      <c r="E169" s="290"/>
      <c r="F169" s="275">
        <f>1+F168</f>
        <v>113</v>
      </c>
      <c r="G169" s="290"/>
      <c r="H169" s="275">
        <f>1+H168</f>
        <v>116</v>
      </c>
      <c r="I169" s="290"/>
      <c r="J169" s="275">
        <f>1+J168</f>
        <v>119</v>
      </c>
      <c r="K169" s="290"/>
      <c r="L169" s="275">
        <f>1+L168</f>
        <v>122</v>
      </c>
      <c r="M169" s="290"/>
      <c r="N169" s="549" t="str">
        <f t="shared" si="23"/>
        <v>DRY</v>
      </c>
    </row>
    <row r="170" spans="1:14" ht="1.95" customHeight="1">
      <c r="A170" s="1257"/>
      <c r="B170" s="881"/>
      <c r="C170" s="542"/>
      <c r="D170" s="294"/>
      <c r="E170" s="297"/>
      <c r="F170" s="294"/>
      <c r="G170" s="297"/>
      <c r="H170" s="294"/>
      <c r="I170" s="301"/>
      <c r="J170" s="294"/>
      <c r="K170" s="301"/>
      <c r="L170" s="294"/>
      <c r="M170" s="301"/>
      <c r="N170" s="549" t="str">
        <f t="shared" si="23"/>
        <v>DRY</v>
      </c>
    </row>
    <row r="171" spans="1:14" ht="18">
      <c r="A171" s="261" t="str">
        <f>'jobinfo(2)'!B87</f>
        <v xml:space="preserve"> Room/Area </v>
      </c>
      <c r="B171" s="535"/>
      <c r="C171" s="544"/>
      <c r="D171" s="278">
        <f>1+H169</f>
        <v>117</v>
      </c>
      <c r="E171" s="290"/>
      <c r="F171" s="278">
        <f>1+D173</f>
        <v>120</v>
      </c>
      <c r="G171" s="290"/>
      <c r="H171" s="278">
        <f>1+F173</f>
        <v>123</v>
      </c>
      <c r="I171" s="290"/>
      <c r="J171" s="278">
        <f>1+H173</f>
        <v>126</v>
      </c>
      <c r="K171" s="290"/>
      <c r="L171" s="278">
        <f>1+J173</f>
        <v>129</v>
      </c>
      <c r="M171" s="290"/>
      <c r="N171" s="549" t="str">
        <f t="shared" si="23"/>
        <v>DRY</v>
      </c>
    </row>
    <row r="172" spans="1:14" ht="18">
      <c r="A172" s="2297" t="e">
        <f>'MIT-EQPT'!#REF!</f>
        <v>#REF!</v>
      </c>
      <c r="B172" s="888"/>
      <c r="C172" s="544"/>
      <c r="D172" s="275">
        <f>1+D171</f>
        <v>118</v>
      </c>
      <c r="E172" s="290"/>
      <c r="F172" s="275">
        <f>1+F171</f>
        <v>121</v>
      </c>
      <c r="G172" s="290"/>
      <c r="H172" s="275">
        <f>1+H171</f>
        <v>124</v>
      </c>
      <c r="I172" s="290"/>
      <c r="J172" s="275">
        <f>1+J171</f>
        <v>127</v>
      </c>
      <c r="K172" s="290"/>
      <c r="L172" s="275">
        <f>1+L171</f>
        <v>130</v>
      </c>
      <c r="M172" s="290"/>
      <c r="N172" s="549" t="str">
        <f t="shared" si="23"/>
        <v>DRY</v>
      </c>
    </row>
    <row r="173" spans="1:14" ht="18">
      <c r="A173" s="2298"/>
      <c r="B173" s="535"/>
      <c r="C173" s="544"/>
      <c r="D173" s="275">
        <f>1+D172</f>
        <v>119</v>
      </c>
      <c r="E173" s="290"/>
      <c r="F173" s="275">
        <f>1+F172</f>
        <v>122</v>
      </c>
      <c r="G173" s="290"/>
      <c r="H173" s="275">
        <f>1+H172</f>
        <v>125</v>
      </c>
      <c r="I173" s="290"/>
      <c r="J173" s="275">
        <f>1+J172</f>
        <v>128</v>
      </c>
      <c r="K173" s="290"/>
      <c r="L173" s="275">
        <f>1+L172</f>
        <v>131</v>
      </c>
      <c r="M173" s="290"/>
      <c r="N173" s="549" t="str">
        <f t="shared" si="23"/>
        <v>DRY</v>
      </c>
    </row>
    <row r="174" spans="1:14" ht="1.95" customHeight="1">
      <c r="A174" s="263"/>
      <c r="B174" s="881"/>
      <c r="C174" s="542"/>
      <c r="D174" s="294"/>
      <c r="E174" s="262"/>
      <c r="F174" s="292"/>
      <c r="G174" s="262"/>
      <c r="H174" s="292"/>
      <c r="I174" s="297"/>
      <c r="J174" s="292"/>
      <c r="K174" s="297"/>
      <c r="L174" s="292"/>
      <c r="M174" s="297"/>
      <c r="N174" s="549" t="str">
        <f t="shared" si="23"/>
        <v>DRY</v>
      </c>
    </row>
    <row r="175" spans="1:14" ht="18">
      <c r="A175" s="261" t="str">
        <f>'jobinfo(2)'!B88</f>
        <v xml:space="preserve"> Room/Area </v>
      </c>
      <c r="B175" s="884"/>
      <c r="C175" s="544"/>
      <c r="D175" s="278">
        <f>1+H173</f>
        <v>126</v>
      </c>
      <c r="E175" s="290"/>
      <c r="F175" s="278">
        <f>1+D177</f>
        <v>129</v>
      </c>
      <c r="G175" s="290"/>
      <c r="H175" s="278">
        <f>1+F177</f>
        <v>132</v>
      </c>
      <c r="I175" s="290"/>
      <c r="J175" s="278">
        <f>1+H177</f>
        <v>135</v>
      </c>
      <c r="K175" s="290"/>
      <c r="L175" s="278">
        <f>1+J177</f>
        <v>138</v>
      </c>
      <c r="M175" s="290"/>
      <c r="N175" s="549" t="str">
        <f t="shared" si="23"/>
        <v>DRY</v>
      </c>
    </row>
    <row r="176" spans="1:14" ht="18">
      <c r="A176" s="2296" t="e">
        <f>'MIT-EQPT'!#REF!</f>
        <v>#REF!</v>
      </c>
      <c r="B176" s="888"/>
      <c r="C176" s="544"/>
      <c r="D176" s="275">
        <f>1+D175</f>
        <v>127</v>
      </c>
      <c r="E176" s="290"/>
      <c r="F176" s="275">
        <f>1+F175</f>
        <v>130</v>
      </c>
      <c r="G176" s="290"/>
      <c r="H176" s="275">
        <f>1+H175</f>
        <v>133</v>
      </c>
      <c r="I176" s="290"/>
      <c r="J176" s="275">
        <f>1+J175</f>
        <v>136</v>
      </c>
      <c r="K176" s="290"/>
      <c r="L176" s="275">
        <f>1+L175</f>
        <v>139</v>
      </c>
      <c r="M176" s="290"/>
      <c r="N176" s="549" t="str">
        <f t="shared" si="23"/>
        <v>DRY</v>
      </c>
    </row>
    <row r="177" spans="1:14" ht="18">
      <c r="A177" s="2296"/>
      <c r="B177" s="535"/>
      <c r="C177" s="544"/>
      <c r="D177" s="275">
        <f>1+D176</f>
        <v>128</v>
      </c>
      <c r="E177" s="290"/>
      <c r="F177" s="275">
        <f>1+F176</f>
        <v>131</v>
      </c>
      <c r="G177" s="290"/>
      <c r="H177" s="275">
        <f>1+H176</f>
        <v>134</v>
      </c>
      <c r="I177" s="290"/>
      <c r="J177" s="275">
        <f>1+J176</f>
        <v>137</v>
      </c>
      <c r="K177" s="290"/>
      <c r="L177" s="275">
        <f>1+L176</f>
        <v>140</v>
      </c>
      <c r="M177" s="290"/>
      <c r="N177" s="549" t="str">
        <f t="shared" si="23"/>
        <v>DRY</v>
      </c>
    </row>
    <row r="178" spans="1:14" ht="1.95" customHeight="1">
      <c r="A178" s="264"/>
      <c r="B178" s="883"/>
      <c r="C178" s="542"/>
      <c r="D178" s="292"/>
      <c r="E178" s="264"/>
      <c r="F178" s="294"/>
      <c r="G178" s="264"/>
      <c r="H178" s="294"/>
      <c r="I178" s="264"/>
      <c r="J178" s="294"/>
      <c r="K178" s="264"/>
      <c r="L178" s="294"/>
      <c r="M178" s="264"/>
      <c r="N178" s="549" t="str">
        <f t="shared" si="23"/>
        <v>DRY</v>
      </c>
    </row>
    <row r="179" spans="1:14" ht="18">
      <c r="A179" s="261" t="str">
        <f>'jobinfo(2)'!B89</f>
        <v xml:space="preserve"> Room/Area </v>
      </c>
      <c r="B179" s="885"/>
      <c r="C179" s="285"/>
      <c r="D179" s="278">
        <f>1+H177</f>
        <v>135</v>
      </c>
      <c r="E179" s="290"/>
      <c r="F179" s="278">
        <f>1+D181</f>
        <v>138</v>
      </c>
      <c r="G179" s="290"/>
      <c r="H179" s="278">
        <f>1+F181</f>
        <v>141</v>
      </c>
      <c r="I179" s="290"/>
      <c r="J179" s="278">
        <f>1+H181</f>
        <v>144</v>
      </c>
      <c r="K179" s="290"/>
      <c r="L179" s="278">
        <f>1+J181</f>
        <v>147</v>
      </c>
      <c r="M179" s="290"/>
      <c r="N179" s="549" t="str">
        <f t="shared" si="23"/>
        <v>DRY</v>
      </c>
    </row>
    <row r="180" spans="1:14" ht="18">
      <c r="A180" s="2297" t="e">
        <f>'MIT-EQPT'!#REF!</f>
        <v>#REF!</v>
      </c>
      <c r="B180" s="889"/>
      <c r="C180" s="285"/>
      <c r="D180" s="275">
        <f>1+D179</f>
        <v>136</v>
      </c>
      <c r="E180" s="288"/>
      <c r="F180" s="275">
        <f>1+F179</f>
        <v>139</v>
      </c>
      <c r="G180" s="288"/>
      <c r="H180" s="275">
        <f>1+H179</f>
        <v>142</v>
      </c>
      <c r="I180" s="288"/>
      <c r="J180" s="275">
        <f>1+J179</f>
        <v>145</v>
      </c>
      <c r="K180" s="288"/>
      <c r="L180" s="275">
        <f>1+L179</f>
        <v>148</v>
      </c>
      <c r="M180" s="288"/>
      <c r="N180" s="549" t="str">
        <f t="shared" si="23"/>
        <v>DRY</v>
      </c>
    </row>
    <row r="181" spans="1:14" ht="18">
      <c r="A181" s="2298"/>
      <c r="B181" s="885"/>
      <c r="C181" s="285"/>
      <c r="D181" s="275">
        <f>1+D180</f>
        <v>137</v>
      </c>
      <c r="E181" s="288"/>
      <c r="F181" s="275">
        <f>1+F180</f>
        <v>140</v>
      </c>
      <c r="G181" s="288"/>
      <c r="H181" s="275">
        <f>1+H180</f>
        <v>143</v>
      </c>
      <c r="I181" s="288"/>
      <c r="J181" s="275">
        <f>1+J180</f>
        <v>146</v>
      </c>
      <c r="K181" s="288"/>
      <c r="L181" s="275">
        <f>1+L180</f>
        <v>149</v>
      </c>
      <c r="M181" s="288"/>
      <c r="N181" s="549" t="str">
        <f t="shared" si="23"/>
        <v>DRY</v>
      </c>
    </row>
    <row r="182" spans="1:14" ht="1.95" customHeight="1">
      <c r="A182" s="263"/>
      <c r="B182" s="883"/>
      <c r="C182" s="287"/>
      <c r="D182" s="294"/>
      <c r="E182" s="264"/>
      <c r="F182" s="294"/>
      <c r="G182" s="264"/>
      <c r="H182" s="292"/>
      <c r="I182" s="264"/>
      <c r="J182" s="292"/>
      <c r="K182" s="264"/>
      <c r="L182" s="292"/>
      <c r="M182" s="264"/>
      <c r="N182" s="549" t="str">
        <f t="shared" si="23"/>
        <v>DRY</v>
      </c>
    </row>
    <row r="183" spans="1:14" ht="18">
      <c r="A183" s="261" t="str">
        <f>'jobinfo(2)'!B90</f>
        <v xml:space="preserve"> Room/Area </v>
      </c>
      <c r="B183" s="885"/>
      <c r="C183" s="285"/>
      <c r="D183" s="278">
        <f>1+H181</f>
        <v>144</v>
      </c>
      <c r="E183" s="290"/>
      <c r="F183" s="278">
        <f>1+D185</f>
        <v>147</v>
      </c>
      <c r="G183" s="290"/>
      <c r="H183" s="278">
        <f>1+F185</f>
        <v>150</v>
      </c>
      <c r="I183" s="290"/>
      <c r="J183" s="278">
        <f>1+H185</f>
        <v>153</v>
      </c>
      <c r="K183" s="290"/>
      <c r="L183" s="278">
        <f>1+J185</f>
        <v>156</v>
      </c>
      <c r="M183" s="290"/>
      <c r="N183" s="549" t="str">
        <f t="shared" si="23"/>
        <v>DRY</v>
      </c>
    </row>
    <row r="184" spans="1:14" ht="18">
      <c r="A184" s="2297" t="e">
        <f>'MIT-EQPT'!#REF!</f>
        <v>#REF!</v>
      </c>
      <c r="B184" s="889"/>
      <c r="C184" s="285"/>
      <c r="D184" s="275">
        <f>1+D183</f>
        <v>145</v>
      </c>
      <c r="E184" s="288"/>
      <c r="F184" s="275">
        <f>1+F183</f>
        <v>148</v>
      </c>
      <c r="G184" s="288"/>
      <c r="H184" s="275">
        <f>1+H183</f>
        <v>151</v>
      </c>
      <c r="I184" s="288"/>
      <c r="J184" s="275">
        <f>1+J183</f>
        <v>154</v>
      </c>
      <c r="K184" s="288"/>
      <c r="L184" s="275">
        <f>1+L183</f>
        <v>157</v>
      </c>
      <c r="M184" s="288"/>
      <c r="N184" s="549" t="str">
        <f t="shared" si="23"/>
        <v>DRY</v>
      </c>
    </row>
    <row r="185" spans="1:14" ht="18">
      <c r="A185" s="2298"/>
      <c r="B185" s="885"/>
      <c r="C185" s="285"/>
      <c r="D185" s="275">
        <f>1+D184</f>
        <v>146</v>
      </c>
      <c r="E185" s="288"/>
      <c r="F185" s="275">
        <f>1+F184</f>
        <v>149</v>
      </c>
      <c r="G185" s="288"/>
      <c r="H185" s="275">
        <f>1+H184</f>
        <v>152</v>
      </c>
      <c r="I185" s="288"/>
      <c r="J185" s="275">
        <f>1+J184</f>
        <v>155</v>
      </c>
      <c r="K185" s="288"/>
      <c r="L185" s="275">
        <f>1+L184</f>
        <v>158</v>
      </c>
      <c r="M185" s="288"/>
      <c r="N185" s="549" t="str">
        <f t="shared" si="23"/>
        <v>DRY</v>
      </c>
    </row>
    <row r="186" spans="1:14" ht="1.95" customHeight="1">
      <c r="A186" s="263"/>
      <c r="B186" s="881"/>
      <c r="C186" s="287"/>
      <c r="D186" s="292"/>
      <c r="E186" s="264"/>
      <c r="F186" s="291"/>
      <c r="G186" s="264"/>
      <c r="H186" s="291"/>
      <c r="I186" s="264"/>
      <c r="J186" s="291"/>
      <c r="K186" s="264"/>
      <c r="L186" s="291"/>
      <c r="M186" s="264"/>
      <c r="N186" s="549" t="str">
        <f t="shared" si="23"/>
        <v>DRY</v>
      </c>
    </row>
    <row r="187" spans="1:14" ht="18">
      <c r="A187" s="261" t="str">
        <f>'jobinfo(2)'!B91</f>
        <v xml:space="preserve"> Room/Area </v>
      </c>
      <c r="B187" s="886"/>
      <c r="C187" s="287"/>
      <c r="D187" s="278">
        <f>1+H185</f>
        <v>153</v>
      </c>
      <c r="E187" s="290"/>
      <c r="F187" s="278">
        <f>1+D189</f>
        <v>156</v>
      </c>
      <c r="G187" s="290"/>
      <c r="H187" s="278">
        <f>1+F189</f>
        <v>159</v>
      </c>
      <c r="I187" s="290"/>
      <c r="J187" s="278">
        <f>1+H189</f>
        <v>162</v>
      </c>
      <c r="K187" s="290"/>
      <c r="L187" s="278">
        <f>1+J189</f>
        <v>165</v>
      </c>
      <c r="M187" s="290"/>
      <c r="N187" s="549" t="str">
        <f t="shared" si="23"/>
        <v>DRY</v>
      </c>
    </row>
    <row r="188" spans="1:14" ht="18">
      <c r="A188" s="2296" t="e">
        <f>'MIT-EQPT'!#REF!</f>
        <v>#REF!</v>
      </c>
      <c r="B188" s="884"/>
      <c r="C188" s="287"/>
      <c r="D188" s="275">
        <f>1+D187</f>
        <v>154</v>
      </c>
      <c r="E188" s="288"/>
      <c r="F188" s="275">
        <f>1+F187</f>
        <v>157</v>
      </c>
      <c r="G188" s="288"/>
      <c r="H188" s="275">
        <f>1+H187</f>
        <v>160</v>
      </c>
      <c r="I188" s="288"/>
      <c r="J188" s="275">
        <f>1+J187</f>
        <v>163</v>
      </c>
      <c r="K188" s="288"/>
      <c r="L188" s="275">
        <f>1+L187</f>
        <v>166</v>
      </c>
      <c r="M188" s="288"/>
      <c r="N188" s="549" t="str">
        <f t="shared" si="23"/>
        <v>DRY</v>
      </c>
    </row>
    <row r="189" spans="1:14" ht="18">
      <c r="A189" s="2296"/>
      <c r="B189" s="886"/>
      <c r="C189" s="287"/>
      <c r="D189" s="275">
        <f>1+D188</f>
        <v>155</v>
      </c>
      <c r="E189" s="288"/>
      <c r="F189" s="275">
        <f>1+F188</f>
        <v>158</v>
      </c>
      <c r="G189" s="288"/>
      <c r="H189" s="275">
        <f>1+H188</f>
        <v>161</v>
      </c>
      <c r="I189" s="288"/>
      <c r="J189" s="275">
        <f>1+J188</f>
        <v>164</v>
      </c>
      <c r="K189" s="288"/>
      <c r="L189" s="275">
        <f>1+L188</f>
        <v>167</v>
      </c>
      <c r="M189" s="288"/>
      <c r="N189" s="549" t="str">
        <f t="shared" si="23"/>
        <v>DRY</v>
      </c>
    </row>
    <row r="190" spans="1:14" ht="1.95" customHeight="1">
      <c r="A190" s="283"/>
      <c r="B190" s="70"/>
      <c r="C190" s="280"/>
      <c r="D190" s="275">
        <f>1+D189</f>
        <v>156</v>
      </c>
      <c r="E190" s="282"/>
      <c r="F190" s="281"/>
      <c r="G190" s="279"/>
      <c r="H190" s="280"/>
      <c r="I190" s="279"/>
      <c r="J190" s="280"/>
      <c r="K190" s="279"/>
      <c r="L190" s="280"/>
      <c r="M190" s="279"/>
      <c r="N190" s="549" t="str">
        <f t="shared" si="23"/>
        <v>DRY</v>
      </c>
    </row>
    <row r="191" spans="1:14" ht="18">
      <c r="A191" s="261" t="str">
        <f>'jobinfo(2)'!B92</f>
        <v xml:space="preserve"> Room/Area </v>
      </c>
      <c r="B191" s="886"/>
      <c r="C191" s="287"/>
      <c r="D191" s="278">
        <f>1+H189</f>
        <v>162</v>
      </c>
      <c r="E191" s="290"/>
      <c r="F191" s="278">
        <f>1+D193</f>
        <v>165</v>
      </c>
      <c r="G191" s="290"/>
      <c r="H191" s="278">
        <f>1+F193</f>
        <v>168</v>
      </c>
      <c r="I191" s="290"/>
      <c r="J191" s="278">
        <f>1+H193</f>
        <v>171</v>
      </c>
      <c r="K191" s="290"/>
      <c r="L191" s="278">
        <f>1+J193</f>
        <v>174</v>
      </c>
      <c r="M191" s="290"/>
      <c r="N191" s="549" t="str">
        <f t="shared" ref="N191:N193" si="24">IF(I191&lt;=C191,"DRY","WET")</f>
        <v>DRY</v>
      </c>
    </row>
    <row r="192" spans="1:14" ht="18">
      <c r="A192" s="2296" t="str">
        <f>'MIT-EQPT'!B58</f>
        <v>Total Air Movers</v>
      </c>
      <c r="B192" s="884"/>
      <c r="C192" s="287"/>
      <c r="D192" s="275">
        <f>1+D191</f>
        <v>163</v>
      </c>
      <c r="E192" s="288"/>
      <c r="F192" s="275">
        <f>1+F191</f>
        <v>166</v>
      </c>
      <c r="G192" s="288"/>
      <c r="H192" s="275">
        <f>1+H191</f>
        <v>169</v>
      </c>
      <c r="I192" s="288"/>
      <c r="J192" s="275">
        <f>1+J191</f>
        <v>172</v>
      </c>
      <c r="K192" s="288"/>
      <c r="L192" s="275">
        <f>1+L191</f>
        <v>175</v>
      </c>
      <c r="M192" s="288"/>
      <c r="N192" s="549" t="str">
        <f t="shared" si="24"/>
        <v>DRY</v>
      </c>
    </row>
    <row r="193" spans="1:15" ht="18">
      <c r="A193" s="2296"/>
      <c r="B193" s="886"/>
      <c r="C193" s="287"/>
      <c r="D193" s="275">
        <f>1+D192</f>
        <v>164</v>
      </c>
      <c r="E193" s="288"/>
      <c r="F193" s="275">
        <f>1+F192</f>
        <v>167</v>
      </c>
      <c r="G193" s="288"/>
      <c r="H193" s="275">
        <f>1+H192</f>
        <v>170</v>
      </c>
      <c r="I193" s="288"/>
      <c r="J193" s="275">
        <f>1+J192</f>
        <v>173</v>
      </c>
      <c r="K193" s="288"/>
      <c r="L193" s="275">
        <f>1+L192</f>
        <v>176</v>
      </c>
      <c r="M193" s="288"/>
      <c r="N193" s="549" t="str">
        <f t="shared" si="24"/>
        <v>DRY</v>
      </c>
    </row>
    <row r="194" spans="1:15" ht="18">
      <c r="B194" s="102" t="s">
        <v>1162</v>
      </c>
      <c r="C194" s="277" t="s">
        <v>1145</v>
      </c>
      <c r="E194" s="112" t="s">
        <v>1163</v>
      </c>
      <c r="F194" s="277"/>
      <c r="G194" s="276"/>
      <c r="H194" s="276"/>
      <c r="I194" s="276"/>
      <c r="J194" s="276"/>
      <c r="K194" s="276"/>
      <c r="L194" s="276"/>
      <c r="M194" s="276"/>
      <c r="N194" s="277"/>
      <c r="O194" s="276"/>
    </row>
    <row r="195" spans="1:15" ht="21" customHeight="1">
      <c r="A195" s="2302" t="s">
        <v>633</v>
      </c>
      <c r="B195" s="876" t="s">
        <v>1164</v>
      </c>
      <c r="C195" s="873">
        <v>12</v>
      </c>
      <c r="D195" s="382" t="s">
        <v>380</v>
      </c>
      <c r="E195" s="538"/>
      <c r="F195" s="101"/>
      <c r="G195" s="276" t="s">
        <v>1165</v>
      </c>
      <c r="H195" s="276"/>
      <c r="I195" s="276"/>
      <c r="J195" s="276"/>
      <c r="K195" s="276"/>
      <c r="L195" s="276"/>
      <c r="M195" s="276"/>
      <c r="N195" s="558"/>
      <c r="O195" s="95"/>
    </row>
    <row r="196" spans="1:15" ht="18">
      <c r="A196" s="2302"/>
      <c r="B196" s="876" t="s">
        <v>1166</v>
      </c>
      <c r="C196" s="873">
        <v>20</v>
      </c>
      <c r="D196" s="382" t="s">
        <v>1167</v>
      </c>
      <c r="E196" s="538"/>
      <c r="F196" s="101"/>
      <c r="G196" s="876" t="s">
        <v>1168</v>
      </c>
      <c r="H196" s="873">
        <v>12</v>
      </c>
      <c r="I196" s="876" t="s">
        <v>1168</v>
      </c>
      <c r="J196" s="873">
        <v>12</v>
      </c>
      <c r="K196" s="876" t="s">
        <v>1168</v>
      </c>
      <c r="L196" s="873">
        <v>12</v>
      </c>
      <c r="M196" s="876" t="s">
        <v>1168</v>
      </c>
      <c r="N196" s="873">
        <v>12</v>
      </c>
      <c r="O196" s="95"/>
    </row>
    <row r="197" spans="1:15" ht="18">
      <c r="A197" s="878"/>
      <c r="B197" s="876" t="s">
        <v>1169</v>
      </c>
      <c r="C197" s="873">
        <v>15</v>
      </c>
      <c r="D197" s="382" t="s">
        <v>1170</v>
      </c>
      <c r="E197" s="538"/>
      <c r="F197" s="101"/>
      <c r="G197" s="875" t="s">
        <v>1171</v>
      </c>
      <c r="H197" s="873">
        <v>20</v>
      </c>
      <c r="I197" s="876" t="s">
        <v>1172</v>
      </c>
      <c r="J197" s="873">
        <v>20</v>
      </c>
      <c r="K197" s="876" t="s">
        <v>1172</v>
      </c>
      <c r="L197" s="873">
        <v>20</v>
      </c>
      <c r="M197" s="876" t="s">
        <v>1172</v>
      </c>
      <c r="N197" s="873">
        <v>20</v>
      </c>
      <c r="O197" s="382" t="s">
        <v>1159</v>
      </c>
    </row>
    <row r="198" spans="1:15" ht="18">
      <c r="A198" s="878"/>
      <c r="B198" s="876" t="s">
        <v>1173</v>
      </c>
      <c r="C198" s="873">
        <v>12</v>
      </c>
      <c r="D198" s="382" t="s">
        <v>1158</v>
      </c>
      <c r="E198" s="538"/>
      <c r="F198" s="101"/>
      <c r="G198" s="876" t="s">
        <v>1152</v>
      </c>
      <c r="H198" s="873">
        <v>12</v>
      </c>
      <c r="I198" s="876" t="s">
        <v>1152</v>
      </c>
      <c r="J198" s="873">
        <v>12</v>
      </c>
      <c r="K198" s="876" t="s">
        <v>1152</v>
      </c>
      <c r="L198" s="873">
        <v>12</v>
      </c>
      <c r="M198" s="876" t="s">
        <v>1152</v>
      </c>
      <c r="N198" s="873">
        <v>12</v>
      </c>
      <c r="O198" s="95"/>
    </row>
    <row r="199" spans="1:15" ht="18">
      <c r="A199" s="878"/>
      <c r="B199" s="876" t="s">
        <v>1187</v>
      </c>
      <c r="C199" s="873">
        <v>20</v>
      </c>
      <c r="D199" s="382" t="s">
        <v>1156</v>
      </c>
      <c r="E199" s="538"/>
      <c r="F199" s="101"/>
      <c r="G199" s="105"/>
      <c r="H199" s="274"/>
      <c r="I199" s="559"/>
      <c r="J199" s="274"/>
      <c r="K199" s="559"/>
      <c r="L199" s="274"/>
      <c r="M199" s="559"/>
      <c r="N199" s="558"/>
      <c r="O199" s="95"/>
    </row>
    <row r="200" spans="1:15" ht="18">
      <c r="A200" s="878"/>
      <c r="B200" s="876"/>
      <c r="C200" s="873"/>
      <c r="D200" s="382"/>
      <c r="E200" s="538"/>
      <c r="F200" s="101"/>
      <c r="G200" s="876" t="s">
        <v>1168</v>
      </c>
      <c r="H200" s="873">
        <v>12</v>
      </c>
      <c r="I200" s="559"/>
      <c r="J200" s="873">
        <v>12</v>
      </c>
      <c r="K200" s="559"/>
      <c r="L200" s="873">
        <v>12</v>
      </c>
      <c r="M200" s="559"/>
      <c r="N200" s="558"/>
      <c r="O200" s="95"/>
    </row>
    <row r="201" spans="1:15" ht="18" customHeight="1">
      <c r="A201" s="2303" t="s">
        <v>1174</v>
      </c>
      <c r="B201" s="876" t="s">
        <v>1151</v>
      </c>
      <c r="C201" s="873">
        <v>20</v>
      </c>
      <c r="D201" s="382" t="s">
        <v>1175</v>
      </c>
      <c r="E201" s="538"/>
      <c r="F201" s="101"/>
      <c r="G201" s="876" t="s">
        <v>1172</v>
      </c>
      <c r="H201" s="873">
        <v>20</v>
      </c>
      <c r="I201" s="559"/>
      <c r="J201" s="873">
        <v>20</v>
      </c>
      <c r="K201" s="559"/>
      <c r="L201" s="873">
        <v>20</v>
      </c>
      <c r="M201" s="559"/>
      <c r="N201" s="558"/>
      <c r="O201" s="95"/>
    </row>
    <row r="202" spans="1:15" ht="18">
      <c r="A202" s="2303"/>
      <c r="B202" s="876" t="s">
        <v>1171</v>
      </c>
      <c r="C202" s="873">
        <v>20</v>
      </c>
      <c r="D202" s="382" t="s">
        <v>1157</v>
      </c>
      <c r="E202" s="538"/>
      <c r="F202" s="101"/>
      <c r="G202" s="876" t="s">
        <v>1152</v>
      </c>
      <c r="H202" s="873">
        <v>12</v>
      </c>
      <c r="I202" s="559"/>
      <c r="J202" s="873">
        <v>12</v>
      </c>
      <c r="K202" s="559"/>
      <c r="L202" s="873">
        <v>12</v>
      </c>
      <c r="M202" s="559"/>
      <c r="N202" s="558"/>
      <c r="O202" s="95"/>
    </row>
    <row r="203" spans="1:15" ht="18">
      <c r="A203" s="2303"/>
      <c r="B203" s="877" t="s">
        <v>1176</v>
      </c>
      <c r="C203" s="873">
        <v>20</v>
      </c>
      <c r="D203" s="382" t="s">
        <v>1159</v>
      </c>
      <c r="E203" s="538"/>
      <c r="F203" s="101"/>
      <c r="G203" s="105"/>
      <c r="H203" s="274"/>
      <c r="I203" s="559"/>
      <c r="J203" s="274"/>
      <c r="K203" s="559"/>
      <c r="L203" s="274"/>
      <c r="M203" s="559"/>
      <c r="N203" s="558"/>
      <c r="O203" s="95"/>
    </row>
    <row r="204" spans="1:15" ht="18">
      <c r="A204" s="2303"/>
      <c r="B204" s="876" t="s">
        <v>1177</v>
      </c>
      <c r="C204" s="873">
        <v>20</v>
      </c>
      <c r="D204" s="382" t="s">
        <v>1160</v>
      </c>
      <c r="E204" s="538"/>
      <c r="F204" s="101"/>
      <c r="G204" s="876" t="s">
        <v>1177</v>
      </c>
      <c r="H204" s="873">
        <v>20</v>
      </c>
      <c r="I204" s="382" t="s">
        <v>1160</v>
      </c>
      <c r="J204" s="873">
        <v>20</v>
      </c>
      <c r="K204" s="382" t="s">
        <v>1160</v>
      </c>
      <c r="L204" s="873">
        <v>20</v>
      </c>
      <c r="M204" s="382" t="s">
        <v>1160</v>
      </c>
      <c r="N204" s="558"/>
      <c r="O204" s="95"/>
    </row>
    <row r="205" spans="1:15" ht="18">
      <c r="A205" s="2303"/>
      <c r="B205" s="876" t="s">
        <v>1169</v>
      </c>
      <c r="C205" s="873">
        <v>15</v>
      </c>
      <c r="D205" s="382" t="s">
        <v>1170</v>
      </c>
      <c r="E205" s="538"/>
      <c r="F205" s="101"/>
      <c r="G205" s="876" t="s">
        <v>1152</v>
      </c>
      <c r="H205" s="873">
        <v>12</v>
      </c>
      <c r="I205" s="559"/>
      <c r="J205" s="873">
        <v>12</v>
      </c>
      <c r="K205" s="559"/>
      <c r="L205" s="873">
        <v>12</v>
      </c>
      <c r="M205" s="559"/>
      <c r="N205" s="558"/>
      <c r="O205" s="95"/>
    </row>
    <row r="206" spans="1:15" ht="18">
      <c r="A206" s="2303"/>
      <c r="B206" s="876" t="s">
        <v>1178</v>
      </c>
      <c r="C206" s="873">
        <v>20</v>
      </c>
      <c r="D206" s="382" t="s">
        <v>1170</v>
      </c>
      <c r="E206" s="538"/>
      <c r="F206" s="101"/>
      <c r="G206" s="105"/>
      <c r="H206" s="274"/>
      <c r="I206" s="559"/>
      <c r="J206" s="274"/>
      <c r="K206" s="559"/>
      <c r="L206" s="274"/>
      <c r="M206" s="559"/>
      <c r="N206" s="558"/>
      <c r="O206" s="95"/>
    </row>
    <row r="207" spans="1:15" ht="18">
      <c r="A207" s="1251"/>
      <c r="B207" s="876"/>
      <c r="C207" s="873"/>
      <c r="D207" s="382"/>
      <c r="E207" s="538"/>
      <c r="F207" s="101"/>
      <c r="G207" s="1390" t="s">
        <v>1179</v>
      </c>
      <c r="H207" s="382">
        <v>15</v>
      </c>
      <c r="I207" s="559"/>
      <c r="J207" s="382">
        <v>15</v>
      </c>
      <c r="K207" s="559"/>
      <c r="L207" s="382">
        <v>15</v>
      </c>
      <c r="M207" s="559"/>
      <c r="N207" s="558"/>
      <c r="O207" s="95"/>
    </row>
    <row r="208" spans="1:15" ht="18">
      <c r="A208" s="2307" t="s">
        <v>426</v>
      </c>
      <c r="B208" s="876" t="s">
        <v>1152</v>
      </c>
      <c r="C208" s="873">
        <v>12</v>
      </c>
      <c r="D208" s="382" t="s">
        <v>380</v>
      </c>
      <c r="E208" s="538"/>
      <c r="F208" s="101"/>
      <c r="G208" s="105"/>
      <c r="H208" s="274"/>
      <c r="I208" s="559"/>
      <c r="J208" s="274"/>
      <c r="K208" s="559"/>
      <c r="L208" s="274"/>
      <c r="M208" s="559"/>
      <c r="N208" s="558"/>
      <c r="O208" s="95"/>
    </row>
    <row r="209" spans="1:15" ht="18">
      <c r="A209" s="2307"/>
      <c r="B209" s="876" t="s">
        <v>1180</v>
      </c>
      <c r="C209" s="873">
        <v>20</v>
      </c>
      <c r="D209" s="382" t="s">
        <v>1167</v>
      </c>
      <c r="E209" s="538"/>
      <c r="F209" s="101"/>
      <c r="G209" s="105"/>
      <c r="H209" s="274"/>
      <c r="I209" s="559"/>
      <c r="J209" s="274"/>
      <c r="K209" s="559"/>
      <c r="L209" s="274"/>
      <c r="M209" s="559"/>
      <c r="N209" s="558"/>
      <c r="O209" s="95"/>
    </row>
    <row r="210" spans="1:15" ht="18">
      <c r="A210" s="2307"/>
      <c r="B210" s="876" t="s">
        <v>1153</v>
      </c>
      <c r="C210" s="873">
        <v>20</v>
      </c>
      <c r="D210" s="382" t="s">
        <v>1181</v>
      </c>
      <c r="E210" s="538"/>
      <c r="F210" s="101"/>
      <c r="G210" s="105"/>
      <c r="H210" s="274"/>
      <c r="I210" s="559"/>
      <c r="J210" s="274"/>
      <c r="K210" s="559"/>
      <c r="L210" s="274"/>
      <c r="M210" s="559"/>
      <c r="N210" s="558"/>
      <c r="O210" s="95"/>
    </row>
    <row r="211" spans="1:15" ht="18">
      <c r="A211" s="2307"/>
      <c r="B211" s="876" t="s">
        <v>1182</v>
      </c>
      <c r="C211" s="873">
        <v>20</v>
      </c>
      <c r="D211" s="382" t="s">
        <v>1183</v>
      </c>
      <c r="E211" s="538"/>
      <c r="F211" s="101"/>
      <c r="G211" s="105"/>
      <c r="H211" s="274"/>
      <c r="I211" s="559"/>
      <c r="J211" s="274"/>
      <c r="K211" s="559"/>
      <c r="L211" s="274"/>
      <c r="M211" s="559"/>
      <c r="N211" s="558"/>
      <c r="O211" s="95"/>
    </row>
    <row r="212" spans="1:15" ht="18">
      <c r="A212" s="879"/>
      <c r="B212" s="876" t="s">
        <v>1154</v>
      </c>
      <c r="C212" s="873">
        <v>20</v>
      </c>
      <c r="D212" s="382" t="s">
        <v>1191</v>
      </c>
      <c r="E212" s="538"/>
      <c r="F212" s="538"/>
      <c r="G212" s="105"/>
      <c r="H212" s="274"/>
      <c r="I212" s="560"/>
      <c r="J212" s="274"/>
      <c r="K212" s="560"/>
      <c r="L212" s="274"/>
      <c r="M212" s="560"/>
      <c r="N212" s="558"/>
      <c r="O212" s="95"/>
    </row>
    <row r="213" spans="1:15" ht="18" customHeight="1">
      <c r="A213" s="2304" t="s">
        <v>1184</v>
      </c>
      <c r="B213" s="876" t="s">
        <v>1185</v>
      </c>
      <c r="C213" s="873">
        <v>12</v>
      </c>
      <c r="D213" s="382" t="s">
        <v>1156</v>
      </c>
      <c r="E213" s="538"/>
      <c r="F213" s="538"/>
      <c r="G213" s="105"/>
      <c r="H213" s="274"/>
      <c r="I213" s="96"/>
      <c r="J213" s="274"/>
      <c r="K213" s="96"/>
      <c r="L213" s="274"/>
      <c r="M213" s="96"/>
      <c r="N213" s="558"/>
      <c r="O213" s="95"/>
    </row>
    <row r="214" spans="1:15" ht="18">
      <c r="A214" s="2304"/>
      <c r="B214" s="876" t="s">
        <v>1186</v>
      </c>
      <c r="C214" s="873">
        <v>10</v>
      </c>
      <c r="D214" s="382" t="s">
        <v>1156</v>
      </c>
      <c r="E214" s="538"/>
      <c r="F214" s="538"/>
      <c r="G214" s="105"/>
      <c r="H214" s="274"/>
      <c r="I214" s="96"/>
      <c r="J214" s="274"/>
      <c r="K214" s="96"/>
      <c r="L214" s="274"/>
      <c r="M214" s="96"/>
      <c r="N214" s="558"/>
      <c r="O214" s="95"/>
    </row>
    <row r="215" spans="1:15" ht="18">
      <c r="A215" s="2304"/>
      <c r="B215" s="876" t="s">
        <v>1188</v>
      </c>
      <c r="C215" s="536">
        <v>20</v>
      </c>
      <c r="D215" s="382" t="s">
        <v>1156</v>
      </c>
      <c r="E215" s="538"/>
      <c r="F215" s="538"/>
      <c r="G215" s="105"/>
      <c r="H215" s="274"/>
      <c r="I215" s="96"/>
      <c r="J215" s="274"/>
      <c r="K215" s="96"/>
      <c r="L215" s="274"/>
      <c r="M215" s="96"/>
      <c r="N215" s="558"/>
      <c r="O215" s="95"/>
    </row>
    <row r="216" spans="1:15" ht="18">
      <c r="A216" s="2304"/>
      <c r="B216" s="1390" t="s">
        <v>1179</v>
      </c>
      <c r="C216" s="873">
        <v>15</v>
      </c>
      <c r="D216" s="382" t="s">
        <v>1156</v>
      </c>
      <c r="E216" s="538"/>
      <c r="F216" s="538"/>
      <c r="G216" s="105"/>
      <c r="H216" s="274"/>
      <c r="I216" s="96"/>
      <c r="J216" s="274"/>
      <c r="K216" s="96"/>
      <c r="L216" s="274"/>
      <c r="M216" s="96"/>
      <c r="N216" s="558"/>
      <c r="O216" s="95"/>
    </row>
    <row r="217" spans="1:15" ht="18">
      <c r="A217" s="2304"/>
      <c r="B217" s="876"/>
      <c r="C217" s="873"/>
      <c r="D217" s="382"/>
      <c r="E217" s="538"/>
      <c r="F217" s="538"/>
      <c r="G217" s="105"/>
      <c r="H217" s="274"/>
      <c r="I217" s="96"/>
      <c r="J217" s="274"/>
      <c r="K217" s="96"/>
      <c r="L217" s="274"/>
      <c r="M217" s="96"/>
      <c r="N217" s="558"/>
      <c r="O217" s="95"/>
    </row>
    <row r="218" spans="1:15" ht="18">
      <c r="A218" s="2304"/>
      <c r="B218" s="876" t="s">
        <v>1187</v>
      </c>
      <c r="C218" s="873">
        <v>20</v>
      </c>
      <c r="D218" s="382" t="s">
        <v>1156</v>
      </c>
      <c r="E218" s="538"/>
      <c r="F218" s="538"/>
      <c r="G218" s="105"/>
      <c r="H218" s="274"/>
      <c r="I218" s="96"/>
      <c r="J218" s="274"/>
      <c r="K218" s="96"/>
      <c r="L218" s="274"/>
      <c r="M218" s="96"/>
      <c r="N218" s="558"/>
      <c r="O218" s="95"/>
    </row>
    <row r="219" spans="1:15" ht="18">
      <c r="A219" s="2304"/>
      <c r="B219" s="1390" t="s">
        <v>1179</v>
      </c>
      <c r="C219" s="873">
        <v>15</v>
      </c>
      <c r="D219" s="382" t="s">
        <v>1156</v>
      </c>
      <c r="E219" s="538"/>
      <c r="F219" s="538"/>
      <c r="G219" s="105"/>
      <c r="H219" s="274"/>
      <c r="I219" s="96"/>
      <c r="J219" s="274"/>
      <c r="K219" s="96"/>
      <c r="L219" s="274"/>
      <c r="M219" s="96"/>
      <c r="N219" s="558"/>
      <c r="O219" s="95"/>
    </row>
    <row r="220" spans="1:15" ht="18">
      <c r="A220" s="2304"/>
      <c r="B220" s="876" t="s">
        <v>1188</v>
      </c>
      <c r="C220" s="536">
        <v>20</v>
      </c>
      <c r="D220" s="382" t="s">
        <v>1156</v>
      </c>
      <c r="E220" s="538"/>
      <c r="F220" s="101"/>
      <c r="G220" s="105"/>
      <c r="H220" s="96"/>
      <c r="I220" s="96"/>
      <c r="J220" s="96"/>
      <c r="K220" s="96"/>
      <c r="L220" s="96"/>
      <c r="M220" s="96"/>
      <c r="N220" s="558"/>
      <c r="O220" s="95"/>
    </row>
    <row r="221" spans="1:15" ht="18">
      <c r="A221" s="2304"/>
      <c r="B221" s="876" t="s">
        <v>1189</v>
      </c>
      <c r="C221" s="873">
        <v>15</v>
      </c>
      <c r="D221" s="382" t="s">
        <v>1190</v>
      </c>
      <c r="E221" s="538"/>
      <c r="F221" s="101"/>
      <c r="G221" s="105"/>
      <c r="H221" s="96"/>
      <c r="I221" s="96"/>
      <c r="J221" s="96"/>
      <c r="K221" s="96"/>
      <c r="L221" s="96"/>
      <c r="M221" s="96"/>
      <c r="N221" s="558"/>
      <c r="O221" s="95"/>
    </row>
    <row r="222" spans="1:15" ht="18">
      <c r="A222" s="2304"/>
      <c r="B222" s="876" t="s">
        <v>1154</v>
      </c>
      <c r="C222" s="873">
        <v>20</v>
      </c>
      <c r="D222" s="382" t="s">
        <v>1191</v>
      </c>
      <c r="E222" s="538"/>
      <c r="F222" s="101"/>
      <c r="G222" s="105"/>
      <c r="H222" s="96"/>
      <c r="I222" s="96"/>
      <c r="J222" s="96"/>
      <c r="K222" s="96"/>
      <c r="L222" s="96"/>
      <c r="M222" s="96"/>
      <c r="N222" s="558"/>
      <c r="O222" s="95"/>
    </row>
    <row r="223" spans="1:15">
      <c r="D223" s="1256"/>
    </row>
    <row r="224" spans="1:15">
      <c r="D224" s="1256"/>
    </row>
    <row r="225" spans="4:4">
      <c r="D225" s="1256"/>
    </row>
    <row r="226" spans="4:4">
      <c r="D226" s="1256"/>
    </row>
    <row r="227" spans="4:4">
      <c r="D227" s="1256"/>
    </row>
    <row r="228" spans="4:4">
      <c r="D228" s="1256"/>
    </row>
    <row r="229" spans="4:4">
      <c r="D229" s="1256"/>
    </row>
    <row r="230" spans="4:4">
      <c r="D230" s="1256"/>
    </row>
    <row r="231" spans="4:4">
      <c r="D231" s="1256"/>
    </row>
  </sheetData>
  <mergeCells count="43">
    <mergeCell ref="A5:A6"/>
    <mergeCell ref="A9:A10"/>
    <mergeCell ref="A13:A14"/>
    <mergeCell ref="A17:A18"/>
    <mergeCell ref="A41:A42"/>
    <mergeCell ref="A21:A22"/>
    <mergeCell ref="A25:A26"/>
    <mergeCell ref="A29:A30"/>
    <mergeCell ref="A33:A34"/>
    <mergeCell ref="A37:A38"/>
    <mergeCell ref="A195:A196"/>
    <mergeCell ref="A201:A206"/>
    <mergeCell ref="A213:A222"/>
    <mergeCell ref="P54:R54"/>
    <mergeCell ref="A56:A57"/>
    <mergeCell ref="A84:A85"/>
    <mergeCell ref="A88:A89"/>
    <mergeCell ref="A92:A93"/>
    <mergeCell ref="A208:A211"/>
    <mergeCell ref="P107:R107"/>
    <mergeCell ref="A109:A110"/>
    <mergeCell ref="A113:A114"/>
    <mergeCell ref="A137:A138"/>
    <mergeCell ref="A152:A153"/>
    <mergeCell ref="A156:A157"/>
    <mergeCell ref="A164:A165"/>
    <mergeCell ref="A60:A62"/>
    <mergeCell ref="A80:A81"/>
    <mergeCell ref="A76:A77"/>
    <mergeCell ref="A121:A122"/>
    <mergeCell ref="A125:A126"/>
    <mergeCell ref="A141:A142"/>
    <mergeCell ref="A145:A146"/>
    <mergeCell ref="A72:A73"/>
    <mergeCell ref="A68:A69"/>
    <mergeCell ref="A64:A65"/>
    <mergeCell ref="A192:A193"/>
    <mergeCell ref="A168:A169"/>
    <mergeCell ref="A180:A181"/>
    <mergeCell ref="A184:A185"/>
    <mergeCell ref="A188:A189"/>
    <mergeCell ref="A176:A177"/>
    <mergeCell ref="A172:A173"/>
  </mergeCells>
  <printOptions horizontalCentered="1" gridLines="1"/>
  <pageMargins left="0.17" right="0.19" top="0.17" bottom="0.17" header="0.18" footer="0.17"/>
  <pageSetup scale="108" orientation="portrait" r:id="rId1"/>
  <headerFooter scaleWithDoc="0">
    <oddFooter xml:space="preserve">&amp;L&amp;A&amp;C                                                  &amp;R&amp;F  </oddFooter>
  </headerFooter>
  <rowBreaks count="3" manualBreakCount="3">
    <brk id="51" max="16383" man="1"/>
    <brk id="147" max="10" man="1"/>
    <brk id="193" max="10"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EA38-654D-4A9C-88A7-3FA5EA1767EA}">
  <sheetPr codeName="Sheet15">
    <tabColor theme="4"/>
  </sheetPr>
  <dimension ref="A1:T126"/>
  <sheetViews>
    <sheetView view="pageBreakPreview" topLeftCell="A34" zoomScaleNormal="100" zoomScaleSheetLayoutView="100" workbookViewId="0"/>
  </sheetViews>
  <sheetFormatPr defaultRowHeight="14.4"/>
  <cols>
    <col min="1" max="1" width="8.44140625" style="273" customWidth="1"/>
    <col min="2" max="2" width="8.33203125" style="272" customWidth="1"/>
    <col min="3" max="3" width="4.44140625" style="272" customWidth="1"/>
    <col min="4" max="4" width="27.6640625" customWidth="1"/>
    <col min="5" max="5" width="3.33203125" customWidth="1"/>
    <col min="6" max="6" width="27.6640625" customWidth="1"/>
    <col min="7" max="7" width="3.33203125" style="320" customWidth="1"/>
    <col min="8" max="8" width="27.6640625" customWidth="1"/>
    <col min="9" max="9" width="1.6640625" customWidth="1"/>
    <col min="10" max="10" width="1.33203125" hidden="1" customWidth="1"/>
    <col min="11" max="11" width="1.6640625" customWidth="1"/>
    <col min="12" max="12" width="19.109375" style="271" customWidth="1"/>
    <col min="13" max="13" width="15.6640625" style="271" customWidth="1"/>
    <col min="14" max="14" width="3.88671875" style="271" customWidth="1"/>
    <col min="15" max="15" width="13.5546875" style="271" customWidth="1"/>
    <col min="16" max="16" width="4.44140625" style="271" customWidth="1"/>
    <col min="17" max="17" width="13.109375" customWidth="1"/>
    <col min="18" max="18" width="4.44140625" customWidth="1"/>
    <col min="19" max="19" width="13" customWidth="1"/>
    <col min="20" max="20" width="4.6640625" bestFit="1" customWidth="1"/>
    <col min="220" max="221" width="35.5546875" customWidth="1"/>
    <col min="222" max="222" width="25.5546875" customWidth="1"/>
    <col min="227" max="227" width="3" customWidth="1"/>
    <col min="228" max="228" width="39.5546875" customWidth="1"/>
    <col min="229" max="229" width="5.5546875" customWidth="1"/>
    <col min="230" max="230" width="35.5546875" customWidth="1"/>
    <col min="234" max="234" width="44.5546875" customWidth="1"/>
    <col min="242" max="242" width="88.5546875" customWidth="1"/>
    <col min="476" max="477" width="35.5546875" customWidth="1"/>
    <col min="478" max="478" width="25.5546875" customWidth="1"/>
    <col min="483" max="483" width="3" customWidth="1"/>
    <col min="484" max="484" width="39.5546875" customWidth="1"/>
    <col min="485" max="485" width="5.5546875" customWidth="1"/>
    <col min="486" max="486" width="35.5546875" customWidth="1"/>
    <col min="490" max="490" width="44.5546875" customWidth="1"/>
    <col min="498" max="498" width="88.5546875" customWidth="1"/>
    <col min="732" max="733" width="35.5546875" customWidth="1"/>
    <col min="734" max="734" width="25.5546875" customWidth="1"/>
    <col min="739" max="739" width="3" customWidth="1"/>
    <col min="740" max="740" width="39.5546875" customWidth="1"/>
    <col min="741" max="741" width="5.5546875" customWidth="1"/>
    <col min="742" max="742" width="35.5546875" customWidth="1"/>
    <col min="746" max="746" width="44.5546875" customWidth="1"/>
    <col min="754" max="754" width="88.5546875" customWidth="1"/>
    <col min="988" max="989" width="35.5546875" customWidth="1"/>
    <col min="990" max="990" width="25.5546875" customWidth="1"/>
    <col min="995" max="995" width="3" customWidth="1"/>
    <col min="996" max="996" width="39.5546875" customWidth="1"/>
    <col min="997" max="997" width="5.5546875" customWidth="1"/>
    <col min="998" max="998" width="35.5546875" customWidth="1"/>
    <col min="1002" max="1002" width="44.5546875" customWidth="1"/>
    <col min="1010" max="1010" width="88.5546875" customWidth="1"/>
    <col min="1244" max="1245" width="35.5546875" customWidth="1"/>
    <col min="1246" max="1246" width="25.5546875" customWidth="1"/>
    <col min="1251" max="1251" width="3" customWidth="1"/>
    <col min="1252" max="1252" width="39.5546875" customWidth="1"/>
    <col min="1253" max="1253" width="5.5546875" customWidth="1"/>
    <col min="1254" max="1254" width="35.5546875" customWidth="1"/>
    <col min="1258" max="1258" width="44.5546875" customWidth="1"/>
    <col min="1266" max="1266" width="88.5546875" customWidth="1"/>
    <col min="1500" max="1501" width="35.5546875" customWidth="1"/>
    <col min="1502" max="1502" width="25.5546875" customWidth="1"/>
    <col min="1507" max="1507" width="3" customWidth="1"/>
    <col min="1508" max="1508" width="39.5546875" customWidth="1"/>
    <col min="1509" max="1509" width="5.5546875" customWidth="1"/>
    <col min="1510" max="1510" width="35.5546875" customWidth="1"/>
    <col min="1514" max="1514" width="44.5546875" customWidth="1"/>
    <col min="1522" max="1522" width="88.5546875" customWidth="1"/>
    <col min="1756" max="1757" width="35.5546875" customWidth="1"/>
    <col min="1758" max="1758" width="25.5546875" customWidth="1"/>
    <col min="1763" max="1763" width="3" customWidth="1"/>
    <col min="1764" max="1764" width="39.5546875" customWidth="1"/>
    <col min="1765" max="1765" width="5.5546875" customWidth="1"/>
    <col min="1766" max="1766" width="35.5546875" customWidth="1"/>
    <col min="1770" max="1770" width="44.5546875" customWidth="1"/>
    <col min="1778" max="1778" width="88.5546875" customWidth="1"/>
    <col min="2012" max="2013" width="35.5546875" customWidth="1"/>
    <col min="2014" max="2014" width="25.5546875" customWidth="1"/>
    <col min="2019" max="2019" width="3" customWidth="1"/>
    <col min="2020" max="2020" width="39.5546875" customWidth="1"/>
    <col min="2021" max="2021" width="5.5546875" customWidth="1"/>
    <col min="2022" max="2022" width="35.5546875" customWidth="1"/>
    <col min="2026" max="2026" width="44.5546875" customWidth="1"/>
    <col min="2034" max="2034" width="88.5546875" customWidth="1"/>
    <col min="2268" max="2269" width="35.5546875" customWidth="1"/>
    <col min="2270" max="2270" width="25.5546875" customWidth="1"/>
    <col min="2275" max="2275" width="3" customWidth="1"/>
    <col min="2276" max="2276" width="39.5546875" customWidth="1"/>
    <col min="2277" max="2277" width="5.5546875" customWidth="1"/>
    <col min="2278" max="2278" width="35.5546875" customWidth="1"/>
    <col min="2282" max="2282" width="44.5546875" customWidth="1"/>
    <col min="2290" max="2290" width="88.5546875" customWidth="1"/>
    <col min="2524" max="2525" width="35.5546875" customWidth="1"/>
    <col min="2526" max="2526" width="25.5546875" customWidth="1"/>
    <col min="2531" max="2531" width="3" customWidth="1"/>
    <col min="2532" max="2532" width="39.5546875" customWidth="1"/>
    <col min="2533" max="2533" width="5.5546875" customWidth="1"/>
    <col min="2534" max="2534" width="35.5546875" customWidth="1"/>
    <col min="2538" max="2538" width="44.5546875" customWidth="1"/>
    <col min="2546" max="2546" width="88.5546875" customWidth="1"/>
    <col min="2780" max="2781" width="35.5546875" customWidth="1"/>
    <col min="2782" max="2782" width="25.5546875" customWidth="1"/>
    <col min="2787" max="2787" width="3" customWidth="1"/>
    <col min="2788" max="2788" width="39.5546875" customWidth="1"/>
    <col min="2789" max="2789" width="5.5546875" customWidth="1"/>
    <col min="2790" max="2790" width="35.5546875" customWidth="1"/>
    <col min="2794" max="2794" width="44.5546875" customWidth="1"/>
    <col min="2802" max="2802" width="88.5546875" customWidth="1"/>
    <col min="3036" max="3037" width="35.5546875" customWidth="1"/>
    <col min="3038" max="3038" width="25.5546875" customWidth="1"/>
    <col min="3043" max="3043" width="3" customWidth="1"/>
    <col min="3044" max="3044" width="39.5546875" customWidth="1"/>
    <col min="3045" max="3045" width="5.5546875" customWidth="1"/>
    <col min="3046" max="3046" width="35.5546875" customWidth="1"/>
    <col min="3050" max="3050" width="44.5546875" customWidth="1"/>
    <col min="3058" max="3058" width="88.5546875" customWidth="1"/>
    <col min="3292" max="3293" width="35.5546875" customWidth="1"/>
    <col min="3294" max="3294" width="25.5546875" customWidth="1"/>
    <col min="3299" max="3299" width="3" customWidth="1"/>
    <col min="3300" max="3300" width="39.5546875" customWidth="1"/>
    <col min="3301" max="3301" width="5.5546875" customWidth="1"/>
    <col min="3302" max="3302" width="35.5546875" customWidth="1"/>
    <col min="3306" max="3306" width="44.5546875" customWidth="1"/>
    <col min="3314" max="3314" width="88.5546875" customWidth="1"/>
    <col min="3548" max="3549" width="35.5546875" customWidth="1"/>
    <col min="3550" max="3550" width="25.5546875" customWidth="1"/>
    <col min="3555" max="3555" width="3" customWidth="1"/>
    <col min="3556" max="3556" width="39.5546875" customWidth="1"/>
    <col min="3557" max="3557" width="5.5546875" customWidth="1"/>
    <col min="3558" max="3558" width="35.5546875" customWidth="1"/>
    <col min="3562" max="3562" width="44.5546875" customWidth="1"/>
    <col min="3570" max="3570" width="88.5546875" customWidth="1"/>
    <col min="3804" max="3805" width="35.5546875" customWidth="1"/>
    <col min="3806" max="3806" width="25.5546875" customWidth="1"/>
    <col min="3811" max="3811" width="3" customWidth="1"/>
    <col min="3812" max="3812" width="39.5546875" customWidth="1"/>
    <col min="3813" max="3813" width="5.5546875" customWidth="1"/>
    <col min="3814" max="3814" width="35.5546875" customWidth="1"/>
    <col min="3818" max="3818" width="44.5546875" customWidth="1"/>
    <col min="3826" max="3826" width="88.5546875" customWidth="1"/>
    <col min="4060" max="4061" width="35.5546875" customWidth="1"/>
    <col min="4062" max="4062" width="25.5546875" customWidth="1"/>
    <col min="4067" max="4067" width="3" customWidth="1"/>
    <col min="4068" max="4068" width="39.5546875" customWidth="1"/>
    <col min="4069" max="4069" width="5.5546875" customWidth="1"/>
    <col min="4070" max="4070" width="35.5546875" customWidth="1"/>
    <col min="4074" max="4074" width="44.5546875" customWidth="1"/>
    <col min="4082" max="4082" width="88.5546875" customWidth="1"/>
    <col min="4316" max="4317" width="35.5546875" customWidth="1"/>
    <col min="4318" max="4318" width="25.5546875" customWidth="1"/>
    <col min="4323" max="4323" width="3" customWidth="1"/>
    <col min="4324" max="4324" width="39.5546875" customWidth="1"/>
    <col min="4325" max="4325" width="5.5546875" customWidth="1"/>
    <col min="4326" max="4326" width="35.5546875" customWidth="1"/>
    <col min="4330" max="4330" width="44.5546875" customWidth="1"/>
    <col min="4338" max="4338" width="88.5546875" customWidth="1"/>
    <col min="4572" max="4573" width="35.5546875" customWidth="1"/>
    <col min="4574" max="4574" width="25.5546875" customWidth="1"/>
    <col min="4579" max="4579" width="3" customWidth="1"/>
    <col min="4580" max="4580" width="39.5546875" customWidth="1"/>
    <col min="4581" max="4581" width="5.5546875" customWidth="1"/>
    <col min="4582" max="4582" width="35.5546875" customWidth="1"/>
    <col min="4586" max="4586" width="44.5546875" customWidth="1"/>
    <col min="4594" max="4594" width="88.5546875" customWidth="1"/>
    <col min="4828" max="4829" width="35.5546875" customWidth="1"/>
    <col min="4830" max="4830" width="25.5546875" customWidth="1"/>
    <col min="4835" max="4835" width="3" customWidth="1"/>
    <col min="4836" max="4836" width="39.5546875" customWidth="1"/>
    <col min="4837" max="4837" width="5.5546875" customWidth="1"/>
    <col min="4838" max="4838" width="35.5546875" customWidth="1"/>
    <col min="4842" max="4842" width="44.5546875" customWidth="1"/>
    <col min="4850" max="4850" width="88.5546875" customWidth="1"/>
    <col min="5084" max="5085" width="35.5546875" customWidth="1"/>
    <col min="5086" max="5086" width="25.5546875" customWidth="1"/>
    <col min="5091" max="5091" width="3" customWidth="1"/>
    <col min="5092" max="5092" width="39.5546875" customWidth="1"/>
    <col min="5093" max="5093" width="5.5546875" customWidth="1"/>
    <col min="5094" max="5094" width="35.5546875" customWidth="1"/>
    <col min="5098" max="5098" width="44.5546875" customWidth="1"/>
    <col min="5106" max="5106" width="88.5546875" customWidth="1"/>
    <col min="5340" max="5341" width="35.5546875" customWidth="1"/>
    <col min="5342" max="5342" width="25.5546875" customWidth="1"/>
    <col min="5347" max="5347" width="3" customWidth="1"/>
    <col min="5348" max="5348" width="39.5546875" customWidth="1"/>
    <col min="5349" max="5349" width="5.5546875" customWidth="1"/>
    <col min="5350" max="5350" width="35.5546875" customWidth="1"/>
    <col min="5354" max="5354" width="44.5546875" customWidth="1"/>
    <col min="5362" max="5362" width="88.5546875" customWidth="1"/>
    <col min="5596" max="5597" width="35.5546875" customWidth="1"/>
    <col min="5598" max="5598" width="25.5546875" customWidth="1"/>
    <col min="5603" max="5603" width="3" customWidth="1"/>
    <col min="5604" max="5604" width="39.5546875" customWidth="1"/>
    <col min="5605" max="5605" width="5.5546875" customWidth="1"/>
    <col min="5606" max="5606" width="35.5546875" customWidth="1"/>
    <col min="5610" max="5610" width="44.5546875" customWidth="1"/>
    <col min="5618" max="5618" width="88.5546875" customWidth="1"/>
    <col min="5852" max="5853" width="35.5546875" customWidth="1"/>
    <col min="5854" max="5854" width="25.5546875" customWidth="1"/>
    <col min="5859" max="5859" width="3" customWidth="1"/>
    <col min="5860" max="5860" width="39.5546875" customWidth="1"/>
    <col min="5861" max="5861" width="5.5546875" customWidth="1"/>
    <col min="5862" max="5862" width="35.5546875" customWidth="1"/>
    <col min="5866" max="5866" width="44.5546875" customWidth="1"/>
    <col min="5874" max="5874" width="88.5546875" customWidth="1"/>
    <col min="6108" max="6109" width="35.5546875" customWidth="1"/>
    <col min="6110" max="6110" width="25.5546875" customWidth="1"/>
    <col min="6115" max="6115" width="3" customWidth="1"/>
    <col min="6116" max="6116" width="39.5546875" customWidth="1"/>
    <col min="6117" max="6117" width="5.5546875" customWidth="1"/>
    <col min="6118" max="6118" width="35.5546875" customWidth="1"/>
    <col min="6122" max="6122" width="44.5546875" customWidth="1"/>
    <col min="6130" max="6130" width="88.5546875" customWidth="1"/>
    <col min="6364" max="6365" width="35.5546875" customWidth="1"/>
    <col min="6366" max="6366" width="25.5546875" customWidth="1"/>
    <col min="6371" max="6371" width="3" customWidth="1"/>
    <col min="6372" max="6372" width="39.5546875" customWidth="1"/>
    <col min="6373" max="6373" width="5.5546875" customWidth="1"/>
    <col min="6374" max="6374" width="35.5546875" customWidth="1"/>
    <col min="6378" max="6378" width="44.5546875" customWidth="1"/>
    <col min="6386" max="6386" width="88.5546875" customWidth="1"/>
    <col min="6620" max="6621" width="35.5546875" customWidth="1"/>
    <col min="6622" max="6622" width="25.5546875" customWidth="1"/>
    <col min="6627" max="6627" width="3" customWidth="1"/>
    <col min="6628" max="6628" width="39.5546875" customWidth="1"/>
    <col min="6629" max="6629" width="5.5546875" customWidth="1"/>
    <col min="6630" max="6630" width="35.5546875" customWidth="1"/>
    <col min="6634" max="6634" width="44.5546875" customWidth="1"/>
    <col min="6642" max="6642" width="88.5546875" customWidth="1"/>
    <col min="6876" max="6877" width="35.5546875" customWidth="1"/>
    <col min="6878" max="6878" width="25.5546875" customWidth="1"/>
    <col min="6883" max="6883" width="3" customWidth="1"/>
    <col min="6884" max="6884" width="39.5546875" customWidth="1"/>
    <col min="6885" max="6885" width="5.5546875" customWidth="1"/>
    <col min="6886" max="6886" width="35.5546875" customWidth="1"/>
    <col min="6890" max="6890" width="44.5546875" customWidth="1"/>
    <col min="6898" max="6898" width="88.5546875" customWidth="1"/>
    <col min="7132" max="7133" width="35.5546875" customWidth="1"/>
    <col min="7134" max="7134" width="25.5546875" customWidth="1"/>
    <col min="7139" max="7139" width="3" customWidth="1"/>
    <col min="7140" max="7140" width="39.5546875" customWidth="1"/>
    <col min="7141" max="7141" width="5.5546875" customWidth="1"/>
    <col min="7142" max="7142" width="35.5546875" customWidth="1"/>
    <col min="7146" max="7146" width="44.5546875" customWidth="1"/>
    <col min="7154" max="7154" width="88.5546875" customWidth="1"/>
    <col min="7388" max="7389" width="35.5546875" customWidth="1"/>
    <col min="7390" max="7390" width="25.5546875" customWidth="1"/>
    <col min="7395" max="7395" width="3" customWidth="1"/>
    <col min="7396" max="7396" width="39.5546875" customWidth="1"/>
    <col min="7397" max="7397" width="5.5546875" customWidth="1"/>
    <col min="7398" max="7398" width="35.5546875" customWidth="1"/>
    <col min="7402" max="7402" width="44.5546875" customWidth="1"/>
    <col min="7410" max="7410" width="88.5546875" customWidth="1"/>
    <col min="7644" max="7645" width="35.5546875" customWidth="1"/>
    <col min="7646" max="7646" width="25.5546875" customWidth="1"/>
    <col min="7651" max="7651" width="3" customWidth="1"/>
    <col min="7652" max="7652" width="39.5546875" customWidth="1"/>
    <col min="7653" max="7653" width="5.5546875" customWidth="1"/>
    <col min="7654" max="7654" width="35.5546875" customWidth="1"/>
    <col min="7658" max="7658" width="44.5546875" customWidth="1"/>
    <col min="7666" max="7666" width="88.5546875" customWidth="1"/>
    <col min="7900" max="7901" width="35.5546875" customWidth="1"/>
    <col min="7902" max="7902" width="25.5546875" customWidth="1"/>
    <col min="7907" max="7907" width="3" customWidth="1"/>
    <col min="7908" max="7908" width="39.5546875" customWidth="1"/>
    <col min="7909" max="7909" width="5.5546875" customWidth="1"/>
    <col min="7910" max="7910" width="35.5546875" customWidth="1"/>
    <col min="7914" max="7914" width="44.5546875" customWidth="1"/>
    <col min="7922" max="7922" width="88.5546875" customWidth="1"/>
    <col min="8156" max="8157" width="35.5546875" customWidth="1"/>
    <col min="8158" max="8158" width="25.5546875" customWidth="1"/>
    <col min="8163" max="8163" width="3" customWidth="1"/>
    <col min="8164" max="8164" width="39.5546875" customWidth="1"/>
    <col min="8165" max="8165" width="5.5546875" customWidth="1"/>
    <col min="8166" max="8166" width="35.5546875" customWidth="1"/>
    <col min="8170" max="8170" width="44.5546875" customWidth="1"/>
    <col min="8178" max="8178" width="88.5546875" customWidth="1"/>
    <col min="8412" max="8413" width="35.5546875" customWidth="1"/>
    <col min="8414" max="8414" width="25.5546875" customWidth="1"/>
    <col min="8419" max="8419" width="3" customWidth="1"/>
    <col min="8420" max="8420" width="39.5546875" customWidth="1"/>
    <col min="8421" max="8421" width="5.5546875" customWidth="1"/>
    <col min="8422" max="8422" width="35.5546875" customWidth="1"/>
    <col min="8426" max="8426" width="44.5546875" customWidth="1"/>
    <col min="8434" max="8434" width="88.5546875" customWidth="1"/>
    <col min="8668" max="8669" width="35.5546875" customWidth="1"/>
    <col min="8670" max="8670" width="25.5546875" customWidth="1"/>
    <col min="8675" max="8675" width="3" customWidth="1"/>
    <col min="8676" max="8676" width="39.5546875" customWidth="1"/>
    <col min="8677" max="8677" width="5.5546875" customWidth="1"/>
    <col min="8678" max="8678" width="35.5546875" customWidth="1"/>
    <col min="8682" max="8682" width="44.5546875" customWidth="1"/>
    <col min="8690" max="8690" width="88.5546875" customWidth="1"/>
    <col min="8924" max="8925" width="35.5546875" customWidth="1"/>
    <col min="8926" max="8926" width="25.5546875" customWidth="1"/>
    <col min="8931" max="8931" width="3" customWidth="1"/>
    <col min="8932" max="8932" width="39.5546875" customWidth="1"/>
    <col min="8933" max="8933" width="5.5546875" customWidth="1"/>
    <col min="8934" max="8934" width="35.5546875" customWidth="1"/>
    <col min="8938" max="8938" width="44.5546875" customWidth="1"/>
    <col min="8946" max="8946" width="88.5546875" customWidth="1"/>
    <col min="9180" max="9181" width="35.5546875" customWidth="1"/>
    <col min="9182" max="9182" width="25.5546875" customWidth="1"/>
    <col min="9187" max="9187" width="3" customWidth="1"/>
    <col min="9188" max="9188" width="39.5546875" customWidth="1"/>
    <col min="9189" max="9189" width="5.5546875" customWidth="1"/>
    <col min="9190" max="9190" width="35.5546875" customWidth="1"/>
    <col min="9194" max="9194" width="44.5546875" customWidth="1"/>
    <col min="9202" max="9202" width="88.5546875" customWidth="1"/>
    <col min="9436" max="9437" width="35.5546875" customWidth="1"/>
    <col min="9438" max="9438" width="25.5546875" customWidth="1"/>
    <col min="9443" max="9443" width="3" customWidth="1"/>
    <col min="9444" max="9444" width="39.5546875" customWidth="1"/>
    <col min="9445" max="9445" width="5.5546875" customWidth="1"/>
    <col min="9446" max="9446" width="35.5546875" customWidth="1"/>
    <col min="9450" max="9450" width="44.5546875" customWidth="1"/>
    <col min="9458" max="9458" width="88.5546875" customWidth="1"/>
    <col min="9692" max="9693" width="35.5546875" customWidth="1"/>
    <col min="9694" max="9694" width="25.5546875" customWidth="1"/>
    <col min="9699" max="9699" width="3" customWidth="1"/>
    <col min="9700" max="9700" width="39.5546875" customWidth="1"/>
    <col min="9701" max="9701" width="5.5546875" customWidth="1"/>
    <col min="9702" max="9702" width="35.5546875" customWidth="1"/>
    <col min="9706" max="9706" width="44.5546875" customWidth="1"/>
    <col min="9714" max="9714" width="88.5546875" customWidth="1"/>
    <col min="9948" max="9949" width="35.5546875" customWidth="1"/>
    <col min="9950" max="9950" width="25.5546875" customWidth="1"/>
    <col min="9955" max="9955" width="3" customWidth="1"/>
    <col min="9956" max="9956" width="39.5546875" customWidth="1"/>
    <col min="9957" max="9957" width="5.5546875" customWidth="1"/>
    <col min="9958" max="9958" width="35.5546875" customWidth="1"/>
    <col min="9962" max="9962" width="44.5546875" customWidth="1"/>
    <col min="9970" max="9970" width="88.5546875" customWidth="1"/>
    <col min="10204" max="10205" width="35.5546875" customWidth="1"/>
    <col min="10206" max="10206" width="25.5546875" customWidth="1"/>
    <col min="10211" max="10211" width="3" customWidth="1"/>
    <col min="10212" max="10212" width="39.5546875" customWidth="1"/>
    <col min="10213" max="10213" width="5.5546875" customWidth="1"/>
    <col min="10214" max="10214" width="35.5546875" customWidth="1"/>
    <col min="10218" max="10218" width="44.5546875" customWidth="1"/>
    <col min="10226" max="10226" width="88.5546875" customWidth="1"/>
    <col min="10460" max="10461" width="35.5546875" customWidth="1"/>
    <col min="10462" max="10462" width="25.5546875" customWidth="1"/>
    <col min="10467" max="10467" width="3" customWidth="1"/>
    <col min="10468" max="10468" width="39.5546875" customWidth="1"/>
    <col min="10469" max="10469" width="5.5546875" customWidth="1"/>
    <col min="10470" max="10470" width="35.5546875" customWidth="1"/>
    <col min="10474" max="10474" width="44.5546875" customWidth="1"/>
    <col min="10482" max="10482" width="88.5546875" customWidth="1"/>
    <col min="10716" max="10717" width="35.5546875" customWidth="1"/>
    <col min="10718" max="10718" width="25.5546875" customWidth="1"/>
    <col min="10723" max="10723" width="3" customWidth="1"/>
    <col min="10724" max="10724" width="39.5546875" customWidth="1"/>
    <col min="10725" max="10725" width="5.5546875" customWidth="1"/>
    <col min="10726" max="10726" width="35.5546875" customWidth="1"/>
    <col min="10730" max="10730" width="44.5546875" customWidth="1"/>
    <col min="10738" max="10738" width="88.5546875" customWidth="1"/>
    <col min="10972" max="10973" width="35.5546875" customWidth="1"/>
    <col min="10974" max="10974" width="25.5546875" customWidth="1"/>
    <col min="10979" max="10979" width="3" customWidth="1"/>
    <col min="10980" max="10980" width="39.5546875" customWidth="1"/>
    <col min="10981" max="10981" width="5.5546875" customWidth="1"/>
    <col min="10982" max="10982" width="35.5546875" customWidth="1"/>
    <col min="10986" max="10986" width="44.5546875" customWidth="1"/>
    <col min="10994" max="10994" width="88.5546875" customWidth="1"/>
    <col min="11228" max="11229" width="35.5546875" customWidth="1"/>
    <col min="11230" max="11230" width="25.5546875" customWidth="1"/>
    <col min="11235" max="11235" width="3" customWidth="1"/>
    <col min="11236" max="11236" width="39.5546875" customWidth="1"/>
    <col min="11237" max="11237" width="5.5546875" customWidth="1"/>
    <col min="11238" max="11238" width="35.5546875" customWidth="1"/>
    <col min="11242" max="11242" width="44.5546875" customWidth="1"/>
    <col min="11250" max="11250" width="88.5546875" customWidth="1"/>
    <col min="11484" max="11485" width="35.5546875" customWidth="1"/>
    <col min="11486" max="11486" width="25.5546875" customWidth="1"/>
    <col min="11491" max="11491" width="3" customWidth="1"/>
    <col min="11492" max="11492" width="39.5546875" customWidth="1"/>
    <col min="11493" max="11493" width="5.5546875" customWidth="1"/>
    <col min="11494" max="11494" width="35.5546875" customWidth="1"/>
    <col min="11498" max="11498" width="44.5546875" customWidth="1"/>
    <col min="11506" max="11506" width="88.5546875" customWidth="1"/>
    <col min="11740" max="11741" width="35.5546875" customWidth="1"/>
    <col min="11742" max="11742" width="25.5546875" customWidth="1"/>
    <col min="11747" max="11747" width="3" customWidth="1"/>
    <col min="11748" max="11748" width="39.5546875" customWidth="1"/>
    <col min="11749" max="11749" width="5.5546875" customWidth="1"/>
    <col min="11750" max="11750" width="35.5546875" customWidth="1"/>
    <col min="11754" max="11754" width="44.5546875" customWidth="1"/>
    <col min="11762" max="11762" width="88.5546875" customWidth="1"/>
    <col min="11996" max="11997" width="35.5546875" customWidth="1"/>
    <col min="11998" max="11998" width="25.5546875" customWidth="1"/>
    <col min="12003" max="12003" width="3" customWidth="1"/>
    <col min="12004" max="12004" width="39.5546875" customWidth="1"/>
    <col min="12005" max="12005" width="5.5546875" customWidth="1"/>
    <col min="12006" max="12006" width="35.5546875" customWidth="1"/>
    <col min="12010" max="12010" width="44.5546875" customWidth="1"/>
    <col min="12018" max="12018" width="88.5546875" customWidth="1"/>
    <col min="12252" max="12253" width="35.5546875" customWidth="1"/>
    <col min="12254" max="12254" width="25.5546875" customWidth="1"/>
    <col min="12259" max="12259" width="3" customWidth="1"/>
    <col min="12260" max="12260" width="39.5546875" customWidth="1"/>
    <col min="12261" max="12261" width="5.5546875" customWidth="1"/>
    <col min="12262" max="12262" width="35.5546875" customWidth="1"/>
    <col min="12266" max="12266" width="44.5546875" customWidth="1"/>
    <col min="12274" max="12274" width="88.5546875" customWidth="1"/>
    <col min="12508" max="12509" width="35.5546875" customWidth="1"/>
    <col min="12510" max="12510" width="25.5546875" customWidth="1"/>
    <col min="12515" max="12515" width="3" customWidth="1"/>
    <col min="12516" max="12516" width="39.5546875" customWidth="1"/>
    <col min="12517" max="12517" width="5.5546875" customWidth="1"/>
    <col min="12518" max="12518" width="35.5546875" customWidth="1"/>
    <col min="12522" max="12522" width="44.5546875" customWidth="1"/>
    <col min="12530" max="12530" width="88.5546875" customWidth="1"/>
    <col min="12764" max="12765" width="35.5546875" customWidth="1"/>
    <col min="12766" max="12766" width="25.5546875" customWidth="1"/>
    <col min="12771" max="12771" width="3" customWidth="1"/>
    <col min="12772" max="12772" width="39.5546875" customWidth="1"/>
    <col min="12773" max="12773" width="5.5546875" customWidth="1"/>
    <col min="12774" max="12774" width="35.5546875" customWidth="1"/>
    <col min="12778" max="12778" width="44.5546875" customWidth="1"/>
    <col min="12786" max="12786" width="88.5546875" customWidth="1"/>
    <col min="13020" max="13021" width="35.5546875" customWidth="1"/>
    <col min="13022" max="13022" width="25.5546875" customWidth="1"/>
    <col min="13027" max="13027" width="3" customWidth="1"/>
    <col min="13028" max="13028" width="39.5546875" customWidth="1"/>
    <col min="13029" max="13029" width="5.5546875" customWidth="1"/>
    <col min="13030" max="13030" width="35.5546875" customWidth="1"/>
    <col min="13034" max="13034" width="44.5546875" customWidth="1"/>
    <col min="13042" max="13042" width="88.5546875" customWidth="1"/>
    <col min="13276" max="13277" width="35.5546875" customWidth="1"/>
    <col min="13278" max="13278" width="25.5546875" customWidth="1"/>
    <col min="13283" max="13283" width="3" customWidth="1"/>
    <col min="13284" max="13284" width="39.5546875" customWidth="1"/>
    <col min="13285" max="13285" width="5.5546875" customWidth="1"/>
    <col min="13286" max="13286" width="35.5546875" customWidth="1"/>
    <col min="13290" max="13290" width="44.5546875" customWidth="1"/>
    <col min="13298" max="13298" width="88.5546875" customWidth="1"/>
    <col min="13532" max="13533" width="35.5546875" customWidth="1"/>
    <col min="13534" max="13534" width="25.5546875" customWidth="1"/>
    <col min="13539" max="13539" width="3" customWidth="1"/>
    <col min="13540" max="13540" width="39.5546875" customWidth="1"/>
    <col min="13541" max="13541" width="5.5546875" customWidth="1"/>
    <col min="13542" max="13542" width="35.5546875" customWidth="1"/>
    <col min="13546" max="13546" width="44.5546875" customWidth="1"/>
    <col min="13554" max="13554" width="88.5546875" customWidth="1"/>
    <col min="13788" max="13789" width="35.5546875" customWidth="1"/>
    <col min="13790" max="13790" width="25.5546875" customWidth="1"/>
    <col min="13795" max="13795" width="3" customWidth="1"/>
    <col min="13796" max="13796" width="39.5546875" customWidth="1"/>
    <col min="13797" max="13797" width="5.5546875" customWidth="1"/>
    <col min="13798" max="13798" width="35.5546875" customWidth="1"/>
    <col min="13802" max="13802" width="44.5546875" customWidth="1"/>
    <col min="13810" max="13810" width="88.5546875" customWidth="1"/>
    <col min="14044" max="14045" width="35.5546875" customWidth="1"/>
    <col min="14046" max="14046" width="25.5546875" customWidth="1"/>
    <col min="14051" max="14051" width="3" customWidth="1"/>
    <col min="14052" max="14052" width="39.5546875" customWidth="1"/>
    <col min="14053" max="14053" width="5.5546875" customWidth="1"/>
    <col min="14054" max="14054" width="35.5546875" customWidth="1"/>
    <col min="14058" max="14058" width="44.5546875" customWidth="1"/>
    <col min="14066" max="14066" width="88.5546875" customWidth="1"/>
    <col min="14300" max="14301" width="35.5546875" customWidth="1"/>
    <col min="14302" max="14302" width="25.5546875" customWidth="1"/>
    <col min="14307" max="14307" width="3" customWidth="1"/>
    <col min="14308" max="14308" width="39.5546875" customWidth="1"/>
    <col min="14309" max="14309" width="5.5546875" customWidth="1"/>
    <col min="14310" max="14310" width="35.5546875" customWidth="1"/>
    <col min="14314" max="14314" width="44.5546875" customWidth="1"/>
    <col min="14322" max="14322" width="88.5546875" customWidth="1"/>
    <col min="14556" max="14557" width="35.5546875" customWidth="1"/>
    <col min="14558" max="14558" width="25.5546875" customWidth="1"/>
    <col min="14563" max="14563" width="3" customWidth="1"/>
    <col min="14564" max="14564" width="39.5546875" customWidth="1"/>
    <col min="14565" max="14565" width="5.5546875" customWidth="1"/>
    <col min="14566" max="14566" width="35.5546875" customWidth="1"/>
    <col min="14570" max="14570" width="44.5546875" customWidth="1"/>
    <col min="14578" max="14578" width="88.5546875" customWidth="1"/>
    <col min="14812" max="14813" width="35.5546875" customWidth="1"/>
    <col min="14814" max="14814" width="25.5546875" customWidth="1"/>
    <col min="14819" max="14819" width="3" customWidth="1"/>
    <col min="14820" max="14820" width="39.5546875" customWidth="1"/>
    <col min="14821" max="14821" width="5.5546875" customWidth="1"/>
    <col min="14822" max="14822" width="35.5546875" customWidth="1"/>
    <col min="14826" max="14826" width="44.5546875" customWidth="1"/>
    <col min="14834" max="14834" width="88.5546875" customWidth="1"/>
    <col min="15068" max="15069" width="35.5546875" customWidth="1"/>
    <col min="15070" max="15070" width="25.5546875" customWidth="1"/>
    <col min="15075" max="15075" width="3" customWidth="1"/>
    <col min="15076" max="15076" width="39.5546875" customWidth="1"/>
    <col min="15077" max="15077" width="5.5546875" customWidth="1"/>
    <col min="15078" max="15078" width="35.5546875" customWidth="1"/>
    <col min="15082" max="15082" width="44.5546875" customWidth="1"/>
    <col min="15090" max="15090" width="88.5546875" customWidth="1"/>
    <col min="15324" max="15325" width="35.5546875" customWidth="1"/>
    <col min="15326" max="15326" width="25.5546875" customWidth="1"/>
    <col min="15331" max="15331" width="3" customWidth="1"/>
    <col min="15332" max="15332" width="39.5546875" customWidth="1"/>
    <col min="15333" max="15333" width="5.5546875" customWidth="1"/>
    <col min="15334" max="15334" width="35.5546875" customWidth="1"/>
    <col min="15338" max="15338" width="44.5546875" customWidth="1"/>
    <col min="15346" max="15346" width="88.5546875" customWidth="1"/>
    <col min="15580" max="15581" width="35.5546875" customWidth="1"/>
    <col min="15582" max="15582" width="25.5546875" customWidth="1"/>
    <col min="15587" max="15587" width="3" customWidth="1"/>
    <col min="15588" max="15588" width="39.5546875" customWidth="1"/>
    <col min="15589" max="15589" width="5.5546875" customWidth="1"/>
    <col min="15590" max="15590" width="35.5546875" customWidth="1"/>
    <col min="15594" max="15594" width="44.5546875" customWidth="1"/>
    <col min="15602" max="15602" width="88.5546875" customWidth="1"/>
    <col min="15836" max="15837" width="35.5546875" customWidth="1"/>
    <col min="15838" max="15838" width="25.5546875" customWidth="1"/>
    <col min="15843" max="15843" width="3" customWidth="1"/>
    <col min="15844" max="15844" width="39.5546875" customWidth="1"/>
    <col min="15845" max="15845" width="5.5546875" customWidth="1"/>
    <col min="15846" max="15846" width="35.5546875" customWidth="1"/>
    <col min="15850" max="15850" width="44.5546875" customWidth="1"/>
    <col min="15858" max="15858" width="88.5546875" customWidth="1"/>
    <col min="16092" max="16093" width="35.5546875" customWidth="1"/>
    <col min="16094" max="16094" width="25.5546875" customWidth="1"/>
    <col min="16099" max="16099" width="3" customWidth="1"/>
    <col min="16100" max="16100" width="39.5546875" customWidth="1"/>
    <col min="16101" max="16101" width="5.5546875" customWidth="1"/>
    <col min="16102" max="16102" width="35.5546875" customWidth="1"/>
    <col min="16106" max="16106" width="44.5546875" customWidth="1"/>
    <col min="16114" max="16114" width="88.5546875" customWidth="1"/>
  </cols>
  <sheetData>
    <row r="1" spans="1:20" ht="30" customHeight="1">
      <c r="A1" s="554" t="s">
        <v>1192</v>
      </c>
      <c r="B1" s="555"/>
      <c r="C1" s="555"/>
      <c r="D1" s="457"/>
      <c r="E1" s="317"/>
      <c r="F1" s="317">
        <f>+'jobinfo(2)'!$C$1</f>
        <v>0</v>
      </c>
      <c r="H1" s="317">
        <f>+'jobinfo(2)'!$C$2</f>
        <v>0</v>
      </c>
      <c r="I1" s="315"/>
      <c r="T1" s="315"/>
    </row>
    <row r="2" spans="1:20" ht="24" customHeight="1">
      <c r="A2" s="2313" t="s">
        <v>1141</v>
      </c>
      <c r="B2" s="2313"/>
      <c r="C2" s="2313"/>
      <c r="D2" s="418">
        <f>'jobinfo(2)'!$C$26</f>
        <v>0</v>
      </c>
      <c r="E2" s="319"/>
      <c r="F2" s="418">
        <f>'jobinfo(2)'!$C$27</f>
        <v>0</v>
      </c>
      <c r="H2" s="317">
        <f>+'jobinfo(2)'!$C$3</f>
        <v>0</v>
      </c>
      <c r="I2" s="315"/>
      <c r="T2" s="315"/>
    </row>
    <row r="3" spans="1:20" ht="24" customHeight="1">
      <c r="A3" s="2314"/>
      <c r="B3" s="2314"/>
      <c r="C3" s="2314"/>
      <c r="D3" s="312" t="s">
        <v>1193</v>
      </c>
      <c r="F3" s="312" t="s">
        <v>1148</v>
      </c>
      <c r="G3" s="335"/>
      <c r="H3" s="312" t="s">
        <v>1149</v>
      </c>
      <c r="J3" s="311" t="s">
        <v>1194</v>
      </c>
      <c r="T3" s="311" t="s">
        <v>1195</v>
      </c>
    </row>
    <row r="4" spans="1:20" ht="222" customHeight="1">
      <c r="A4" s="461">
        <f>MC!A5</f>
        <v>0</v>
      </c>
      <c r="B4" s="462" t="str">
        <f>MC!B4</f>
        <v>CEILING PLASTER</v>
      </c>
      <c r="C4" s="578">
        <v>1</v>
      </c>
      <c r="D4" s="579">
        <f>MC!E4</f>
        <v>23</v>
      </c>
      <c r="E4" s="578">
        <v>4</v>
      </c>
      <c r="F4" s="580">
        <f>MC!G4</f>
        <v>0</v>
      </c>
      <c r="G4" s="578">
        <v>7</v>
      </c>
      <c r="H4" s="580">
        <f>MC!I4</f>
        <v>0</v>
      </c>
      <c r="I4" s="287">
        <v>20</v>
      </c>
      <c r="J4" s="290" t="s">
        <v>1196</v>
      </c>
      <c r="L4" s="334"/>
      <c r="T4" s="287">
        <v>12</v>
      </c>
    </row>
    <row r="5" spans="1:20" ht="222" customHeight="1">
      <c r="A5" s="2318" t="str">
        <f>MC!A4</f>
        <v xml:space="preserve"> Room/Area 1 </v>
      </c>
      <c r="B5" s="463" t="str">
        <f>MC!B5</f>
        <v>FLOOR/CARPET</v>
      </c>
      <c r="C5" s="578">
        <v>2</v>
      </c>
      <c r="D5" s="577">
        <f>MC!E5</f>
        <v>12</v>
      </c>
      <c r="E5" s="578">
        <v>5</v>
      </c>
      <c r="F5" s="577">
        <f>MC!G5</f>
        <v>0</v>
      </c>
      <c r="G5" s="578">
        <v>8</v>
      </c>
      <c r="H5" s="577">
        <f>MC!I5</f>
        <v>0</v>
      </c>
      <c r="I5" s="287">
        <v>15</v>
      </c>
      <c r="J5" s="288" t="s">
        <v>1196</v>
      </c>
      <c r="L5" s="334"/>
      <c r="T5" s="287">
        <v>15</v>
      </c>
    </row>
    <row r="6" spans="1:20" ht="244.2" customHeight="1">
      <c r="A6" s="2319"/>
      <c r="B6" s="464" t="str">
        <f>MC!B6</f>
        <v>WALL/DRYWALL</v>
      </c>
      <c r="C6" s="578">
        <v>3</v>
      </c>
      <c r="D6" s="577">
        <f>MC!E6</f>
        <v>19</v>
      </c>
      <c r="E6" s="578">
        <v>6</v>
      </c>
      <c r="F6" s="577">
        <f>MC!G6</f>
        <v>0</v>
      </c>
      <c r="G6" s="578">
        <v>9</v>
      </c>
      <c r="H6" s="577">
        <f>MC!I6</f>
        <v>0</v>
      </c>
      <c r="I6" s="287">
        <v>12</v>
      </c>
      <c r="J6" s="288" t="s">
        <v>1196</v>
      </c>
      <c r="T6" s="287">
        <v>12</v>
      </c>
    </row>
    <row r="7" spans="1:20" ht="30" customHeight="1">
      <c r="A7" s="554" t="str">
        <f>A1</f>
        <v>Moisture Mapping Readings Pictures</v>
      </c>
      <c r="B7" s="554"/>
      <c r="C7" s="554"/>
      <c r="D7" s="554"/>
      <c r="E7" s="317"/>
      <c r="F7" s="317">
        <f>+'jobinfo(2)'!$C$1</f>
        <v>0</v>
      </c>
      <c r="H7" s="317">
        <f>+'jobinfo(2)'!$C$2</f>
        <v>0</v>
      </c>
      <c r="I7" s="287"/>
      <c r="J7" s="465"/>
      <c r="T7" s="287"/>
    </row>
    <row r="8" spans="1:20" ht="24" customHeight="1">
      <c r="A8" s="2313" t="str">
        <f>A2</f>
        <v>AFFECTED AREAS</v>
      </c>
      <c r="B8" s="2313"/>
      <c r="C8" s="2313"/>
      <c r="D8" s="572">
        <f>D2</f>
        <v>0</v>
      </c>
      <c r="E8" s="319"/>
      <c r="F8" s="418">
        <f>'jobinfo(2)'!$C$27</f>
        <v>0</v>
      </c>
      <c r="H8" s="317">
        <f>+'jobinfo(2)'!$C$3</f>
        <v>0</v>
      </c>
      <c r="I8" s="331"/>
      <c r="J8" s="573" t="s">
        <v>488</v>
      </c>
      <c r="L8"/>
      <c r="M8"/>
      <c r="N8"/>
      <c r="O8"/>
      <c r="P8"/>
      <c r="T8" s="331"/>
    </row>
    <row r="9" spans="1:20" ht="24" customHeight="1">
      <c r="A9" s="2314"/>
      <c r="B9" s="2314"/>
      <c r="C9" s="2314"/>
      <c r="D9" s="574" t="str">
        <f>D3</f>
        <v xml:space="preserve">DAY # 1	</v>
      </c>
      <c r="F9" s="312" t="s">
        <v>1148</v>
      </c>
      <c r="G9" s="335"/>
      <c r="H9" s="312" t="s">
        <v>1149</v>
      </c>
      <c r="I9" s="575"/>
      <c r="J9" s="573"/>
      <c r="L9"/>
      <c r="M9"/>
      <c r="N9"/>
      <c r="O9"/>
      <c r="P9"/>
      <c r="T9" s="575"/>
    </row>
    <row r="10" spans="1:20" ht="232.95" customHeight="1">
      <c r="A10" s="461">
        <f>MC!A9</f>
        <v>0</v>
      </c>
      <c r="B10" s="576" t="str">
        <f>MC!B8</f>
        <v>CEILING PLASTER</v>
      </c>
      <c r="C10" s="342">
        <v>10</v>
      </c>
      <c r="D10" s="334">
        <f>MC!E8</f>
        <v>0</v>
      </c>
      <c r="E10" s="679">
        <v>13</v>
      </c>
      <c r="F10" s="334">
        <f>MC!G8</f>
        <v>0</v>
      </c>
      <c r="G10" s="679">
        <v>16</v>
      </c>
      <c r="H10" s="334">
        <f>MC!I8</f>
        <v>0</v>
      </c>
      <c r="I10" s="304" t="s">
        <v>1197</v>
      </c>
      <c r="J10" s="290" t="s">
        <v>1197</v>
      </c>
      <c r="T10" s="287">
        <v>12</v>
      </c>
    </row>
    <row r="11" spans="1:20" ht="232.95" customHeight="1">
      <c r="A11" s="2316" t="str">
        <f>MC!A8</f>
        <v xml:space="preserve"> Room/Area 2 </v>
      </c>
      <c r="B11" s="462" t="str">
        <f>MC!B9</f>
        <v>FLOOR/CARPET</v>
      </c>
      <c r="C11" s="342">
        <v>11</v>
      </c>
      <c r="D11" s="334">
        <f>MC!E9</f>
        <v>0</v>
      </c>
      <c r="E11" s="680">
        <v>14</v>
      </c>
      <c r="F11" s="334">
        <f>MC!G9</f>
        <v>0</v>
      </c>
      <c r="G11" s="680">
        <v>17</v>
      </c>
      <c r="H11" s="334">
        <f>MC!I9</f>
        <v>0</v>
      </c>
      <c r="I11" s="304">
        <v>20</v>
      </c>
      <c r="J11" s="288" t="s">
        <v>1197</v>
      </c>
      <c r="T11" s="287">
        <v>15</v>
      </c>
    </row>
    <row r="12" spans="1:20" ht="232.95" customHeight="1">
      <c r="A12" s="2317"/>
      <c r="B12" s="462" t="str">
        <f>MC!B10</f>
        <v>Paneling</v>
      </c>
      <c r="C12" s="342">
        <v>12</v>
      </c>
      <c r="D12" s="334">
        <f>MC!E10</f>
        <v>0</v>
      </c>
      <c r="E12" s="680">
        <v>15</v>
      </c>
      <c r="F12" s="334">
        <f>MC!G10</f>
        <v>0</v>
      </c>
      <c r="G12" s="680">
        <v>18</v>
      </c>
      <c r="H12" s="334">
        <f>MC!I10</f>
        <v>0</v>
      </c>
      <c r="I12" s="304">
        <v>12</v>
      </c>
      <c r="J12" s="288" t="s">
        <v>1197</v>
      </c>
      <c r="T12" s="287">
        <v>12</v>
      </c>
    </row>
    <row r="13" spans="1:20" ht="30" customHeight="1">
      <c r="A13" s="554" t="str">
        <f>A1</f>
        <v>Moisture Mapping Readings Pictures</v>
      </c>
      <c r="B13" s="555"/>
      <c r="C13" s="555"/>
      <c r="D13" s="457"/>
      <c r="E13" s="681"/>
      <c r="F13" s="317">
        <f>+'jobinfo(2)'!$C$1</f>
        <v>0</v>
      </c>
      <c r="G13" s="274"/>
      <c r="H13" s="317">
        <f>+'jobinfo(2)'!$C$2</f>
        <v>0</v>
      </c>
      <c r="I13" s="304"/>
      <c r="J13" s="288"/>
      <c r="T13" s="287"/>
    </row>
    <row r="14" spans="1:20" ht="24" customHeight="1">
      <c r="A14" s="2313" t="str">
        <f>A2</f>
        <v>AFFECTED AREAS</v>
      </c>
      <c r="B14" s="2313"/>
      <c r="C14" s="2313"/>
      <c r="D14" s="418">
        <f>D2</f>
        <v>0</v>
      </c>
      <c r="E14" s="682"/>
      <c r="F14" s="418">
        <f>'jobinfo(2)'!$C$27</f>
        <v>0</v>
      </c>
      <c r="G14" s="274"/>
      <c r="H14" s="317">
        <f>+'jobinfo(2)'!$C$3</f>
        <v>0</v>
      </c>
      <c r="I14" s="304"/>
      <c r="J14" s="288"/>
      <c r="T14" s="287"/>
    </row>
    <row r="15" spans="1:20" ht="24" customHeight="1">
      <c r="A15" s="2314"/>
      <c r="B15" s="2314"/>
      <c r="C15" s="2314"/>
      <c r="D15" s="312" t="str">
        <f>D3</f>
        <v xml:space="preserve">DAY # 1	</v>
      </c>
      <c r="E15" s="96"/>
      <c r="F15" s="312" t="s">
        <v>1148</v>
      </c>
      <c r="G15" s="684"/>
      <c r="H15" s="312" t="s">
        <v>1149</v>
      </c>
      <c r="I15" s="304"/>
      <c r="J15" s="288"/>
      <c r="T15" s="287"/>
    </row>
    <row r="16" spans="1:20" ht="222" customHeight="1">
      <c r="A16" s="461">
        <f>MC!A13</f>
        <v>0</v>
      </c>
      <c r="B16" s="462" t="str">
        <f>MC!B12</f>
        <v>CEILING PLASTER</v>
      </c>
      <c r="C16" s="342">
        <v>19</v>
      </c>
      <c r="D16" s="334">
        <f>MC!E12</f>
        <v>0</v>
      </c>
      <c r="E16" s="679">
        <v>22</v>
      </c>
      <c r="F16" s="334">
        <f>MC!G12</f>
        <v>0</v>
      </c>
      <c r="G16" s="679">
        <v>25</v>
      </c>
      <c r="H16" s="334">
        <f>MC!I12</f>
        <v>0</v>
      </c>
      <c r="I16" s="287">
        <v>20</v>
      </c>
      <c r="J16" s="290" t="s">
        <v>1196</v>
      </c>
      <c r="T16" s="285">
        <v>12</v>
      </c>
    </row>
    <row r="17" spans="1:20" ht="222" customHeight="1">
      <c r="A17" s="2315" t="str">
        <f>MC!A12</f>
        <v xml:space="preserve"> Room/Area 3 </v>
      </c>
      <c r="B17" s="462" t="str">
        <f>MC!B13</f>
        <v>FLOOR/CARPET</v>
      </c>
      <c r="C17" s="342">
        <v>20</v>
      </c>
      <c r="D17" s="334">
        <f>MC!E13</f>
        <v>0</v>
      </c>
      <c r="E17" s="680">
        <v>23</v>
      </c>
      <c r="F17" s="334">
        <f>MC!G13</f>
        <v>0</v>
      </c>
      <c r="G17" s="680">
        <v>26</v>
      </c>
      <c r="H17" s="334">
        <f>MC!I13</f>
        <v>0</v>
      </c>
      <c r="I17" s="287">
        <v>15</v>
      </c>
      <c r="J17" s="288" t="s">
        <v>1196</v>
      </c>
      <c r="T17" s="285">
        <v>15</v>
      </c>
    </row>
    <row r="18" spans="1:20" ht="232.95" customHeight="1">
      <c r="A18" s="2316"/>
      <c r="B18" s="462" t="str">
        <f>MC!B14</f>
        <v>WALL/DRYWALL</v>
      </c>
      <c r="C18" s="342">
        <v>21</v>
      </c>
      <c r="D18" s="334">
        <f>MC!E14</f>
        <v>0</v>
      </c>
      <c r="E18" s="680">
        <v>24</v>
      </c>
      <c r="F18" s="334">
        <f>MC!G14</f>
        <v>0</v>
      </c>
      <c r="G18" s="680">
        <v>27</v>
      </c>
      <c r="H18" s="334">
        <f>MC!I14</f>
        <v>0</v>
      </c>
      <c r="I18" s="287">
        <v>12</v>
      </c>
      <c r="J18" s="288" t="s">
        <v>1196</v>
      </c>
      <c r="T18" s="285">
        <v>12</v>
      </c>
    </row>
    <row r="19" spans="1:20" ht="30" customHeight="1">
      <c r="A19" s="554" t="str">
        <f>A7</f>
        <v>Moisture Mapping Readings Pictures</v>
      </c>
      <c r="B19" s="555"/>
      <c r="C19" s="555"/>
      <c r="D19" s="457"/>
      <c r="E19" s="681"/>
      <c r="F19" s="317">
        <f>+'jobinfo(2)'!$C$1</f>
        <v>0</v>
      </c>
      <c r="H19" s="317">
        <f>+'jobinfo(2)'!$C$2</f>
        <v>0</v>
      </c>
      <c r="I19" s="287"/>
      <c r="J19" s="288"/>
      <c r="T19" s="285"/>
    </row>
    <row r="20" spans="1:20" ht="24" customHeight="1">
      <c r="A20" s="2313" t="str">
        <f>A8</f>
        <v>AFFECTED AREAS</v>
      </c>
      <c r="B20" s="2313"/>
      <c r="C20" s="2313"/>
      <c r="D20" s="418">
        <f>D8</f>
        <v>0</v>
      </c>
      <c r="E20" s="682"/>
      <c r="F20" s="418">
        <f>'jobinfo(2)'!$C$27</f>
        <v>0</v>
      </c>
      <c r="H20" s="317">
        <f>+'jobinfo(2)'!$C$3</f>
        <v>0</v>
      </c>
      <c r="I20" s="287"/>
      <c r="J20" s="288"/>
      <c r="T20" s="285"/>
    </row>
    <row r="21" spans="1:20" s="299" customFormat="1" ht="24" customHeight="1">
      <c r="A21" s="2314"/>
      <c r="B21" s="2314"/>
      <c r="C21" s="2314"/>
      <c r="D21" s="312" t="str">
        <f>D9</f>
        <v xml:space="preserve">DAY # 1	</v>
      </c>
      <c r="E21" s="96"/>
      <c r="F21" s="312" t="s">
        <v>1148</v>
      </c>
      <c r="G21" s="335"/>
      <c r="H21" s="312" t="s">
        <v>1149</v>
      </c>
      <c r="I21" s="302"/>
      <c r="J21" s="265"/>
      <c r="T21" s="302"/>
    </row>
    <row r="22" spans="1:20" ht="222" customHeight="1">
      <c r="A22" s="461">
        <f>MC!A17</f>
        <v>0</v>
      </c>
      <c r="B22" s="462" t="str">
        <f>MC!B16</f>
        <v>CEILING PLASTER</v>
      </c>
      <c r="C22" s="342">
        <v>28</v>
      </c>
      <c r="D22" s="334">
        <f>MC!E16</f>
        <v>0</v>
      </c>
      <c r="E22" s="679">
        <v>31</v>
      </c>
      <c r="F22" s="334">
        <f>MC!G16</f>
        <v>0</v>
      </c>
      <c r="G22" s="679">
        <v>34</v>
      </c>
      <c r="H22" s="334">
        <f>MC!I16</f>
        <v>0</v>
      </c>
      <c r="I22" s="287">
        <v>20</v>
      </c>
      <c r="J22" s="290" t="s">
        <v>1196</v>
      </c>
      <c r="T22" s="287">
        <v>12</v>
      </c>
    </row>
    <row r="23" spans="1:20" ht="244.2" customHeight="1">
      <c r="A23" s="2315" t="str">
        <f>MC!A16</f>
        <v xml:space="preserve"> Room/Area 4 </v>
      </c>
      <c r="B23" s="462" t="str">
        <f>MC!B17</f>
        <v>FLOOR/CARPET</v>
      </c>
      <c r="C23" s="342">
        <v>29</v>
      </c>
      <c r="D23" s="334">
        <f>MC!E17</f>
        <v>0</v>
      </c>
      <c r="E23" s="680">
        <v>32</v>
      </c>
      <c r="F23" s="334">
        <f>MC!G17</f>
        <v>0</v>
      </c>
      <c r="G23" s="680">
        <v>35</v>
      </c>
      <c r="H23" s="334">
        <f>MC!I17</f>
        <v>0</v>
      </c>
      <c r="I23" s="287">
        <v>20</v>
      </c>
      <c r="J23" s="288" t="s">
        <v>1196</v>
      </c>
      <c r="T23" s="287">
        <v>15</v>
      </c>
    </row>
    <row r="24" spans="1:20" ht="222" customHeight="1">
      <c r="A24" s="2317"/>
      <c r="B24" s="462" t="str">
        <f>MC!B18</f>
        <v>WALL/DRYWALL</v>
      </c>
      <c r="C24" s="342">
        <v>30</v>
      </c>
      <c r="D24" s="334">
        <f>MC!E18</f>
        <v>0</v>
      </c>
      <c r="E24" s="680">
        <v>33</v>
      </c>
      <c r="F24" s="334">
        <f>MC!G18</f>
        <v>0</v>
      </c>
      <c r="G24" s="680">
        <v>36</v>
      </c>
      <c r="H24" s="334">
        <f>MC!I18</f>
        <v>0</v>
      </c>
      <c r="I24" s="287">
        <v>12</v>
      </c>
      <c r="J24" s="288" t="s">
        <v>1196</v>
      </c>
      <c r="T24" s="287">
        <v>12</v>
      </c>
    </row>
    <row r="25" spans="1:20" ht="30" customHeight="1">
      <c r="A25" s="554" t="str">
        <f>A13</f>
        <v>Moisture Mapping Readings Pictures</v>
      </c>
      <c r="B25" s="555"/>
      <c r="C25" s="555"/>
      <c r="D25" s="457"/>
      <c r="E25" s="681"/>
      <c r="F25" s="317">
        <f>+'jobinfo(2)'!$C$1</f>
        <v>0</v>
      </c>
      <c r="G25" s="274"/>
      <c r="H25" s="317">
        <f>+'jobinfo(2)'!$C$2</f>
        <v>0</v>
      </c>
      <c r="I25" s="287"/>
      <c r="J25" s="288"/>
      <c r="T25" s="287"/>
    </row>
    <row r="26" spans="1:20" ht="24" customHeight="1">
      <c r="A26" s="2313" t="str">
        <f>A14</f>
        <v>AFFECTED AREAS</v>
      </c>
      <c r="B26" s="2313"/>
      <c r="C26" s="2313"/>
      <c r="D26" s="418">
        <f>D14</f>
        <v>0</v>
      </c>
      <c r="E26" s="682"/>
      <c r="F26" s="418">
        <f>'jobinfo(2)'!$C$27</f>
        <v>0</v>
      </c>
      <c r="G26" s="274"/>
      <c r="H26" s="317">
        <f>+'jobinfo(2)'!$C$3</f>
        <v>0</v>
      </c>
      <c r="I26" s="287"/>
      <c r="J26" s="288"/>
      <c r="T26" s="287"/>
    </row>
    <row r="27" spans="1:20" s="299" customFormat="1" ht="24" customHeight="1">
      <c r="A27" s="2314"/>
      <c r="B27" s="2314"/>
      <c r="C27" s="2314"/>
      <c r="D27" s="312" t="str">
        <f>D15</f>
        <v xml:space="preserve">DAY # 1	</v>
      </c>
      <c r="E27" s="96"/>
      <c r="F27" s="312" t="s">
        <v>1148</v>
      </c>
      <c r="G27" s="684"/>
      <c r="H27" s="312" t="s">
        <v>1149</v>
      </c>
      <c r="I27" s="302"/>
      <c r="J27" s="301"/>
      <c r="T27" s="302"/>
    </row>
    <row r="28" spans="1:20" ht="222" customHeight="1">
      <c r="A28" s="461">
        <f>MC!A21</f>
        <v>0</v>
      </c>
      <c r="B28" s="462" t="str">
        <f>MC!B20</f>
        <v>FRAMING CEILING</v>
      </c>
      <c r="C28" s="342">
        <v>37</v>
      </c>
      <c r="D28" s="334">
        <f>MC!E20</f>
        <v>0</v>
      </c>
      <c r="E28" s="679">
        <v>40</v>
      </c>
      <c r="F28" s="334">
        <f>MC!G20</f>
        <v>0</v>
      </c>
      <c r="G28" s="679">
        <v>43</v>
      </c>
      <c r="H28" s="334">
        <f>MC!I20</f>
        <v>0</v>
      </c>
      <c r="I28" s="287">
        <v>20</v>
      </c>
      <c r="J28" s="290" t="s">
        <v>1196</v>
      </c>
      <c r="T28" s="287">
        <v>20</v>
      </c>
    </row>
    <row r="29" spans="1:20" ht="222" customHeight="1">
      <c r="A29" s="2315" t="str">
        <f>MC!A20</f>
        <v xml:space="preserve"> Room/Area 5 </v>
      </c>
      <c r="B29" s="462" t="str">
        <f>MC!B21</f>
        <v>Masonry/Brick</v>
      </c>
      <c r="C29" s="342">
        <v>38</v>
      </c>
      <c r="D29" s="334">
        <f>MC!E21</f>
        <v>0</v>
      </c>
      <c r="E29" s="680">
        <v>41</v>
      </c>
      <c r="F29" s="334">
        <f>MC!G21</f>
        <v>0</v>
      </c>
      <c r="G29" s="680">
        <v>44</v>
      </c>
      <c r="H29" s="334">
        <f>MC!I21</f>
        <v>0</v>
      </c>
      <c r="I29" s="287">
        <v>20</v>
      </c>
      <c r="J29" s="288" t="s">
        <v>1196</v>
      </c>
      <c r="T29" s="287">
        <v>15</v>
      </c>
    </row>
    <row r="30" spans="1:20" ht="222" customHeight="1">
      <c r="A30" s="2317"/>
      <c r="B30" s="462" t="str">
        <f>MC!B22</f>
        <v>WALL/DRYWALL</v>
      </c>
      <c r="C30" s="342">
        <v>39</v>
      </c>
      <c r="D30" s="334">
        <f>MC!E22</f>
        <v>0</v>
      </c>
      <c r="E30" s="680">
        <v>42</v>
      </c>
      <c r="F30" s="334">
        <f>MC!G22</f>
        <v>0</v>
      </c>
      <c r="G30" s="680">
        <v>45</v>
      </c>
      <c r="H30" s="334">
        <f>MC!I22</f>
        <v>0</v>
      </c>
      <c r="I30" s="287">
        <v>12</v>
      </c>
      <c r="J30" s="288" t="s">
        <v>1196</v>
      </c>
      <c r="T30" s="287">
        <v>12</v>
      </c>
    </row>
    <row r="31" spans="1:20" ht="30" customHeight="1">
      <c r="A31" s="554" t="str">
        <f>A19</f>
        <v>Moisture Mapping Readings Pictures</v>
      </c>
      <c r="B31" s="555"/>
      <c r="C31" s="555"/>
      <c r="D31" s="457"/>
      <c r="E31" s="681"/>
      <c r="F31" s="317">
        <f>+'jobinfo(2)'!$C$1</f>
        <v>0</v>
      </c>
      <c r="G31" s="274"/>
      <c r="H31" s="317">
        <f>+'jobinfo(2)'!$C$2</f>
        <v>0</v>
      </c>
      <c r="I31" s="287"/>
      <c r="J31" s="297" t="s">
        <v>488</v>
      </c>
      <c r="T31" s="287"/>
    </row>
    <row r="32" spans="1:20" ht="24" customHeight="1">
      <c r="A32" s="2313" t="str">
        <f>A20</f>
        <v>AFFECTED AREAS</v>
      </c>
      <c r="B32" s="2313"/>
      <c r="C32" s="2313"/>
      <c r="D32" s="418">
        <f>D20</f>
        <v>0</v>
      </c>
      <c r="E32" s="682"/>
      <c r="F32" s="418">
        <f>'jobinfo(2)'!$C$27</f>
        <v>0</v>
      </c>
      <c r="G32" s="274"/>
      <c r="H32" s="317">
        <f>+'jobinfo(2)'!$C$3</f>
        <v>0</v>
      </c>
      <c r="I32" s="287"/>
      <c r="J32" s="297"/>
      <c r="T32" s="287"/>
    </row>
    <row r="33" spans="1:20" ht="24" customHeight="1">
      <c r="A33" s="2314"/>
      <c r="B33" s="2314"/>
      <c r="C33" s="2314"/>
      <c r="D33" s="312" t="str">
        <f>D21</f>
        <v xml:space="preserve">DAY # 1	</v>
      </c>
      <c r="E33" s="96"/>
      <c r="F33" s="312" t="s">
        <v>1148</v>
      </c>
      <c r="G33" s="684"/>
      <c r="H33" s="312" t="s">
        <v>1149</v>
      </c>
      <c r="I33" s="287"/>
      <c r="J33" s="297"/>
      <c r="T33" s="287"/>
    </row>
    <row r="34" spans="1:20" ht="222" customHeight="1">
      <c r="A34" s="461">
        <f>MC!A25</f>
        <v>0</v>
      </c>
      <c r="B34" s="462" t="e">
        <f>MC!#REF!</f>
        <v>#REF!</v>
      </c>
      <c r="C34" s="342">
        <v>46</v>
      </c>
      <c r="D34" s="334">
        <f>MC!E24</f>
        <v>0</v>
      </c>
      <c r="E34" s="679">
        <v>49</v>
      </c>
      <c r="F34" s="334">
        <f>MC!G24</f>
        <v>0</v>
      </c>
      <c r="G34" s="679">
        <v>52</v>
      </c>
      <c r="H34" s="334">
        <f>MC!I24</f>
        <v>0</v>
      </c>
      <c r="I34" s="285">
        <v>20</v>
      </c>
      <c r="J34" s="284" t="s">
        <v>1196</v>
      </c>
      <c r="T34" s="285">
        <v>12</v>
      </c>
    </row>
    <row r="35" spans="1:20" ht="222" customHeight="1">
      <c r="A35" s="2315" t="str">
        <f>MC!A24</f>
        <v xml:space="preserve"> Room/Area 6 </v>
      </c>
      <c r="B35" s="462" t="e">
        <f>MC!#REF!</f>
        <v>#REF!</v>
      </c>
      <c r="C35" s="342">
        <v>47</v>
      </c>
      <c r="D35" s="334">
        <f>MC!E25</f>
        <v>0</v>
      </c>
      <c r="E35" s="680">
        <v>50</v>
      </c>
      <c r="F35" s="334">
        <f>MC!G25</f>
        <v>0</v>
      </c>
      <c r="G35" s="680">
        <v>53</v>
      </c>
      <c r="H35" s="334">
        <f>MC!I25</f>
        <v>0</v>
      </c>
      <c r="I35" s="285">
        <v>20</v>
      </c>
      <c r="J35" s="284" t="s">
        <v>1196</v>
      </c>
      <c r="T35" s="285">
        <v>15</v>
      </c>
    </row>
    <row r="36" spans="1:20" ht="222" customHeight="1">
      <c r="A36" s="2317"/>
      <c r="B36" s="462" t="e">
        <f>MC!#REF!</f>
        <v>#REF!</v>
      </c>
      <c r="C36" s="342">
        <v>48</v>
      </c>
      <c r="D36" s="334">
        <f>MC!E26</f>
        <v>0</v>
      </c>
      <c r="E36" s="680">
        <v>51</v>
      </c>
      <c r="F36" s="334">
        <f>MC!G26</f>
        <v>0</v>
      </c>
      <c r="G36" s="680">
        <v>54</v>
      </c>
      <c r="H36" s="334">
        <f>MC!I26</f>
        <v>0</v>
      </c>
      <c r="I36" s="285">
        <v>12</v>
      </c>
      <c r="J36" s="284" t="s">
        <v>1196</v>
      </c>
      <c r="T36" s="285">
        <v>12</v>
      </c>
    </row>
    <row r="37" spans="1:20" ht="30" customHeight="1">
      <c r="A37" s="554" t="str">
        <f>A25</f>
        <v>Moisture Mapping Readings Pictures</v>
      </c>
      <c r="B37" s="555"/>
      <c r="C37" s="555"/>
      <c r="D37" s="457"/>
      <c r="E37" s="681"/>
      <c r="F37" s="317">
        <f>+'jobinfo(2)'!$C$1</f>
        <v>0</v>
      </c>
      <c r="H37" s="317">
        <f>+'jobinfo(2)'!$C$2</f>
        <v>0</v>
      </c>
      <c r="I37" s="285"/>
      <c r="J37" s="493"/>
      <c r="T37" s="285"/>
    </row>
    <row r="38" spans="1:20" ht="24" customHeight="1">
      <c r="A38" s="2313" t="str">
        <f>A26</f>
        <v>AFFECTED AREAS</v>
      </c>
      <c r="B38" s="2313"/>
      <c r="C38" s="2313"/>
      <c r="D38" s="418">
        <f>D26</f>
        <v>0</v>
      </c>
      <c r="E38" s="682"/>
      <c r="F38" s="418">
        <f>'jobinfo(2)'!$C$27</f>
        <v>0</v>
      </c>
      <c r="H38" s="317">
        <f>+'jobinfo(2)'!$C$3</f>
        <v>0</v>
      </c>
      <c r="I38" s="285"/>
      <c r="J38" s="493"/>
      <c r="T38" s="285"/>
    </row>
    <row r="39" spans="1:20" ht="24" customHeight="1">
      <c r="A39" s="2314"/>
      <c r="B39" s="2314"/>
      <c r="C39" s="2314"/>
      <c r="D39" s="312" t="str">
        <f>D27</f>
        <v xml:space="preserve">DAY # 1	</v>
      </c>
      <c r="E39" s="96"/>
      <c r="F39" s="312" t="s">
        <v>1148</v>
      </c>
      <c r="G39" s="335"/>
      <c r="H39" s="312" t="s">
        <v>1149</v>
      </c>
      <c r="I39" s="287"/>
      <c r="J39" s="279"/>
      <c r="T39" s="287"/>
    </row>
    <row r="40" spans="1:20" ht="244.2" customHeight="1">
      <c r="A40" s="461">
        <f>MC!A29</f>
        <v>0</v>
      </c>
      <c r="B40" s="462">
        <f>MC!B28</f>
        <v>0</v>
      </c>
      <c r="C40" s="342">
        <v>55</v>
      </c>
      <c r="D40" s="334">
        <f>MC!E28</f>
        <v>0</v>
      </c>
      <c r="E40" s="679">
        <v>58</v>
      </c>
      <c r="F40" s="334">
        <f>MC!G28</f>
        <v>0</v>
      </c>
      <c r="G40" s="679">
        <v>61</v>
      </c>
      <c r="H40" s="334">
        <f>MC!I28</f>
        <v>0</v>
      </c>
      <c r="I40" s="285">
        <v>20</v>
      </c>
      <c r="J40" s="284">
        <v>18.7</v>
      </c>
      <c r="T40" s="285">
        <v>12</v>
      </c>
    </row>
    <row r="41" spans="1:20" ht="222" customHeight="1">
      <c r="A41" s="2315" t="str">
        <f>MC!A28</f>
        <v xml:space="preserve"> Room/Area 7 </v>
      </c>
      <c r="B41" s="462">
        <f>MC!B29</f>
        <v>0</v>
      </c>
      <c r="C41" s="342">
        <v>56</v>
      </c>
      <c r="D41" s="334">
        <f>MC!E29</f>
        <v>0</v>
      </c>
      <c r="E41" s="680">
        <v>59</v>
      </c>
      <c r="F41" s="334">
        <f>MC!G29</f>
        <v>0</v>
      </c>
      <c r="G41" s="680">
        <v>62</v>
      </c>
      <c r="H41" s="334">
        <f>MC!I29</f>
        <v>0</v>
      </c>
      <c r="I41" s="285">
        <v>20</v>
      </c>
      <c r="J41" s="284">
        <v>18.600000000000001</v>
      </c>
      <c r="T41" s="285">
        <v>15</v>
      </c>
    </row>
    <row r="42" spans="1:20" ht="222" customHeight="1">
      <c r="A42" s="2316"/>
      <c r="B42" s="462">
        <f>MC!B30</f>
        <v>0</v>
      </c>
      <c r="C42" s="342">
        <v>57</v>
      </c>
      <c r="D42" s="334">
        <f>MC!E30</f>
        <v>0</v>
      </c>
      <c r="E42" s="680">
        <v>60</v>
      </c>
      <c r="F42" s="334">
        <f>MC!G30</f>
        <v>0</v>
      </c>
      <c r="G42" s="680">
        <v>63</v>
      </c>
      <c r="H42" s="334">
        <f>MC!I30</f>
        <v>0</v>
      </c>
      <c r="I42" s="285">
        <v>12</v>
      </c>
      <c r="J42" s="284">
        <v>10.9</v>
      </c>
      <c r="T42" s="285">
        <v>12</v>
      </c>
    </row>
    <row r="43" spans="1:20" ht="30" customHeight="1">
      <c r="A43" s="554" t="str">
        <f>A31</f>
        <v>Moisture Mapping Readings Pictures</v>
      </c>
      <c r="B43" s="555"/>
      <c r="C43" s="555"/>
      <c r="D43" s="457"/>
      <c r="E43" s="681"/>
      <c r="F43" s="317">
        <f>+'jobinfo(2)'!$C$1</f>
        <v>0</v>
      </c>
      <c r="G43" s="274"/>
      <c r="H43" s="681">
        <f>+'jobinfo(2)'!$C$2</f>
        <v>0</v>
      </c>
      <c r="I43" s="285"/>
      <c r="J43" s="264" t="s">
        <v>488</v>
      </c>
      <c r="T43" s="287"/>
    </row>
    <row r="44" spans="1:20" ht="24" customHeight="1">
      <c r="A44" s="2313" t="str">
        <f>A32</f>
        <v>AFFECTED AREAS</v>
      </c>
      <c r="B44" s="2313"/>
      <c r="C44" s="2313"/>
      <c r="D44" s="418">
        <f>D32</f>
        <v>0</v>
      </c>
      <c r="E44" s="682"/>
      <c r="F44" s="418">
        <f>'jobinfo(2)'!$C$27</f>
        <v>0</v>
      </c>
      <c r="G44" s="274"/>
      <c r="H44" s="681">
        <f>+'jobinfo(2)'!$C$3</f>
        <v>0</v>
      </c>
      <c r="I44" s="285"/>
      <c r="J44" s="264"/>
      <c r="T44" s="287"/>
    </row>
    <row r="45" spans="1:20" ht="24" customHeight="1">
      <c r="A45" s="2314"/>
      <c r="B45" s="2314"/>
      <c r="C45" s="2314"/>
      <c r="D45" s="312" t="str">
        <f>D33</f>
        <v xml:space="preserve">DAY # 1	</v>
      </c>
      <c r="E45" s="96"/>
      <c r="F45" s="312" t="s">
        <v>1148</v>
      </c>
      <c r="G45" s="684"/>
      <c r="H45" s="312" t="s">
        <v>1149</v>
      </c>
      <c r="I45" s="287"/>
      <c r="J45" s="264"/>
      <c r="T45" s="287"/>
    </row>
    <row r="46" spans="1:20" ht="232.95" customHeight="1">
      <c r="A46" s="461">
        <f>MC!A33</f>
        <v>0</v>
      </c>
      <c r="B46" s="462" t="str">
        <f>MC!B24</f>
        <v>FRAMING CEILING</v>
      </c>
      <c r="C46" s="342">
        <v>64</v>
      </c>
      <c r="D46" s="334">
        <f>MC!E32</f>
        <v>0</v>
      </c>
      <c r="E46" s="679">
        <v>67</v>
      </c>
      <c r="F46" s="334">
        <f>MC!G32</f>
        <v>0</v>
      </c>
      <c r="G46" s="679">
        <v>70</v>
      </c>
      <c r="H46" s="334">
        <f>MC!I32</f>
        <v>0</v>
      </c>
      <c r="I46" s="285">
        <v>20</v>
      </c>
      <c r="J46" s="284">
        <v>19.100000000000001</v>
      </c>
      <c r="T46" s="285">
        <v>20</v>
      </c>
    </row>
    <row r="47" spans="1:20" ht="232.95" customHeight="1">
      <c r="A47" s="2315" t="str">
        <f>MC!A32</f>
        <v xml:space="preserve"> Room/Area 8 </v>
      </c>
      <c r="B47" s="462" t="str">
        <f>MC!B25</f>
        <v>Masonry/Brick</v>
      </c>
      <c r="C47" s="342">
        <v>65</v>
      </c>
      <c r="D47" s="334">
        <f>MC!E33</f>
        <v>0</v>
      </c>
      <c r="E47" s="680">
        <v>68</v>
      </c>
      <c r="F47" s="334">
        <f>MC!G33</f>
        <v>0</v>
      </c>
      <c r="G47" s="680">
        <v>71</v>
      </c>
      <c r="H47" s="334">
        <f>MC!I33</f>
        <v>0</v>
      </c>
      <c r="I47" s="285">
        <v>20</v>
      </c>
      <c r="J47" s="284">
        <v>19</v>
      </c>
      <c r="T47" s="285">
        <v>15</v>
      </c>
    </row>
    <row r="48" spans="1:20" ht="232.95" customHeight="1">
      <c r="A48" s="2317"/>
      <c r="B48" s="462" t="str">
        <f>MC!B26</f>
        <v>CONCRETE</v>
      </c>
      <c r="C48" s="342">
        <v>66</v>
      </c>
      <c r="D48" s="334">
        <f>MC!E34</f>
        <v>0</v>
      </c>
      <c r="E48" s="680">
        <v>69</v>
      </c>
      <c r="F48" s="334">
        <f>MC!G34</f>
        <v>0</v>
      </c>
      <c r="G48" s="680">
        <v>72</v>
      </c>
      <c r="H48" s="334">
        <f>MC!I34</f>
        <v>0</v>
      </c>
      <c r="I48" s="285">
        <v>12</v>
      </c>
      <c r="J48" s="284">
        <v>12</v>
      </c>
      <c r="T48" s="285">
        <v>12</v>
      </c>
    </row>
    <row r="49" spans="1:20" ht="30" customHeight="1">
      <c r="A49" s="554" t="str">
        <f>A37</f>
        <v>Moisture Mapping Readings Pictures</v>
      </c>
      <c r="B49" s="555"/>
      <c r="C49" s="555"/>
      <c r="D49" s="457"/>
      <c r="E49" s="681"/>
      <c r="F49" s="317">
        <f>+'jobinfo(2)'!$C$1</f>
        <v>0</v>
      </c>
      <c r="G49" s="274"/>
      <c r="H49" s="317">
        <f>+'jobinfo(2)'!$C$2</f>
        <v>0</v>
      </c>
      <c r="I49" s="287"/>
      <c r="J49" s="264" t="s">
        <v>488</v>
      </c>
      <c r="T49" s="287"/>
    </row>
    <row r="50" spans="1:20" ht="24" customHeight="1">
      <c r="A50" s="2313" t="str">
        <f>A38</f>
        <v>AFFECTED AREAS</v>
      </c>
      <c r="B50" s="2313"/>
      <c r="C50" s="2313"/>
      <c r="D50" s="418">
        <f>D38</f>
        <v>0</v>
      </c>
      <c r="E50" s="682"/>
      <c r="F50" s="418">
        <f>'jobinfo(2)'!$C$27</f>
        <v>0</v>
      </c>
      <c r="G50" s="274"/>
      <c r="H50" s="317">
        <f>+'jobinfo(2)'!$C$3</f>
        <v>0</v>
      </c>
      <c r="I50" s="287"/>
      <c r="J50" s="264"/>
      <c r="T50" s="287"/>
    </row>
    <row r="51" spans="1:20" ht="24" customHeight="1">
      <c r="A51" s="2314"/>
      <c r="B51" s="2314"/>
      <c r="C51" s="2314"/>
      <c r="D51" s="312" t="str">
        <f>D39</f>
        <v xml:space="preserve">DAY # 1	</v>
      </c>
      <c r="E51" s="96"/>
      <c r="F51" s="312" t="s">
        <v>1148</v>
      </c>
      <c r="G51" s="684"/>
      <c r="H51" s="312" t="s">
        <v>1149</v>
      </c>
      <c r="I51" s="287"/>
      <c r="J51" s="264"/>
      <c r="T51" s="287"/>
    </row>
    <row r="52" spans="1:20" ht="232.95" customHeight="1">
      <c r="A52" s="462" t="str">
        <f>MC!A36</f>
        <v xml:space="preserve"> Room/Area 9 </v>
      </c>
      <c r="B52" s="462">
        <f>MC!B36</f>
        <v>0</v>
      </c>
      <c r="C52" s="342">
        <v>73</v>
      </c>
      <c r="D52" s="334">
        <f>MC!E36</f>
        <v>0</v>
      </c>
      <c r="E52" s="679">
        <v>76</v>
      </c>
      <c r="F52" s="334">
        <f>MC!G36</f>
        <v>0</v>
      </c>
      <c r="G52" s="679">
        <v>79</v>
      </c>
      <c r="H52" s="334">
        <f>MC!I36</f>
        <v>0</v>
      </c>
      <c r="I52" s="285">
        <v>20</v>
      </c>
      <c r="J52" s="284">
        <v>20</v>
      </c>
      <c r="L52" s="343">
        <f>MC!A33</f>
        <v>0</v>
      </c>
      <c r="T52" s="285">
        <v>12</v>
      </c>
    </row>
    <row r="53" spans="1:20" ht="244.2" customHeight="1">
      <c r="A53" s="2323">
        <f>MC!A37</f>
        <v>0</v>
      </c>
      <c r="B53" s="462" t="e">
        <f>MC!#REF!</f>
        <v>#REF!</v>
      </c>
      <c r="C53" s="342">
        <v>74</v>
      </c>
      <c r="D53" s="334">
        <f>MC!E37</f>
        <v>0</v>
      </c>
      <c r="E53" s="680">
        <v>77</v>
      </c>
      <c r="F53" s="334">
        <f>MC!G37</f>
        <v>0</v>
      </c>
      <c r="G53" s="680">
        <v>80</v>
      </c>
      <c r="H53" s="334">
        <f>MC!I37</f>
        <v>0</v>
      </c>
      <c r="I53" s="285">
        <v>20</v>
      </c>
      <c r="J53" s="284">
        <v>19</v>
      </c>
      <c r="T53" s="285">
        <v>15</v>
      </c>
    </row>
    <row r="54" spans="1:20" ht="232.95" customHeight="1">
      <c r="A54" s="2325"/>
      <c r="B54" s="462">
        <f>MC!B38</f>
        <v>0</v>
      </c>
      <c r="C54" s="342">
        <v>75</v>
      </c>
      <c r="D54" s="334">
        <f>MC!E38</f>
        <v>0</v>
      </c>
      <c r="E54" s="680">
        <v>78</v>
      </c>
      <c r="F54" s="334">
        <f>MC!G38</f>
        <v>0</v>
      </c>
      <c r="G54" s="680">
        <v>81</v>
      </c>
      <c r="H54" s="334">
        <f>MC!I38</f>
        <v>0</v>
      </c>
      <c r="I54" s="285">
        <v>12</v>
      </c>
      <c r="J54" s="284">
        <v>12</v>
      </c>
      <c r="T54" s="285">
        <v>12</v>
      </c>
    </row>
    <row r="55" spans="1:20" ht="30" customHeight="1">
      <c r="A55" s="554" t="str">
        <f>A43</f>
        <v>Moisture Mapping Readings Pictures</v>
      </c>
      <c r="B55" s="555"/>
      <c r="C55" s="555"/>
      <c r="D55" s="457"/>
      <c r="E55" s="681"/>
      <c r="F55" s="317">
        <f>+'jobinfo(2)'!$C$1</f>
        <v>0</v>
      </c>
      <c r="G55" s="274"/>
      <c r="H55" s="317">
        <f>+'jobinfo(2)'!$C$2</f>
        <v>0</v>
      </c>
      <c r="I55" s="287"/>
      <c r="J55" s="264" t="s">
        <v>488</v>
      </c>
      <c r="T55" s="287"/>
    </row>
    <row r="56" spans="1:20" ht="24" customHeight="1">
      <c r="A56" s="2313" t="str">
        <f>A44</f>
        <v>AFFECTED AREAS</v>
      </c>
      <c r="B56" s="2313"/>
      <c r="C56" s="2313"/>
      <c r="D56" s="418">
        <f>D44</f>
        <v>0</v>
      </c>
      <c r="E56" s="682"/>
      <c r="F56" s="418">
        <f>'jobinfo(2)'!$C$27</f>
        <v>0</v>
      </c>
      <c r="G56" s="274"/>
      <c r="H56" s="317">
        <f>+'jobinfo(2)'!$C$3</f>
        <v>0</v>
      </c>
      <c r="I56" s="287"/>
      <c r="J56" s="264"/>
      <c r="T56" s="287"/>
    </row>
    <row r="57" spans="1:20" ht="24" customHeight="1">
      <c r="A57" s="2314"/>
      <c r="B57" s="2314"/>
      <c r="C57" s="2314"/>
      <c r="D57" s="312" t="str">
        <f>D45</f>
        <v xml:space="preserve">DAY # 1	</v>
      </c>
      <c r="E57" s="96"/>
      <c r="F57" s="312" t="s">
        <v>1148</v>
      </c>
      <c r="G57" s="684"/>
      <c r="H57" s="312" t="s">
        <v>1149</v>
      </c>
      <c r="I57" s="287"/>
      <c r="J57" s="264"/>
      <c r="T57" s="287"/>
    </row>
    <row r="58" spans="1:20" ht="244.2" customHeight="1">
      <c r="A58" s="462">
        <f>MC!A41</f>
        <v>0</v>
      </c>
      <c r="B58" s="462">
        <f>MC!B40</f>
        <v>0</v>
      </c>
      <c r="C58" s="342">
        <v>82</v>
      </c>
      <c r="D58" s="334">
        <f>MC!E40</f>
        <v>0</v>
      </c>
      <c r="E58" s="679">
        <v>85</v>
      </c>
      <c r="F58" s="334">
        <f>MC!G40</f>
        <v>0</v>
      </c>
      <c r="G58" s="679">
        <v>88</v>
      </c>
      <c r="H58" s="334">
        <f>MC!I40</f>
        <v>0</v>
      </c>
      <c r="I58" s="287">
        <v>10</v>
      </c>
      <c r="J58" s="284">
        <v>9.8000000000000007</v>
      </c>
      <c r="T58" s="285">
        <v>20</v>
      </c>
    </row>
    <row r="59" spans="1:20" ht="244.2" customHeight="1">
      <c r="A59" s="2323" t="str">
        <f>MC!A40</f>
        <v xml:space="preserve"> Room/Area 10 </v>
      </c>
      <c r="B59" s="462">
        <f>MC!B41</f>
        <v>0</v>
      </c>
      <c r="C59" s="342">
        <v>83</v>
      </c>
      <c r="D59" s="334">
        <f>MC!E41</f>
        <v>0</v>
      </c>
      <c r="E59" s="680">
        <v>86</v>
      </c>
      <c r="F59" s="334">
        <f>MC!G41</f>
        <v>0</v>
      </c>
      <c r="G59" s="680">
        <v>89</v>
      </c>
      <c r="H59" s="334">
        <f>MC!I41</f>
        <v>0</v>
      </c>
      <c r="I59" s="287">
        <v>20</v>
      </c>
      <c r="J59" s="284">
        <v>18.399999999999999</v>
      </c>
      <c r="T59" s="285">
        <v>15</v>
      </c>
    </row>
    <row r="60" spans="1:20" ht="255" customHeight="1">
      <c r="A60" s="2324"/>
      <c r="B60" s="471" t="s">
        <v>1198</v>
      </c>
      <c r="C60" s="342">
        <v>84</v>
      </c>
      <c r="D60" s="334">
        <f>MC!E42</f>
        <v>0</v>
      </c>
      <c r="E60" s="680">
        <v>87</v>
      </c>
      <c r="F60" s="334">
        <f>MC!G42</f>
        <v>0</v>
      </c>
      <c r="G60" s="680">
        <v>90</v>
      </c>
      <c r="H60" s="334">
        <f>MC!I42</f>
        <v>0</v>
      </c>
      <c r="I60" s="287">
        <v>12</v>
      </c>
      <c r="J60" s="284">
        <v>12</v>
      </c>
      <c r="T60" s="285">
        <v>12</v>
      </c>
    </row>
    <row r="61" spans="1:20" ht="1.2" customHeight="1">
      <c r="A61" s="490"/>
      <c r="B61" s="472"/>
      <c r="C61" s="340"/>
      <c r="D61" s="341"/>
      <c r="E61" s="340"/>
      <c r="F61" s="338"/>
      <c r="G61" s="339"/>
      <c r="H61" s="338"/>
      <c r="I61" s="336"/>
      <c r="J61" s="337"/>
      <c r="T61" s="336"/>
    </row>
    <row r="62" spans="1:20" ht="30" customHeight="1">
      <c r="A62" s="554" t="str">
        <f>A55</f>
        <v>Moisture Mapping Readings Pictures</v>
      </c>
      <c r="B62" s="555"/>
      <c r="C62" s="555"/>
      <c r="D62" s="457"/>
      <c r="E62" s="681"/>
      <c r="F62" s="317">
        <f>+'jobinfo(2)'!$C$1</f>
        <v>0</v>
      </c>
      <c r="H62" s="317">
        <f>+'jobinfo(2)'!$C$4</f>
        <v>0</v>
      </c>
      <c r="I62" s="336"/>
      <c r="J62" s="337"/>
      <c r="T62" s="336"/>
    </row>
    <row r="63" spans="1:20" ht="24" customHeight="1">
      <c r="A63" s="2313" t="str">
        <f>A56</f>
        <v>AFFECTED AREAS</v>
      </c>
      <c r="B63" s="2313"/>
      <c r="C63" s="2313"/>
      <c r="D63" s="418">
        <f>D56</f>
        <v>0</v>
      </c>
      <c r="E63" s="682"/>
      <c r="F63" s="317">
        <f>+'jobinfo(2)'!$C$2</f>
        <v>0</v>
      </c>
      <c r="H63" s="317">
        <f>+'jobinfo(2)'!$C$3</f>
        <v>0</v>
      </c>
      <c r="I63" s="315"/>
    </row>
    <row r="64" spans="1:20" ht="24" customHeight="1">
      <c r="A64" s="2314"/>
      <c r="B64" s="2314"/>
      <c r="C64" s="2314"/>
      <c r="D64" s="418" t="str">
        <f>D57</f>
        <v xml:space="preserve">DAY # 1	</v>
      </c>
      <c r="E64" s="96"/>
      <c r="F64" s="312" t="s">
        <v>1148</v>
      </c>
      <c r="G64" s="335"/>
      <c r="H64" s="312" t="s">
        <v>1149</v>
      </c>
      <c r="I64" s="315"/>
    </row>
    <row r="65" spans="1:9" ht="222" customHeight="1">
      <c r="A65" s="2310" t="e">
        <f>MC!#REF!</f>
        <v>#REF!</v>
      </c>
      <c r="B65" s="473" t="e">
        <f>MC!#REF!</f>
        <v>#REF!</v>
      </c>
      <c r="C65" s="474">
        <v>91</v>
      </c>
      <c r="D65" s="328" t="e">
        <f>MC!#REF!</f>
        <v>#REF!</v>
      </c>
      <c r="E65" s="275">
        <v>94</v>
      </c>
      <c r="F65" s="328" t="e">
        <f>MC!#REF!</f>
        <v>#REF!</v>
      </c>
      <c r="G65" s="330">
        <v>97</v>
      </c>
      <c r="H65" s="333"/>
      <c r="I65" s="334">
        <v>12</v>
      </c>
    </row>
    <row r="66" spans="1:9" ht="222" customHeight="1">
      <c r="A66" s="2311"/>
      <c r="B66" s="473" t="e">
        <f>MC!#REF!</f>
        <v>#REF!</v>
      </c>
      <c r="C66" s="475">
        <v>92</v>
      </c>
      <c r="D66" s="328" t="e">
        <f>MC!#REF!</f>
        <v>#REF!</v>
      </c>
      <c r="E66" s="325">
        <v>95</v>
      </c>
      <c r="F66" s="328" t="e">
        <f>MC!#REF!</f>
        <v>#REF!</v>
      </c>
      <c r="G66" s="333">
        <v>98</v>
      </c>
      <c r="H66" s="328" t="e">
        <f>MC!#REF!</f>
        <v>#REF!</v>
      </c>
      <c r="I66" s="290">
        <v>15</v>
      </c>
    </row>
    <row r="67" spans="1:9" ht="222" customHeight="1">
      <c r="A67" s="2312"/>
      <c r="B67" s="476" t="e">
        <f>MC!#REF!</f>
        <v>#REF!</v>
      </c>
      <c r="C67" s="477">
        <v>93</v>
      </c>
      <c r="D67" s="328" t="e">
        <f>MC!#REF!</f>
        <v>#REF!</v>
      </c>
      <c r="E67" s="325">
        <v>96</v>
      </c>
      <c r="F67" s="328" t="e">
        <f>MC!#REF!</f>
        <v>#REF!</v>
      </c>
      <c r="G67" s="330">
        <v>99</v>
      </c>
      <c r="H67" s="328" t="e">
        <f>MC!#REF!</f>
        <v>#REF!</v>
      </c>
      <c r="I67" s="290">
        <v>12</v>
      </c>
    </row>
    <row r="68" spans="1:9" ht="1.2" customHeight="1">
      <c r="A68" s="478"/>
      <c r="B68" s="469"/>
      <c r="C68" s="479"/>
      <c r="D68" s="332"/>
      <c r="E68" s="329"/>
      <c r="F68" s="328" t="e">
        <f>MC!#REF!</f>
        <v>#REF!</v>
      </c>
      <c r="G68" s="331"/>
      <c r="H68" s="328" t="e">
        <f>MC!#REF!</f>
        <v>#REF!</v>
      </c>
      <c r="I68" s="297"/>
    </row>
    <row r="69" spans="1:9" ht="222" customHeight="1">
      <c r="A69" s="2310" t="e">
        <f>MC!#REF!</f>
        <v>#REF!</v>
      </c>
      <c r="B69" s="476" t="e">
        <f>MC!#REF!</f>
        <v>#REF!</v>
      </c>
      <c r="C69" s="474">
        <v>100</v>
      </c>
      <c r="D69" s="328" t="e">
        <f>MC!#REF!</f>
        <v>#REF!</v>
      </c>
      <c r="E69" s="325">
        <v>103</v>
      </c>
      <c r="F69" s="328" t="e">
        <f>MC!#REF!</f>
        <v>#REF!</v>
      </c>
      <c r="G69" s="330">
        <v>106</v>
      </c>
      <c r="H69" s="328" t="e">
        <f>MC!#REF!</f>
        <v>#REF!</v>
      </c>
      <c r="I69" s="290">
        <v>12</v>
      </c>
    </row>
    <row r="70" spans="1:9" ht="222" customHeight="1">
      <c r="A70" s="2311"/>
      <c r="B70" s="476" t="e">
        <f>MC!#REF!</f>
        <v>#REF!</v>
      </c>
      <c r="C70" s="475">
        <v>101</v>
      </c>
      <c r="D70" s="328" t="e">
        <f>MC!#REF!</f>
        <v>#REF!</v>
      </c>
      <c r="E70" s="325">
        <v>104</v>
      </c>
      <c r="F70" s="328" t="e">
        <f>MC!#REF!</f>
        <v>#REF!</v>
      </c>
      <c r="G70" s="330">
        <v>107</v>
      </c>
      <c r="H70" s="328" t="e">
        <f>MC!#REF!</f>
        <v>#REF!</v>
      </c>
      <c r="I70" s="290">
        <v>15</v>
      </c>
    </row>
    <row r="71" spans="1:9" ht="222" customHeight="1">
      <c r="A71" s="2312"/>
      <c r="B71" s="476" t="e">
        <f>MC!#REF!</f>
        <v>#REF!</v>
      </c>
      <c r="C71" s="477">
        <v>102</v>
      </c>
      <c r="D71" s="328" t="e">
        <f>MC!#REF!</f>
        <v>#REF!</v>
      </c>
      <c r="E71" s="325">
        <v>105</v>
      </c>
      <c r="F71" s="328" t="e">
        <f>MC!#REF!</f>
        <v>#REF!</v>
      </c>
      <c r="G71" s="330">
        <v>108</v>
      </c>
      <c r="H71" s="328" t="e">
        <f>MC!#REF!</f>
        <v>#REF!</v>
      </c>
      <c r="I71" s="290">
        <v>12</v>
      </c>
    </row>
    <row r="72" spans="1:9" ht="1.2" customHeight="1">
      <c r="A72" s="480"/>
      <c r="B72" s="481"/>
      <c r="C72" s="479"/>
      <c r="D72" s="328" t="e">
        <f>MC!#REF!</f>
        <v>#REF!</v>
      </c>
      <c r="E72" s="325"/>
      <c r="F72" s="328" t="e">
        <f>MC!#REF!</f>
        <v>#REF!</v>
      </c>
      <c r="G72" s="328"/>
      <c r="H72" s="328" t="e">
        <f>MC!#REF!</f>
        <v>#REF!</v>
      </c>
      <c r="I72" s="301"/>
    </row>
    <row r="73" spans="1:9" ht="222" customHeight="1">
      <c r="A73" s="2310" t="e">
        <f>MC!#REF!</f>
        <v>#REF!</v>
      </c>
      <c r="B73" s="482" t="e">
        <f>MC!#REF!</f>
        <v>#REF!</v>
      </c>
      <c r="C73" s="474">
        <v>109</v>
      </c>
      <c r="D73" s="328" t="e">
        <f>MC!#REF!</f>
        <v>#REF!</v>
      </c>
      <c r="E73" s="325">
        <v>112</v>
      </c>
      <c r="F73" s="328" t="e">
        <f>MC!#REF!</f>
        <v>#REF!</v>
      </c>
      <c r="G73" s="330">
        <v>115</v>
      </c>
      <c r="H73" s="328" t="e">
        <f>MC!#REF!</f>
        <v>#REF!</v>
      </c>
      <c r="I73" s="290">
        <v>12</v>
      </c>
    </row>
    <row r="74" spans="1:9" ht="222" customHeight="1">
      <c r="A74" s="2311"/>
      <c r="B74" s="482" t="e">
        <f>MC!#REF!</f>
        <v>#REF!</v>
      </c>
      <c r="C74" s="475">
        <v>110</v>
      </c>
      <c r="D74" s="328" t="e">
        <f>MC!#REF!</f>
        <v>#REF!</v>
      </c>
      <c r="E74" s="325">
        <v>113</v>
      </c>
      <c r="F74" s="328" t="e">
        <f>MC!#REF!</f>
        <v>#REF!</v>
      </c>
      <c r="G74" s="330">
        <v>116</v>
      </c>
      <c r="H74" s="328" t="e">
        <f>MC!#REF!</f>
        <v>#REF!</v>
      </c>
      <c r="I74" s="290">
        <v>15</v>
      </c>
    </row>
    <row r="75" spans="1:9" ht="222" customHeight="1">
      <c r="A75" s="2312"/>
      <c r="B75" s="482" t="e">
        <f>MC!#REF!</f>
        <v>#REF!</v>
      </c>
      <c r="C75" s="477">
        <v>111</v>
      </c>
      <c r="D75" s="328" t="e">
        <f>MC!#REF!</f>
        <v>#REF!</v>
      </c>
      <c r="E75" s="325">
        <v>114</v>
      </c>
      <c r="F75" s="328" t="e">
        <f>MC!#REF!</f>
        <v>#REF!</v>
      </c>
      <c r="G75" s="330">
        <v>117</v>
      </c>
      <c r="H75" s="328" t="e">
        <f>MC!#REF!</f>
        <v>#REF!</v>
      </c>
      <c r="I75" s="290">
        <v>12</v>
      </c>
    </row>
    <row r="76" spans="1:9" ht="1.2" customHeight="1">
      <c r="A76" s="467"/>
      <c r="B76" s="483"/>
      <c r="C76" s="484"/>
      <c r="D76" s="328" t="e">
        <f>MC!#REF!</f>
        <v>#REF!</v>
      </c>
      <c r="E76" s="325"/>
      <c r="F76" s="328" t="e">
        <f>MC!#REF!</f>
        <v>#REF!</v>
      </c>
      <c r="G76" s="328"/>
      <c r="H76" s="328" t="e">
        <f>MC!#REF!</f>
        <v>#REF!</v>
      </c>
      <c r="I76" s="265"/>
    </row>
    <row r="77" spans="1:9" ht="222" customHeight="1">
      <c r="A77" s="2310" t="e">
        <f>MC!#REF!</f>
        <v>#REF!</v>
      </c>
      <c r="B77" s="482" t="e">
        <f>MC!#REF!</f>
        <v>#REF!</v>
      </c>
      <c r="C77" s="474">
        <v>118</v>
      </c>
      <c r="D77" s="328" t="e">
        <f>MC!#REF!</f>
        <v>#REF!</v>
      </c>
      <c r="E77" s="325">
        <v>121</v>
      </c>
      <c r="F77" s="328" t="e">
        <f>MC!#REF!</f>
        <v>#REF!</v>
      </c>
      <c r="G77" s="330">
        <v>124</v>
      </c>
      <c r="H77" s="328" t="e">
        <f>MC!#REF!</f>
        <v>#REF!</v>
      </c>
      <c r="I77" s="290">
        <v>12</v>
      </c>
    </row>
    <row r="78" spans="1:9" ht="222" customHeight="1">
      <c r="A78" s="2311"/>
      <c r="B78" s="482" t="e">
        <f>MC!#REF!</f>
        <v>#REF!</v>
      </c>
      <c r="C78" s="475">
        <v>119</v>
      </c>
      <c r="D78" s="328" t="e">
        <f>MC!#REF!</f>
        <v>#REF!</v>
      </c>
      <c r="E78" s="325">
        <v>122</v>
      </c>
      <c r="F78" s="328" t="e">
        <f>MC!#REF!</f>
        <v>#REF!</v>
      </c>
      <c r="G78" s="330">
        <v>125</v>
      </c>
      <c r="H78" s="328" t="e">
        <f>MC!#REF!</f>
        <v>#REF!</v>
      </c>
      <c r="I78" s="290">
        <v>15</v>
      </c>
    </row>
    <row r="79" spans="1:9" ht="222" customHeight="1">
      <c r="A79" s="2312"/>
      <c r="B79" s="485" t="e">
        <f>MC!#REF!</f>
        <v>#REF!</v>
      </c>
      <c r="C79" s="477">
        <v>120</v>
      </c>
      <c r="D79" s="328" t="e">
        <f>MC!#REF!</f>
        <v>#REF!</v>
      </c>
      <c r="E79" s="325">
        <v>123</v>
      </c>
      <c r="F79" s="328" t="e">
        <f>MC!#REF!</f>
        <v>#REF!</v>
      </c>
      <c r="G79" s="330">
        <v>126</v>
      </c>
      <c r="H79" s="328" t="e">
        <f>MC!#REF!</f>
        <v>#REF!</v>
      </c>
      <c r="I79" s="290">
        <v>12</v>
      </c>
    </row>
    <row r="80" spans="1:9" ht="1.2" customHeight="1">
      <c r="A80" s="468"/>
      <c r="B80" s="485" t="e">
        <f>MC!#REF!</f>
        <v>#REF!</v>
      </c>
      <c r="C80" s="486"/>
      <c r="D80" s="328" t="e">
        <f>MC!#REF!</f>
        <v>#REF!</v>
      </c>
      <c r="E80" s="325"/>
      <c r="F80" s="328" t="e">
        <f>MC!#REF!</f>
        <v>#REF!</v>
      </c>
      <c r="G80" s="330"/>
      <c r="H80" s="328" t="e">
        <f>MC!#REF!</f>
        <v>#REF!</v>
      </c>
      <c r="I80" s="301"/>
    </row>
    <row r="81" spans="1:12" ht="222" customHeight="1">
      <c r="A81" s="2310" t="e">
        <f>MC!#REF!</f>
        <v>#REF!</v>
      </c>
      <c r="B81" s="485" t="e">
        <f>MC!#REF!</f>
        <v>#REF!</v>
      </c>
      <c r="C81" s="474">
        <v>127</v>
      </c>
      <c r="D81" s="328" t="e">
        <f>MC!#REF!</f>
        <v>#REF!</v>
      </c>
      <c r="E81" s="325">
        <v>130</v>
      </c>
      <c r="F81" s="328" t="e">
        <f>MC!#REF!</f>
        <v>#REF!</v>
      </c>
      <c r="G81" s="330">
        <v>133</v>
      </c>
      <c r="H81" s="328" t="e">
        <f>MC!#REF!</f>
        <v>#REF!</v>
      </c>
      <c r="I81" s="290">
        <v>20</v>
      </c>
    </row>
    <row r="82" spans="1:12" ht="222" customHeight="1">
      <c r="A82" s="2311"/>
      <c r="B82" s="485" t="e">
        <f>MC!#REF!</f>
        <v>#REF!</v>
      </c>
      <c r="C82" s="475">
        <v>128</v>
      </c>
      <c r="D82" s="328" t="e">
        <f>MC!#REF!</f>
        <v>#REF!</v>
      </c>
      <c r="E82" s="325">
        <v>131</v>
      </c>
      <c r="F82" s="328" t="e">
        <f>MC!#REF!</f>
        <v>#REF!</v>
      </c>
      <c r="G82" s="330">
        <v>134</v>
      </c>
      <c r="H82" s="328" t="e">
        <f>MC!#REF!</f>
        <v>#REF!</v>
      </c>
      <c r="I82" s="290">
        <v>15</v>
      </c>
    </row>
    <row r="83" spans="1:12" ht="222" customHeight="1">
      <c r="A83" s="2312"/>
      <c r="B83" s="485" t="e">
        <f>MC!#REF!</f>
        <v>#REF!</v>
      </c>
      <c r="C83" s="477">
        <v>129</v>
      </c>
      <c r="D83" s="328" t="e">
        <f>MC!#REF!</f>
        <v>#REF!</v>
      </c>
      <c r="E83" s="325">
        <v>132</v>
      </c>
      <c r="F83" s="328" t="e">
        <f>MC!#REF!</f>
        <v>#REF!</v>
      </c>
      <c r="G83" s="330">
        <v>135</v>
      </c>
      <c r="H83" s="328" t="e">
        <f>MC!#REF!</f>
        <v>#REF!</v>
      </c>
      <c r="I83" s="290">
        <v>12</v>
      </c>
    </row>
    <row r="84" spans="1:12" ht="1.2" customHeight="1">
      <c r="A84" s="478"/>
      <c r="B84" s="485" t="e">
        <f>MC!#REF!</f>
        <v>#REF!</v>
      </c>
      <c r="C84" s="487"/>
      <c r="D84" s="328" t="e">
        <f>MC!#REF!</f>
        <v>#REF!</v>
      </c>
      <c r="E84" s="329"/>
      <c r="F84" s="328" t="e">
        <f>MC!#REF!</f>
        <v>#REF!</v>
      </c>
      <c r="G84" s="329"/>
      <c r="H84" s="328" t="e">
        <f>MC!#REF!</f>
        <v>#REF!</v>
      </c>
      <c r="I84" s="264"/>
    </row>
    <row r="85" spans="1:12" ht="222" customHeight="1">
      <c r="A85" s="2310" t="e">
        <f>MC!#REF!</f>
        <v>#REF!</v>
      </c>
      <c r="B85" s="485" t="e">
        <f>MC!#REF!</f>
        <v>#REF!</v>
      </c>
      <c r="C85" s="474">
        <v>136</v>
      </c>
      <c r="D85" s="328" t="e">
        <f>MC!#REF!</f>
        <v>#REF!</v>
      </c>
      <c r="E85" s="325">
        <v>139</v>
      </c>
      <c r="F85" s="328" t="e">
        <f>MC!#REF!</f>
        <v>#REF!</v>
      </c>
      <c r="G85" s="330">
        <v>142</v>
      </c>
      <c r="H85" s="328" t="e">
        <f>MC!#REF!</f>
        <v>#REF!</v>
      </c>
      <c r="I85" s="290">
        <v>12</v>
      </c>
    </row>
    <row r="86" spans="1:12" ht="222" customHeight="1">
      <c r="A86" s="2311"/>
      <c r="B86" s="485" t="e">
        <f>MC!#REF!</f>
        <v>#REF!</v>
      </c>
      <c r="C86" s="475">
        <v>137</v>
      </c>
      <c r="D86" s="328" t="e">
        <f>MC!#REF!</f>
        <v>#REF!</v>
      </c>
      <c r="E86" s="325">
        <v>140</v>
      </c>
      <c r="F86" s="328" t="e">
        <f>MC!#REF!</f>
        <v>#REF!</v>
      </c>
      <c r="G86" s="330">
        <v>143</v>
      </c>
      <c r="H86" s="328" t="e">
        <f>MC!#REF!</f>
        <v>#REF!</v>
      </c>
      <c r="I86" s="290">
        <v>15</v>
      </c>
    </row>
    <row r="87" spans="1:12" ht="222" customHeight="1">
      <c r="A87" s="2312"/>
      <c r="B87" s="485" t="e">
        <f>MC!#REF!</f>
        <v>#REF!</v>
      </c>
      <c r="C87" s="477">
        <v>138</v>
      </c>
      <c r="D87" s="328" t="e">
        <f>MC!#REF!</f>
        <v>#REF!</v>
      </c>
      <c r="E87" s="325">
        <v>141</v>
      </c>
      <c r="F87" s="328" t="e">
        <f>MC!#REF!</f>
        <v>#REF!</v>
      </c>
      <c r="G87" s="330">
        <v>144</v>
      </c>
      <c r="H87" s="328" t="e">
        <f>MC!#REF!</f>
        <v>#REF!</v>
      </c>
      <c r="I87" s="290">
        <v>12</v>
      </c>
    </row>
    <row r="88" spans="1:12" ht="1.2" customHeight="1">
      <c r="A88" s="2320" t="e">
        <f>MC!#REF!</f>
        <v>#REF!</v>
      </c>
      <c r="B88" s="485" t="e">
        <f>MC!#REF!</f>
        <v>#REF!</v>
      </c>
      <c r="C88" s="487"/>
      <c r="D88" s="328" t="e">
        <f>MC!#REF!</f>
        <v>#REF!</v>
      </c>
      <c r="E88" s="325"/>
      <c r="F88" s="328" t="e">
        <f>MC!#REF!</f>
        <v>#REF!</v>
      </c>
      <c r="G88" s="324"/>
      <c r="H88" s="328" t="e">
        <f>MC!#REF!</f>
        <v>#REF!</v>
      </c>
      <c r="I88" s="279"/>
    </row>
    <row r="89" spans="1:12" ht="222" customHeight="1">
      <c r="A89" s="2321"/>
      <c r="B89" s="485" t="e">
        <f>MC!#REF!</f>
        <v>#REF!</v>
      </c>
      <c r="C89" s="474">
        <v>145</v>
      </c>
      <c r="D89" s="328" t="e">
        <f>MC!#REF!</f>
        <v>#REF!</v>
      </c>
      <c r="E89" s="325">
        <v>148</v>
      </c>
      <c r="F89" s="328" t="e">
        <f>MC!#REF!</f>
        <v>#REF!</v>
      </c>
      <c r="G89" s="330">
        <v>151</v>
      </c>
      <c r="H89" s="328" t="e">
        <f>MC!#REF!</f>
        <v>#REF!</v>
      </c>
      <c r="I89" s="290">
        <v>12</v>
      </c>
      <c r="L89" s="271" t="s">
        <v>1199</v>
      </c>
    </row>
    <row r="90" spans="1:12" ht="222" customHeight="1">
      <c r="A90" s="2321"/>
      <c r="B90" s="485" t="e">
        <f>MC!#REF!</f>
        <v>#REF!</v>
      </c>
      <c r="C90" s="475">
        <v>146</v>
      </c>
      <c r="D90" s="328" t="e">
        <f>MC!#REF!</f>
        <v>#REF!</v>
      </c>
      <c r="E90" s="325">
        <v>149</v>
      </c>
      <c r="F90" s="328" t="e">
        <f>MC!#REF!</f>
        <v>#REF!</v>
      </c>
      <c r="G90" s="330">
        <v>152</v>
      </c>
      <c r="H90" s="328" t="e">
        <f>MC!#REF!</f>
        <v>#REF!</v>
      </c>
      <c r="I90" s="290">
        <v>15</v>
      </c>
    </row>
    <row r="91" spans="1:12" ht="222" customHeight="1">
      <c r="A91" s="2322"/>
      <c r="B91" s="485" t="e">
        <f>MC!#REF!</f>
        <v>#REF!</v>
      </c>
      <c r="C91" s="477">
        <v>147</v>
      </c>
      <c r="D91" s="328" t="e">
        <f>MC!#REF!</f>
        <v>#REF!</v>
      </c>
      <c r="E91" s="325">
        <v>150</v>
      </c>
      <c r="F91" s="328" t="e">
        <f>MC!#REF!</f>
        <v>#REF!</v>
      </c>
      <c r="G91" s="330">
        <v>153</v>
      </c>
      <c r="H91" s="328" t="e">
        <f>MC!#REF!</f>
        <v>#REF!</v>
      </c>
      <c r="I91" s="290">
        <v>12</v>
      </c>
    </row>
    <row r="92" spans="1:12" ht="1.2" customHeight="1">
      <c r="A92" s="470"/>
      <c r="B92" s="485" t="e">
        <f>MC!#REF!</f>
        <v>#REF!</v>
      </c>
      <c r="C92" s="487"/>
      <c r="D92" s="328" t="e">
        <f>MC!#REF!</f>
        <v>#REF!</v>
      </c>
      <c r="E92" s="329"/>
      <c r="F92" s="328" t="e">
        <f>MC!#REF!</f>
        <v>#REF!</v>
      </c>
      <c r="G92" s="324"/>
      <c r="H92" s="328" t="e">
        <f>MC!#REF!</f>
        <v>#REF!</v>
      </c>
      <c r="I92" s="279"/>
    </row>
    <row r="93" spans="1:12" ht="222" customHeight="1">
      <c r="A93" s="2320" t="e">
        <f>MC!#REF!</f>
        <v>#REF!</v>
      </c>
      <c r="B93" s="485" t="e">
        <f>MC!#REF!</f>
        <v>#REF!</v>
      </c>
      <c r="C93" s="488">
        <v>154</v>
      </c>
      <c r="D93" s="328" t="e">
        <f>MC!#REF!</f>
        <v>#REF!</v>
      </c>
      <c r="E93" s="325">
        <v>157</v>
      </c>
      <c r="F93" s="328" t="e">
        <f>MC!#REF!</f>
        <v>#REF!</v>
      </c>
      <c r="G93" s="275">
        <v>160</v>
      </c>
      <c r="H93" s="328" t="e">
        <f>MC!#REF!</f>
        <v>#REF!</v>
      </c>
      <c r="I93" s="284">
        <v>20</v>
      </c>
    </row>
    <row r="94" spans="1:12" ht="222" customHeight="1">
      <c r="A94" s="2321"/>
      <c r="B94" s="485" t="e">
        <f>MC!#REF!</f>
        <v>#REF!</v>
      </c>
      <c r="C94" s="475">
        <v>155</v>
      </c>
      <c r="D94" s="328" t="e">
        <f>MC!#REF!</f>
        <v>#REF!</v>
      </c>
      <c r="E94" s="325">
        <v>158</v>
      </c>
      <c r="F94" s="328" t="e">
        <f>MC!#REF!</f>
        <v>#REF!</v>
      </c>
      <c r="G94" s="275">
        <v>161</v>
      </c>
      <c r="H94" s="328" t="e">
        <f>MC!#REF!</f>
        <v>#REF!</v>
      </c>
      <c r="I94" s="284">
        <v>15</v>
      </c>
    </row>
    <row r="95" spans="1:12" ht="222" customHeight="1">
      <c r="A95" s="2322"/>
      <c r="B95" s="485" t="e">
        <f>MC!#REF!</f>
        <v>#REF!</v>
      </c>
      <c r="C95" s="477">
        <v>156</v>
      </c>
      <c r="D95" s="328" t="e">
        <f>MC!#REF!</f>
        <v>#REF!</v>
      </c>
      <c r="E95" s="325">
        <v>159</v>
      </c>
      <c r="F95" s="328" t="e">
        <f>MC!#REF!</f>
        <v>#REF!</v>
      </c>
      <c r="G95" s="275">
        <v>162</v>
      </c>
      <c r="H95" s="328" t="e">
        <f>MC!#REF!</f>
        <v>#REF!</v>
      </c>
      <c r="I95" s="284">
        <v>12</v>
      </c>
    </row>
    <row r="96" spans="1:12" ht="1.2" customHeight="1">
      <c r="A96" s="470"/>
      <c r="B96" s="485" t="e">
        <f>MC!#REF!</f>
        <v>#REF!</v>
      </c>
      <c r="C96" s="489"/>
      <c r="D96" s="328" t="e">
        <f>MC!#REF!</f>
        <v>#REF!</v>
      </c>
      <c r="E96" s="329"/>
      <c r="F96" s="328" t="e">
        <f>MC!#REF!</f>
        <v>#REF!</v>
      </c>
      <c r="G96" s="329"/>
      <c r="H96" s="328" t="e">
        <f>MC!#REF!</f>
        <v>#REF!</v>
      </c>
      <c r="I96" s="264"/>
    </row>
    <row r="97" spans="1:9" ht="222" customHeight="1">
      <c r="A97" s="2320" t="e">
        <f>MC!#REF!</f>
        <v>#REF!</v>
      </c>
      <c r="B97" s="485" t="e">
        <f>MC!#REF!</f>
        <v>#REF!</v>
      </c>
      <c r="C97" s="474">
        <v>163</v>
      </c>
      <c r="D97" s="328" t="e">
        <f>MC!#REF!</f>
        <v>#REF!</v>
      </c>
      <c r="E97" s="325">
        <v>166</v>
      </c>
      <c r="F97" s="328" t="e">
        <f>MC!#REF!</f>
        <v>#REF!</v>
      </c>
      <c r="G97" s="275">
        <v>169</v>
      </c>
      <c r="H97" s="328" t="e">
        <f>MC!#REF!</f>
        <v>#REF!</v>
      </c>
      <c r="I97" s="284">
        <v>12</v>
      </c>
    </row>
    <row r="98" spans="1:9" ht="222" customHeight="1">
      <c r="A98" s="2321"/>
      <c r="B98" s="485" t="e">
        <f>MC!#REF!</f>
        <v>#REF!</v>
      </c>
      <c r="C98" s="475">
        <v>164</v>
      </c>
      <c r="D98" s="328" t="e">
        <f>MC!#REF!</f>
        <v>#REF!</v>
      </c>
      <c r="E98" s="325">
        <v>167</v>
      </c>
      <c r="F98" s="328" t="e">
        <f>MC!#REF!</f>
        <v>#REF!</v>
      </c>
      <c r="G98" s="275">
        <v>170</v>
      </c>
      <c r="H98" s="328" t="e">
        <f>MC!#REF!</f>
        <v>#REF!</v>
      </c>
      <c r="I98" s="284">
        <v>15</v>
      </c>
    </row>
    <row r="99" spans="1:9" ht="222" customHeight="1">
      <c r="A99" s="2322"/>
      <c r="B99" s="485" t="e">
        <f>MC!#REF!</f>
        <v>#REF!</v>
      </c>
      <c r="C99" s="477">
        <v>165</v>
      </c>
      <c r="D99" s="328" t="e">
        <f>MC!#REF!</f>
        <v>#REF!</v>
      </c>
      <c r="E99" s="325">
        <v>168</v>
      </c>
      <c r="F99" s="328" t="e">
        <f>MC!#REF!</f>
        <v>#REF!</v>
      </c>
      <c r="G99" s="275">
        <v>171</v>
      </c>
      <c r="H99" s="328" t="e">
        <f>MC!#REF!</f>
        <v>#REF!</v>
      </c>
      <c r="I99" s="284">
        <v>12</v>
      </c>
    </row>
    <row r="100" spans="1:9" ht="1.2" customHeight="1">
      <c r="A100" s="470"/>
      <c r="B100" s="485" t="e">
        <f>MC!#REF!</f>
        <v>#REF!</v>
      </c>
      <c r="C100" s="487"/>
      <c r="D100" s="328" t="e">
        <f>MC!#REF!</f>
        <v>#REF!</v>
      </c>
      <c r="E100" s="329"/>
      <c r="F100" s="328" t="e">
        <f>MC!#REF!</f>
        <v>#REF!</v>
      </c>
      <c r="G100" s="329"/>
      <c r="H100" s="328" t="e">
        <f>MC!#REF!</f>
        <v>#REF!</v>
      </c>
      <c r="I100" s="264"/>
    </row>
    <row r="101" spans="1:9" ht="222" customHeight="1">
      <c r="A101" s="2320" t="e">
        <f>MC!#REF!</f>
        <v>#REF!</v>
      </c>
      <c r="B101" s="485" t="e">
        <f>MC!#REF!</f>
        <v>#REF!</v>
      </c>
      <c r="C101" s="487">
        <v>172</v>
      </c>
      <c r="D101" s="328" t="e">
        <f>MC!#REF!</f>
        <v>#REF!</v>
      </c>
      <c r="E101" s="325">
        <v>175</v>
      </c>
      <c r="F101" s="328" t="e">
        <f>MC!#REF!</f>
        <v>#REF!</v>
      </c>
      <c r="G101" s="275">
        <v>178</v>
      </c>
      <c r="H101" s="328" t="e">
        <f>MC!#REF!</f>
        <v>#REF!</v>
      </c>
      <c r="I101" s="284">
        <v>20</v>
      </c>
    </row>
    <row r="102" spans="1:9" ht="222" customHeight="1">
      <c r="A102" s="2321"/>
      <c r="B102" s="485" t="e">
        <f>MC!#REF!</f>
        <v>#REF!</v>
      </c>
      <c r="C102" s="475">
        <v>173</v>
      </c>
      <c r="D102" s="328" t="e">
        <f>MC!#REF!</f>
        <v>#REF!</v>
      </c>
      <c r="E102" s="325">
        <v>176</v>
      </c>
      <c r="F102" s="328" t="e">
        <f>MC!#REF!</f>
        <v>#REF!</v>
      </c>
      <c r="G102" s="275">
        <v>179</v>
      </c>
      <c r="H102" s="328" t="e">
        <f>MC!#REF!</f>
        <v>#REF!</v>
      </c>
      <c r="I102" s="284">
        <v>15</v>
      </c>
    </row>
    <row r="103" spans="1:9" ht="222" customHeight="1">
      <c r="A103" s="2322"/>
      <c r="B103" s="485" t="e">
        <f>MC!#REF!</f>
        <v>#REF!</v>
      </c>
      <c r="C103" s="477">
        <v>174</v>
      </c>
      <c r="D103" s="328" t="e">
        <f>MC!#REF!</f>
        <v>#REF!</v>
      </c>
      <c r="E103" s="325">
        <v>177</v>
      </c>
      <c r="F103" s="328" t="e">
        <f>MC!#REF!</f>
        <v>#REF!</v>
      </c>
      <c r="G103" s="275">
        <v>180</v>
      </c>
      <c r="H103" s="328" t="e">
        <f>MC!#REF!</f>
        <v>#REF!</v>
      </c>
      <c r="I103" s="284">
        <v>12</v>
      </c>
    </row>
    <row r="104" spans="1:9" ht="1.2" customHeight="1">
      <c r="A104" s="327"/>
      <c r="B104" s="326"/>
      <c r="C104" s="322"/>
      <c r="D104" s="272"/>
      <c r="E104" s="325"/>
      <c r="F104" s="324"/>
      <c r="G104" s="324"/>
      <c r="H104" s="323"/>
      <c r="I104" s="279"/>
    </row>
    <row r="105" spans="1:9">
      <c r="C105" s="322"/>
      <c r="E105" s="683"/>
    </row>
    <row r="106" spans="1:9">
      <c r="C106" s="322"/>
      <c r="E106" s="321"/>
    </row>
    <row r="107" spans="1:9">
      <c r="C107" s="322"/>
      <c r="E107" s="321"/>
    </row>
    <row r="108" spans="1:9">
      <c r="C108" s="322"/>
      <c r="E108" s="321"/>
    </row>
    <row r="109" spans="1:9">
      <c r="C109" s="322"/>
      <c r="E109" s="321"/>
    </row>
    <row r="110" spans="1:9">
      <c r="C110" s="322"/>
      <c r="E110" s="321"/>
    </row>
    <row r="111" spans="1:9">
      <c r="C111" s="322"/>
      <c r="E111" s="321"/>
    </row>
    <row r="112" spans="1:9">
      <c r="C112" s="322"/>
      <c r="E112" s="321"/>
    </row>
    <row r="113" spans="3:5">
      <c r="C113" s="322"/>
      <c r="E113" s="321"/>
    </row>
    <row r="114" spans="3:5">
      <c r="E114" s="321"/>
    </row>
    <row r="115" spans="3:5">
      <c r="E115" s="321"/>
    </row>
    <row r="116" spans="3:5">
      <c r="E116" s="321"/>
    </row>
    <row r="117" spans="3:5">
      <c r="E117" s="321"/>
    </row>
    <row r="118" spans="3:5">
      <c r="E118" s="321"/>
    </row>
    <row r="119" spans="3:5">
      <c r="E119" s="321"/>
    </row>
    <row r="120" spans="3:5">
      <c r="E120" s="321"/>
    </row>
    <row r="121" spans="3:5">
      <c r="E121" s="321"/>
    </row>
    <row r="122" spans="3:5">
      <c r="E122" s="321"/>
    </row>
    <row r="123" spans="3:5">
      <c r="E123" s="321"/>
    </row>
    <row r="124" spans="3:5">
      <c r="E124" s="321"/>
    </row>
    <row r="125" spans="3:5">
      <c r="E125" s="321"/>
    </row>
    <row r="126" spans="3:5">
      <c r="E126" s="321"/>
    </row>
  </sheetData>
  <mergeCells count="31">
    <mergeCell ref="A44:C45"/>
    <mergeCell ref="A59:A60"/>
    <mergeCell ref="A53:A54"/>
    <mergeCell ref="A50:C51"/>
    <mergeCell ref="A56:C57"/>
    <mergeCell ref="A47:A48"/>
    <mergeCell ref="A101:A103"/>
    <mergeCell ref="A69:A71"/>
    <mergeCell ref="A73:A75"/>
    <mergeCell ref="A77:A79"/>
    <mergeCell ref="A81:A83"/>
    <mergeCell ref="A85:A87"/>
    <mergeCell ref="A97:A99"/>
    <mergeCell ref="A93:A95"/>
    <mergeCell ref="A88:A91"/>
    <mergeCell ref="A65:A67"/>
    <mergeCell ref="A63:C64"/>
    <mergeCell ref="A2:C3"/>
    <mergeCell ref="A14:C15"/>
    <mergeCell ref="A26:C27"/>
    <mergeCell ref="A32:C33"/>
    <mergeCell ref="A38:C39"/>
    <mergeCell ref="A8:C9"/>
    <mergeCell ref="A20:C21"/>
    <mergeCell ref="A17:A18"/>
    <mergeCell ref="A23:A24"/>
    <mergeCell ref="A29:A30"/>
    <mergeCell ref="A35:A36"/>
    <mergeCell ref="A5:A6"/>
    <mergeCell ref="A11:A12"/>
    <mergeCell ref="A41:A42"/>
  </mergeCells>
  <printOptions horizontalCentered="1" verticalCentered="1" gridLines="1"/>
  <pageMargins left="0.24" right="0.19" top="0.18" bottom="0.41" header="0.27" footer="0.16"/>
  <pageSetup scale="90" orientation="portrait" blackAndWhite="1" r:id="rId1"/>
  <headerFooter scaleWithDoc="0">
    <oddFooter xml:space="preserve">&amp;L&amp;P    &amp;D     &amp;T&amp;C&amp;A                                                     &amp;R&amp;F  </oddFooter>
  </headerFooter>
  <rowBreaks count="19" manualBreakCount="19">
    <brk id="6" max="7" man="1"/>
    <brk id="12" max="7" man="1"/>
    <brk id="18" max="7" man="1"/>
    <brk id="24" max="7" man="1"/>
    <brk id="30" max="7" man="1"/>
    <brk id="36" max="7" man="1"/>
    <brk id="42" max="19" man="1"/>
    <brk id="48" max="19" man="1"/>
    <brk id="54" max="7" man="1"/>
    <brk id="60" max="7" man="1"/>
    <brk id="68" max="7" man="1"/>
    <brk id="72" max="7" man="1"/>
    <brk id="76" max="7" man="1"/>
    <brk id="80" max="7" man="1"/>
    <brk id="84" max="7" man="1"/>
    <brk id="87" max="7" man="1"/>
    <brk id="92" max="7" man="1"/>
    <brk id="96" max="7" man="1"/>
    <brk id="100" max="7" man="1"/>
  </rowBreaks>
  <colBreaks count="1" manualBreakCount="1">
    <brk id="8" max="41"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EA36F-B555-40F6-B337-3386D50CA050}">
  <sheetPr codeName="Sheet16"/>
  <dimension ref="A1:I27"/>
  <sheetViews>
    <sheetView showGridLines="0" view="pageBreakPreview" zoomScaleNormal="100" zoomScaleSheetLayoutView="100" workbookViewId="0">
      <selection activeCell="E22" sqref="E22"/>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6">
      <c r="A1" s="428" t="str">
        <f>MC!A4</f>
        <v xml:space="preserve"> Room/Area 1 </v>
      </c>
      <c r="B1" s="440"/>
      <c r="C1" s="440"/>
      <c r="D1" s="417">
        <f>MC!A5</f>
        <v>0</v>
      </c>
      <c r="F1" s="437" t="s">
        <v>1200</v>
      </c>
    </row>
    <row r="11" spans="1:6">
      <c r="B11" s="400" t="s">
        <v>1091</v>
      </c>
    </row>
    <row r="18" spans="2:9" ht="18.600000000000001" thickBot="1"/>
    <row r="19" spans="2:9" ht="18.600000000000001" thickTop="1">
      <c r="B19" s="401" t="s">
        <v>1092</v>
      </c>
      <c r="C19" s="402" t="s">
        <v>1093</v>
      </c>
      <c r="D19" s="402" t="s">
        <v>1094</v>
      </c>
      <c r="E19" s="402" t="s">
        <v>1095</v>
      </c>
      <c r="F19" s="402" t="s">
        <v>1096</v>
      </c>
      <c r="G19" s="403" t="s">
        <v>1097</v>
      </c>
      <c r="H19" s="427" t="s">
        <v>1201</v>
      </c>
    </row>
    <row r="20" spans="2:9">
      <c r="B20" s="442" t="str">
        <f>MC!B4</f>
        <v>CEILING PLASTER</v>
      </c>
      <c r="C20" s="405">
        <f>MC!E4</f>
        <v>23</v>
      </c>
      <c r="D20" s="406">
        <f>MC!G4</f>
        <v>0</v>
      </c>
      <c r="E20" s="405">
        <f>MC!I4</f>
        <v>0</v>
      </c>
      <c r="F20" s="405">
        <f>MC!K4</f>
        <v>0</v>
      </c>
      <c r="G20" s="405">
        <f>MC!M4</f>
        <v>0</v>
      </c>
      <c r="H20" s="400">
        <f>MC!C4</f>
        <v>20</v>
      </c>
      <c r="I20" s="439" t="str">
        <f>IF(E20&lt;H20,"DRY","WET")</f>
        <v>DRY</v>
      </c>
    </row>
    <row r="21" spans="2:9">
      <c r="B21" s="442" t="str">
        <f>MC!B5</f>
        <v>FLOOR/CARPET</v>
      </c>
      <c r="C21" s="405">
        <f>MC!E5</f>
        <v>12</v>
      </c>
      <c r="D21" s="406">
        <f>MC!G5</f>
        <v>0</v>
      </c>
      <c r="E21" s="405">
        <f>MC!I5</f>
        <v>0</v>
      </c>
      <c r="F21" s="405">
        <f>MC!K5</f>
        <v>0</v>
      </c>
      <c r="G21" s="405">
        <f>MC!M5</f>
        <v>0</v>
      </c>
      <c r="H21" s="400">
        <f>MC!C5</f>
        <v>20</v>
      </c>
      <c r="I21" s="439" t="str">
        <f t="shared" ref="I21:I22" si="0">IF(E21&lt;H21,"DRY","WET")</f>
        <v>DRY</v>
      </c>
    </row>
    <row r="22" spans="2:9">
      <c r="B22" s="442" t="str">
        <f>MC!B6</f>
        <v>WALL/DRYWALL</v>
      </c>
      <c r="C22" s="405">
        <f>MC!E6</f>
        <v>19</v>
      </c>
      <c r="D22" s="406">
        <f>MC!G6</f>
        <v>0</v>
      </c>
      <c r="E22" s="405">
        <f>MC!I6</f>
        <v>0</v>
      </c>
      <c r="F22" s="405">
        <f>MC!K6</f>
        <v>0</v>
      </c>
      <c r="G22" s="405">
        <f>MC!M6</f>
        <v>0</v>
      </c>
      <c r="H22" s="400">
        <f>MC!C6</f>
        <v>12</v>
      </c>
      <c r="I22" s="439" t="str">
        <f t="shared" si="0"/>
        <v>DRY</v>
      </c>
    </row>
    <row r="23" spans="2:9" ht="33" customHeight="1">
      <c r="B23" s="430"/>
      <c r="C23" s="414"/>
      <c r="D23" s="415"/>
      <c r="E23" s="414"/>
      <c r="F23" s="414"/>
      <c r="G23" s="414"/>
    </row>
    <row r="24" spans="2:9">
      <c r="B24" s="413"/>
      <c r="C24" s="414"/>
      <c r="D24" s="415"/>
      <c r="E24" s="414"/>
      <c r="F24" s="414"/>
      <c r="G24" s="414"/>
    </row>
    <row r="26" spans="2:9">
      <c r="B26" s="413"/>
      <c r="C26" s="414"/>
      <c r="D26" s="415"/>
      <c r="E26" s="414"/>
      <c r="F26" s="414"/>
      <c r="G26" s="414"/>
    </row>
    <row r="27" spans="2:9">
      <c r="B27" s="413"/>
      <c r="C27" s="414"/>
      <c r="D27" s="415"/>
      <c r="E27" s="414"/>
      <c r="F27" s="414"/>
      <c r="G27" s="414"/>
    </row>
  </sheetData>
  <pageMargins left="0.4" right="0.33" top="0.69" bottom="0.41" header="0.3" footer="0.17"/>
  <pageSetup orientation="portrait" r:id="rId1"/>
  <headerFooter>
    <oddFooter>&amp;L&amp;A&amp;R&amp;F</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D3A60-5D37-4AE1-B748-11EC962379BD}">
  <sheetPr codeName="Sheet17"/>
  <dimension ref="A1:I32"/>
  <sheetViews>
    <sheetView showGridLines="0" view="pageBreakPreview" topLeftCell="A13" zoomScaleNormal="100" zoomScaleSheetLayoutView="100" workbookViewId="0">
      <selection activeCell="K25" sqref="K25"/>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6">
      <c r="A1" s="428" t="str">
        <f>MC!A8</f>
        <v xml:space="preserve"> Room/Area 2 </v>
      </c>
      <c r="B1" s="440"/>
      <c r="C1" s="440"/>
      <c r="D1" s="417">
        <f>MC!A9</f>
        <v>0</v>
      </c>
      <c r="F1" s="437" t="s">
        <v>1200</v>
      </c>
    </row>
    <row r="11" spans="1:6">
      <c r="B11" s="400" t="s">
        <v>1091</v>
      </c>
    </row>
    <row r="23" spans="2:9" ht="18.600000000000001" thickBot="1"/>
    <row r="24" spans="2:9" ht="18.600000000000001" thickTop="1">
      <c r="B24" s="401" t="s">
        <v>1092</v>
      </c>
      <c r="C24" s="402" t="s">
        <v>1093</v>
      </c>
      <c r="D24" s="402" t="s">
        <v>1094</v>
      </c>
      <c r="E24" s="402" t="s">
        <v>1095</v>
      </c>
      <c r="F24" s="402" t="s">
        <v>1096</v>
      </c>
      <c r="G24" s="403" t="s">
        <v>1097</v>
      </c>
      <c r="H24" s="427" t="s">
        <v>1201</v>
      </c>
    </row>
    <row r="25" spans="2:9">
      <c r="B25" s="442" t="str">
        <f>MC!B8</f>
        <v>CEILING PLASTER</v>
      </c>
      <c r="C25" s="405">
        <f>MC!E8</f>
        <v>0</v>
      </c>
      <c r="D25" s="406">
        <f>MC!G8</f>
        <v>0</v>
      </c>
      <c r="E25" s="405">
        <f>MC!I8</f>
        <v>0</v>
      </c>
      <c r="F25" s="405">
        <f>MC!K8</f>
        <v>0</v>
      </c>
      <c r="G25" s="405">
        <f>MC!M8</f>
        <v>0</v>
      </c>
      <c r="H25" s="400">
        <f>MC!C8</f>
        <v>20</v>
      </c>
      <c r="I25" s="439" t="str">
        <f>IF(E25&lt;H25,"DRY","WET")</f>
        <v>DRY</v>
      </c>
    </row>
    <row r="26" spans="2:9">
      <c r="B26" s="442" t="str">
        <f>MC!B9</f>
        <v>FLOOR/CARPET</v>
      </c>
      <c r="C26" s="405">
        <f>MC!E9</f>
        <v>0</v>
      </c>
      <c r="D26" s="406">
        <f>MC!G9</f>
        <v>0</v>
      </c>
      <c r="E26" s="405">
        <f>MC!I9</f>
        <v>0</v>
      </c>
      <c r="F26" s="405">
        <f>MC!K9</f>
        <v>0</v>
      </c>
      <c r="G26" s="405">
        <f>MC!M9</f>
        <v>0</v>
      </c>
      <c r="H26" s="400">
        <f>MC!C5</f>
        <v>20</v>
      </c>
      <c r="I26" s="439" t="str">
        <f t="shared" ref="I26:I27" si="0">IF(E26&lt;H26,"DRY","WET")</f>
        <v>DRY</v>
      </c>
    </row>
    <row r="27" spans="2:9">
      <c r="B27" s="442" t="str">
        <f>MC!B10</f>
        <v>Paneling</v>
      </c>
      <c r="C27" s="405">
        <f>MC!E10</f>
        <v>0</v>
      </c>
      <c r="D27" s="406">
        <f>MC!G10</f>
        <v>0</v>
      </c>
      <c r="E27" s="405">
        <f>MC!I10</f>
        <v>0</v>
      </c>
      <c r="F27" s="405">
        <f>MC!K10</f>
        <v>0</v>
      </c>
      <c r="G27" s="405">
        <f>MC!M10</f>
        <v>0</v>
      </c>
      <c r="H27" s="400">
        <f>MC!C6</f>
        <v>12</v>
      </c>
      <c r="I27" s="439" t="str">
        <f t="shared" si="0"/>
        <v>DRY</v>
      </c>
    </row>
    <row r="28" spans="2:9" ht="33" customHeight="1">
      <c r="B28" s="430"/>
      <c r="C28" s="414"/>
      <c r="D28" s="415"/>
      <c r="E28" s="414"/>
      <c r="F28" s="414"/>
      <c r="G28" s="414"/>
    </row>
    <row r="29" spans="2:9">
      <c r="B29" s="413"/>
      <c r="C29" s="414"/>
      <c r="D29" s="415"/>
      <c r="E29" s="414"/>
      <c r="F29" s="414"/>
      <c r="G29" s="414"/>
    </row>
    <row r="31" spans="2:9">
      <c r="B31" s="413"/>
      <c r="C31" s="414"/>
      <c r="D31" s="415"/>
      <c r="E31" s="414"/>
      <c r="F31" s="414"/>
      <c r="G31" s="414"/>
    </row>
    <row r="32" spans="2:9">
      <c r="B32" s="413"/>
      <c r="C32" s="414"/>
      <c r="D32" s="415"/>
      <c r="E32" s="414"/>
      <c r="F32" s="414"/>
      <c r="G32" s="414"/>
    </row>
  </sheetData>
  <pageMargins left="0.4" right="0.33" top="0.69" bottom="0.41" header="0.3" footer="0.17"/>
  <pageSetup orientation="portrait" r:id="rId1"/>
  <headerFooter>
    <oddFooter>&amp;L&amp;A&amp;R&amp;F</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0CC8F-C5E0-4CAE-AD8F-8D8EA394EFF9}">
  <sheetPr codeName="Sheet18"/>
  <dimension ref="A1:I37"/>
  <sheetViews>
    <sheetView showGridLines="0" view="pageBreakPreview" topLeftCell="A7" zoomScaleNormal="100" zoomScaleSheetLayoutView="100" workbookViewId="0">
      <selection activeCell="G32" sqref="G32"/>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6">
      <c r="A1" s="428" t="str">
        <f>MC!A12</f>
        <v xml:space="preserve"> Room/Area 3 </v>
      </c>
      <c r="B1" s="440"/>
      <c r="C1" s="440"/>
      <c r="D1" s="417">
        <f>MC!A13</f>
        <v>0</v>
      </c>
      <c r="F1" s="437" t="s">
        <v>1200</v>
      </c>
    </row>
    <row r="11" spans="1:6">
      <c r="B11" s="400" t="s">
        <v>1091</v>
      </c>
    </row>
    <row r="28" spans="2:9" ht="18.600000000000001" thickBot="1"/>
    <row r="29" spans="2:9" ht="18.600000000000001" thickTop="1">
      <c r="B29" s="401" t="s">
        <v>1092</v>
      </c>
      <c r="C29" s="402" t="s">
        <v>1093</v>
      </c>
      <c r="D29" s="402" t="s">
        <v>1094</v>
      </c>
      <c r="E29" s="402" t="s">
        <v>1095</v>
      </c>
      <c r="F29" s="402" t="s">
        <v>1096</v>
      </c>
      <c r="G29" s="403" t="s">
        <v>1097</v>
      </c>
      <c r="H29" s="427" t="s">
        <v>1201</v>
      </c>
    </row>
    <row r="30" spans="2:9">
      <c r="B30" s="442" t="str">
        <f>MC!B12</f>
        <v>CEILING PLASTER</v>
      </c>
      <c r="C30" s="405">
        <f>MC!E12</f>
        <v>0</v>
      </c>
      <c r="D30" s="406">
        <f>MC!G12</f>
        <v>0</v>
      </c>
      <c r="E30" s="405">
        <f>MC!I12</f>
        <v>0</v>
      </c>
      <c r="F30" s="405">
        <f>MC!K12</f>
        <v>0</v>
      </c>
      <c r="G30" s="405">
        <f>MC!M12</f>
        <v>0</v>
      </c>
      <c r="H30" s="400">
        <f>MC!C12</f>
        <v>20</v>
      </c>
      <c r="I30" s="439" t="str">
        <f>IF(E30&lt;H30,"DRY","WET")</f>
        <v>DRY</v>
      </c>
    </row>
    <row r="31" spans="2:9">
      <c r="B31" s="442" t="str">
        <f>MC!B13</f>
        <v>FLOOR/CARPET</v>
      </c>
      <c r="C31" s="405">
        <f>MC!E13</f>
        <v>0</v>
      </c>
      <c r="D31" s="406">
        <f>MC!G13</f>
        <v>0</v>
      </c>
      <c r="E31" s="405">
        <f>MC!I13</f>
        <v>0</v>
      </c>
      <c r="F31" s="405">
        <f>MC!K13</f>
        <v>0</v>
      </c>
      <c r="G31" s="405">
        <f>MC!M13</f>
        <v>0</v>
      </c>
      <c r="H31" s="400">
        <f>MC!C13</f>
        <v>20</v>
      </c>
      <c r="I31" s="439" t="str">
        <f t="shared" ref="I31:I32" si="0">IF(E31&lt;H31,"DRY","WET")</f>
        <v>DRY</v>
      </c>
    </row>
    <row r="32" spans="2:9">
      <c r="B32" s="442" t="str">
        <f>MC!B14</f>
        <v>WALL/DRYWALL</v>
      </c>
      <c r="C32" s="405">
        <f>MC!E14</f>
        <v>0</v>
      </c>
      <c r="D32" s="406">
        <f>MC!G14</f>
        <v>0</v>
      </c>
      <c r="E32" s="405">
        <f>MC!I14</f>
        <v>0</v>
      </c>
      <c r="F32" s="405">
        <f>MC!K14</f>
        <v>0</v>
      </c>
      <c r="G32" s="405">
        <f>MC!M14</f>
        <v>0</v>
      </c>
      <c r="H32" s="400">
        <f>MC!C14</f>
        <v>12</v>
      </c>
      <c r="I32" s="439" t="str">
        <f t="shared" si="0"/>
        <v>DRY</v>
      </c>
    </row>
    <row r="33" spans="2:7" ht="33" customHeight="1">
      <c r="B33" s="430"/>
      <c r="C33" s="414"/>
      <c r="D33" s="415"/>
      <c r="E33" s="414"/>
      <c r="F33" s="414"/>
      <c r="G33" s="414"/>
    </row>
    <row r="34" spans="2:7">
      <c r="B34" s="413"/>
      <c r="C34" s="414"/>
      <c r="D34" s="415"/>
      <c r="E34" s="414"/>
      <c r="F34" s="414"/>
      <c r="G34" s="414"/>
    </row>
    <row r="36" spans="2:7">
      <c r="B36" s="413"/>
      <c r="C36" s="414"/>
      <c r="D36" s="415"/>
      <c r="E36" s="414"/>
      <c r="F36" s="414"/>
      <c r="G36" s="414"/>
    </row>
    <row r="37" spans="2:7">
      <c r="B37" s="413"/>
      <c r="C37" s="414"/>
      <c r="D37" s="415"/>
      <c r="E37" s="414"/>
      <c r="F37" s="414"/>
      <c r="G37" s="414"/>
    </row>
  </sheetData>
  <pageMargins left="0.4" right="0.33" top="0.69" bottom="0.41" header="0.3" footer="0.17"/>
  <pageSetup orientation="portrait" r:id="rId1"/>
  <headerFooter>
    <oddFooter>&amp;L&amp;A&amp;R&amp;F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637-92CD-4F66-88D3-D2A20BBE94A9}">
  <sheetPr codeName="Sheet19"/>
  <dimension ref="A1:I34"/>
  <sheetViews>
    <sheetView showGridLines="0" view="pageBreakPreview" topLeftCell="A13" zoomScaleNormal="100" zoomScaleSheetLayoutView="100" workbookViewId="0">
      <selection activeCell="G29" sqref="G29"/>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6">
      <c r="A1" s="428" t="str">
        <f>MC!A16</f>
        <v xml:space="preserve"> Room/Area 4 </v>
      </c>
      <c r="B1" s="440"/>
      <c r="C1" s="440"/>
      <c r="D1" s="417">
        <f>MC!A17</f>
        <v>0</v>
      </c>
      <c r="F1" s="437" t="s">
        <v>1200</v>
      </c>
    </row>
    <row r="11" spans="1:6">
      <c r="B11" s="400" t="s">
        <v>1091</v>
      </c>
    </row>
    <row r="25" spans="2:9" ht="18.600000000000001" thickBot="1"/>
    <row r="26" spans="2:9" ht="18.600000000000001" thickTop="1">
      <c r="B26" s="401" t="s">
        <v>1092</v>
      </c>
      <c r="C26" s="402" t="s">
        <v>1093</v>
      </c>
      <c r="D26" s="402" t="s">
        <v>1094</v>
      </c>
      <c r="E26" s="402" t="s">
        <v>1095</v>
      </c>
      <c r="F26" s="402" t="s">
        <v>1096</v>
      </c>
      <c r="G26" s="403" t="s">
        <v>1097</v>
      </c>
      <c r="H26" s="427" t="s">
        <v>1201</v>
      </c>
    </row>
    <row r="27" spans="2:9">
      <c r="B27" s="442" t="str">
        <f>MC!B4</f>
        <v>CEILING PLASTER</v>
      </c>
      <c r="C27" s="405">
        <f>MC!E16</f>
        <v>0</v>
      </c>
      <c r="D27" s="406">
        <f>MC!G16</f>
        <v>0</v>
      </c>
      <c r="E27" s="405">
        <f>MC!I16</f>
        <v>0</v>
      </c>
      <c r="F27" s="405">
        <f>MC!K16</f>
        <v>0</v>
      </c>
      <c r="G27" s="405">
        <f>MC!M16</f>
        <v>0</v>
      </c>
      <c r="H27" s="400">
        <f>MC!C16</f>
        <v>20</v>
      </c>
      <c r="I27" s="439" t="str">
        <f>IF(E27&lt;H27,"DRY","WET")</f>
        <v>DRY</v>
      </c>
    </row>
    <row r="28" spans="2:9">
      <c r="B28" s="442" t="str">
        <f>MC!B5</f>
        <v>FLOOR/CARPET</v>
      </c>
      <c r="C28" s="405">
        <f>MC!E17</f>
        <v>0</v>
      </c>
      <c r="D28" s="406">
        <f>MC!G17</f>
        <v>0</v>
      </c>
      <c r="E28" s="405">
        <f>MC!I17</f>
        <v>0</v>
      </c>
      <c r="F28" s="405">
        <f>MC!K17</f>
        <v>0</v>
      </c>
      <c r="G28" s="405">
        <f>MC!M17</f>
        <v>0</v>
      </c>
      <c r="H28" s="400">
        <f>MC!C17</f>
        <v>20</v>
      </c>
      <c r="I28" s="439" t="str">
        <f t="shared" ref="I28:I29" si="0">IF(E28&lt;H28,"DRY","WET")</f>
        <v>DRY</v>
      </c>
    </row>
    <row r="29" spans="2:9">
      <c r="B29" s="442" t="str">
        <f>MC!B6</f>
        <v>WALL/DRYWALL</v>
      </c>
      <c r="C29" s="405">
        <f>MC!E18</f>
        <v>0</v>
      </c>
      <c r="D29" s="406">
        <f>MC!G18</f>
        <v>0</v>
      </c>
      <c r="E29" s="405">
        <f>MC!I18</f>
        <v>0</v>
      </c>
      <c r="F29" s="405">
        <f>MC!K18</f>
        <v>0</v>
      </c>
      <c r="G29" s="405">
        <f>MC!M18</f>
        <v>0</v>
      </c>
      <c r="H29" s="400">
        <f>MC!C18</f>
        <v>12</v>
      </c>
      <c r="I29" s="439" t="str">
        <f t="shared" si="0"/>
        <v>DRY</v>
      </c>
    </row>
    <row r="30" spans="2:9" ht="33" customHeight="1">
      <c r="B30" s="430"/>
      <c r="C30" s="414"/>
      <c r="D30" s="415"/>
      <c r="E30" s="414"/>
      <c r="F30" s="414"/>
      <c r="G30" s="414"/>
    </row>
    <row r="31" spans="2:9">
      <c r="B31" s="413"/>
      <c r="C31" s="414"/>
      <c r="D31" s="415"/>
      <c r="E31" s="414"/>
      <c r="F31" s="414"/>
      <c r="G31" s="414"/>
    </row>
    <row r="33" spans="2:7">
      <c r="B33" s="413"/>
      <c r="C33" s="414"/>
      <c r="D33" s="415"/>
      <c r="E33" s="414"/>
      <c r="F33" s="414"/>
      <c r="G33" s="414"/>
    </row>
    <row r="34" spans="2:7">
      <c r="B34" s="413"/>
      <c r="C34" s="414"/>
      <c r="D34" s="415"/>
      <c r="E34" s="414"/>
      <c r="F34" s="414"/>
      <c r="G34" s="414"/>
    </row>
  </sheetData>
  <pageMargins left="0.4" right="0.33" top="0.69" bottom="0.41" header="0.3" footer="0.17"/>
  <pageSetup orientation="portrait" r:id="rId1"/>
  <headerFooter>
    <oddFooter>&amp;L&amp;A&amp;R&amp;F</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44463-6AA8-4DDB-9455-F13864D8D9A5}">
  <sheetPr codeName="Sheet20"/>
  <dimension ref="A1:I21"/>
  <sheetViews>
    <sheetView showGridLines="0" view="pageBreakPreview" zoomScaleNormal="100" zoomScaleSheetLayoutView="100" workbookViewId="0">
      <selection activeCell="G18" sqref="G18"/>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9">
      <c r="A1" s="428" t="str">
        <f>MC!A20</f>
        <v xml:space="preserve"> Room/Area 5 </v>
      </c>
      <c r="B1" s="440"/>
      <c r="C1" s="440"/>
      <c r="D1" s="417">
        <f>MC!A21</f>
        <v>0</v>
      </c>
      <c r="F1" s="437" t="s">
        <v>1200</v>
      </c>
    </row>
    <row r="11" spans="1:9">
      <c r="B11" s="400" t="s">
        <v>1091</v>
      </c>
    </row>
    <row r="12" spans="1:9" ht="18.600000000000001" thickBot="1"/>
    <row r="13" spans="1:9" ht="18.600000000000001" thickTop="1">
      <c r="B13" s="401" t="s">
        <v>1092</v>
      </c>
      <c r="C13" s="402" t="s">
        <v>1093</v>
      </c>
      <c r="D13" s="402" t="s">
        <v>1094</v>
      </c>
      <c r="E13" s="402" t="s">
        <v>1095</v>
      </c>
      <c r="F13" s="402" t="s">
        <v>1096</v>
      </c>
      <c r="G13" s="403" t="s">
        <v>1097</v>
      </c>
      <c r="H13" s="427" t="s">
        <v>1201</v>
      </c>
    </row>
    <row r="14" spans="1:9">
      <c r="B14" s="442" t="str">
        <f>MC!B20</f>
        <v>FRAMING CEILING</v>
      </c>
      <c r="C14" s="405">
        <f>MC!E20</f>
        <v>0</v>
      </c>
      <c r="D14" s="406">
        <f>MC!G20</f>
        <v>0</v>
      </c>
      <c r="E14" s="405">
        <f>MC!I20</f>
        <v>0</v>
      </c>
      <c r="F14" s="405">
        <f>MC!K20</f>
        <v>0</v>
      </c>
      <c r="G14" s="405">
        <f>MC!M20</f>
        <v>0</v>
      </c>
      <c r="H14" s="400">
        <f>MC!C20</f>
        <v>20</v>
      </c>
      <c r="I14" s="439" t="str">
        <f>IF(E14&lt;H14,"DRY","WET")</f>
        <v>DRY</v>
      </c>
    </row>
    <row r="15" spans="1:9">
      <c r="B15" s="442" t="str">
        <f>MC!B21</f>
        <v>Masonry/Brick</v>
      </c>
      <c r="C15" s="405">
        <f>MC!E21</f>
        <v>0</v>
      </c>
      <c r="D15" s="406">
        <f>MC!G21</f>
        <v>0</v>
      </c>
      <c r="E15" s="405">
        <f>MC!I21</f>
        <v>0</v>
      </c>
      <c r="F15" s="405">
        <f>MC!K21</f>
        <v>0</v>
      </c>
      <c r="G15" s="405">
        <f>MC!M21</f>
        <v>0</v>
      </c>
      <c r="H15" s="400">
        <f>MC!C21</f>
        <v>20</v>
      </c>
      <c r="I15" s="439" t="str">
        <f t="shared" ref="I15:I16" si="0">IF(E15&lt;H15,"DRY","WET")</f>
        <v>DRY</v>
      </c>
    </row>
    <row r="16" spans="1:9">
      <c r="B16" s="442" t="str">
        <f>MC!B22</f>
        <v>WALL/DRYWALL</v>
      </c>
      <c r="C16" s="405">
        <f>MC!E22</f>
        <v>0</v>
      </c>
      <c r="D16" s="406">
        <f>MC!G22</f>
        <v>0</v>
      </c>
      <c r="E16" s="405">
        <f>MC!I22</f>
        <v>0</v>
      </c>
      <c r="F16" s="405">
        <f>MC!K22</f>
        <v>0</v>
      </c>
      <c r="G16" s="405">
        <f>MC!M22</f>
        <v>0</v>
      </c>
      <c r="H16" s="400">
        <f>MC!C22</f>
        <v>12</v>
      </c>
      <c r="I16" s="439" t="str">
        <f t="shared" si="0"/>
        <v>DRY</v>
      </c>
    </row>
    <row r="17" spans="2:7" ht="33" customHeight="1">
      <c r="B17" s="430"/>
      <c r="C17" s="414"/>
      <c r="D17" s="415"/>
      <c r="E17" s="414"/>
      <c r="F17" s="414"/>
      <c r="G17" s="414"/>
    </row>
    <row r="18" spans="2:7">
      <c r="B18" s="413"/>
      <c r="C18" s="414"/>
      <c r="D18" s="415"/>
      <c r="E18" s="414"/>
      <c r="F18" s="414"/>
      <c r="G18" s="414"/>
    </row>
    <row r="20" spans="2:7">
      <c r="B20" s="413"/>
      <c r="C20" s="414"/>
      <c r="D20" s="415"/>
      <c r="E20" s="414"/>
      <c r="F20" s="414"/>
      <c r="G20" s="414"/>
    </row>
    <row r="21" spans="2:7">
      <c r="B21" s="413"/>
      <c r="C21" s="414"/>
      <c r="D21" s="415"/>
      <c r="E21" s="414"/>
      <c r="F21" s="414"/>
      <c r="G21" s="414"/>
    </row>
  </sheetData>
  <pageMargins left="0.4" right="0.33" top="0.69" bottom="0.41" header="0.3" footer="0.17"/>
  <pageSetup orientation="portrait" r:id="rId1"/>
  <headerFooter>
    <oddFooter>&amp;L&amp;A&amp;R&amp;F</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B9F6-AC8B-4819-81D7-B45C48736B04}">
  <sheetPr codeName="Sheet21"/>
  <dimension ref="A1:I27"/>
  <sheetViews>
    <sheetView showGridLines="0" view="pageBreakPreview" zoomScaleNormal="100" zoomScaleSheetLayoutView="100" workbookViewId="0">
      <selection activeCell="G22" sqref="G22"/>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6">
      <c r="A1" s="428" t="str">
        <f>MC!A24</f>
        <v xml:space="preserve"> Room/Area 6 </v>
      </c>
      <c r="B1" s="440"/>
      <c r="C1" s="440"/>
      <c r="D1" s="417">
        <f>MC!A25</f>
        <v>0</v>
      </c>
      <c r="F1" s="437" t="s">
        <v>1200</v>
      </c>
    </row>
    <row r="11" spans="1:6">
      <c r="B11" s="400" t="s">
        <v>1091</v>
      </c>
    </row>
    <row r="18" spans="2:9" ht="18.600000000000001" thickBot="1"/>
    <row r="19" spans="2:9" ht="18.600000000000001" thickTop="1">
      <c r="B19" s="401" t="s">
        <v>1092</v>
      </c>
      <c r="C19" s="402" t="s">
        <v>1093</v>
      </c>
      <c r="D19" s="402" t="s">
        <v>1094</v>
      </c>
      <c r="E19" s="402" t="s">
        <v>1095</v>
      </c>
      <c r="F19" s="402" t="s">
        <v>1096</v>
      </c>
      <c r="G19" s="403" t="s">
        <v>1097</v>
      </c>
      <c r="H19" s="427" t="s">
        <v>1201</v>
      </c>
    </row>
    <row r="20" spans="2:9">
      <c r="B20" s="442" t="str">
        <f>MC!B24</f>
        <v>FRAMING CEILING</v>
      </c>
      <c r="C20" s="405">
        <f>MC!E24</f>
        <v>0</v>
      </c>
      <c r="D20" s="406">
        <f>MC!G24</f>
        <v>0</v>
      </c>
      <c r="E20" s="405">
        <f>MC!I24</f>
        <v>0</v>
      </c>
      <c r="F20" s="405">
        <f>MC!K24</f>
        <v>0</v>
      </c>
      <c r="G20" s="405">
        <f>MC!M24</f>
        <v>0</v>
      </c>
      <c r="H20" s="400">
        <f>MC!C24</f>
        <v>20</v>
      </c>
      <c r="I20" s="439" t="str">
        <f>IF(E20&lt;=H20,"DRY","WET")</f>
        <v>DRY</v>
      </c>
    </row>
    <row r="21" spans="2:9">
      <c r="B21" s="442" t="str">
        <f>MC!B25</f>
        <v>Masonry/Brick</v>
      </c>
      <c r="C21" s="405">
        <f>MC!E25</f>
        <v>0</v>
      </c>
      <c r="D21" s="406">
        <f>MC!G25</f>
        <v>0</v>
      </c>
      <c r="E21" s="405">
        <f>MC!I25</f>
        <v>0</v>
      </c>
      <c r="F21" s="405">
        <f>MC!K25</f>
        <v>0</v>
      </c>
      <c r="G21" s="405">
        <f>MC!M25</f>
        <v>0</v>
      </c>
      <c r="H21" s="400">
        <f>MC!C25</f>
        <v>20</v>
      </c>
      <c r="I21" s="439" t="str">
        <f t="shared" ref="I21:I22" si="0">IF(E21&lt;=H21,"DRY","WET")</f>
        <v>DRY</v>
      </c>
    </row>
    <row r="22" spans="2:9">
      <c r="B22" s="442" t="str">
        <f>MC!B26</f>
        <v>CONCRETE</v>
      </c>
      <c r="C22" s="405">
        <f>MC!E26</f>
        <v>0</v>
      </c>
      <c r="D22" s="406">
        <f>MC!G26</f>
        <v>0</v>
      </c>
      <c r="E22" s="405">
        <f>MC!I26</f>
        <v>0</v>
      </c>
      <c r="F22" s="405">
        <f>MC!K26</f>
        <v>0</v>
      </c>
      <c r="G22" s="405">
        <f>MC!M26</f>
        <v>0</v>
      </c>
      <c r="H22" s="400">
        <f>MC!C26</f>
        <v>20</v>
      </c>
      <c r="I22" s="439" t="str">
        <f t="shared" si="0"/>
        <v>DRY</v>
      </c>
    </row>
    <row r="23" spans="2:9" ht="33" customHeight="1">
      <c r="B23" s="430"/>
      <c r="C23" s="414"/>
      <c r="D23" s="415"/>
      <c r="E23" s="414"/>
      <c r="F23" s="414"/>
      <c r="G23" s="414"/>
    </row>
    <row r="24" spans="2:9">
      <c r="B24" s="413"/>
      <c r="C24" s="414"/>
      <c r="D24" s="415"/>
      <c r="E24" s="414"/>
      <c r="F24" s="414"/>
      <c r="G24" s="414"/>
    </row>
    <row r="26" spans="2:9">
      <c r="B26" s="413"/>
      <c r="C26" s="414"/>
      <c r="D26" s="415"/>
      <c r="E26" s="414"/>
      <c r="F26" s="414"/>
      <c r="G26" s="414"/>
    </row>
    <row r="27" spans="2:9">
      <c r="B27" s="413"/>
      <c r="C27" s="414"/>
      <c r="D27" s="415"/>
      <c r="E27" s="414"/>
      <c r="F27" s="414"/>
      <c r="G27" s="414"/>
    </row>
  </sheetData>
  <pageMargins left="0.4" right="0.33" top="0.69" bottom="0.41" header="0.3" footer="0.17"/>
  <pageSetup orientation="portrait" r:id="rId1"/>
  <headerFooter>
    <oddFooter>&amp;L&amp;A&amp;R&amp;F</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95E7A-2D94-470B-82E8-26A01F98A162}">
  <sheetPr codeName="Sheet22"/>
  <dimension ref="A1:I28"/>
  <sheetViews>
    <sheetView showGridLines="0" view="pageBreakPreview" topLeftCell="A4" zoomScaleNormal="100" zoomScaleSheetLayoutView="100" workbookViewId="0">
      <selection activeCell="G23" sqref="G23"/>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6">
      <c r="A1" s="428" t="str">
        <f>MC!A28</f>
        <v xml:space="preserve"> Room/Area 7 </v>
      </c>
      <c r="B1" s="440"/>
      <c r="C1" s="440"/>
      <c r="D1" s="417">
        <f>MC!A29</f>
        <v>0</v>
      </c>
      <c r="F1" s="437" t="s">
        <v>1200</v>
      </c>
    </row>
    <row r="11" spans="1:6">
      <c r="B11" s="400" t="s">
        <v>1091</v>
      </c>
    </row>
    <row r="19" spans="2:9" ht="18.600000000000001" thickBot="1"/>
    <row r="20" spans="2:9" ht="18.600000000000001" thickTop="1">
      <c r="B20" s="401" t="s">
        <v>1092</v>
      </c>
      <c r="C20" s="402" t="s">
        <v>1093</v>
      </c>
      <c r="D20" s="402" t="s">
        <v>1094</v>
      </c>
      <c r="E20" s="402" t="s">
        <v>1095</v>
      </c>
      <c r="F20" s="402" t="s">
        <v>1096</v>
      </c>
      <c r="G20" s="403" t="s">
        <v>1097</v>
      </c>
      <c r="H20" s="427" t="s">
        <v>1201</v>
      </c>
    </row>
    <row r="21" spans="2:9">
      <c r="B21" s="442">
        <f>MC!B28</f>
        <v>0</v>
      </c>
      <c r="C21" s="405">
        <f>MC!E28</f>
        <v>0</v>
      </c>
      <c r="D21" s="406">
        <f>MC!G28</f>
        <v>0</v>
      </c>
      <c r="E21" s="405">
        <f>MC!I28</f>
        <v>0</v>
      </c>
      <c r="F21" s="405">
        <f>MC!K28</f>
        <v>0</v>
      </c>
      <c r="G21" s="405">
        <f>MC!M28</f>
        <v>0</v>
      </c>
      <c r="H21" s="400">
        <f>MC!C28</f>
        <v>0</v>
      </c>
      <c r="I21" s="439" t="str">
        <f>IF(E21&lt;H21,"DRY","WET")</f>
        <v>WET</v>
      </c>
    </row>
    <row r="22" spans="2:9">
      <c r="B22" s="442">
        <f>MC!B29</f>
        <v>0</v>
      </c>
      <c r="C22" s="405">
        <f>MC!E29</f>
        <v>0</v>
      </c>
      <c r="D22" s="406">
        <f>MC!G29</f>
        <v>0</v>
      </c>
      <c r="E22" s="405">
        <f>MC!I29</f>
        <v>0</v>
      </c>
      <c r="F22" s="405">
        <f>MC!K29</f>
        <v>0</v>
      </c>
      <c r="G22" s="405">
        <f>MC!M29</f>
        <v>0</v>
      </c>
      <c r="H22" s="400">
        <f>MC!C29</f>
        <v>0</v>
      </c>
      <c r="I22" s="439" t="str">
        <f t="shared" ref="I22:I23" si="0">IF(E22&lt;H22,"DRY","WET")</f>
        <v>WET</v>
      </c>
    </row>
    <row r="23" spans="2:9">
      <c r="B23" s="442">
        <f>MC!B30</f>
        <v>0</v>
      </c>
      <c r="C23" s="405">
        <f>MC!E30</f>
        <v>0</v>
      </c>
      <c r="D23" s="406">
        <f>MC!G30</f>
        <v>0</v>
      </c>
      <c r="E23" s="405">
        <f>MC!I30</f>
        <v>0</v>
      </c>
      <c r="F23" s="405">
        <f>MC!K30</f>
        <v>0</v>
      </c>
      <c r="G23" s="405">
        <f>MC!M30</f>
        <v>0</v>
      </c>
      <c r="H23" s="400">
        <f>MC!C30</f>
        <v>0</v>
      </c>
      <c r="I23" s="439" t="str">
        <f t="shared" si="0"/>
        <v>WET</v>
      </c>
    </row>
    <row r="24" spans="2:9" ht="33" customHeight="1">
      <c r="B24" s="430"/>
      <c r="C24" s="414"/>
      <c r="D24" s="415"/>
      <c r="E24" s="414"/>
      <c r="F24" s="414"/>
      <c r="G24" s="414"/>
    </row>
    <row r="25" spans="2:9">
      <c r="B25" s="413"/>
      <c r="C25" s="414"/>
      <c r="D25" s="415"/>
      <c r="E25" s="414"/>
      <c r="F25" s="414"/>
      <c r="G25" s="414"/>
    </row>
    <row r="27" spans="2:9">
      <c r="B27" s="413"/>
      <c r="C27" s="414"/>
      <c r="D27" s="415"/>
      <c r="E27" s="414"/>
      <c r="F27" s="414"/>
      <c r="G27" s="414"/>
    </row>
    <row r="28" spans="2:9">
      <c r="B28" s="413"/>
      <c r="C28" s="414"/>
      <c r="D28" s="415"/>
      <c r="E28" s="414"/>
      <c r="F28" s="414"/>
      <c r="G28" s="414"/>
    </row>
  </sheetData>
  <pageMargins left="0.4" right="0.33" top="0.69" bottom="0.41" header="0.3" footer="0.17"/>
  <pageSetup orientation="portrait" r:id="rId1"/>
  <headerFooter>
    <oddFooter>&amp;L&amp;A&amp;R&amp;F</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ACDDB-8081-4525-9063-39213EB5B6D6}">
  <sheetPr codeName="Sheet23"/>
  <dimension ref="A1:I21"/>
  <sheetViews>
    <sheetView showGridLines="0" view="pageBreakPreview" topLeftCell="B1" zoomScaleNormal="100" zoomScaleSheetLayoutView="100" workbookViewId="0">
      <selection activeCell="G16" sqref="G16"/>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9">
      <c r="A1" s="428" t="str">
        <f>MC!A32</f>
        <v xml:space="preserve"> Room/Area 8 </v>
      </c>
      <c r="B1" s="440"/>
      <c r="C1" s="440"/>
      <c r="D1" s="417">
        <f>MC!A33</f>
        <v>0</v>
      </c>
      <c r="F1" s="437" t="s">
        <v>1200</v>
      </c>
    </row>
    <row r="11" spans="1:9">
      <c r="B11" s="400" t="s">
        <v>1091</v>
      </c>
    </row>
    <row r="12" spans="1:9" ht="18.600000000000001" thickBot="1"/>
    <row r="13" spans="1:9" ht="18.600000000000001" thickTop="1">
      <c r="B13" s="401" t="s">
        <v>1092</v>
      </c>
      <c r="C13" s="402" t="s">
        <v>1093</v>
      </c>
      <c r="D13" s="402" t="s">
        <v>1094</v>
      </c>
      <c r="E13" s="402" t="s">
        <v>1095</v>
      </c>
      <c r="F13" s="402" t="s">
        <v>1096</v>
      </c>
      <c r="G13" s="403" t="s">
        <v>1097</v>
      </c>
      <c r="H13" s="427" t="s">
        <v>1201</v>
      </c>
    </row>
    <row r="14" spans="1:9">
      <c r="B14" s="442">
        <f>MC!B31</f>
        <v>0</v>
      </c>
      <c r="C14" s="405">
        <f>MC!E32</f>
        <v>0</v>
      </c>
      <c r="D14" s="406">
        <f>MC!G32</f>
        <v>0</v>
      </c>
      <c r="E14" s="405">
        <f>MC!I32</f>
        <v>0</v>
      </c>
      <c r="F14" s="405">
        <f>MC!K32</f>
        <v>0</v>
      </c>
      <c r="G14" s="405">
        <f>MC!M32</f>
        <v>0</v>
      </c>
      <c r="H14" s="400">
        <f>MC!C31</f>
        <v>0</v>
      </c>
      <c r="I14" s="439" t="str">
        <f>IF(E14&lt;H14,"DRY","WET")</f>
        <v>WET</v>
      </c>
    </row>
    <row r="15" spans="1:9">
      <c r="B15" s="442">
        <f>MC!B32</f>
        <v>0</v>
      </c>
      <c r="C15" s="405">
        <f>MC!E33</f>
        <v>0</v>
      </c>
      <c r="D15" s="406">
        <f>MC!G33</f>
        <v>0</v>
      </c>
      <c r="E15" s="405">
        <f>MC!I33</f>
        <v>0</v>
      </c>
      <c r="F15" s="405">
        <f>MC!K33</f>
        <v>0</v>
      </c>
      <c r="G15" s="405">
        <f>MC!M33</f>
        <v>0</v>
      </c>
      <c r="H15" s="400">
        <f>MC!C32</f>
        <v>0</v>
      </c>
      <c r="I15" s="439" t="str">
        <f t="shared" ref="I15:I16" si="0">IF(E15&lt;H15,"DRY","WET")</f>
        <v>WET</v>
      </c>
    </row>
    <row r="16" spans="1:9">
      <c r="B16" s="442">
        <f>MC!B33</f>
        <v>0</v>
      </c>
      <c r="C16" s="405">
        <f>MC!E34</f>
        <v>0</v>
      </c>
      <c r="D16" s="406">
        <f>MC!G34</f>
        <v>0</v>
      </c>
      <c r="E16" s="405">
        <f>MC!I34</f>
        <v>0</v>
      </c>
      <c r="F16" s="405">
        <f>MC!K34</f>
        <v>0</v>
      </c>
      <c r="G16" s="405">
        <f>MC!M34</f>
        <v>0</v>
      </c>
      <c r="H16" s="400">
        <f>MC!C33</f>
        <v>0</v>
      </c>
      <c r="I16" s="439" t="str">
        <f t="shared" si="0"/>
        <v>WET</v>
      </c>
    </row>
    <row r="17" spans="2:7" ht="33" customHeight="1">
      <c r="B17" s="430"/>
      <c r="C17" s="414"/>
      <c r="D17" s="415"/>
      <c r="E17" s="414"/>
      <c r="F17" s="414"/>
      <c r="G17" s="414"/>
    </row>
    <row r="18" spans="2:7">
      <c r="B18" s="413"/>
      <c r="C18" s="414"/>
      <c r="D18" s="415"/>
      <c r="E18" s="414"/>
      <c r="F18" s="414"/>
      <c r="G18" s="414"/>
    </row>
    <row r="20" spans="2:7">
      <c r="B20" s="413"/>
      <c r="C20" s="414"/>
      <c r="D20" s="415"/>
      <c r="E20" s="414"/>
      <c r="F20" s="414"/>
      <c r="G20" s="414"/>
    </row>
    <row r="21" spans="2:7">
      <c r="B21" s="413"/>
      <c r="C21" s="414"/>
      <c r="D21" s="415"/>
      <c r="E21" s="414"/>
      <c r="F21" s="414"/>
      <c r="G21" s="414"/>
    </row>
  </sheetData>
  <pageMargins left="0.4" right="0.33" top="0.69" bottom="0.41" header="0.3" footer="0.17"/>
  <pageSetup orientation="portrait" r:id="rId1"/>
  <headerFooter>
    <oddFooter>&amp;L&amp;A&amp;R&amp;F</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0F9A4-01EF-4359-A93E-1E78D38E295E}">
  <sheetPr codeName="Sheet24"/>
  <dimension ref="A1:I21"/>
  <sheetViews>
    <sheetView showGridLines="0" view="pageBreakPreview" zoomScaleNormal="100" zoomScaleSheetLayoutView="100" workbookViewId="0">
      <selection activeCell="G16" sqref="G16"/>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9">
      <c r="A1" s="428" t="str">
        <f>MC!A36</f>
        <v xml:space="preserve"> Room/Area 9 </v>
      </c>
      <c r="B1" s="440"/>
      <c r="C1" s="440"/>
      <c r="D1" s="417">
        <f>MC!A37</f>
        <v>0</v>
      </c>
      <c r="F1" s="437" t="s">
        <v>1200</v>
      </c>
    </row>
    <row r="11" spans="1:9">
      <c r="B11" s="400" t="s">
        <v>1091</v>
      </c>
    </row>
    <row r="12" spans="1:9" ht="18.600000000000001" thickBot="1"/>
    <row r="13" spans="1:9" ht="18.600000000000001" thickTop="1">
      <c r="B13" s="401" t="s">
        <v>1092</v>
      </c>
      <c r="C13" s="402" t="s">
        <v>1093</v>
      </c>
      <c r="D13" s="402" t="s">
        <v>1094</v>
      </c>
      <c r="E13" s="402" t="s">
        <v>1095</v>
      </c>
      <c r="F13" s="402" t="s">
        <v>1096</v>
      </c>
      <c r="G13" s="403" t="s">
        <v>1097</v>
      </c>
      <c r="H13" s="427" t="s">
        <v>1201</v>
      </c>
    </row>
    <row r="14" spans="1:9">
      <c r="B14" s="442">
        <f>MC!B36</f>
        <v>0</v>
      </c>
      <c r="C14" s="405">
        <f>MC!E36</f>
        <v>0</v>
      </c>
      <c r="D14" s="406">
        <f>MC!G36</f>
        <v>0</v>
      </c>
      <c r="E14" s="405">
        <f>MC!I36</f>
        <v>0</v>
      </c>
      <c r="F14" s="405">
        <f>MC!K36</f>
        <v>0</v>
      </c>
      <c r="G14" s="405">
        <f>MC!M36</f>
        <v>0</v>
      </c>
      <c r="H14" s="400">
        <f>MC!C36</f>
        <v>0</v>
      </c>
      <c r="I14" s="439" t="str">
        <f>IF(E14&lt;H14,"DRY","WET")</f>
        <v>WET</v>
      </c>
    </row>
    <row r="15" spans="1:9">
      <c r="B15" s="442" t="e">
        <f>MC!#REF!</f>
        <v>#REF!</v>
      </c>
      <c r="C15" s="405">
        <f>MC!E37</f>
        <v>0</v>
      </c>
      <c r="D15" s="406">
        <f>MC!G37</f>
        <v>0</v>
      </c>
      <c r="E15" s="405">
        <f>MC!I37</f>
        <v>0</v>
      </c>
      <c r="F15" s="405">
        <f>MC!K37</f>
        <v>0</v>
      </c>
      <c r="G15" s="405">
        <f>MC!M37</f>
        <v>0</v>
      </c>
      <c r="H15" s="400">
        <f>MC!C37</f>
        <v>0</v>
      </c>
      <c r="I15" s="439" t="str">
        <f t="shared" ref="I15:I16" si="0">IF(E15&lt;H15,"DRY","WET")</f>
        <v>WET</v>
      </c>
    </row>
    <row r="16" spans="1:9">
      <c r="B16" s="442">
        <f>MC!B38</f>
        <v>0</v>
      </c>
      <c r="C16" s="405">
        <f>MC!E38</f>
        <v>0</v>
      </c>
      <c r="D16" s="406">
        <f>MC!G38</f>
        <v>0</v>
      </c>
      <c r="E16" s="405">
        <f>MC!I38</f>
        <v>0</v>
      </c>
      <c r="F16" s="405">
        <f>MC!K38</f>
        <v>0</v>
      </c>
      <c r="G16" s="405">
        <f>MC!M38</f>
        <v>0</v>
      </c>
      <c r="H16" s="400">
        <f>MC!C38</f>
        <v>0</v>
      </c>
      <c r="I16" s="439" t="str">
        <f t="shared" si="0"/>
        <v>WET</v>
      </c>
    </row>
    <row r="17" spans="2:7" ht="33" customHeight="1">
      <c r="B17" s="430"/>
      <c r="C17" s="414"/>
      <c r="D17" s="415"/>
      <c r="E17" s="414"/>
      <c r="F17" s="414"/>
      <c r="G17" s="414"/>
    </row>
    <row r="18" spans="2:7">
      <c r="B18" s="413"/>
      <c r="C18" s="414"/>
      <c r="D18" s="415"/>
      <c r="E18" s="414"/>
      <c r="F18" s="414"/>
      <c r="G18" s="414"/>
    </row>
    <row r="20" spans="2:7">
      <c r="B20" s="413"/>
      <c r="C20" s="414"/>
      <c r="D20" s="415"/>
      <c r="E20" s="414"/>
      <c r="F20" s="414"/>
      <c r="G20" s="414"/>
    </row>
    <row r="21" spans="2:7">
      <c r="B21" s="413"/>
      <c r="C21" s="414"/>
      <c r="D21" s="415"/>
      <c r="E21" s="414"/>
      <c r="F21" s="414"/>
      <c r="G21" s="414"/>
    </row>
  </sheetData>
  <pageMargins left="0.4" right="0.33" top="0.69" bottom="0.41" header="0.3" footer="0.17"/>
  <pageSetup orientation="portrait" r:id="rId1"/>
  <headerFooter>
    <oddFooter>&amp;L&amp;A&amp;R&amp;F</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577F4-98BE-48A7-BEE3-F19256B6B4E4}">
  <sheetPr codeName="Sheet25"/>
  <dimension ref="A1:I21"/>
  <sheetViews>
    <sheetView showGridLines="0" view="pageBreakPreview" zoomScaleNormal="100" zoomScaleSheetLayoutView="100" workbookViewId="0">
      <selection activeCell="G16" sqref="G16"/>
    </sheetView>
  </sheetViews>
  <sheetFormatPr defaultColWidth="8.88671875" defaultRowHeight="18"/>
  <cols>
    <col min="1" max="1" width="8.88671875" style="400"/>
    <col min="2" max="2" width="16.6640625" style="400" customWidth="1"/>
    <col min="3" max="3" width="10.109375" style="400" customWidth="1"/>
    <col min="4" max="4" width="10.44140625" style="400" customWidth="1"/>
    <col min="5" max="5" width="10.33203125" style="400" customWidth="1"/>
    <col min="6" max="6" width="9.6640625" style="400" customWidth="1"/>
    <col min="7" max="7" width="9.5546875" style="400" customWidth="1"/>
    <col min="8" max="16384" width="8.88671875" style="400"/>
  </cols>
  <sheetData>
    <row r="1" spans="1:9">
      <c r="A1" s="428" t="str">
        <f>MC!A40</f>
        <v xml:space="preserve"> Room/Area 10 </v>
      </c>
      <c r="B1" s="440"/>
      <c r="C1" s="440"/>
      <c r="D1" s="417">
        <f>MC!A41</f>
        <v>0</v>
      </c>
      <c r="F1" s="437" t="s">
        <v>1200</v>
      </c>
    </row>
    <row r="11" spans="1:9">
      <c r="B11" s="400" t="s">
        <v>1091</v>
      </c>
    </row>
    <row r="12" spans="1:9" ht="18.600000000000001" thickBot="1"/>
    <row r="13" spans="1:9" ht="18.600000000000001" thickTop="1">
      <c r="B13" s="401" t="s">
        <v>1092</v>
      </c>
      <c r="C13" s="402" t="s">
        <v>1093</v>
      </c>
      <c r="D13" s="402" t="s">
        <v>1094</v>
      </c>
      <c r="E13" s="402" t="s">
        <v>1095</v>
      </c>
      <c r="F13" s="402" t="s">
        <v>1096</v>
      </c>
      <c r="G13" s="403" t="s">
        <v>1097</v>
      </c>
      <c r="H13" s="427" t="s">
        <v>1201</v>
      </c>
    </row>
    <row r="14" spans="1:9">
      <c r="B14" s="442">
        <f>MC!B40</f>
        <v>0</v>
      </c>
      <c r="C14" s="405">
        <f>MC!E40</f>
        <v>0</v>
      </c>
      <c r="D14" s="406">
        <f>MC!G40</f>
        <v>0</v>
      </c>
      <c r="E14" s="405">
        <f>MC!I40</f>
        <v>0</v>
      </c>
      <c r="F14" s="405">
        <f>MC!K40</f>
        <v>0</v>
      </c>
      <c r="G14" s="405">
        <f>MC!M40</f>
        <v>0</v>
      </c>
      <c r="H14" s="400">
        <f>MC!C40</f>
        <v>0</v>
      </c>
      <c r="I14" s="439" t="str">
        <f>IF(E14&lt;H14,"DRY","WET")</f>
        <v>WET</v>
      </c>
    </row>
    <row r="15" spans="1:9">
      <c r="B15" s="442">
        <f>MC!B41</f>
        <v>0</v>
      </c>
      <c r="C15" s="405">
        <f>MC!E41</f>
        <v>0</v>
      </c>
      <c r="D15" s="406">
        <f>MC!G41</f>
        <v>0</v>
      </c>
      <c r="E15" s="405">
        <f>MC!I41</f>
        <v>0</v>
      </c>
      <c r="F15" s="405">
        <f>MC!K41</f>
        <v>0</v>
      </c>
      <c r="G15" s="405">
        <f>MC!M41</f>
        <v>0</v>
      </c>
      <c r="H15" s="400">
        <f>MC!C41</f>
        <v>0</v>
      </c>
      <c r="I15" s="439" t="str">
        <f t="shared" ref="I15:I16" si="0">IF(E15&lt;H15,"DRY","WET")</f>
        <v>WET</v>
      </c>
    </row>
    <row r="16" spans="1:9">
      <c r="B16" s="442">
        <f>MC!B42</f>
        <v>0</v>
      </c>
      <c r="C16" s="405">
        <f>MC!E42</f>
        <v>0</v>
      </c>
      <c r="D16" s="406">
        <f>MC!G42</f>
        <v>0</v>
      </c>
      <c r="E16" s="405">
        <f>MC!I42</f>
        <v>0</v>
      </c>
      <c r="F16" s="405">
        <f>MC!K42</f>
        <v>0</v>
      </c>
      <c r="G16" s="405">
        <f>MC!M42</f>
        <v>0</v>
      </c>
      <c r="H16" s="400">
        <f>MC!C42</f>
        <v>0</v>
      </c>
      <c r="I16" s="439" t="str">
        <f t="shared" si="0"/>
        <v>WET</v>
      </c>
    </row>
    <row r="17" spans="2:7" ht="33" customHeight="1">
      <c r="B17" s="430"/>
      <c r="C17" s="414"/>
      <c r="D17" s="415"/>
      <c r="E17" s="414"/>
      <c r="F17" s="414"/>
      <c r="G17" s="414"/>
    </row>
    <row r="18" spans="2:7">
      <c r="B18" s="413"/>
      <c r="C18" s="414"/>
      <c r="D18" s="415"/>
      <c r="E18" s="414"/>
      <c r="F18" s="414"/>
      <c r="G18" s="414"/>
    </row>
    <row r="20" spans="2:7">
      <c r="B20" s="413"/>
      <c r="C20" s="414"/>
      <c r="D20" s="415"/>
      <c r="E20" s="414"/>
      <c r="F20" s="414"/>
      <c r="G20" s="414"/>
    </row>
    <row r="21" spans="2:7">
      <c r="B21" s="413"/>
      <c r="C21" s="414"/>
      <c r="D21" s="415"/>
      <c r="E21" s="414"/>
      <c r="F21" s="414"/>
      <c r="G21" s="414"/>
    </row>
  </sheetData>
  <pageMargins left="0.4" right="0.33" top="0.69" bottom="0.41" header="0.3" footer="0.17"/>
  <pageSetup orientation="portrait" r:id="rId1"/>
  <headerFooter>
    <oddFooter>&amp;L&amp;A&amp;R&amp;F</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AA4CD-AE86-4C28-BBC8-BEB1FE395E4D}">
  <sheetPr codeName="Sheet29"/>
  <dimension ref="A1:G959"/>
  <sheetViews>
    <sheetView view="pageBreakPreview" zoomScaleNormal="100" zoomScaleSheetLayoutView="100" workbookViewId="0">
      <selection activeCell="A30" sqref="A30:A35"/>
    </sheetView>
  </sheetViews>
  <sheetFormatPr defaultColWidth="14.109375" defaultRowHeight="31.95" customHeight="1"/>
  <cols>
    <col min="1" max="1" width="7.44140625" style="1089" customWidth="1"/>
    <col min="2" max="2" width="75.5546875" style="1089" customWidth="1"/>
    <col min="3" max="3" width="19.33203125" style="1089" customWidth="1"/>
    <col min="4" max="4" width="6" style="1089" customWidth="1"/>
    <col min="5" max="5" width="68.44140625" style="1089" customWidth="1"/>
    <col min="6" max="6" width="3" style="1089" customWidth="1"/>
    <col min="7" max="7" width="23.88671875" style="1133" customWidth="1"/>
    <col min="8" max="27" width="8.5546875" style="1089" customWidth="1"/>
    <col min="28" max="16384" width="14.109375" style="1089"/>
  </cols>
  <sheetData>
    <row r="1" spans="1:7" ht="24" customHeight="1">
      <c r="A1" s="1086"/>
      <c r="B1" s="1087" t="s">
        <v>4</v>
      </c>
      <c r="C1" s="1088"/>
      <c r="E1" s="1090" t="str">
        <f t="shared" ref="E1:E42" si="0">+B1</f>
        <v>INTERIOR MITIGATION</v>
      </c>
      <c r="F1" s="1090" t="s">
        <v>2</v>
      </c>
      <c r="G1" s="1091"/>
    </row>
    <row r="2" spans="1:7" ht="37.950000000000003" customHeight="1">
      <c r="A2" s="2326">
        <v>1</v>
      </c>
      <c r="B2" s="1092" t="s">
        <v>13</v>
      </c>
      <c r="C2" s="2333" t="s">
        <v>907</v>
      </c>
      <c r="D2" s="2326">
        <v>1</v>
      </c>
      <c r="E2" s="1093" t="str">
        <f t="shared" si="0"/>
        <v>Mitigation Steps Quick Overview</v>
      </c>
      <c r="F2" s="1093" t="s">
        <v>2</v>
      </c>
      <c r="G2" s="2334" t="s">
        <v>907</v>
      </c>
    </row>
    <row r="3" spans="1:7" ht="42" customHeight="1">
      <c r="A3" s="2326"/>
      <c r="B3" s="1094" t="s">
        <v>908</v>
      </c>
      <c r="C3" s="2333"/>
      <c r="D3" s="2326"/>
      <c r="E3" s="1093" t="str">
        <f t="shared" si="0"/>
        <v>Documents Checklist for CONTRACT PACKAGE                                                                         Brief Narrative of Claim details</v>
      </c>
      <c r="F3" s="1093" t="s">
        <v>2</v>
      </c>
      <c r="G3" s="2334"/>
    </row>
    <row r="4" spans="1:7" ht="1.95" customHeight="1">
      <c r="A4" s="1095"/>
      <c r="B4" s="1096"/>
      <c r="C4" s="1097"/>
      <c r="D4" s="1095"/>
      <c r="E4" s="1098">
        <f t="shared" si="0"/>
        <v>0</v>
      </c>
      <c r="F4" s="1098" t="s">
        <v>2</v>
      </c>
      <c r="G4" s="1099"/>
    </row>
    <row r="5" spans="1:7" ht="30" customHeight="1">
      <c r="A5" s="2326">
        <f>1+A2</f>
        <v>2</v>
      </c>
      <c r="B5" s="1100" t="s">
        <v>909</v>
      </c>
      <c r="C5" s="2343" t="s">
        <v>910</v>
      </c>
      <c r="D5" s="2326">
        <f>1+D2</f>
        <v>2</v>
      </c>
      <c r="E5" s="1093" t="str">
        <f t="shared" si="0"/>
        <v xml:space="preserve">STOP LEAK!  &amp; EXTRACT WATER!       Save cause of loss item </v>
      </c>
      <c r="F5" s="1093" t="s">
        <v>2</v>
      </c>
      <c r="G5" s="2344" t="s">
        <v>910</v>
      </c>
    </row>
    <row r="6" spans="1:7" ht="30" customHeight="1">
      <c r="A6" s="2326"/>
      <c r="B6" s="1101" t="s">
        <v>151</v>
      </c>
      <c r="C6" s="2343"/>
      <c r="D6" s="2326"/>
      <c r="E6" s="1093" t="str">
        <f t="shared" si="0"/>
        <v>ROOFER REPORT &amp; Pics</v>
      </c>
      <c r="F6" s="1093" t="s">
        <v>2</v>
      </c>
      <c r="G6" s="2344"/>
    </row>
    <row r="7" spans="1:7" ht="30" customHeight="1">
      <c r="A7" s="2326"/>
      <c r="B7" s="1102" t="s">
        <v>150</v>
      </c>
      <c r="C7" s="2343"/>
      <c r="D7" s="2326"/>
      <c r="E7" s="1093" t="str">
        <f t="shared" si="0"/>
        <v>=  PLUMBERS REPORT</v>
      </c>
      <c r="F7" s="1093" t="s">
        <v>2</v>
      </c>
      <c r="G7" s="2344"/>
    </row>
    <row r="8" spans="1:7" ht="1.95" customHeight="1">
      <c r="A8" s="1095"/>
      <c r="B8" s="1103"/>
      <c r="C8" s="1104"/>
      <c r="D8" s="1095"/>
      <c r="E8" s="1098">
        <f t="shared" si="0"/>
        <v>0</v>
      </c>
      <c r="F8" s="1098" t="s">
        <v>2</v>
      </c>
      <c r="G8" s="1104"/>
    </row>
    <row r="9" spans="1:7" ht="10.95" customHeight="1">
      <c r="A9" s="2326">
        <f>1+A5</f>
        <v>3</v>
      </c>
      <c r="B9" s="1105" t="s">
        <v>911</v>
      </c>
      <c r="C9" s="2339" t="s">
        <v>912</v>
      </c>
      <c r="D9" s="2326">
        <f>1+D5</f>
        <v>3</v>
      </c>
      <c r="E9" s="1093" t="str">
        <f t="shared" si="0"/>
        <v>JOBSITE PHOTOS</v>
      </c>
      <c r="F9" s="1093" t="s">
        <v>2</v>
      </c>
      <c r="G9" s="2341" t="s">
        <v>912</v>
      </c>
    </row>
    <row r="10" spans="1:7" ht="40.200000000000003" customHeight="1">
      <c r="A10" s="2326"/>
      <c r="B10" s="1106" t="s">
        <v>148</v>
      </c>
      <c r="C10" s="2339"/>
      <c r="D10" s="2326"/>
      <c r="E10" s="1107" t="str">
        <f t="shared" si="0"/>
        <v>A.]Source of Loss     B.] Equipment      C.] Readings RH &amp; Temp &amp; GPP   D.] Moisture Content</v>
      </c>
      <c r="F10" s="1093" t="s">
        <v>2</v>
      </c>
      <c r="G10" s="2341"/>
    </row>
    <row r="11" spans="1:7" ht="19.95" customHeight="1">
      <c r="A11" s="2326"/>
      <c r="B11" s="1108" t="s">
        <v>913</v>
      </c>
      <c r="C11" s="2339"/>
      <c r="D11" s="2326"/>
      <c r="E11" s="1093" t="str">
        <f t="shared" si="0"/>
        <v xml:space="preserve"> Measure the room size &amp; height;   </v>
      </c>
      <c r="F11" s="1093" t="s">
        <v>2</v>
      </c>
      <c r="G11" s="2341"/>
    </row>
    <row r="12" spans="1:7" ht="18" customHeight="1">
      <c r="A12" s="2326"/>
      <c r="B12" s="1109" t="s">
        <v>155</v>
      </c>
      <c r="C12" s="2340"/>
      <c r="D12" s="2326"/>
      <c r="E12" s="1093" t="str">
        <f t="shared" si="0"/>
        <v>Create/Print then attach a LABEL for Each ROOM / WORK AREA</v>
      </c>
      <c r="F12" s="1093" t="s">
        <v>2</v>
      </c>
      <c r="G12" s="2342"/>
    </row>
    <row r="13" spans="1:7" ht="1.95" customHeight="1">
      <c r="A13" s="1095"/>
      <c r="B13" s="1110"/>
      <c r="C13" s="1111"/>
      <c r="D13" s="1095"/>
      <c r="E13" s="1098">
        <f t="shared" si="0"/>
        <v>0</v>
      </c>
      <c r="F13" s="1098"/>
      <c r="G13" s="1112"/>
    </row>
    <row r="14" spans="1:7" ht="24" customHeight="1">
      <c r="A14" s="2326">
        <f>1+A9</f>
        <v>4</v>
      </c>
      <c r="B14" s="1092" t="s">
        <v>914</v>
      </c>
      <c r="C14" s="2327" t="s">
        <v>915</v>
      </c>
      <c r="D14" s="2326">
        <f>1+D9</f>
        <v>4</v>
      </c>
      <c r="E14" s="1093" t="str">
        <f t="shared" si="0"/>
        <v>INTERIOR Mitigation READINGS     DRY LOGS</v>
      </c>
      <c r="F14" s="1093" t="s">
        <v>2</v>
      </c>
      <c r="G14" s="2329" t="s">
        <v>915</v>
      </c>
    </row>
    <row r="15" spans="1:7" ht="24" customHeight="1">
      <c r="A15" s="2326"/>
      <c r="B15" s="1113" t="s">
        <v>916</v>
      </c>
      <c r="C15" s="2328"/>
      <c r="D15" s="2326"/>
      <c r="E15" s="1093" t="str">
        <f t="shared" si="0"/>
        <v>A.) Readings = Humidity &amp; RH &amp; Temperature. F  &amp;  GPP</v>
      </c>
      <c r="F15" s="1093" t="s">
        <v>2</v>
      </c>
      <c r="G15" s="2330"/>
    </row>
    <row r="16" spans="1:7" ht="24" customHeight="1">
      <c r="A16" s="2326"/>
      <c r="B16" s="1114" t="s">
        <v>161</v>
      </c>
      <c r="C16" s="2328"/>
      <c r="D16" s="2326"/>
      <c r="E16" s="1093" t="str">
        <f t="shared" si="0"/>
        <v xml:space="preserve"> B.) Readings =  Moisture Content</v>
      </c>
      <c r="F16" s="1093" t="s">
        <v>2</v>
      </c>
      <c r="G16" s="2330"/>
    </row>
    <row r="17" spans="1:7" ht="24" customHeight="1">
      <c r="A17" s="2326"/>
      <c r="B17" s="1115" t="s">
        <v>166</v>
      </c>
      <c r="C17" s="2328"/>
      <c r="D17" s="2326"/>
      <c r="E17" s="1093" t="str">
        <f t="shared" si="0"/>
        <v xml:space="preserve"> Anti-microbial spray</v>
      </c>
      <c r="F17" s="1093" t="s">
        <v>2</v>
      </c>
      <c r="G17" s="2330"/>
    </row>
    <row r="18" spans="1:7" ht="1.95" customHeight="1">
      <c r="A18" s="1116"/>
      <c r="B18" s="1117"/>
      <c r="C18" s="1118"/>
      <c r="D18" s="1116"/>
      <c r="E18" s="1098">
        <f t="shared" si="0"/>
        <v>0</v>
      </c>
      <c r="F18" s="1098"/>
      <c r="G18" s="1119"/>
    </row>
    <row r="19" spans="1:7" ht="18" customHeight="1">
      <c r="A19" s="2326">
        <f>1+A14</f>
        <v>5</v>
      </c>
      <c r="B19" s="1120" t="s">
        <v>168</v>
      </c>
      <c r="C19" s="2333" t="s">
        <v>917</v>
      </c>
      <c r="D19" s="2326">
        <f>1+D14</f>
        <v>5</v>
      </c>
      <c r="E19" s="1093" t="str">
        <f t="shared" si="0"/>
        <v>Protect/Cover/Remove</v>
      </c>
      <c r="F19" s="1093" t="s">
        <v>2</v>
      </c>
      <c r="G19" s="2334" t="s">
        <v>917</v>
      </c>
    </row>
    <row r="20" spans="1:7" ht="18" customHeight="1">
      <c r="A20" s="2326"/>
      <c r="B20" s="1121" t="s">
        <v>169</v>
      </c>
      <c r="C20" s="2333"/>
      <c r="D20" s="2326"/>
      <c r="E20" s="1093" t="str">
        <f t="shared" si="0"/>
        <v>protect contents</v>
      </c>
      <c r="F20" s="1093" t="s">
        <v>2</v>
      </c>
      <c r="G20" s="2334"/>
    </row>
    <row r="21" spans="1:7" ht="18" customHeight="1">
      <c r="A21" s="2326"/>
      <c r="B21" s="1121" t="s">
        <v>174</v>
      </c>
      <c r="C21" s="2333"/>
      <c r="D21" s="2326"/>
      <c r="E21" s="1093" t="str">
        <f t="shared" si="0"/>
        <v>protect walls</v>
      </c>
      <c r="F21" s="1093" t="s">
        <v>2</v>
      </c>
      <c r="G21" s="2334"/>
    </row>
    <row r="22" spans="1:7" ht="18" customHeight="1">
      <c r="A22" s="2326"/>
      <c r="B22" s="1121" t="s">
        <v>172</v>
      </c>
      <c r="C22" s="2333"/>
      <c r="D22" s="2326"/>
      <c r="E22" s="1093" t="str">
        <f t="shared" si="0"/>
        <v xml:space="preserve"> protect floors</v>
      </c>
      <c r="F22" s="1093" t="s">
        <v>2</v>
      </c>
      <c r="G22" s="2334"/>
    </row>
    <row r="23" spans="1:7" ht="18" customHeight="1">
      <c r="A23" s="2326"/>
      <c r="B23" s="1121" t="s">
        <v>918</v>
      </c>
      <c r="C23" s="2333"/>
      <c r="D23" s="2326"/>
      <c r="E23" s="1093" t="str">
        <f t="shared" si="0"/>
        <v xml:space="preserve"> protect doorways/openings Zippers &amp;</v>
      </c>
      <c r="F23" s="1093" t="s">
        <v>2</v>
      </c>
      <c r="G23" s="2334"/>
    </row>
    <row r="24" spans="1:7" ht="1.95" customHeight="1">
      <c r="A24" s="1116"/>
      <c r="B24" s="1117"/>
      <c r="C24" s="1118"/>
      <c r="D24" s="1116"/>
      <c r="E24" s="1098">
        <f t="shared" si="0"/>
        <v>0</v>
      </c>
      <c r="F24" s="1098" t="s">
        <v>2</v>
      </c>
      <c r="G24" s="1119"/>
    </row>
    <row r="25" spans="1:7" ht="24" customHeight="1">
      <c r="A25" s="2326">
        <f>1+A19</f>
        <v>6</v>
      </c>
      <c r="B25" s="1122" t="s">
        <v>919</v>
      </c>
      <c r="C25" s="2335" t="s">
        <v>920</v>
      </c>
      <c r="D25" s="2326">
        <f>1+D19</f>
        <v>6</v>
      </c>
      <c r="E25" s="1093" t="str">
        <f t="shared" si="0"/>
        <v>Demolition, remove drywall / plaster etc.</v>
      </c>
      <c r="F25" s="1093" t="s">
        <v>2</v>
      </c>
      <c r="G25" s="2337" t="s">
        <v>920</v>
      </c>
    </row>
    <row r="26" spans="1:7" ht="24" customHeight="1">
      <c r="A26" s="2326"/>
      <c r="B26" s="1092" t="s">
        <v>181</v>
      </c>
      <c r="C26" s="2335"/>
      <c r="D26" s="2326"/>
      <c r="E26" s="1093" t="str">
        <f t="shared" si="0"/>
        <v>Exhaust Set Up / Configuration.</v>
      </c>
      <c r="F26" s="1093" t="s">
        <v>2</v>
      </c>
      <c r="G26" s="2337"/>
    </row>
    <row r="27" spans="1:7" ht="24" customHeight="1">
      <c r="A27" s="2326"/>
      <c r="B27" s="1121" t="s">
        <v>921</v>
      </c>
      <c r="C27" s="2335"/>
      <c r="D27" s="2326"/>
      <c r="E27" s="1093" t="str">
        <f t="shared" si="0"/>
        <v>Bag and tag = HMR &amp; MATERIALS SAMPLES</v>
      </c>
      <c r="F27" s="1093" t="s">
        <v>2</v>
      </c>
      <c r="G27" s="2337"/>
    </row>
    <row r="28" spans="1:7" ht="24" customHeight="1">
      <c r="A28" s="2326"/>
      <c r="B28" s="1123" t="s">
        <v>184</v>
      </c>
      <c r="C28" s="2336"/>
      <c r="D28" s="2326"/>
      <c r="E28" s="1093" t="str">
        <f t="shared" si="0"/>
        <v>SEAL WITH MOLD PRIMER</v>
      </c>
      <c r="F28" s="1093" t="s">
        <v>2</v>
      </c>
      <c r="G28" s="2338"/>
    </row>
    <row r="29" spans="1:7" ht="1.95" customHeight="1">
      <c r="A29" s="1116"/>
      <c r="B29" s="1117"/>
      <c r="C29" s="1118"/>
      <c r="D29" s="1116"/>
      <c r="E29" s="1098">
        <f t="shared" si="0"/>
        <v>0</v>
      </c>
      <c r="F29" s="1098"/>
      <c r="G29" s="1119"/>
    </row>
    <row r="30" spans="1:7" ht="16.5" customHeight="1">
      <c r="A30" s="2326">
        <v>7</v>
      </c>
      <c r="B30" s="1124" t="s">
        <v>195</v>
      </c>
      <c r="C30" s="2327" t="s">
        <v>922</v>
      </c>
      <c r="D30" s="2326">
        <v>7</v>
      </c>
      <c r="E30" s="1093" t="str">
        <f t="shared" si="0"/>
        <v>ELECTRICAL LOAD,DRAW CALCULATIONS</v>
      </c>
      <c r="F30" s="1093" t="s">
        <v>2</v>
      </c>
      <c r="G30" s="2329" t="s">
        <v>922</v>
      </c>
    </row>
    <row r="31" spans="1:7" ht="16.5" customHeight="1">
      <c r="A31" s="2326"/>
      <c r="B31" s="1115" t="s">
        <v>187</v>
      </c>
      <c r="C31" s="2328"/>
      <c r="D31" s="2326"/>
      <c r="E31" s="1093" t="str">
        <f t="shared" si="0"/>
        <v>AM = air movers</v>
      </c>
      <c r="F31" s="1093" t="s">
        <v>2</v>
      </c>
      <c r="G31" s="2330"/>
    </row>
    <row r="32" spans="1:7" ht="16.5" customHeight="1">
      <c r="A32" s="2326"/>
      <c r="B32" s="1125" t="s">
        <v>55</v>
      </c>
      <c r="C32" s="2328"/>
      <c r="D32" s="2326"/>
      <c r="E32" s="1093" t="str">
        <f t="shared" si="0"/>
        <v>Dehumidifiers</v>
      </c>
      <c r="F32" s="1093" t="s">
        <v>2</v>
      </c>
      <c r="G32" s="2330"/>
    </row>
    <row r="33" spans="1:7" ht="16.5" customHeight="1">
      <c r="A33" s="2326"/>
      <c r="B33" s="1115" t="s">
        <v>897</v>
      </c>
      <c r="C33" s="2328"/>
      <c r="D33" s="2326"/>
      <c r="E33" s="1093" t="str">
        <f t="shared" si="0"/>
        <v>AFD = air filtration devices</v>
      </c>
      <c r="F33" s="1093" t="s">
        <v>2</v>
      </c>
      <c r="G33" s="2330"/>
    </row>
    <row r="34" spans="1:7" ht="16.5" customHeight="1">
      <c r="A34" s="2326"/>
      <c r="B34" s="1126" t="s">
        <v>193</v>
      </c>
      <c r="C34" s="2328"/>
      <c r="D34" s="2326"/>
      <c r="E34" s="1093" t="str">
        <f t="shared" si="0"/>
        <v>CDU Cavity drying UNITS</v>
      </c>
      <c r="F34" s="1093" t="s">
        <v>2</v>
      </c>
      <c r="G34" s="2330"/>
    </row>
    <row r="35" spans="1:7" ht="16.5" customHeight="1">
      <c r="A35" s="2326"/>
      <c r="B35" s="1127" t="s">
        <v>85</v>
      </c>
      <c r="C35" s="2328"/>
      <c r="D35" s="2326"/>
      <c r="E35" s="1093" t="str">
        <f t="shared" si="0"/>
        <v>HEAT AIR MOVER</v>
      </c>
      <c r="F35" s="1093" t="s">
        <v>2</v>
      </c>
      <c r="G35" s="2330"/>
    </row>
    <row r="36" spans="1:7" ht="1.95" customHeight="1">
      <c r="A36" s="1116"/>
      <c r="B36" s="1117"/>
      <c r="C36" s="1118"/>
      <c r="D36" s="1116"/>
      <c r="E36" s="1098">
        <f t="shared" si="0"/>
        <v>0</v>
      </c>
      <c r="F36" s="1098" t="s">
        <v>2</v>
      </c>
      <c r="G36" s="1119"/>
    </row>
    <row r="37" spans="1:7" ht="13.95" customHeight="1">
      <c r="A37" s="2326">
        <v>8</v>
      </c>
      <c r="B37" s="1128" t="s">
        <v>165</v>
      </c>
      <c r="C37" s="2331" t="s">
        <v>923</v>
      </c>
      <c r="D37" s="2326">
        <v>8</v>
      </c>
      <c r="E37" s="1093" t="str">
        <f t="shared" si="0"/>
        <v>SUBMIT PAPERWORK; EMAIL OR UPLOAD</v>
      </c>
      <c r="F37" s="1093" t="s">
        <v>2</v>
      </c>
      <c r="G37" s="2332" t="s">
        <v>923</v>
      </c>
    </row>
    <row r="38" spans="1:7" ht="13.95" customHeight="1">
      <c r="A38" s="2326"/>
      <c r="B38" s="1120" t="s">
        <v>201</v>
      </c>
      <c r="C38" s="2331"/>
      <c r="D38" s="2326"/>
      <c r="E38" s="1093" t="str">
        <f t="shared" si="0"/>
        <v>Remove equipment</v>
      </c>
      <c r="F38" s="1093" t="s">
        <v>2</v>
      </c>
      <c r="G38" s="2332"/>
    </row>
    <row r="39" spans="1:7" ht="13.95" customHeight="1">
      <c r="A39" s="2326"/>
      <c r="B39" s="1130" t="s">
        <v>202</v>
      </c>
      <c r="C39" s="2331"/>
      <c r="D39" s="2326"/>
      <c r="E39" s="1093" t="str">
        <f t="shared" si="0"/>
        <v>CLEAN equipment &amp; RETURN TO STOCK AREA</v>
      </c>
      <c r="F39" s="1093" t="s">
        <v>2</v>
      </c>
      <c r="G39" s="2332"/>
    </row>
    <row r="40" spans="1:7" ht="13.95" customHeight="1">
      <c r="A40" s="2326"/>
      <c r="B40" s="1131" t="s">
        <v>206</v>
      </c>
      <c r="C40" s="2331"/>
      <c r="D40" s="2326"/>
      <c r="E40" s="1093" t="str">
        <f t="shared" si="0"/>
        <v>Clean up jobsite</v>
      </c>
      <c r="F40" s="1093" t="s">
        <v>2</v>
      </c>
      <c r="G40" s="2332"/>
    </row>
    <row r="41" spans="1:7" ht="13.95" customHeight="1" thickBot="1">
      <c r="A41" s="2326"/>
      <c r="B41" s="1130" t="s">
        <v>204</v>
      </c>
      <c r="C41" s="2331"/>
      <c r="D41" s="2326"/>
      <c r="E41" s="1093" t="str">
        <f t="shared" si="0"/>
        <v>RESTOCK SUPPLIES</v>
      </c>
      <c r="F41" s="1093" t="s">
        <v>2</v>
      </c>
      <c r="G41" s="2332"/>
    </row>
    <row r="42" spans="1:7" ht="13.95" customHeight="1" thickTop="1">
      <c r="A42" s="2326"/>
      <c r="B42" s="1132" t="s">
        <v>205</v>
      </c>
      <c r="C42" s="2331"/>
      <c r="D42" s="2326"/>
      <c r="E42" s="1093" t="str">
        <f t="shared" si="0"/>
        <v>TEMPORARY SHELVING UNITS, take down and store</v>
      </c>
      <c r="F42" s="1093" t="s">
        <v>2</v>
      </c>
      <c r="G42" s="2332"/>
    </row>
    <row r="43" spans="1:7" ht="12" customHeight="1">
      <c r="E43" s="1093"/>
      <c r="F43" s="1093" t="s">
        <v>2</v>
      </c>
      <c r="G43" s="1089"/>
    </row>
    <row r="44" spans="1:7" ht="31.95" customHeight="1">
      <c r="A44" s="1086"/>
      <c r="C44" s="1129"/>
      <c r="E44" s="1090"/>
      <c r="F44" s="1090"/>
      <c r="G44" s="1091"/>
    </row>
    <row r="45" spans="1:7" ht="31.95" customHeight="1">
      <c r="A45" s="1086"/>
      <c r="C45" s="1129"/>
      <c r="E45" s="1090"/>
      <c r="F45" s="1090"/>
      <c r="G45" s="1091"/>
    </row>
    <row r="46" spans="1:7" ht="31.95" customHeight="1">
      <c r="A46" s="1086"/>
      <c r="C46" s="1129"/>
      <c r="E46" s="1090"/>
      <c r="F46" s="1090"/>
      <c r="G46" s="1091"/>
    </row>
    <row r="47" spans="1:7" ht="31.95" customHeight="1">
      <c r="A47" s="1086"/>
      <c r="C47" s="1129"/>
      <c r="E47" s="1090"/>
      <c r="F47" s="1090"/>
      <c r="G47" s="1091"/>
    </row>
    <row r="48" spans="1:7" ht="31.95" customHeight="1">
      <c r="A48" s="1086"/>
      <c r="C48" s="1129"/>
      <c r="E48" s="1090"/>
      <c r="F48" s="1090"/>
      <c r="G48" s="1091"/>
    </row>
    <row r="49" spans="1:7" ht="31.95" customHeight="1">
      <c r="A49" s="1086"/>
      <c r="C49" s="1129"/>
      <c r="E49" s="1090"/>
      <c r="F49" s="1090"/>
      <c r="G49" s="1091"/>
    </row>
    <row r="50" spans="1:7" ht="31.95" customHeight="1">
      <c r="A50" s="1086"/>
      <c r="C50" s="1129"/>
      <c r="E50" s="1090"/>
      <c r="F50" s="1090"/>
      <c r="G50" s="1091"/>
    </row>
    <row r="51" spans="1:7" ht="31.95" customHeight="1">
      <c r="A51" s="1086"/>
      <c r="C51" s="1129"/>
      <c r="E51" s="1090"/>
      <c r="F51" s="1090"/>
      <c r="G51" s="1091"/>
    </row>
    <row r="52" spans="1:7" ht="31.95" customHeight="1">
      <c r="A52" s="1086"/>
      <c r="C52" s="1129"/>
      <c r="E52" s="1090"/>
      <c r="F52" s="1090"/>
      <c r="G52" s="1091"/>
    </row>
    <row r="53" spans="1:7" ht="31.95" customHeight="1">
      <c r="A53" s="1086"/>
      <c r="C53" s="1129"/>
      <c r="E53" s="1090"/>
      <c r="F53" s="1090"/>
      <c r="G53" s="1091"/>
    </row>
    <row r="54" spans="1:7" ht="31.95" customHeight="1">
      <c r="A54" s="1086"/>
      <c r="C54" s="1129"/>
      <c r="E54" s="1090"/>
      <c r="F54" s="1090"/>
      <c r="G54" s="1091"/>
    </row>
    <row r="55" spans="1:7" ht="31.95" customHeight="1">
      <c r="A55" s="1086"/>
      <c r="C55" s="1129"/>
      <c r="E55" s="1090"/>
      <c r="F55" s="1090"/>
      <c r="G55" s="1091"/>
    </row>
    <row r="56" spans="1:7" ht="31.95" customHeight="1">
      <c r="A56" s="1086"/>
      <c r="C56" s="1129"/>
      <c r="E56" s="1090"/>
      <c r="F56" s="1090"/>
      <c r="G56" s="1091"/>
    </row>
    <row r="57" spans="1:7" ht="31.95" customHeight="1">
      <c r="A57" s="1086"/>
      <c r="C57" s="1129"/>
      <c r="E57" s="1090"/>
      <c r="F57" s="1090"/>
      <c r="G57" s="1091"/>
    </row>
    <row r="58" spans="1:7" ht="31.95" customHeight="1">
      <c r="A58" s="1086"/>
      <c r="C58" s="1129"/>
      <c r="E58" s="1090"/>
      <c r="F58" s="1090"/>
      <c r="G58" s="1091"/>
    </row>
    <row r="59" spans="1:7" ht="31.95" customHeight="1">
      <c r="A59" s="1086"/>
      <c r="C59" s="1129"/>
      <c r="E59" s="1090"/>
      <c r="F59" s="1090"/>
      <c r="G59" s="1091"/>
    </row>
    <row r="60" spans="1:7" ht="31.95" customHeight="1">
      <c r="A60" s="1086"/>
      <c r="C60" s="1129"/>
      <c r="E60" s="1090"/>
      <c r="F60" s="1090"/>
      <c r="G60" s="1091"/>
    </row>
    <row r="61" spans="1:7" ht="31.95" customHeight="1">
      <c r="A61" s="1086"/>
      <c r="C61" s="1129"/>
      <c r="E61" s="1090"/>
      <c r="F61" s="1090"/>
      <c r="G61" s="1091"/>
    </row>
    <row r="62" spans="1:7" ht="31.95" customHeight="1">
      <c r="A62" s="1086"/>
      <c r="C62" s="1129"/>
      <c r="E62" s="1090"/>
      <c r="F62" s="1090"/>
      <c r="G62" s="1091"/>
    </row>
    <row r="63" spans="1:7" ht="31.95" customHeight="1">
      <c r="A63" s="1086"/>
      <c r="C63" s="1129"/>
      <c r="E63" s="1090"/>
      <c r="F63" s="1090"/>
      <c r="G63" s="1091"/>
    </row>
    <row r="64" spans="1:7" ht="31.95" customHeight="1">
      <c r="A64" s="1086"/>
      <c r="C64" s="1129"/>
      <c r="E64" s="1090"/>
      <c r="F64" s="1090"/>
      <c r="G64" s="1091"/>
    </row>
    <row r="65" spans="1:7" ht="31.95" customHeight="1">
      <c r="A65" s="1086"/>
      <c r="C65" s="1129"/>
      <c r="E65" s="1090"/>
      <c r="F65" s="1090"/>
      <c r="G65" s="1091"/>
    </row>
    <row r="66" spans="1:7" ht="31.95" customHeight="1">
      <c r="A66" s="1086"/>
      <c r="C66" s="1129"/>
      <c r="E66" s="1090"/>
      <c r="F66" s="1090"/>
      <c r="G66" s="1091"/>
    </row>
    <row r="67" spans="1:7" ht="31.95" customHeight="1">
      <c r="A67" s="1086"/>
      <c r="C67" s="1129"/>
      <c r="E67" s="1090"/>
      <c r="F67" s="1090"/>
      <c r="G67" s="1091"/>
    </row>
    <row r="68" spans="1:7" ht="31.95" customHeight="1">
      <c r="A68" s="1086"/>
      <c r="C68" s="1129"/>
      <c r="E68" s="1090"/>
      <c r="F68" s="1090"/>
      <c r="G68" s="1091"/>
    </row>
    <row r="69" spans="1:7" ht="31.95" customHeight="1">
      <c r="A69" s="1086"/>
      <c r="C69" s="1129"/>
      <c r="E69" s="1090"/>
      <c r="F69" s="1090"/>
      <c r="G69" s="1091"/>
    </row>
    <row r="70" spans="1:7" ht="31.95" customHeight="1">
      <c r="A70" s="1086"/>
      <c r="C70" s="1129"/>
      <c r="E70" s="1090"/>
      <c r="F70" s="1090"/>
      <c r="G70" s="1091"/>
    </row>
    <row r="71" spans="1:7" ht="31.95" customHeight="1">
      <c r="A71" s="1086"/>
      <c r="C71" s="1129"/>
      <c r="E71" s="1090"/>
      <c r="F71" s="1090"/>
      <c r="G71" s="1091"/>
    </row>
    <row r="72" spans="1:7" ht="31.95" customHeight="1">
      <c r="A72" s="1086"/>
      <c r="C72" s="1129"/>
      <c r="E72" s="1090"/>
      <c r="F72" s="1090"/>
      <c r="G72" s="1091"/>
    </row>
    <row r="73" spans="1:7" ht="31.95" customHeight="1">
      <c r="A73" s="1086"/>
      <c r="C73" s="1129"/>
      <c r="E73" s="1090"/>
      <c r="F73" s="1090"/>
      <c r="G73" s="1091"/>
    </row>
    <row r="74" spans="1:7" ht="31.95" customHeight="1">
      <c r="A74" s="1086"/>
      <c r="C74" s="1129"/>
      <c r="E74" s="1090"/>
      <c r="F74" s="1090"/>
      <c r="G74" s="1091"/>
    </row>
    <row r="75" spans="1:7" ht="31.95" customHeight="1">
      <c r="A75" s="1086"/>
      <c r="C75" s="1129"/>
      <c r="E75" s="1090"/>
      <c r="F75" s="1090"/>
      <c r="G75" s="1091"/>
    </row>
    <row r="76" spans="1:7" ht="31.95" customHeight="1">
      <c r="A76" s="1086"/>
      <c r="C76" s="1129"/>
      <c r="E76" s="1090"/>
      <c r="F76" s="1090"/>
      <c r="G76" s="1091"/>
    </row>
    <row r="77" spans="1:7" ht="31.95" customHeight="1">
      <c r="A77" s="1086"/>
      <c r="C77" s="1129"/>
      <c r="E77" s="1090"/>
      <c r="F77" s="1090"/>
      <c r="G77" s="1091"/>
    </row>
    <row r="78" spans="1:7" ht="31.95" customHeight="1">
      <c r="A78" s="1086"/>
      <c r="C78" s="1129"/>
      <c r="E78" s="1090"/>
      <c r="F78" s="1090"/>
      <c r="G78" s="1091"/>
    </row>
    <row r="79" spans="1:7" ht="31.95" customHeight="1">
      <c r="A79" s="1086"/>
      <c r="C79" s="1129"/>
      <c r="E79" s="1090"/>
      <c r="F79" s="1090"/>
      <c r="G79" s="1091"/>
    </row>
    <row r="80" spans="1:7" ht="31.95" customHeight="1">
      <c r="A80" s="1086"/>
      <c r="C80" s="1129"/>
      <c r="E80" s="1090"/>
      <c r="F80" s="1090"/>
      <c r="G80" s="1091"/>
    </row>
    <row r="81" spans="1:7" ht="31.95" customHeight="1">
      <c r="A81" s="1086"/>
      <c r="C81" s="1129"/>
      <c r="E81" s="1090"/>
      <c r="F81" s="1090"/>
      <c r="G81" s="1091"/>
    </row>
    <row r="82" spans="1:7" ht="31.95" customHeight="1">
      <c r="A82" s="1086"/>
      <c r="C82" s="1129"/>
      <c r="E82" s="1090"/>
      <c r="F82" s="1090"/>
      <c r="G82" s="1091"/>
    </row>
    <row r="83" spans="1:7" ht="31.95" customHeight="1">
      <c r="A83" s="1086"/>
      <c r="C83" s="1129"/>
      <c r="E83" s="1090"/>
      <c r="F83" s="1090"/>
      <c r="G83" s="1091"/>
    </row>
    <row r="84" spans="1:7" ht="31.95" customHeight="1">
      <c r="A84" s="1086"/>
      <c r="C84" s="1129"/>
      <c r="E84" s="1090"/>
      <c r="F84" s="1090"/>
      <c r="G84" s="1091"/>
    </row>
    <row r="85" spans="1:7" ht="31.95" customHeight="1">
      <c r="A85" s="1086"/>
      <c r="C85" s="1129"/>
      <c r="E85" s="1090"/>
      <c r="F85" s="1090"/>
      <c r="G85" s="1091"/>
    </row>
    <row r="86" spans="1:7" ht="31.95" customHeight="1">
      <c r="A86" s="1086"/>
      <c r="C86" s="1129"/>
      <c r="E86" s="1090"/>
      <c r="F86" s="1090"/>
      <c r="G86" s="1091"/>
    </row>
    <row r="87" spans="1:7" ht="31.95" customHeight="1">
      <c r="A87" s="1086"/>
      <c r="C87" s="1129"/>
      <c r="E87" s="1090"/>
      <c r="F87" s="1090"/>
      <c r="G87" s="1091"/>
    </row>
    <row r="88" spans="1:7" ht="31.95" customHeight="1">
      <c r="A88" s="1086"/>
      <c r="C88" s="1129"/>
      <c r="E88" s="1090"/>
      <c r="F88" s="1090"/>
      <c r="G88" s="1091"/>
    </row>
    <row r="89" spans="1:7" ht="31.95" customHeight="1">
      <c r="A89" s="1086"/>
      <c r="C89" s="1129"/>
      <c r="E89" s="1090"/>
      <c r="F89" s="1090"/>
      <c r="G89" s="1091"/>
    </row>
    <row r="90" spans="1:7" ht="31.95" customHeight="1">
      <c r="A90" s="1086"/>
      <c r="C90" s="1129"/>
      <c r="E90" s="1090"/>
      <c r="F90" s="1090"/>
      <c r="G90" s="1091"/>
    </row>
    <row r="91" spans="1:7" ht="31.95" customHeight="1">
      <c r="A91" s="1086"/>
      <c r="C91" s="1129"/>
      <c r="E91" s="1090"/>
      <c r="F91" s="1090"/>
      <c r="G91" s="1091"/>
    </row>
    <row r="92" spans="1:7" ht="31.95" customHeight="1">
      <c r="A92" s="1086"/>
      <c r="C92" s="1129"/>
      <c r="E92" s="1090"/>
      <c r="F92" s="1090"/>
      <c r="G92" s="1091"/>
    </row>
    <row r="93" spans="1:7" ht="31.95" customHeight="1">
      <c r="A93" s="1086"/>
      <c r="C93" s="1129"/>
      <c r="E93" s="1090"/>
      <c r="F93" s="1090"/>
      <c r="G93" s="1091"/>
    </row>
    <row r="94" spans="1:7" ht="31.95" customHeight="1">
      <c r="A94" s="1086"/>
      <c r="C94" s="1129"/>
      <c r="E94" s="1090"/>
      <c r="F94" s="1090"/>
      <c r="G94" s="1091"/>
    </row>
    <row r="95" spans="1:7" ht="31.95" customHeight="1">
      <c r="A95" s="1086"/>
      <c r="C95" s="1129"/>
      <c r="E95" s="1090"/>
      <c r="F95" s="1090"/>
      <c r="G95" s="1091"/>
    </row>
    <row r="96" spans="1:7" ht="31.95" customHeight="1">
      <c r="A96" s="1086"/>
      <c r="C96" s="1129"/>
      <c r="E96" s="1090"/>
      <c r="F96" s="1090"/>
      <c r="G96" s="1091"/>
    </row>
    <row r="97" spans="1:7" ht="31.95" customHeight="1">
      <c r="A97" s="1086"/>
      <c r="C97" s="1129"/>
      <c r="E97" s="1090"/>
      <c r="F97" s="1090"/>
      <c r="G97" s="1091"/>
    </row>
    <row r="98" spans="1:7" ht="31.95" customHeight="1">
      <c r="A98" s="1086"/>
      <c r="C98" s="1129"/>
      <c r="E98" s="1090"/>
      <c r="F98" s="1090"/>
      <c r="G98" s="1091"/>
    </row>
    <row r="99" spans="1:7" ht="31.95" customHeight="1">
      <c r="A99" s="1086"/>
      <c r="C99" s="1129"/>
      <c r="E99" s="1090"/>
      <c r="F99" s="1090"/>
      <c r="G99" s="1091"/>
    </row>
    <row r="100" spans="1:7" ht="31.95" customHeight="1">
      <c r="A100" s="1086"/>
      <c r="C100" s="1129"/>
      <c r="E100" s="1090"/>
      <c r="F100" s="1090"/>
      <c r="G100" s="1091"/>
    </row>
    <row r="101" spans="1:7" ht="31.95" customHeight="1">
      <c r="A101" s="1086"/>
      <c r="C101" s="1129"/>
      <c r="E101" s="1090"/>
      <c r="F101" s="1090"/>
      <c r="G101" s="1091"/>
    </row>
    <row r="102" spans="1:7" ht="31.95" customHeight="1">
      <c r="A102" s="1086"/>
      <c r="C102" s="1129"/>
      <c r="E102" s="1090"/>
      <c r="F102" s="1090"/>
      <c r="G102" s="1091"/>
    </row>
    <row r="103" spans="1:7" ht="31.95" customHeight="1">
      <c r="A103" s="1086"/>
      <c r="C103" s="1129"/>
      <c r="E103" s="1090"/>
      <c r="F103" s="1090"/>
      <c r="G103" s="1091"/>
    </row>
    <row r="104" spans="1:7" ht="31.95" customHeight="1">
      <c r="A104" s="1086"/>
      <c r="C104" s="1129"/>
      <c r="E104" s="1090"/>
      <c r="F104" s="1090"/>
      <c r="G104" s="1091"/>
    </row>
    <row r="105" spans="1:7" ht="31.95" customHeight="1">
      <c r="A105" s="1086"/>
      <c r="C105" s="1129"/>
      <c r="E105" s="1090"/>
      <c r="F105" s="1090"/>
      <c r="G105" s="1091"/>
    </row>
    <row r="106" spans="1:7" ht="31.95" customHeight="1">
      <c r="A106" s="1086"/>
      <c r="C106" s="1129"/>
      <c r="E106" s="1090"/>
      <c r="F106" s="1090"/>
      <c r="G106" s="1091"/>
    </row>
    <row r="107" spans="1:7" ht="31.95" customHeight="1">
      <c r="A107" s="1086"/>
      <c r="C107" s="1129"/>
      <c r="E107" s="1090"/>
      <c r="F107" s="1090"/>
      <c r="G107" s="1091"/>
    </row>
    <row r="108" spans="1:7" ht="31.95" customHeight="1">
      <c r="A108" s="1086"/>
      <c r="C108" s="1129"/>
      <c r="E108" s="1090"/>
      <c r="F108" s="1090"/>
      <c r="G108" s="1091"/>
    </row>
    <row r="109" spans="1:7" ht="31.95" customHeight="1">
      <c r="A109" s="1086"/>
      <c r="C109" s="1129"/>
      <c r="E109" s="1090"/>
      <c r="F109" s="1090"/>
      <c r="G109" s="1091"/>
    </row>
    <row r="110" spans="1:7" ht="31.95" customHeight="1">
      <c r="A110" s="1086"/>
      <c r="C110" s="1129"/>
      <c r="E110" s="1090"/>
      <c r="F110" s="1090"/>
      <c r="G110" s="1091"/>
    </row>
    <row r="111" spans="1:7" ht="31.95" customHeight="1">
      <c r="A111" s="1086"/>
      <c r="C111" s="1129"/>
      <c r="E111" s="1090"/>
      <c r="F111" s="1090"/>
      <c r="G111" s="1091"/>
    </row>
    <row r="112" spans="1:7" ht="31.95" customHeight="1">
      <c r="A112" s="1086"/>
      <c r="C112" s="1129"/>
      <c r="E112" s="1090"/>
      <c r="F112" s="1090"/>
      <c r="G112" s="1091"/>
    </row>
    <row r="113" spans="1:7" ht="31.95" customHeight="1">
      <c r="A113" s="1086"/>
      <c r="C113" s="1129"/>
      <c r="E113" s="1090"/>
      <c r="F113" s="1090"/>
      <c r="G113" s="1091"/>
    </row>
    <row r="114" spans="1:7" ht="31.95" customHeight="1">
      <c r="A114" s="1086"/>
      <c r="C114" s="1129"/>
      <c r="E114" s="1090"/>
      <c r="F114" s="1090"/>
      <c r="G114" s="1091"/>
    </row>
    <row r="115" spans="1:7" ht="31.95" customHeight="1">
      <c r="A115" s="1086"/>
      <c r="C115" s="1129"/>
      <c r="E115" s="1090"/>
      <c r="F115" s="1090"/>
      <c r="G115" s="1091"/>
    </row>
    <row r="116" spans="1:7" ht="31.95" customHeight="1">
      <c r="A116" s="1086"/>
      <c r="C116" s="1129"/>
      <c r="E116" s="1090"/>
      <c r="F116" s="1090"/>
      <c r="G116" s="1091"/>
    </row>
    <row r="117" spans="1:7" ht="31.95" customHeight="1">
      <c r="A117" s="1086"/>
      <c r="C117" s="1129"/>
      <c r="E117" s="1090"/>
      <c r="F117" s="1090"/>
      <c r="G117" s="1091"/>
    </row>
    <row r="118" spans="1:7" ht="31.95" customHeight="1">
      <c r="A118" s="1086"/>
      <c r="C118" s="1129"/>
      <c r="E118" s="1090"/>
      <c r="F118" s="1090"/>
      <c r="G118" s="1091"/>
    </row>
    <row r="119" spans="1:7" ht="31.95" customHeight="1">
      <c r="A119" s="1086"/>
      <c r="C119" s="1129"/>
      <c r="E119" s="1090"/>
      <c r="F119" s="1090"/>
      <c r="G119" s="1091"/>
    </row>
    <row r="120" spans="1:7" ht="31.95" customHeight="1">
      <c r="A120" s="1086"/>
      <c r="C120" s="1129"/>
      <c r="E120" s="1090"/>
      <c r="F120" s="1090"/>
      <c r="G120" s="1091"/>
    </row>
    <row r="121" spans="1:7" ht="31.95" customHeight="1">
      <c r="A121" s="1086"/>
      <c r="C121" s="1129"/>
      <c r="E121" s="1090"/>
      <c r="F121" s="1090"/>
      <c r="G121" s="1091"/>
    </row>
    <row r="122" spans="1:7" ht="31.95" customHeight="1">
      <c r="A122" s="1086"/>
      <c r="C122" s="1129"/>
      <c r="E122" s="1090"/>
      <c r="F122" s="1090"/>
      <c r="G122" s="1091"/>
    </row>
    <row r="123" spans="1:7" ht="31.95" customHeight="1">
      <c r="A123" s="1086"/>
      <c r="C123" s="1129"/>
      <c r="E123" s="1090"/>
      <c r="F123" s="1090"/>
      <c r="G123" s="1091"/>
    </row>
    <row r="124" spans="1:7" ht="31.95" customHeight="1">
      <c r="A124" s="1086"/>
      <c r="C124" s="1129"/>
      <c r="E124" s="1090"/>
      <c r="F124" s="1090"/>
      <c r="G124" s="1091"/>
    </row>
    <row r="125" spans="1:7" ht="31.95" customHeight="1">
      <c r="A125" s="1086"/>
      <c r="C125" s="1129"/>
      <c r="E125" s="1090"/>
      <c r="F125" s="1090"/>
      <c r="G125" s="1091"/>
    </row>
    <row r="126" spans="1:7" ht="31.95" customHeight="1">
      <c r="A126" s="1086"/>
      <c r="C126" s="1129"/>
      <c r="E126" s="1090"/>
      <c r="F126" s="1090"/>
      <c r="G126" s="1091"/>
    </row>
    <row r="127" spans="1:7" ht="31.95" customHeight="1">
      <c r="A127" s="1086"/>
      <c r="C127" s="1129"/>
      <c r="E127" s="1090"/>
      <c r="F127" s="1090"/>
      <c r="G127" s="1091"/>
    </row>
    <row r="128" spans="1:7" ht="31.95" customHeight="1">
      <c r="A128" s="1086"/>
      <c r="C128" s="1129"/>
      <c r="E128" s="1090"/>
      <c r="F128" s="1090"/>
      <c r="G128" s="1091"/>
    </row>
    <row r="129" spans="1:7" ht="31.95" customHeight="1">
      <c r="A129" s="1086"/>
      <c r="C129" s="1129"/>
      <c r="E129" s="1090"/>
      <c r="F129" s="1090"/>
      <c r="G129" s="1091"/>
    </row>
    <row r="130" spans="1:7" ht="31.95" customHeight="1">
      <c r="A130" s="1086"/>
      <c r="C130" s="1129"/>
      <c r="E130" s="1090"/>
      <c r="F130" s="1090"/>
      <c r="G130" s="1091"/>
    </row>
    <row r="131" spans="1:7" ht="31.95" customHeight="1">
      <c r="A131" s="1086"/>
      <c r="C131" s="1129"/>
      <c r="E131" s="1090"/>
      <c r="F131" s="1090"/>
      <c r="G131" s="1091"/>
    </row>
    <row r="132" spans="1:7" ht="31.95" customHeight="1">
      <c r="A132" s="1086"/>
      <c r="C132" s="1129"/>
      <c r="E132" s="1090"/>
      <c r="F132" s="1090"/>
      <c r="G132" s="1091"/>
    </row>
    <row r="133" spans="1:7" ht="31.95" customHeight="1">
      <c r="A133" s="1086"/>
      <c r="C133" s="1129"/>
      <c r="E133" s="1090"/>
      <c r="F133" s="1090"/>
      <c r="G133" s="1091"/>
    </row>
    <row r="134" spans="1:7" ht="31.95" customHeight="1">
      <c r="A134" s="1086"/>
      <c r="C134" s="1129"/>
      <c r="E134" s="1090"/>
      <c r="F134" s="1090"/>
      <c r="G134" s="1091"/>
    </row>
    <row r="135" spans="1:7" ht="31.95" customHeight="1">
      <c r="A135" s="1086"/>
      <c r="C135" s="1129"/>
      <c r="E135" s="1090"/>
      <c r="F135" s="1090"/>
      <c r="G135" s="1091"/>
    </row>
    <row r="136" spans="1:7" ht="31.95" customHeight="1">
      <c r="A136" s="1086"/>
      <c r="C136" s="1129"/>
      <c r="E136" s="1090"/>
      <c r="F136" s="1090"/>
      <c r="G136" s="1091"/>
    </row>
    <row r="137" spans="1:7" ht="31.95" customHeight="1">
      <c r="A137" s="1086"/>
      <c r="C137" s="1129"/>
      <c r="E137" s="1090"/>
      <c r="F137" s="1090"/>
      <c r="G137" s="1091"/>
    </row>
    <row r="138" spans="1:7" ht="31.95" customHeight="1">
      <c r="A138" s="1086"/>
      <c r="C138" s="1129"/>
      <c r="E138" s="1090"/>
      <c r="F138" s="1090"/>
      <c r="G138" s="1091"/>
    </row>
    <row r="139" spans="1:7" ht="31.95" customHeight="1">
      <c r="A139" s="1086"/>
      <c r="C139" s="1129"/>
      <c r="E139" s="1090"/>
      <c r="F139" s="1090"/>
      <c r="G139" s="1091"/>
    </row>
    <row r="140" spans="1:7" ht="31.95" customHeight="1">
      <c r="A140" s="1086"/>
      <c r="C140" s="1129"/>
      <c r="E140" s="1090"/>
      <c r="F140" s="1090"/>
      <c r="G140" s="1091"/>
    </row>
    <row r="141" spans="1:7" ht="31.95" customHeight="1">
      <c r="A141" s="1086"/>
      <c r="C141" s="1129"/>
      <c r="E141" s="1090"/>
      <c r="F141" s="1090"/>
      <c r="G141" s="1091"/>
    </row>
    <row r="142" spans="1:7" ht="31.95" customHeight="1">
      <c r="A142" s="1086"/>
      <c r="C142" s="1129"/>
      <c r="E142" s="1090"/>
      <c r="F142" s="1090"/>
      <c r="G142" s="1091"/>
    </row>
    <row r="143" spans="1:7" ht="31.95" customHeight="1">
      <c r="A143" s="1086"/>
      <c r="C143" s="1129"/>
      <c r="E143" s="1090"/>
      <c r="F143" s="1090"/>
      <c r="G143" s="1091"/>
    </row>
    <row r="144" spans="1:7" ht="31.95" customHeight="1">
      <c r="A144" s="1086"/>
      <c r="C144" s="1129"/>
      <c r="E144" s="1090"/>
      <c r="F144" s="1090"/>
      <c r="G144" s="1091"/>
    </row>
    <row r="145" spans="1:7" ht="31.95" customHeight="1">
      <c r="A145" s="1086"/>
      <c r="C145" s="1129"/>
      <c r="E145" s="1090"/>
      <c r="F145" s="1090"/>
      <c r="G145" s="1091"/>
    </row>
    <row r="146" spans="1:7" ht="31.95" customHeight="1">
      <c r="A146" s="1086"/>
      <c r="C146" s="1129"/>
      <c r="E146" s="1090"/>
      <c r="F146" s="1090"/>
      <c r="G146" s="1091"/>
    </row>
    <row r="147" spans="1:7" ht="31.95" customHeight="1">
      <c r="A147" s="1086"/>
      <c r="C147" s="1129"/>
      <c r="E147" s="1090"/>
      <c r="F147" s="1090"/>
      <c r="G147" s="1091"/>
    </row>
    <row r="148" spans="1:7" ht="31.95" customHeight="1">
      <c r="A148" s="1086"/>
      <c r="C148" s="1129"/>
      <c r="E148" s="1090"/>
      <c r="F148" s="1090"/>
      <c r="G148" s="1091"/>
    </row>
    <row r="149" spans="1:7" ht="31.95" customHeight="1">
      <c r="A149" s="1086"/>
      <c r="C149" s="1129"/>
      <c r="E149" s="1090"/>
      <c r="F149" s="1090"/>
      <c r="G149" s="1091"/>
    </row>
    <row r="150" spans="1:7" ht="31.95" customHeight="1">
      <c r="A150" s="1086"/>
      <c r="C150" s="1129"/>
      <c r="E150" s="1090"/>
      <c r="F150" s="1090"/>
      <c r="G150" s="1091"/>
    </row>
    <row r="151" spans="1:7" ht="31.95" customHeight="1">
      <c r="A151" s="1086"/>
      <c r="C151" s="1129"/>
      <c r="E151" s="1090"/>
      <c r="F151" s="1090"/>
      <c r="G151" s="1091"/>
    </row>
    <row r="152" spans="1:7" ht="31.95" customHeight="1">
      <c r="A152" s="1086"/>
      <c r="C152" s="1129"/>
      <c r="E152" s="1090"/>
      <c r="F152" s="1090"/>
      <c r="G152" s="1091"/>
    </row>
    <row r="153" spans="1:7" ht="31.95" customHeight="1">
      <c r="A153" s="1086"/>
      <c r="C153" s="1129"/>
      <c r="E153" s="1090"/>
      <c r="F153" s="1090"/>
      <c r="G153" s="1091"/>
    </row>
    <row r="154" spans="1:7" ht="31.95" customHeight="1">
      <c r="A154" s="1086"/>
      <c r="C154" s="1129"/>
      <c r="E154" s="1090"/>
      <c r="F154" s="1090"/>
      <c r="G154" s="1091"/>
    </row>
    <row r="155" spans="1:7" ht="31.95" customHeight="1">
      <c r="A155" s="1086"/>
      <c r="C155" s="1129"/>
      <c r="E155" s="1090"/>
      <c r="F155" s="1090"/>
      <c r="G155" s="1091"/>
    </row>
    <row r="156" spans="1:7" ht="31.95" customHeight="1">
      <c r="A156" s="1086"/>
      <c r="C156" s="1129"/>
      <c r="E156" s="1090"/>
      <c r="F156" s="1090"/>
      <c r="G156" s="1091"/>
    </row>
    <row r="157" spans="1:7" ht="31.95" customHeight="1">
      <c r="A157" s="1086"/>
      <c r="C157" s="1129"/>
      <c r="E157" s="1090"/>
      <c r="F157" s="1090"/>
      <c r="G157" s="1091"/>
    </row>
    <row r="158" spans="1:7" ht="31.95" customHeight="1">
      <c r="A158" s="1086"/>
      <c r="C158" s="1129"/>
      <c r="E158" s="1090"/>
      <c r="F158" s="1090"/>
      <c r="G158" s="1091"/>
    </row>
    <row r="159" spans="1:7" ht="31.95" customHeight="1">
      <c r="A159" s="1086"/>
      <c r="C159" s="1129"/>
      <c r="E159" s="1090"/>
      <c r="F159" s="1090"/>
      <c r="G159" s="1091"/>
    </row>
    <row r="160" spans="1:7" ht="31.95" customHeight="1">
      <c r="A160" s="1086"/>
      <c r="C160" s="1129"/>
      <c r="E160" s="1090"/>
      <c r="F160" s="1090"/>
      <c r="G160" s="1091"/>
    </row>
    <row r="161" spans="1:7" ht="31.95" customHeight="1">
      <c r="A161" s="1086"/>
      <c r="C161" s="1129"/>
      <c r="E161" s="1090"/>
      <c r="F161" s="1090"/>
      <c r="G161" s="1091"/>
    </row>
    <row r="162" spans="1:7" ht="31.95" customHeight="1">
      <c r="A162" s="1086"/>
      <c r="C162" s="1129"/>
      <c r="E162" s="1090"/>
      <c r="F162" s="1090"/>
      <c r="G162" s="1091"/>
    </row>
    <row r="163" spans="1:7" ht="31.95" customHeight="1">
      <c r="A163" s="1086"/>
      <c r="C163" s="1129"/>
      <c r="E163" s="1090"/>
      <c r="F163" s="1090"/>
      <c r="G163" s="1091"/>
    </row>
    <row r="164" spans="1:7" ht="31.95" customHeight="1">
      <c r="A164" s="1086"/>
      <c r="C164" s="1129"/>
      <c r="E164" s="1090"/>
      <c r="F164" s="1090"/>
      <c r="G164" s="1091"/>
    </row>
    <row r="165" spans="1:7" ht="31.95" customHeight="1">
      <c r="A165" s="1086"/>
      <c r="C165" s="1129"/>
      <c r="E165" s="1090"/>
      <c r="F165" s="1090"/>
      <c r="G165" s="1091"/>
    </row>
    <row r="166" spans="1:7" ht="31.95" customHeight="1">
      <c r="A166" s="1086"/>
      <c r="C166" s="1129"/>
      <c r="E166" s="1090"/>
      <c r="F166" s="1090"/>
      <c r="G166" s="1091"/>
    </row>
    <row r="167" spans="1:7" ht="31.95" customHeight="1">
      <c r="A167" s="1086"/>
      <c r="C167" s="1129"/>
      <c r="E167" s="1090"/>
      <c r="F167" s="1090"/>
      <c r="G167" s="1091"/>
    </row>
    <row r="168" spans="1:7" ht="31.95" customHeight="1">
      <c r="A168" s="1086"/>
      <c r="C168" s="1129"/>
      <c r="E168" s="1090"/>
      <c r="F168" s="1090"/>
      <c r="G168" s="1091"/>
    </row>
    <row r="169" spans="1:7" ht="31.95" customHeight="1">
      <c r="A169" s="1086"/>
      <c r="C169" s="1129"/>
      <c r="E169" s="1090"/>
      <c r="F169" s="1090"/>
      <c r="G169" s="1091"/>
    </row>
    <row r="170" spans="1:7" ht="31.95" customHeight="1">
      <c r="A170" s="1086"/>
      <c r="C170" s="1129"/>
      <c r="E170" s="1090"/>
      <c r="F170" s="1090"/>
      <c r="G170" s="1091"/>
    </row>
    <row r="171" spans="1:7" ht="31.95" customHeight="1">
      <c r="A171" s="1086"/>
      <c r="C171" s="1129"/>
      <c r="E171" s="1090"/>
      <c r="F171" s="1090"/>
      <c r="G171" s="1091"/>
    </row>
    <row r="172" spans="1:7" ht="31.95" customHeight="1">
      <c r="A172" s="1086"/>
      <c r="C172" s="1129"/>
      <c r="E172" s="1090"/>
      <c r="F172" s="1090"/>
      <c r="G172" s="1091"/>
    </row>
    <row r="173" spans="1:7" ht="31.95" customHeight="1">
      <c r="A173" s="1086"/>
      <c r="C173" s="1129"/>
      <c r="E173" s="1090"/>
      <c r="F173" s="1090"/>
      <c r="G173" s="1091"/>
    </row>
    <row r="174" spans="1:7" ht="31.95" customHeight="1">
      <c r="A174" s="1086"/>
      <c r="C174" s="1129"/>
      <c r="E174" s="1090"/>
      <c r="F174" s="1090"/>
      <c r="G174" s="1091"/>
    </row>
    <row r="175" spans="1:7" ht="31.95" customHeight="1">
      <c r="A175" s="1086"/>
      <c r="C175" s="1129"/>
      <c r="E175" s="1090"/>
      <c r="F175" s="1090"/>
      <c r="G175" s="1091"/>
    </row>
    <row r="176" spans="1:7" ht="31.95" customHeight="1">
      <c r="A176" s="1086"/>
      <c r="C176" s="1129"/>
      <c r="E176" s="1090"/>
      <c r="F176" s="1090"/>
      <c r="G176" s="1091"/>
    </row>
    <row r="177" spans="1:7" ht="31.95" customHeight="1">
      <c r="A177" s="1086"/>
      <c r="C177" s="1129"/>
      <c r="E177" s="1090"/>
      <c r="F177" s="1090"/>
      <c r="G177" s="1091"/>
    </row>
    <row r="178" spans="1:7" ht="31.95" customHeight="1">
      <c r="A178" s="1086"/>
      <c r="C178" s="1129"/>
      <c r="E178" s="1090"/>
      <c r="F178" s="1090"/>
      <c r="G178" s="1091"/>
    </row>
    <row r="179" spans="1:7" ht="31.95" customHeight="1">
      <c r="A179" s="1086"/>
      <c r="C179" s="1129"/>
      <c r="E179" s="1090"/>
      <c r="F179" s="1090"/>
      <c r="G179" s="1091"/>
    </row>
    <row r="180" spans="1:7" ht="31.95" customHeight="1">
      <c r="A180" s="1086"/>
      <c r="C180" s="1129"/>
      <c r="E180" s="1090"/>
      <c r="F180" s="1090"/>
      <c r="G180" s="1091"/>
    </row>
    <row r="181" spans="1:7" ht="31.95" customHeight="1">
      <c r="A181" s="1086"/>
      <c r="C181" s="1129"/>
      <c r="E181" s="1090"/>
      <c r="F181" s="1090"/>
      <c r="G181" s="1091"/>
    </row>
    <row r="182" spans="1:7" ht="31.95" customHeight="1">
      <c r="A182" s="1086"/>
      <c r="C182" s="1129"/>
      <c r="E182" s="1090"/>
      <c r="F182" s="1090"/>
      <c r="G182" s="1091"/>
    </row>
    <row r="183" spans="1:7" ht="31.95" customHeight="1">
      <c r="A183" s="1086"/>
      <c r="C183" s="1129"/>
      <c r="E183" s="1090"/>
      <c r="F183" s="1090"/>
      <c r="G183" s="1091"/>
    </row>
    <row r="184" spans="1:7" ht="31.95" customHeight="1">
      <c r="A184" s="1086"/>
      <c r="C184" s="1129"/>
      <c r="E184" s="1090"/>
      <c r="F184" s="1090"/>
      <c r="G184" s="1091"/>
    </row>
    <row r="185" spans="1:7" ht="31.95" customHeight="1">
      <c r="A185" s="1086"/>
      <c r="C185" s="1129"/>
      <c r="E185" s="1090"/>
      <c r="F185" s="1090"/>
      <c r="G185" s="1091"/>
    </row>
    <row r="186" spans="1:7" ht="31.95" customHeight="1">
      <c r="A186" s="1086"/>
      <c r="C186" s="1129"/>
      <c r="E186" s="1090"/>
      <c r="F186" s="1090"/>
      <c r="G186" s="1091"/>
    </row>
    <row r="187" spans="1:7" ht="31.95" customHeight="1">
      <c r="A187" s="1086"/>
      <c r="C187" s="1129"/>
      <c r="E187" s="1090"/>
      <c r="F187" s="1090"/>
      <c r="G187" s="1091"/>
    </row>
    <row r="188" spans="1:7" ht="31.95" customHeight="1">
      <c r="A188" s="1086"/>
      <c r="C188" s="1129"/>
      <c r="E188" s="1090"/>
      <c r="F188" s="1090"/>
      <c r="G188" s="1091"/>
    </row>
    <row r="189" spans="1:7" ht="31.95" customHeight="1">
      <c r="A189" s="1086"/>
      <c r="C189" s="1129"/>
      <c r="E189" s="1090"/>
      <c r="F189" s="1090"/>
      <c r="G189" s="1091"/>
    </row>
    <row r="190" spans="1:7" ht="31.95" customHeight="1">
      <c r="A190" s="1086"/>
      <c r="C190" s="1129"/>
      <c r="E190" s="1090"/>
      <c r="F190" s="1090"/>
      <c r="G190" s="1091"/>
    </row>
    <row r="191" spans="1:7" ht="31.95" customHeight="1">
      <c r="A191" s="1086"/>
      <c r="C191" s="1129"/>
      <c r="E191" s="1090"/>
      <c r="F191" s="1090"/>
      <c r="G191" s="1091"/>
    </row>
    <row r="192" spans="1:7" ht="31.95" customHeight="1">
      <c r="A192" s="1086"/>
      <c r="C192" s="1129"/>
      <c r="E192" s="1090"/>
      <c r="F192" s="1090"/>
      <c r="G192" s="1091"/>
    </row>
    <row r="193" spans="1:7" ht="31.95" customHeight="1">
      <c r="A193" s="1086"/>
      <c r="C193" s="1129"/>
      <c r="E193" s="1090"/>
      <c r="F193" s="1090"/>
      <c r="G193" s="1091"/>
    </row>
    <row r="194" spans="1:7" ht="31.95" customHeight="1">
      <c r="A194" s="1086"/>
      <c r="C194" s="1129"/>
      <c r="E194" s="1090"/>
      <c r="F194" s="1090"/>
      <c r="G194" s="1091"/>
    </row>
    <row r="195" spans="1:7" ht="31.95" customHeight="1">
      <c r="A195" s="1086"/>
      <c r="C195" s="1129"/>
      <c r="E195" s="1090"/>
      <c r="F195" s="1090"/>
      <c r="G195" s="1091"/>
    </row>
    <row r="196" spans="1:7" ht="31.95" customHeight="1">
      <c r="A196" s="1086"/>
      <c r="C196" s="1129"/>
      <c r="E196" s="1090"/>
      <c r="F196" s="1090"/>
      <c r="G196" s="1091"/>
    </row>
    <row r="197" spans="1:7" ht="31.95" customHeight="1">
      <c r="A197" s="1086"/>
      <c r="C197" s="1129"/>
      <c r="E197" s="1090"/>
      <c r="F197" s="1090"/>
      <c r="G197" s="1091"/>
    </row>
    <row r="198" spans="1:7" ht="31.95" customHeight="1">
      <c r="A198" s="1086"/>
      <c r="C198" s="1129"/>
      <c r="E198" s="1090"/>
      <c r="F198" s="1090"/>
      <c r="G198" s="1091"/>
    </row>
    <row r="199" spans="1:7" ht="31.95" customHeight="1">
      <c r="A199" s="1086"/>
      <c r="C199" s="1129"/>
      <c r="E199" s="1090"/>
      <c r="F199" s="1090"/>
      <c r="G199" s="1091"/>
    </row>
    <row r="200" spans="1:7" ht="31.95" customHeight="1">
      <c r="A200" s="1086"/>
      <c r="C200" s="1129"/>
      <c r="E200" s="1090"/>
      <c r="F200" s="1090"/>
      <c r="G200" s="1091"/>
    </row>
    <row r="201" spans="1:7" ht="31.95" customHeight="1">
      <c r="A201" s="1086"/>
      <c r="C201" s="1129"/>
      <c r="E201" s="1090"/>
      <c r="F201" s="1090"/>
      <c r="G201" s="1091"/>
    </row>
    <row r="202" spans="1:7" ht="31.95" customHeight="1">
      <c r="A202" s="1086"/>
      <c r="C202" s="1129"/>
      <c r="E202" s="1090"/>
      <c r="F202" s="1090"/>
      <c r="G202" s="1091"/>
    </row>
    <row r="203" spans="1:7" ht="31.95" customHeight="1">
      <c r="A203" s="1086"/>
      <c r="C203" s="1129"/>
      <c r="E203" s="1090"/>
      <c r="F203" s="1090"/>
      <c r="G203" s="1091"/>
    </row>
    <row r="204" spans="1:7" ht="31.95" customHeight="1">
      <c r="A204" s="1086"/>
      <c r="C204" s="1129"/>
      <c r="E204" s="1090"/>
      <c r="F204" s="1090"/>
      <c r="G204" s="1091"/>
    </row>
    <row r="205" spans="1:7" ht="31.95" customHeight="1">
      <c r="A205" s="1086"/>
      <c r="C205" s="1129"/>
      <c r="E205" s="1090"/>
      <c r="F205" s="1090"/>
      <c r="G205" s="1091"/>
    </row>
    <row r="206" spans="1:7" ht="31.95" customHeight="1">
      <c r="A206" s="1086"/>
      <c r="C206" s="1129"/>
      <c r="E206" s="1090"/>
      <c r="F206" s="1090"/>
      <c r="G206" s="1091"/>
    </row>
    <row r="207" spans="1:7" ht="31.95" customHeight="1">
      <c r="A207" s="1086"/>
      <c r="C207" s="1129"/>
      <c r="E207" s="1090"/>
      <c r="F207" s="1090"/>
      <c r="G207" s="1091"/>
    </row>
    <row r="208" spans="1:7" ht="31.95" customHeight="1">
      <c r="A208" s="1086"/>
      <c r="C208" s="1129"/>
      <c r="E208" s="1090"/>
      <c r="F208" s="1090"/>
      <c r="G208" s="1091"/>
    </row>
    <row r="209" spans="1:7" ht="31.95" customHeight="1">
      <c r="A209" s="1086"/>
      <c r="C209" s="1129"/>
      <c r="E209" s="1090"/>
      <c r="F209" s="1090"/>
      <c r="G209" s="1091"/>
    </row>
    <row r="210" spans="1:7" ht="31.95" customHeight="1">
      <c r="A210" s="1086"/>
      <c r="C210" s="1129"/>
      <c r="E210" s="1090"/>
      <c r="F210" s="1090"/>
      <c r="G210" s="1091"/>
    </row>
    <row r="211" spans="1:7" ht="31.95" customHeight="1">
      <c r="A211" s="1086"/>
      <c r="C211" s="1129"/>
      <c r="E211" s="1090"/>
      <c r="F211" s="1090"/>
      <c r="G211" s="1091"/>
    </row>
    <row r="212" spans="1:7" ht="31.95" customHeight="1">
      <c r="A212" s="1086"/>
      <c r="C212" s="1129"/>
      <c r="E212" s="1090"/>
      <c r="F212" s="1090"/>
      <c r="G212" s="1091"/>
    </row>
    <row r="213" spans="1:7" ht="31.95" customHeight="1">
      <c r="A213" s="1086"/>
      <c r="C213" s="1129"/>
      <c r="E213" s="1090"/>
      <c r="F213" s="1090"/>
      <c r="G213" s="1091"/>
    </row>
    <row r="214" spans="1:7" ht="31.95" customHeight="1">
      <c r="A214" s="1086"/>
      <c r="C214" s="1129"/>
      <c r="E214" s="1090"/>
      <c r="F214" s="1090"/>
      <c r="G214" s="1091"/>
    </row>
    <row r="215" spans="1:7" ht="31.95" customHeight="1">
      <c r="A215" s="1086"/>
      <c r="C215" s="1129"/>
      <c r="E215" s="1090"/>
      <c r="F215" s="1090"/>
      <c r="G215" s="1091"/>
    </row>
    <row r="216" spans="1:7" ht="31.95" customHeight="1">
      <c r="A216" s="1086"/>
      <c r="C216" s="1129"/>
      <c r="E216" s="1090"/>
      <c r="F216" s="1090"/>
      <c r="G216" s="1091"/>
    </row>
    <row r="217" spans="1:7" ht="31.95" customHeight="1">
      <c r="A217" s="1086"/>
      <c r="C217" s="1129"/>
      <c r="E217" s="1090"/>
      <c r="F217" s="1090"/>
      <c r="G217" s="1091"/>
    </row>
    <row r="218" spans="1:7" ht="31.95" customHeight="1">
      <c r="A218" s="1086"/>
      <c r="C218" s="1129"/>
      <c r="E218" s="1090"/>
      <c r="F218" s="1090"/>
      <c r="G218" s="1091"/>
    </row>
    <row r="219" spans="1:7" ht="31.95" customHeight="1">
      <c r="A219" s="1086"/>
      <c r="C219" s="1129"/>
      <c r="E219" s="1090"/>
      <c r="F219" s="1090"/>
      <c r="G219" s="1091"/>
    </row>
    <row r="220" spans="1:7" ht="31.95" customHeight="1">
      <c r="A220" s="1086"/>
      <c r="C220" s="1129"/>
      <c r="E220" s="1090"/>
      <c r="F220" s="1090"/>
      <c r="G220" s="1091"/>
    </row>
    <row r="221" spans="1:7" ht="31.95" customHeight="1">
      <c r="A221" s="1086"/>
      <c r="C221" s="1129"/>
      <c r="E221" s="1090"/>
      <c r="F221" s="1090"/>
      <c r="G221" s="1091"/>
    </row>
    <row r="222" spans="1:7" ht="31.95" customHeight="1">
      <c r="A222" s="1086"/>
      <c r="C222" s="1129"/>
      <c r="E222" s="1090"/>
      <c r="F222" s="1090"/>
      <c r="G222" s="1091"/>
    </row>
    <row r="223" spans="1:7" ht="31.95" customHeight="1">
      <c r="A223" s="1086"/>
      <c r="C223" s="1129"/>
      <c r="E223" s="1090"/>
      <c r="F223" s="1090"/>
      <c r="G223" s="1091"/>
    </row>
    <row r="224" spans="1:7" ht="31.95" customHeight="1">
      <c r="A224" s="1086"/>
      <c r="C224" s="1129"/>
      <c r="E224" s="1090"/>
      <c r="F224" s="1090"/>
      <c r="G224" s="1091"/>
    </row>
    <row r="225" spans="1:7" ht="31.95" customHeight="1">
      <c r="A225" s="1086"/>
      <c r="C225" s="1129"/>
      <c r="E225" s="1090"/>
      <c r="F225" s="1090"/>
      <c r="G225" s="1091"/>
    </row>
    <row r="226" spans="1:7" ht="31.95" customHeight="1">
      <c r="A226" s="1086"/>
      <c r="C226" s="1129"/>
      <c r="E226" s="1090"/>
      <c r="F226" s="1090"/>
      <c r="G226" s="1091"/>
    </row>
    <row r="227" spans="1:7" ht="31.95" customHeight="1">
      <c r="A227" s="1086"/>
      <c r="C227" s="1129"/>
      <c r="E227" s="1090"/>
      <c r="F227" s="1090"/>
      <c r="G227" s="1091"/>
    </row>
    <row r="228" spans="1:7" ht="31.95" customHeight="1">
      <c r="A228" s="1086"/>
      <c r="C228" s="1129"/>
      <c r="E228" s="1090"/>
      <c r="F228" s="1090"/>
      <c r="G228" s="1091"/>
    </row>
    <row r="229" spans="1:7" ht="31.95" customHeight="1">
      <c r="A229" s="1086"/>
      <c r="C229" s="1129"/>
      <c r="E229" s="1090"/>
      <c r="F229" s="1090"/>
      <c r="G229" s="1091"/>
    </row>
    <row r="230" spans="1:7" ht="31.95" customHeight="1">
      <c r="A230" s="1086"/>
      <c r="C230" s="1129"/>
      <c r="E230" s="1090"/>
      <c r="F230" s="1090"/>
      <c r="G230" s="1091"/>
    </row>
    <row r="231" spans="1:7" ht="31.95" customHeight="1">
      <c r="A231" s="1086"/>
      <c r="C231" s="1129"/>
      <c r="E231" s="1090"/>
      <c r="F231" s="1090"/>
      <c r="G231" s="1091"/>
    </row>
    <row r="232" spans="1:7" ht="31.95" customHeight="1">
      <c r="A232" s="1086"/>
      <c r="C232" s="1129"/>
      <c r="E232" s="1090"/>
      <c r="F232" s="1090"/>
      <c r="G232" s="1091"/>
    </row>
    <row r="233" spans="1:7" ht="31.95" customHeight="1">
      <c r="A233" s="1086"/>
      <c r="C233" s="1129"/>
      <c r="E233" s="1090"/>
      <c r="F233" s="1090"/>
      <c r="G233" s="1091"/>
    </row>
    <row r="234" spans="1:7" ht="31.95" customHeight="1">
      <c r="A234" s="1086"/>
      <c r="C234" s="1129"/>
      <c r="E234" s="1090"/>
      <c r="F234" s="1090"/>
      <c r="G234" s="1091"/>
    </row>
    <row r="235" spans="1:7" ht="31.95" customHeight="1">
      <c r="A235" s="1086"/>
      <c r="C235" s="1129"/>
      <c r="E235" s="1090"/>
      <c r="F235" s="1090"/>
      <c r="G235" s="1091"/>
    </row>
    <row r="236" spans="1:7" ht="31.95" customHeight="1">
      <c r="A236" s="1086"/>
      <c r="C236" s="1129"/>
      <c r="E236" s="1090"/>
      <c r="F236" s="1090"/>
      <c r="G236" s="1091"/>
    </row>
    <row r="237" spans="1:7" ht="31.95" customHeight="1">
      <c r="A237" s="1086"/>
      <c r="C237" s="1129"/>
      <c r="E237" s="1090"/>
      <c r="F237" s="1090"/>
      <c r="G237" s="1091"/>
    </row>
    <row r="238" spans="1:7" ht="31.95" customHeight="1">
      <c r="A238" s="1086"/>
      <c r="C238" s="1129"/>
      <c r="E238" s="1090"/>
      <c r="F238" s="1090"/>
      <c r="G238" s="1091"/>
    </row>
    <row r="239" spans="1:7" ht="31.95" customHeight="1">
      <c r="A239" s="1086"/>
      <c r="C239" s="1129"/>
      <c r="E239" s="1090"/>
      <c r="F239" s="1090"/>
      <c r="G239" s="1091"/>
    </row>
    <row r="240" spans="1:7" ht="31.95" customHeight="1">
      <c r="A240" s="1086"/>
      <c r="C240" s="1129"/>
      <c r="E240" s="1090"/>
      <c r="F240" s="1090"/>
      <c r="G240" s="1091"/>
    </row>
    <row r="241" spans="1:7" ht="31.95" customHeight="1">
      <c r="A241" s="1086"/>
      <c r="C241" s="1129"/>
      <c r="E241" s="1090"/>
      <c r="F241" s="1090"/>
      <c r="G241" s="1091"/>
    </row>
    <row r="242" spans="1:7" ht="31.95" customHeight="1">
      <c r="A242" s="1086"/>
      <c r="C242" s="1129"/>
      <c r="E242" s="1090"/>
      <c r="F242" s="1090"/>
      <c r="G242" s="1091"/>
    </row>
    <row r="243" spans="1:7" ht="31.95" customHeight="1">
      <c r="A243" s="1086"/>
      <c r="C243" s="1129"/>
      <c r="E243" s="1090"/>
      <c r="F243" s="1090"/>
      <c r="G243" s="1091"/>
    </row>
    <row r="244" spans="1:7" ht="31.95" customHeight="1">
      <c r="A244" s="1086"/>
      <c r="C244" s="1129"/>
      <c r="E244" s="1090"/>
      <c r="F244" s="1090"/>
      <c r="G244" s="1091"/>
    </row>
    <row r="245" spans="1:7" ht="31.95" customHeight="1">
      <c r="A245" s="1086"/>
      <c r="C245" s="1129"/>
      <c r="E245" s="1090"/>
      <c r="F245" s="1090"/>
      <c r="G245" s="1091"/>
    </row>
    <row r="246" spans="1:7" ht="31.95" customHeight="1">
      <c r="A246" s="1086"/>
      <c r="C246" s="1129"/>
      <c r="E246" s="1090"/>
      <c r="F246" s="1090"/>
      <c r="G246" s="1091"/>
    </row>
    <row r="247" spans="1:7" ht="31.95" customHeight="1">
      <c r="A247" s="1086"/>
      <c r="C247" s="1129"/>
      <c r="E247" s="1090"/>
      <c r="F247" s="1090"/>
      <c r="G247" s="1091"/>
    </row>
    <row r="248" spans="1:7" ht="31.95" customHeight="1">
      <c r="A248" s="1086"/>
      <c r="C248" s="1129"/>
      <c r="E248" s="1090"/>
      <c r="F248" s="1090"/>
      <c r="G248" s="1091"/>
    </row>
    <row r="249" spans="1:7" ht="31.95" customHeight="1">
      <c r="A249" s="1086"/>
      <c r="C249" s="1129"/>
      <c r="E249" s="1090"/>
      <c r="F249" s="1090"/>
      <c r="G249" s="1091"/>
    </row>
    <row r="250" spans="1:7" ht="31.95" customHeight="1">
      <c r="A250" s="1086"/>
      <c r="C250" s="1129"/>
      <c r="E250" s="1090"/>
      <c r="F250" s="1090"/>
      <c r="G250" s="1091"/>
    </row>
    <row r="251" spans="1:7" ht="31.95" customHeight="1">
      <c r="A251" s="1086"/>
      <c r="C251" s="1129"/>
      <c r="E251" s="1090"/>
      <c r="F251" s="1090"/>
      <c r="G251" s="1091"/>
    </row>
    <row r="252" spans="1:7" ht="31.95" customHeight="1">
      <c r="A252" s="1086"/>
      <c r="C252" s="1129"/>
      <c r="E252" s="1090"/>
      <c r="F252" s="1090"/>
      <c r="G252" s="1091"/>
    </row>
    <row r="253" spans="1:7" ht="31.95" customHeight="1">
      <c r="A253" s="1086"/>
      <c r="C253" s="1129"/>
      <c r="E253" s="1090"/>
      <c r="F253" s="1090"/>
      <c r="G253" s="1091"/>
    </row>
    <row r="254" spans="1:7" ht="31.95" customHeight="1">
      <c r="A254" s="1086"/>
      <c r="C254" s="1129"/>
      <c r="E254" s="1090"/>
      <c r="F254" s="1090"/>
      <c r="G254" s="1091"/>
    </row>
    <row r="255" spans="1:7" ht="31.95" customHeight="1">
      <c r="A255" s="1086"/>
      <c r="C255" s="1129"/>
      <c r="E255" s="1090"/>
      <c r="F255" s="1090"/>
      <c r="G255" s="1091"/>
    </row>
    <row r="256" spans="1:7" ht="31.95" customHeight="1">
      <c r="A256" s="1086"/>
      <c r="C256" s="1129"/>
      <c r="E256" s="1090"/>
      <c r="F256" s="1090"/>
      <c r="G256" s="1091"/>
    </row>
    <row r="257" spans="1:7" ht="31.95" customHeight="1">
      <c r="A257" s="1086"/>
      <c r="C257" s="1129"/>
      <c r="E257" s="1090"/>
      <c r="F257" s="1090"/>
      <c r="G257" s="1091"/>
    </row>
    <row r="258" spans="1:7" ht="31.95" customHeight="1">
      <c r="A258" s="1086"/>
      <c r="C258" s="1129"/>
      <c r="E258" s="1090"/>
      <c r="F258" s="1090"/>
      <c r="G258" s="1091"/>
    </row>
    <row r="259" spans="1:7" ht="31.95" customHeight="1">
      <c r="A259" s="1086"/>
      <c r="C259" s="1129"/>
      <c r="E259" s="1090"/>
      <c r="F259" s="1090"/>
      <c r="G259" s="1091"/>
    </row>
    <row r="260" spans="1:7" ht="31.95" customHeight="1">
      <c r="A260" s="1086"/>
      <c r="C260" s="1129"/>
      <c r="E260" s="1090"/>
      <c r="F260" s="1090"/>
      <c r="G260" s="1091"/>
    </row>
    <row r="261" spans="1:7" ht="31.95" customHeight="1">
      <c r="A261" s="1086"/>
      <c r="C261" s="1129"/>
      <c r="E261" s="1090"/>
      <c r="F261" s="1090"/>
      <c r="G261" s="1091"/>
    </row>
    <row r="262" spans="1:7" ht="31.95" customHeight="1">
      <c r="A262" s="1086"/>
      <c r="C262" s="1129"/>
      <c r="E262" s="1090"/>
      <c r="F262" s="1090"/>
      <c r="G262" s="1091"/>
    </row>
    <row r="263" spans="1:7" ht="31.95" customHeight="1">
      <c r="A263" s="1086"/>
      <c r="C263" s="1129"/>
      <c r="E263" s="1090"/>
      <c r="F263" s="1090"/>
      <c r="G263" s="1091"/>
    </row>
    <row r="264" spans="1:7" ht="31.95" customHeight="1">
      <c r="A264" s="1086"/>
      <c r="C264" s="1129"/>
      <c r="E264" s="1090"/>
      <c r="F264" s="1090"/>
      <c r="G264" s="1091"/>
    </row>
    <row r="265" spans="1:7" ht="31.95" customHeight="1">
      <c r="A265" s="1086"/>
      <c r="C265" s="1129"/>
      <c r="E265" s="1090"/>
      <c r="F265" s="1090"/>
      <c r="G265" s="1091"/>
    </row>
    <row r="266" spans="1:7" ht="31.95" customHeight="1">
      <c r="A266" s="1086"/>
      <c r="C266" s="1129"/>
      <c r="E266" s="1090"/>
      <c r="F266" s="1090"/>
      <c r="G266" s="1091"/>
    </row>
    <row r="267" spans="1:7" ht="31.95" customHeight="1">
      <c r="A267" s="1086"/>
      <c r="C267" s="1129"/>
      <c r="E267" s="1090"/>
      <c r="F267" s="1090"/>
      <c r="G267" s="1091"/>
    </row>
    <row r="268" spans="1:7" ht="31.95" customHeight="1">
      <c r="A268" s="1086"/>
      <c r="C268" s="1129"/>
      <c r="E268" s="1090"/>
      <c r="F268" s="1090"/>
      <c r="G268" s="1091"/>
    </row>
    <row r="269" spans="1:7" ht="31.95" customHeight="1">
      <c r="A269" s="1086"/>
      <c r="C269" s="1129"/>
      <c r="E269" s="1090"/>
      <c r="F269" s="1090"/>
      <c r="G269" s="1091"/>
    </row>
    <row r="270" spans="1:7" ht="31.95" customHeight="1">
      <c r="A270" s="1086"/>
      <c r="C270" s="1129"/>
      <c r="E270" s="1090"/>
      <c r="F270" s="1090"/>
      <c r="G270" s="1091"/>
    </row>
    <row r="271" spans="1:7" ht="31.95" customHeight="1">
      <c r="A271" s="1086"/>
      <c r="C271" s="1129"/>
      <c r="E271" s="1090"/>
      <c r="F271" s="1090"/>
      <c r="G271" s="1091"/>
    </row>
    <row r="272" spans="1:7" ht="31.95" customHeight="1">
      <c r="A272" s="1086"/>
      <c r="C272" s="1129"/>
      <c r="E272" s="1090"/>
      <c r="F272" s="1090"/>
      <c r="G272" s="1091"/>
    </row>
    <row r="273" spans="1:7" ht="31.95" customHeight="1">
      <c r="A273" s="1086"/>
      <c r="C273" s="1129"/>
      <c r="E273" s="1090"/>
      <c r="F273" s="1090"/>
      <c r="G273" s="1091"/>
    </row>
    <row r="274" spans="1:7" ht="31.95" customHeight="1">
      <c r="A274" s="1086"/>
      <c r="C274" s="1129"/>
      <c r="E274" s="1090"/>
      <c r="F274" s="1090"/>
      <c r="G274" s="1091"/>
    </row>
    <row r="275" spans="1:7" ht="31.95" customHeight="1">
      <c r="A275" s="1086"/>
      <c r="C275" s="1129"/>
      <c r="E275" s="1090"/>
      <c r="F275" s="1090"/>
      <c r="G275" s="1091"/>
    </row>
    <row r="276" spans="1:7" ht="31.95" customHeight="1">
      <c r="A276" s="1086"/>
      <c r="C276" s="1129"/>
      <c r="E276" s="1090"/>
      <c r="F276" s="1090"/>
      <c r="G276" s="1091"/>
    </row>
    <row r="277" spans="1:7" ht="31.95" customHeight="1">
      <c r="A277" s="1086"/>
      <c r="C277" s="1129"/>
      <c r="E277" s="1090"/>
      <c r="F277" s="1090"/>
      <c r="G277" s="1091"/>
    </row>
    <row r="278" spans="1:7" ht="31.95" customHeight="1">
      <c r="A278" s="1086"/>
      <c r="C278" s="1129"/>
      <c r="E278" s="1090"/>
      <c r="F278" s="1090"/>
      <c r="G278" s="1091"/>
    </row>
    <row r="279" spans="1:7" ht="31.95" customHeight="1">
      <c r="A279" s="1086"/>
      <c r="C279" s="1129"/>
      <c r="E279" s="1090"/>
      <c r="F279" s="1090"/>
      <c r="G279" s="1091"/>
    </row>
    <row r="280" spans="1:7" ht="31.95" customHeight="1">
      <c r="A280" s="1086"/>
      <c r="C280" s="1129"/>
      <c r="E280" s="1090"/>
      <c r="F280" s="1090"/>
      <c r="G280" s="1091"/>
    </row>
    <row r="281" spans="1:7" ht="31.95" customHeight="1">
      <c r="A281" s="1086"/>
      <c r="C281" s="1129"/>
      <c r="E281" s="1090"/>
      <c r="F281" s="1090"/>
      <c r="G281" s="1091"/>
    </row>
    <row r="282" spans="1:7" ht="31.95" customHeight="1">
      <c r="A282" s="1086"/>
      <c r="C282" s="1129"/>
      <c r="E282" s="1090"/>
      <c r="F282" s="1090"/>
      <c r="G282" s="1091"/>
    </row>
    <row r="283" spans="1:7" ht="31.95" customHeight="1">
      <c r="A283" s="1086"/>
      <c r="C283" s="1129"/>
      <c r="E283" s="1090"/>
      <c r="F283" s="1090"/>
      <c r="G283" s="1091"/>
    </row>
    <row r="284" spans="1:7" ht="31.95" customHeight="1">
      <c r="A284" s="1086"/>
      <c r="C284" s="1129"/>
      <c r="E284" s="1090"/>
      <c r="F284" s="1090"/>
      <c r="G284" s="1091"/>
    </row>
    <row r="285" spans="1:7" ht="31.95" customHeight="1">
      <c r="A285" s="1086"/>
      <c r="C285" s="1129"/>
      <c r="E285" s="1090"/>
      <c r="F285" s="1090"/>
      <c r="G285" s="1091"/>
    </row>
    <row r="286" spans="1:7" ht="31.95" customHeight="1">
      <c r="A286" s="1086"/>
      <c r="C286" s="1129"/>
      <c r="E286" s="1090"/>
      <c r="F286" s="1090"/>
      <c r="G286" s="1091"/>
    </row>
    <row r="287" spans="1:7" ht="31.95" customHeight="1">
      <c r="A287" s="1086"/>
      <c r="C287" s="1129"/>
      <c r="E287" s="1090"/>
      <c r="F287" s="1090"/>
      <c r="G287" s="1091"/>
    </row>
    <row r="288" spans="1:7" ht="31.95" customHeight="1">
      <c r="A288" s="1086"/>
      <c r="C288" s="1129"/>
      <c r="E288" s="1090"/>
      <c r="F288" s="1090"/>
      <c r="G288" s="1091"/>
    </row>
    <row r="289" spans="1:7" ht="31.95" customHeight="1">
      <c r="A289" s="1086"/>
      <c r="C289" s="1129"/>
      <c r="E289" s="1090"/>
      <c r="F289" s="1090"/>
      <c r="G289" s="1091"/>
    </row>
    <row r="290" spans="1:7" ht="31.95" customHeight="1">
      <c r="A290" s="1086"/>
      <c r="C290" s="1129"/>
      <c r="E290" s="1090"/>
      <c r="F290" s="1090"/>
      <c r="G290" s="1091"/>
    </row>
    <row r="291" spans="1:7" ht="31.95" customHeight="1">
      <c r="A291" s="1086"/>
      <c r="C291" s="1129"/>
      <c r="E291" s="1090"/>
      <c r="F291" s="1090"/>
      <c r="G291" s="1091"/>
    </row>
    <row r="292" spans="1:7" ht="31.95" customHeight="1">
      <c r="A292" s="1086"/>
      <c r="C292" s="1129"/>
      <c r="E292" s="1090"/>
      <c r="F292" s="1090"/>
      <c r="G292" s="1091"/>
    </row>
    <row r="293" spans="1:7" ht="31.95" customHeight="1">
      <c r="A293" s="1086"/>
      <c r="C293" s="1129"/>
      <c r="E293" s="1090"/>
      <c r="F293" s="1090"/>
      <c r="G293" s="1091"/>
    </row>
    <row r="294" spans="1:7" ht="31.95" customHeight="1">
      <c r="A294" s="1086"/>
      <c r="C294" s="1129"/>
      <c r="E294" s="1090"/>
      <c r="F294" s="1090"/>
      <c r="G294" s="1091"/>
    </row>
    <row r="295" spans="1:7" ht="31.95" customHeight="1">
      <c r="A295" s="1086"/>
      <c r="C295" s="1129"/>
      <c r="E295" s="1090"/>
      <c r="F295" s="1090"/>
      <c r="G295" s="1091"/>
    </row>
    <row r="296" spans="1:7" ht="31.95" customHeight="1">
      <c r="A296" s="1086"/>
      <c r="C296" s="1129"/>
      <c r="E296" s="1090"/>
      <c r="F296" s="1090"/>
      <c r="G296" s="1091"/>
    </row>
    <row r="297" spans="1:7" ht="31.95" customHeight="1">
      <c r="A297" s="1086"/>
      <c r="C297" s="1129"/>
      <c r="E297" s="1090"/>
      <c r="F297" s="1090"/>
      <c r="G297" s="1091"/>
    </row>
    <row r="298" spans="1:7" ht="31.95" customHeight="1">
      <c r="A298" s="1086"/>
      <c r="C298" s="1129"/>
      <c r="E298" s="1090"/>
      <c r="F298" s="1090"/>
      <c r="G298" s="1091"/>
    </row>
    <row r="299" spans="1:7" ht="31.95" customHeight="1">
      <c r="A299" s="1086"/>
      <c r="C299" s="1129"/>
      <c r="E299" s="1090"/>
      <c r="F299" s="1090"/>
      <c r="G299" s="1091"/>
    </row>
    <row r="300" spans="1:7" ht="31.95" customHeight="1">
      <c r="A300" s="1086"/>
      <c r="C300" s="1129"/>
      <c r="E300" s="1090"/>
      <c r="F300" s="1090"/>
      <c r="G300" s="1091"/>
    </row>
    <row r="301" spans="1:7" ht="31.95" customHeight="1">
      <c r="A301" s="1086"/>
      <c r="C301" s="1129"/>
      <c r="E301" s="1090"/>
      <c r="F301" s="1090"/>
      <c r="G301" s="1091"/>
    </row>
    <row r="302" spans="1:7" ht="31.95" customHeight="1">
      <c r="A302" s="1086"/>
      <c r="C302" s="1129"/>
      <c r="E302" s="1090"/>
      <c r="F302" s="1090"/>
      <c r="G302" s="1091"/>
    </row>
    <row r="303" spans="1:7" ht="31.95" customHeight="1">
      <c r="A303" s="1086"/>
      <c r="C303" s="1129"/>
      <c r="E303" s="1090"/>
      <c r="F303" s="1090"/>
      <c r="G303" s="1091"/>
    </row>
    <row r="304" spans="1:7" ht="31.95" customHeight="1">
      <c r="A304" s="1086"/>
      <c r="C304" s="1129"/>
      <c r="E304" s="1090"/>
      <c r="F304" s="1090"/>
      <c r="G304" s="1091"/>
    </row>
    <row r="305" spans="1:7" ht="31.95" customHeight="1">
      <c r="A305" s="1086"/>
      <c r="C305" s="1129"/>
      <c r="E305" s="1090"/>
      <c r="F305" s="1090"/>
      <c r="G305" s="1091"/>
    </row>
    <row r="306" spans="1:7" ht="31.95" customHeight="1">
      <c r="A306" s="1086"/>
      <c r="C306" s="1129"/>
      <c r="E306" s="1090"/>
      <c r="F306" s="1090"/>
      <c r="G306" s="1091"/>
    </row>
    <row r="307" spans="1:7" ht="31.95" customHeight="1">
      <c r="A307" s="1086"/>
      <c r="C307" s="1129"/>
      <c r="E307" s="1090"/>
      <c r="F307" s="1090"/>
      <c r="G307" s="1091"/>
    </row>
    <row r="308" spans="1:7" ht="31.95" customHeight="1">
      <c r="A308" s="1086"/>
      <c r="C308" s="1129"/>
      <c r="E308" s="1090"/>
      <c r="F308" s="1090"/>
      <c r="G308" s="1091"/>
    </row>
    <row r="309" spans="1:7" ht="31.95" customHeight="1">
      <c r="A309" s="1086"/>
      <c r="C309" s="1129"/>
      <c r="E309" s="1090"/>
      <c r="F309" s="1090"/>
      <c r="G309" s="1091"/>
    </row>
    <row r="310" spans="1:7" ht="31.95" customHeight="1">
      <c r="A310" s="1086"/>
      <c r="C310" s="1129"/>
      <c r="E310" s="1090"/>
      <c r="F310" s="1090"/>
      <c r="G310" s="1091"/>
    </row>
    <row r="311" spans="1:7" ht="31.95" customHeight="1">
      <c r="A311" s="1086"/>
      <c r="C311" s="1129"/>
      <c r="E311" s="1090"/>
      <c r="F311" s="1090"/>
      <c r="G311" s="1091"/>
    </row>
    <row r="312" spans="1:7" ht="31.95" customHeight="1">
      <c r="A312" s="1086"/>
      <c r="C312" s="1129"/>
      <c r="E312" s="1090"/>
      <c r="F312" s="1090"/>
      <c r="G312" s="1091"/>
    </row>
    <row r="313" spans="1:7" ht="31.95" customHeight="1">
      <c r="A313" s="1086"/>
      <c r="C313" s="1129"/>
      <c r="E313" s="1090"/>
      <c r="F313" s="1090"/>
      <c r="G313" s="1091"/>
    </row>
    <row r="314" spans="1:7" ht="31.95" customHeight="1">
      <c r="A314" s="1086"/>
      <c r="C314" s="1129"/>
      <c r="E314" s="1090"/>
      <c r="F314" s="1090"/>
      <c r="G314" s="1091"/>
    </row>
    <row r="315" spans="1:7" ht="31.95" customHeight="1">
      <c r="A315" s="1086"/>
      <c r="C315" s="1129"/>
      <c r="E315" s="1090"/>
      <c r="F315" s="1090"/>
      <c r="G315" s="1091"/>
    </row>
    <row r="316" spans="1:7" ht="31.95" customHeight="1">
      <c r="A316" s="1086"/>
      <c r="C316" s="1129"/>
      <c r="E316" s="1090"/>
      <c r="F316" s="1090"/>
      <c r="G316" s="1091"/>
    </row>
    <row r="317" spans="1:7" ht="31.95" customHeight="1">
      <c r="A317" s="1086"/>
      <c r="C317" s="1129"/>
      <c r="E317" s="1090"/>
      <c r="F317" s="1090"/>
      <c r="G317" s="1091"/>
    </row>
    <row r="318" spans="1:7" ht="31.95" customHeight="1">
      <c r="A318" s="1086"/>
      <c r="C318" s="1129"/>
      <c r="E318" s="1090"/>
      <c r="F318" s="1090"/>
      <c r="G318" s="1091"/>
    </row>
    <row r="319" spans="1:7" ht="31.95" customHeight="1">
      <c r="A319" s="1086"/>
      <c r="C319" s="1129"/>
      <c r="E319" s="1090"/>
      <c r="F319" s="1090"/>
      <c r="G319" s="1091"/>
    </row>
    <row r="320" spans="1:7" ht="31.95" customHeight="1">
      <c r="A320" s="1086"/>
      <c r="C320" s="1129"/>
      <c r="E320" s="1090"/>
      <c r="F320" s="1090"/>
      <c r="G320" s="1091"/>
    </row>
    <row r="321" spans="1:7" ht="31.95" customHeight="1">
      <c r="A321" s="1086"/>
      <c r="C321" s="1129"/>
      <c r="E321" s="1090"/>
      <c r="F321" s="1090"/>
      <c r="G321" s="1091"/>
    </row>
    <row r="322" spans="1:7" ht="31.95" customHeight="1">
      <c r="A322" s="1086"/>
      <c r="C322" s="1129"/>
      <c r="E322" s="1090"/>
      <c r="F322" s="1090"/>
      <c r="G322" s="1091"/>
    </row>
    <row r="323" spans="1:7" ht="31.95" customHeight="1">
      <c r="A323" s="1086"/>
      <c r="C323" s="1129"/>
      <c r="E323" s="1090"/>
      <c r="F323" s="1090"/>
      <c r="G323" s="1091"/>
    </row>
    <row r="324" spans="1:7" ht="31.95" customHeight="1">
      <c r="A324" s="1086"/>
      <c r="C324" s="1129"/>
      <c r="E324" s="1090"/>
      <c r="F324" s="1090"/>
      <c r="G324" s="1091"/>
    </row>
    <row r="325" spans="1:7" ht="31.95" customHeight="1">
      <c r="A325" s="1086"/>
      <c r="C325" s="1129"/>
      <c r="E325" s="1090"/>
      <c r="F325" s="1090"/>
      <c r="G325" s="1091"/>
    </row>
    <row r="326" spans="1:7" ht="31.95" customHeight="1">
      <c r="A326" s="1086"/>
      <c r="C326" s="1129"/>
      <c r="E326" s="1090"/>
      <c r="F326" s="1090"/>
      <c r="G326" s="1091"/>
    </row>
    <row r="327" spans="1:7" ht="31.95" customHeight="1">
      <c r="A327" s="1086"/>
      <c r="C327" s="1129"/>
      <c r="E327" s="1090"/>
      <c r="F327" s="1090"/>
      <c r="G327" s="1091"/>
    </row>
    <row r="328" spans="1:7" ht="31.95" customHeight="1">
      <c r="A328" s="1086"/>
      <c r="C328" s="1129"/>
      <c r="E328" s="1090"/>
      <c r="F328" s="1090"/>
      <c r="G328" s="1091"/>
    </row>
    <row r="329" spans="1:7" ht="31.95" customHeight="1">
      <c r="A329" s="1086"/>
      <c r="C329" s="1129"/>
      <c r="E329" s="1090"/>
      <c r="F329" s="1090"/>
      <c r="G329" s="1091"/>
    </row>
    <row r="330" spans="1:7" ht="31.95" customHeight="1">
      <c r="A330" s="1086"/>
      <c r="C330" s="1129"/>
      <c r="E330" s="1090"/>
      <c r="F330" s="1090"/>
      <c r="G330" s="1091"/>
    </row>
    <row r="331" spans="1:7" ht="31.95" customHeight="1">
      <c r="A331" s="1086"/>
      <c r="C331" s="1129"/>
      <c r="E331" s="1090"/>
      <c r="F331" s="1090"/>
      <c r="G331" s="1091"/>
    </row>
    <row r="332" spans="1:7" ht="31.95" customHeight="1">
      <c r="A332" s="1086"/>
      <c r="C332" s="1129"/>
      <c r="E332" s="1090"/>
      <c r="F332" s="1090"/>
      <c r="G332" s="1091"/>
    </row>
    <row r="333" spans="1:7" ht="31.95" customHeight="1">
      <c r="A333" s="1086"/>
      <c r="C333" s="1129"/>
      <c r="E333" s="1090"/>
      <c r="F333" s="1090"/>
      <c r="G333" s="1091"/>
    </row>
    <row r="334" spans="1:7" ht="31.95" customHeight="1">
      <c r="A334" s="1086"/>
      <c r="C334" s="1129"/>
      <c r="E334" s="1090"/>
      <c r="F334" s="1090"/>
      <c r="G334" s="1091"/>
    </row>
    <row r="335" spans="1:7" ht="31.95" customHeight="1">
      <c r="A335" s="1086"/>
      <c r="C335" s="1129"/>
      <c r="E335" s="1090"/>
      <c r="F335" s="1090"/>
      <c r="G335" s="1091"/>
    </row>
    <row r="336" spans="1:7" ht="31.95" customHeight="1">
      <c r="A336" s="1086"/>
      <c r="C336" s="1129"/>
      <c r="E336" s="1090"/>
      <c r="F336" s="1090"/>
      <c r="G336" s="1091"/>
    </row>
    <row r="337" spans="1:7" ht="31.95" customHeight="1">
      <c r="A337" s="1086"/>
      <c r="C337" s="1129"/>
      <c r="E337" s="1090"/>
      <c r="F337" s="1090"/>
      <c r="G337" s="1091"/>
    </row>
    <row r="338" spans="1:7" ht="31.95" customHeight="1">
      <c r="A338" s="1086"/>
      <c r="C338" s="1129"/>
      <c r="E338" s="1090"/>
      <c r="F338" s="1090"/>
      <c r="G338" s="1091"/>
    </row>
    <row r="339" spans="1:7" ht="31.95" customHeight="1">
      <c r="A339" s="1086"/>
      <c r="C339" s="1129"/>
      <c r="E339" s="1090"/>
      <c r="F339" s="1090"/>
      <c r="G339" s="1091"/>
    </row>
    <row r="340" spans="1:7" ht="31.95" customHeight="1">
      <c r="A340" s="1086"/>
      <c r="C340" s="1129"/>
      <c r="E340" s="1090"/>
      <c r="F340" s="1090"/>
      <c r="G340" s="1091"/>
    </row>
    <row r="341" spans="1:7" ht="31.95" customHeight="1">
      <c r="A341" s="1086"/>
      <c r="C341" s="1129"/>
      <c r="E341" s="1090"/>
      <c r="F341" s="1090"/>
      <c r="G341" s="1091"/>
    </row>
    <row r="342" spans="1:7" ht="31.95" customHeight="1">
      <c r="A342" s="1086"/>
      <c r="C342" s="1129"/>
      <c r="E342" s="1090"/>
      <c r="F342" s="1090"/>
      <c r="G342" s="1091"/>
    </row>
    <row r="343" spans="1:7" ht="31.95" customHeight="1">
      <c r="A343" s="1086"/>
      <c r="C343" s="1129"/>
      <c r="E343" s="1090"/>
      <c r="F343" s="1090"/>
      <c r="G343" s="1091"/>
    </row>
    <row r="344" spans="1:7" ht="31.95" customHeight="1">
      <c r="A344" s="1086"/>
      <c r="C344" s="1129"/>
      <c r="E344" s="1090"/>
      <c r="F344" s="1090"/>
      <c r="G344" s="1091"/>
    </row>
    <row r="345" spans="1:7" ht="31.95" customHeight="1">
      <c r="A345" s="1086"/>
      <c r="C345" s="1129"/>
      <c r="E345" s="1090"/>
      <c r="F345" s="1090"/>
      <c r="G345" s="1091"/>
    </row>
    <row r="346" spans="1:7" ht="31.95" customHeight="1">
      <c r="A346" s="1086"/>
      <c r="C346" s="1129"/>
      <c r="E346" s="1090"/>
      <c r="F346" s="1090"/>
      <c r="G346" s="1091"/>
    </row>
    <row r="347" spans="1:7" ht="31.95" customHeight="1">
      <c r="A347" s="1086"/>
      <c r="C347" s="1129"/>
      <c r="E347" s="1090"/>
      <c r="F347" s="1090"/>
      <c r="G347" s="1091"/>
    </row>
    <row r="348" spans="1:7" ht="31.95" customHeight="1">
      <c r="A348" s="1086"/>
      <c r="C348" s="1129"/>
      <c r="E348" s="1090"/>
      <c r="F348" s="1090"/>
      <c r="G348" s="1091"/>
    </row>
    <row r="349" spans="1:7" ht="31.95" customHeight="1">
      <c r="A349" s="1086"/>
      <c r="C349" s="1129"/>
      <c r="E349" s="1090"/>
      <c r="F349" s="1090"/>
      <c r="G349" s="1091"/>
    </row>
    <row r="350" spans="1:7" ht="31.95" customHeight="1">
      <c r="A350" s="1086"/>
      <c r="C350" s="1129"/>
      <c r="E350" s="1090"/>
      <c r="F350" s="1090"/>
      <c r="G350" s="1091"/>
    </row>
    <row r="351" spans="1:7" ht="31.95" customHeight="1">
      <c r="A351" s="1086"/>
      <c r="C351" s="1129"/>
      <c r="E351" s="1090"/>
      <c r="F351" s="1090"/>
      <c r="G351" s="1091"/>
    </row>
    <row r="352" spans="1:7" ht="31.95" customHeight="1">
      <c r="A352" s="1086"/>
      <c r="C352" s="1129"/>
      <c r="E352" s="1090"/>
      <c r="F352" s="1090"/>
      <c r="G352" s="1091"/>
    </row>
    <row r="353" spans="1:7" ht="31.95" customHeight="1">
      <c r="A353" s="1086"/>
      <c r="C353" s="1129"/>
      <c r="E353" s="1090"/>
      <c r="F353" s="1090"/>
      <c r="G353" s="1091"/>
    </row>
    <row r="354" spans="1:7" ht="31.95" customHeight="1">
      <c r="A354" s="1086"/>
      <c r="C354" s="1129"/>
      <c r="E354" s="1090"/>
      <c r="F354" s="1090"/>
      <c r="G354" s="1091"/>
    </row>
    <row r="355" spans="1:7" ht="31.95" customHeight="1">
      <c r="A355" s="1086"/>
      <c r="C355" s="1129"/>
      <c r="E355" s="1090"/>
      <c r="F355" s="1090"/>
      <c r="G355" s="1091"/>
    </row>
    <row r="356" spans="1:7" ht="31.95" customHeight="1">
      <c r="A356" s="1086"/>
      <c r="C356" s="1129"/>
      <c r="E356" s="1090"/>
      <c r="F356" s="1090"/>
      <c r="G356" s="1091"/>
    </row>
    <row r="357" spans="1:7" ht="31.95" customHeight="1">
      <c r="A357" s="1086"/>
      <c r="C357" s="1129"/>
      <c r="E357" s="1090"/>
      <c r="F357" s="1090"/>
      <c r="G357" s="1091"/>
    </row>
    <row r="358" spans="1:7" ht="31.95" customHeight="1">
      <c r="A358" s="1086"/>
      <c r="C358" s="1129"/>
      <c r="E358" s="1090"/>
      <c r="F358" s="1090"/>
      <c r="G358" s="1091"/>
    </row>
    <row r="359" spans="1:7" ht="31.95" customHeight="1">
      <c r="A359" s="1086"/>
      <c r="C359" s="1129"/>
      <c r="E359" s="1090"/>
      <c r="F359" s="1090"/>
      <c r="G359" s="1091"/>
    </row>
    <row r="360" spans="1:7" ht="31.95" customHeight="1">
      <c r="A360" s="1086"/>
      <c r="C360" s="1129"/>
      <c r="E360" s="1090"/>
      <c r="F360" s="1090"/>
      <c r="G360" s="1091"/>
    </row>
    <row r="361" spans="1:7" ht="31.95" customHeight="1">
      <c r="A361" s="1086"/>
      <c r="C361" s="1129"/>
      <c r="E361" s="1090"/>
      <c r="F361" s="1090"/>
      <c r="G361" s="1091"/>
    </row>
    <row r="362" spans="1:7" ht="31.95" customHeight="1">
      <c r="A362" s="1086"/>
      <c r="C362" s="1129"/>
      <c r="E362" s="1090"/>
      <c r="F362" s="1090"/>
      <c r="G362" s="1091"/>
    </row>
    <row r="363" spans="1:7" ht="31.95" customHeight="1">
      <c r="A363" s="1086"/>
      <c r="C363" s="1129"/>
      <c r="E363" s="1090"/>
      <c r="F363" s="1090"/>
      <c r="G363" s="1091"/>
    </row>
    <row r="364" spans="1:7" ht="31.95" customHeight="1">
      <c r="A364" s="1086"/>
      <c r="C364" s="1129"/>
      <c r="E364" s="1090"/>
      <c r="F364" s="1090"/>
      <c r="G364" s="1091"/>
    </row>
    <row r="365" spans="1:7" ht="31.95" customHeight="1">
      <c r="A365" s="1086"/>
      <c r="C365" s="1129"/>
      <c r="E365" s="1090"/>
      <c r="F365" s="1090"/>
      <c r="G365" s="1091"/>
    </row>
    <row r="366" spans="1:7" ht="31.95" customHeight="1">
      <c r="A366" s="1086"/>
      <c r="C366" s="1129"/>
      <c r="E366" s="1090"/>
      <c r="F366" s="1090"/>
      <c r="G366" s="1091"/>
    </row>
    <row r="367" spans="1:7" ht="31.95" customHeight="1">
      <c r="A367" s="1086"/>
      <c r="C367" s="1129"/>
      <c r="E367" s="1090"/>
      <c r="F367" s="1090"/>
      <c r="G367" s="1091"/>
    </row>
    <row r="368" spans="1:7" ht="31.95" customHeight="1">
      <c r="A368" s="1086"/>
      <c r="C368" s="1129"/>
      <c r="E368" s="1090"/>
      <c r="F368" s="1090"/>
      <c r="G368" s="1091"/>
    </row>
    <row r="369" spans="1:7" ht="31.95" customHeight="1">
      <c r="A369" s="1086"/>
      <c r="C369" s="1129"/>
      <c r="E369" s="1090"/>
      <c r="F369" s="1090"/>
      <c r="G369" s="1091"/>
    </row>
    <row r="370" spans="1:7" ht="31.95" customHeight="1">
      <c r="A370" s="1086"/>
      <c r="C370" s="1129"/>
      <c r="E370" s="1090"/>
      <c r="F370" s="1090"/>
      <c r="G370" s="1091"/>
    </row>
    <row r="371" spans="1:7" ht="31.95" customHeight="1">
      <c r="A371" s="1086"/>
      <c r="C371" s="1129"/>
      <c r="E371" s="1090"/>
      <c r="F371" s="1090"/>
      <c r="G371" s="1091"/>
    </row>
    <row r="372" spans="1:7" ht="31.95" customHeight="1">
      <c r="A372" s="1086"/>
      <c r="C372" s="1129"/>
      <c r="E372" s="1090"/>
      <c r="F372" s="1090"/>
      <c r="G372" s="1091"/>
    </row>
    <row r="373" spans="1:7" ht="31.95" customHeight="1">
      <c r="A373" s="1086"/>
      <c r="C373" s="1129"/>
      <c r="E373" s="1090"/>
      <c r="F373" s="1090"/>
      <c r="G373" s="1091"/>
    </row>
    <row r="374" spans="1:7" ht="31.95" customHeight="1">
      <c r="A374" s="1086"/>
      <c r="C374" s="1129"/>
      <c r="E374" s="1090"/>
      <c r="F374" s="1090"/>
      <c r="G374" s="1091"/>
    </row>
    <row r="375" spans="1:7" ht="31.95" customHeight="1">
      <c r="A375" s="1086"/>
      <c r="C375" s="1129"/>
      <c r="E375" s="1090"/>
      <c r="F375" s="1090"/>
      <c r="G375" s="1091"/>
    </row>
    <row r="376" spans="1:7" ht="31.95" customHeight="1">
      <c r="A376" s="1086"/>
      <c r="C376" s="1129"/>
      <c r="E376" s="1090"/>
      <c r="F376" s="1090"/>
      <c r="G376" s="1091"/>
    </row>
    <row r="377" spans="1:7" ht="31.95" customHeight="1">
      <c r="A377" s="1086"/>
      <c r="C377" s="1129"/>
      <c r="E377" s="1090"/>
      <c r="F377" s="1090"/>
      <c r="G377" s="1091"/>
    </row>
    <row r="378" spans="1:7" ht="31.95" customHeight="1">
      <c r="A378" s="1086"/>
      <c r="C378" s="1129"/>
      <c r="E378" s="1090"/>
      <c r="F378" s="1090"/>
      <c r="G378" s="1091"/>
    </row>
    <row r="379" spans="1:7" ht="31.95" customHeight="1">
      <c r="A379" s="1086"/>
      <c r="C379" s="1129"/>
      <c r="E379" s="1090"/>
      <c r="F379" s="1090"/>
      <c r="G379" s="1091"/>
    </row>
    <row r="380" spans="1:7" ht="31.95" customHeight="1">
      <c r="A380" s="1086"/>
      <c r="C380" s="1129"/>
      <c r="E380" s="1090"/>
      <c r="F380" s="1090"/>
      <c r="G380" s="1091"/>
    </row>
    <row r="381" spans="1:7" ht="31.95" customHeight="1">
      <c r="A381" s="1086"/>
      <c r="C381" s="1129"/>
      <c r="E381" s="1090"/>
      <c r="F381" s="1090"/>
      <c r="G381" s="1091"/>
    </row>
    <row r="382" spans="1:7" ht="31.95" customHeight="1">
      <c r="A382" s="1086"/>
      <c r="C382" s="1129"/>
      <c r="E382" s="1090"/>
      <c r="F382" s="1090"/>
      <c r="G382" s="1091"/>
    </row>
    <row r="383" spans="1:7" ht="31.95" customHeight="1">
      <c r="A383" s="1086"/>
      <c r="C383" s="1129"/>
      <c r="E383" s="1090"/>
      <c r="F383" s="1090"/>
      <c r="G383" s="1091"/>
    </row>
    <row r="384" spans="1:7" ht="31.95" customHeight="1">
      <c r="A384" s="1086"/>
      <c r="C384" s="1129"/>
      <c r="E384" s="1090"/>
      <c r="F384" s="1090"/>
      <c r="G384" s="1091"/>
    </row>
    <row r="385" spans="1:7" ht="31.95" customHeight="1">
      <c r="A385" s="1086"/>
      <c r="C385" s="1129"/>
      <c r="E385" s="1090"/>
      <c r="F385" s="1090"/>
      <c r="G385" s="1091"/>
    </row>
    <row r="386" spans="1:7" ht="31.95" customHeight="1">
      <c r="A386" s="1086"/>
      <c r="C386" s="1129"/>
      <c r="E386" s="1090"/>
      <c r="F386" s="1090"/>
      <c r="G386" s="1091"/>
    </row>
    <row r="387" spans="1:7" ht="31.95" customHeight="1">
      <c r="A387" s="1086"/>
      <c r="C387" s="1129"/>
      <c r="E387" s="1090"/>
      <c r="F387" s="1090"/>
      <c r="G387" s="1091"/>
    </row>
    <row r="388" spans="1:7" ht="31.95" customHeight="1">
      <c r="A388" s="1086"/>
      <c r="C388" s="1129"/>
      <c r="E388" s="1090"/>
      <c r="F388" s="1090"/>
      <c r="G388" s="1091"/>
    </row>
    <row r="389" spans="1:7" ht="31.95" customHeight="1">
      <c r="A389" s="1086"/>
      <c r="C389" s="1129"/>
      <c r="E389" s="1090"/>
      <c r="F389" s="1090"/>
      <c r="G389" s="1091"/>
    </row>
    <row r="390" spans="1:7" ht="31.95" customHeight="1">
      <c r="A390" s="1086"/>
      <c r="C390" s="1129"/>
      <c r="E390" s="1090"/>
      <c r="F390" s="1090"/>
      <c r="G390" s="1091"/>
    </row>
    <row r="391" spans="1:7" ht="31.95" customHeight="1">
      <c r="A391" s="1086"/>
      <c r="C391" s="1129"/>
      <c r="E391" s="1090"/>
      <c r="F391" s="1090"/>
      <c r="G391" s="1091"/>
    </row>
    <row r="392" spans="1:7" ht="31.95" customHeight="1">
      <c r="A392" s="1086"/>
      <c r="C392" s="1129"/>
      <c r="E392" s="1090"/>
      <c r="F392" s="1090"/>
      <c r="G392" s="1091"/>
    </row>
    <row r="393" spans="1:7" ht="31.95" customHeight="1">
      <c r="A393" s="1086"/>
      <c r="C393" s="1129"/>
      <c r="E393" s="1090"/>
      <c r="F393" s="1090"/>
      <c r="G393" s="1091"/>
    </row>
    <row r="394" spans="1:7" ht="31.95" customHeight="1">
      <c r="A394" s="1086"/>
      <c r="C394" s="1129"/>
      <c r="E394" s="1090"/>
      <c r="F394" s="1090"/>
      <c r="G394" s="1091"/>
    </row>
    <row r="395" spans="1:7" ht="31.95" customHeight="1">
      <c r="A395" s="1086"/>
      <c r="C395" s="1129"/>
      <c r="E395" s="1090"/>
      <c r="F395" s="1090"/>
      <c r="G395" s="1091"/>
    </row>
    <row r="396" spans="1:7" ht="31.95" customHeight="1">
      <c r="A396" s="1086"/>
      <c r="C396" s="1129"/>
      <c r="E396" s="1090"/>
      <c r="F396" s="1090"/>
      <c r="G396" s="1091"/>
    </row>
    <row r="397" spans="1:7" ht="31.95" customHeight="1">
      <c r="A397" s="1086"/>
      <c r="C397" s="1129"/>
      <c r="E397" s="1090"/>
      <c r="F397" s="1090"/>
      <c r="G397" s="1091"/>
    </row>
    <row r="398" spans="1:7" ht="31.95" customHeight="1">
      <c r="A398" s="1086"/>
      <c r="C398" s="1129"/>
      <c r="E398" s="1090"/>
      <c r="F398" s="1090"/>
      <c r="G398" s="1091"/>
    </row>
    <row r="399" spans="1:7" ht="31.95" customHeight="1">
      <c r="A399" s="1086"/>
      <c r="C399" s="1129"/>
      <c r="E399" s="1090"/>
      <c r="F399" s="1090"/>
      <c r="G399" s="1091"/>
    </row>
    <row r="400" spans="1:7" ht="31.95" customHeight="1">
      <c r="A400" s="1086"/>
      <c r="C400" s="1129"/>
      <c r="E400" s="1090"/>
      <c r="F400" s="1090"/>
      <c r="G400" s="1091"/>
    </row>
    <row r="401" spans="1:7" ht="31.95" customHeight="1">
      <c r="A401" s="1086"/>
      <c r="C401" s="1129"/>
      <c r="E401" s="1090"/>
      <c r="F401" s="1090"/>
      <c r="G401" s="1091"/>
    </row>
    <row r="402" spans="1:7" ht="31.95" customHeight="1">
      <c r="A402" s="1086"/>
      <c r="C402" s="1129"/>
      <c r="E402" s="1090"/>
      <c r="F402" s="1090"/>
      <c r="G402" s="1091"/>
    </row>
    <row r="403" spans="1:7" ht="31.95" customHeight="1">
      <c r="A403" s="1086"/>
      <c r="C403" s="1129"/>
      <c r="E403" s="1090"/>
      <c r="F403" s="1090"/>
      <c r="G403" s="1091"/>
    </row>
    <row r="404" spans="1:7" ht="31.95" customHeight="1">
      <c r="A404" s="1086"/>
      <c r="C404" s="1129"/>
      <c r="E404" s="1090"/>
      <c r="F404" s="1090"/>
      <c r="G404" s="1091"/>
    </row>
    <row r="405" spans="1:7" ht="31.95" customHeight="1">
      <c r="A405" s="1086"/>
      <c r="C405" s="1129"/>
      <c r="E405" s="1090"/>
      <c r="F405" s="1090"/>
      <c r="G405" s="1091"/>
    </row>
    <row r="406" spans="1:7" ht="31.95" customHeight="1">
      <c r="A406" s="1086"/>
      <c r="C406" s="1129"/>
      <c r="E406" s="1090"/>
      <c r="F406" s="1090"/>
      <c r="G406" s="1091"/>
    </row>
    <row r="407" spans="1:7" ht="31.95" customHeight="1">
      <c r="A407" s="1086"/>
      <c r="C407" s="1129"/>
      <c r="E407" s="1090"/>
      <c r="F407" s="1090"/>
      <c r="G407" s="1091"/>
    </row>
    <row r="408" spans="1:7" ht="31.95" customHeight="1">
      <c r="A408" s="1086"/>
      <c r="C408" s="1129"/>
      <c r="E408" s="1090"/>
      <c r="F408" s="1090"/>
      <c r="G408" s="1091"/>
    </row>
    <row r="409" spans="1:7" ht="31.95" customHeight="1">
      <c r="A409" s="1086"/>
      <c r="C409" s="1129"/>
      <c r="E409" s="1090"/>
      <c r="F409" s="1090"/>
      <c r="G409" s="1091"/>
    </row>
    <row r="410" spans="1:7" ht="31.95" customHeight="1">
      <c r="A410" s="1086"/>
      <c r="C410" s="1129"/>
      <c r="E410" s="1090"/>
      <c r="F410" s="1090"/>
      <c r="G410" s="1091"/>
    </row>
    <row r="411" spans="1:7" ht="31.95" customHeight="1">
      <c r="A411" s="1086"/>
      <c r="C411" s="1129"/>
      <c r="E411" s="1090"/>
      <c r="F411" s="1090"/>
      <c r="G411" s="1091"/>
    </row>
    <row r="412" spans="1:7" ht="31.95" customHeight="1">
      <c r="A412" s="1086"/>
      <c r="C412" s="1129"/>
      <c r="E412" s="1090"/>
      <c r="F412" s="1090"/>
      <c r="G412" s="1091"/>
    </row>
    <row r="413" spans="1:7" ht="31.95" customHeight="1">
      <c r="A413" s="1086"/>
      <c r="C413" s="1129"/>
      <c r="E413" s="1090"/>
      <c r="F413" s="1090"/>
      <c r="G413" s="1091"/>
    </row>
    <row r="414" spans="1:7" ht="31.95" customHeight="1">
      <c r="A414" s="1086"/>
      <c r="C414" s="1129"/>
      <c r="E414" s="1090"/>
      <c r="F414" s="1090"/>
      <c r="G414" s="1091"/>
    </row>
    <row r="415" spans="1:7" ht="31.95" customHeight="1">
      <c r="A415" s="1086"/>
      <c r="C415" s="1129"/>
      <c r="E415" s="1090"/>
      <c r="F415" s="1090"/>
      <c r="G415" s="1091"/>
    </row>
    <row r="416" spans="1:7" ht="31.95" customHeight="1">
      <c r="A416" s="1086"/>
      <c r="C416" s="1129"/>
      <c r="E416" s="1090"/>
      <c r="F416" s="1090"/>
      <c r="G416" s="1091"/>
    </row>
    <row r="417" spans="1:7" ht="31.95" customHeight="1">
      <c r="A417" s="1086"/>
      <c r="C417" s="1129"/>
      <c r="E417" s="1090"/>
      <c r="F417" s="1090"/>
      <c r="G417" s="1091"/>
    </row>
    <row r="418" spans="1:7" ht="31.95" customHeight="1">
      <c r="A418" s="1086"/>
      <c r="C418" s="1129"/>
      <c r="E418" s="1090"/>
      <c r="F418" s="1090"/>
      <c r="G418" s="1091"/>
    </row>
    <row r="419" spans="1:7" ht="31.95" customHeight="1">
      <c r="A419" s="1086"/>
      <c r="C419" s="1129"/>
      <c r="E419" s="1090"/>
      <c r="F419" s="1090"/>
      <c r="G419" s="1091"/>
    </row>
    <row r="420" spans="1:7" ht="31.95" customHeight="1">
      <c r="A420" s="1086"/>
      <c r="C420" s="1129"/>
      <c r="E420" s="1090"/>
      <c r="F420" s="1090"/>
      <c r="G420" s="1091"/>
    </row>
    <row r="421" spans="1:7" ht="31.95" customHeight="1">
      <c r="A421" s="1086"/>
      <c r="C421" s="1129"/>
      <c r="E421" s="1090"/>
      <c r="F421" s="1090"/>
      <c r="G421" s="1091"/>
    </row>
    <row r="422" spans="1:7" ht="31.95" customHeight="1">
      <c r="A422" s="1086"/>
      <c r="C422" s="1129"/>
      <c r="E422" s="1090"/>
      <c r="F422" s="1090"/>
      <c r="G422" s="1091"/>
    </row>
    <row r="423" spans="1:7" ht="31.95" customHeight="1">
      <c r="A423" s="1086"/>
      <c r="C423" s="1129"/>
      <c r="E423" s="1090"/>
      <c r="F423" s="1090"/>
      <c r="G423" s="1091"/>
    </row>
    <row r="424" spans="1:7" ht="31.95" customHeight="1">
      <c r="A424" s="1086"/>
      <c r="C424" s="1129"/>
      <c r="E424" s="1090"/>
      <c r="F424" s="1090"/>
      <c r="G424" s="1091"/>
    </row>
    <row r="425" spans="1:7" ht="31.95" customHeight="1">
      <c r="A425" s="1086"/>
      <c r="C425" s="1129"/>
      <c r="E425" s="1090"/>
      <c r="F425" s="1090"/>
      <c r="G425" s="1091"/>
    </row>
    <row r="426" spans="1:7" ht="31.95" customHeight="1">
      <c r="A426" s="1086"/>
      <c r="C426" s="1129"/>
      <c r="E426" s="1090"/>
      <c r="F426" s="1090"/>
      <c r="G426" s="1091"/>
    </row>
    <row r="427" spans="1:7" ht="31.95" customHeight="1">
      <c r="A427" s="1086"/>
      <c r="C427" s="1129"/>
      <c r="E427" s="1090"/>
      <c r="F427" s="1090"/>
      <c r="G427" s="1091"/>
    </row>
    <row r="428" spans="1:7" ht="31.95" customHeight="1">
      <c r="A428" s="1086"/>
      <c r="C428" s="1129"/>
      <c r="E428" s="1090"/>
      <c r="F428" s="1090"/>
      <c r="G428" s="1091"/>
    </row>
    <row r="429" spans="1:7" ht="31.95" customHeight="1">
      <c r="A429" s="1086"/>
      <c r="C429" s="1129"/>
      <c r="E429" s="1090"/>
      <c r="F429" s="1090"/>
      <c r="G429" s="1091"/>
    </row>
    <row r="430" spans="1:7" ht="31.95" customHeight="1">
      <c r="A430" s="1086"/>
      <c r="C430" s="1129"/>
      <c r="E430" s="1090"/>
      <c r="F430" s="1090"/>
      <c r="G430" s="1091"/>
    </row>
    <row r="431" spans="1:7" ht="31.95" customHeight="1">
      <c r="A431" s="1086"/>
      <c r="C431" s="1129"/>
      <c r="E431" s="1090"/>
      <c r="F431" s="1090"/>
      <c r="G431" s="1091"/>
    </row>
    <row r="432" spans="1:7" ht="31.95" customHeight="1">
      <c r="A432" s="1086"/>
      <c r="C432" s="1129"/>
      <c r="E432" s="1090"/>
      <c r="F432" s="1090"/>
      <c r="G432" s="1091"/>
    </row>
    <row r="433" spans="1:7" ht="31.95" customHeight="1">
      <c r="A433" s="1086"/>
      <c r="C433" s="1129"/>
      <c r="E433" s="1090"/>
      <c r="F433" s="1090"/>
      <c r="G433" s="1091"/>
    </row>
    <row r="434" spans="1:7" ht="31.95" customHeight="1">
      <c r="A434" s="1086"/>
      <c r="C434" s="1129"/>
      <c r="E434" s="1090"/>
      <c r="F434" s="1090"/>
      <c r="G434" s="1091"/>
    </row>
    <row r="435" spans="1:7" ht="31.95" customHeight="1">
      <c r="A435" s="1086"/>
      <c r="C435" s="1129"/>
      <c r="E435" s="1090"/>
      <c r="F435" s="1090"/>
      <c r="G435" s="1091"/>
    </row>
    <row r="436" spans="1:7" ht="31.95" customHeight="1">
      <c r="A436" s="1086"/>
      <c r="C436" s="1129"/>
      <c r="E436" s="1090"/>
      <c r="F436" s="1090"/>
      <c r="G436" s="1091"/>
    </row>
    <row r="437" spans="1:7" ht="31.95" customHeight="1">
      <c r="A437" s="1086"/>
      <c r="C437" s="1129"/>
      <c r="E437" s="1090"/>
      <c r="F437" s="1090"/>
      <c r="G437" s="1091"/>
    </row>
    <row r="438" spans="1:7" ht="31.95" customHeight="1">
      <c r="A438" s="1086"/>
      <c r="C438" s="1129"/>
      <c r="E438" s="1090"/>
      <c r="F438" s="1090"/>
      <c r="G438" s="1091"/>
    </row>
    <row r="439" spans="1:7" ht="31.95" customHeight="1">
      <c r="A439" s="1086"/>
      <c r="C439" s="1129"/>
      <c r="E439" s="1090"/>
      <c r="F439" s="1090"/>
      <c r="G439" s="1091"/>
    </row>
    <row r="440" spans="1:7" ht="31.95" customHeight="1">
      <c r="A440" s="1086"/>
      <c r="C440" s="1129"/>
      <c r="E440" s="1090"/>
      <c r="F440" s="1090"/>
      <c r="G440" s="1091"/>
    </row>
    <row r="441" spans="1:7" ht="31.95" customHeight="1">
      <c r="A441" s="1086"/>
      <c r="C441" s="1129"/>
      <c r="E441" s="1090"/>
      <c r="F441" s="1090"/>
      <c r="G441" s="1091"/>
    </row>
    <row r="442" spans="1:7" ht="31.95" customHeight="1">
      <c r="A442" s="1086"/>
      <c r="C442" s="1129"/>
      <c r="E442" s="1090"/>
      <c r="F442" s="1090"/>
      <c r="G442" s="1091"/>
    </row>
    <row r="443" spans="1:7" ht="31.95" customHeight="1">
      <c r="A443" s="1086"/>
      <c r="C443" s="1129"/>
      <c r="E443" s="1090"/>
      <c r="F443" s="1090"/>
      <c r="G443" s="1091"/>
    </row>
    <row r="444" spans="1:7" ht="31.95" customHeight="1">
      <c r="A444" s="1086"/>
      <c r="C444" s="1129"/>
      <c r="E444" s="1090"/>
      <c r="F444" s="1090"/>
      <c r="G444" s="1091"/>
    </row>
    <row r="445" spans="1:7" ht="31.95" customHeight="1">
      <c r="A445" s="1086"/>
      <c r="C445" s="1129"/>
      <c r="E445" s="1090"/>
      <c r="F445" s="1090"/>
      <c r="G445" s="1091"/>
    </row>
    <row r="446" spans="1:7" ht="31.95" customHeight="1">
      <c r="A446" s="1086"/>
      <c r="C446" s="1129"/>
      <c r="E446" s="1090"/>
      <c r="F446" s="1090"/>
      <c r="G446" s="1091"/>
    </row>
    <row r="447" spans="1:7" ht="31.95" customHeight="1">
      <c r="A447" s="1086"/>
      <c r="C447" s="1129"/>
      <c r="E447" s="1090"/>
      <c r="F447" s="1090"/>
      <c r="G447" s="1091"/>
    </row>
    <row r="448" spans="1:7" ht="31.95" customHeight="1">
      <c r="A448" s="1086"/>
      <c r="C448" s="1129"/>
      <c r="E448" s="1090"/>
      <c r="F448" s="1090"/>
      <c r="G448" s="1091"/>
    </row>
    <row r="449" spans="1:7" ht="31.95" customHeight="1">
      <c r="A449" s="1086"/>
      <c r="C449" s="1129"/>
      <c r="E449" s="1090"/>
      <c r="F449" s="1090"/>
      <c r="G449" s="1091"/>
    </row>
    <row r="450" spans="1:7" ht="31.95" customHeight="1">
      <c r="A450" s="1086"/>
      <c r="C450" s="1129"/>
      <c r="E450" s="1090"/>
      <c r="F450" s="1090"/>
      <c r="G450" s="1091"/>
    </row>
    <row r="451" spans="1:7" ht="31.95" customHeight="1">
      <c r="A451" s="1086"/>
      <c r="C451" s="1129"/>
      <c r="E451" s="1090"/>
      <c r="F451" s="1090"/>
      <c r="G451" s="1091"/>
    </row>
    <row r="452" spans="1:7" ht="31.95" customHeight="1">
      <c r="A452" s="1086"/>
      <c r="C452" s="1129"/>
      <c r="E452" s="1090"/>
      <c r="F452" s="1090"/>
      <c r="G452" s="1091"/>
    </row>
    <row r="453" spans="1:7" ht="31.95" customHeight="1">
      <c r="A453" s="1086"/>
      <c r="C453" s="1129"/>
      <c r="E453" s="1090"/>
      <c r="F453" s="1090"/>
      <c r="G453" s="1091"/>
    </row>
    <row r="454" spans="1:7" ht="31.95" customHeight="1">
      <c r="A454" s="1086"/>
      <c r="C454" s="1129"/>
      <c r="E454" s="1090"/>
      <c r="F454" s="1090"/>
      <c r="G454" s="1091"/>
    </row>
    <row r="455" spans="1:7" ht="31.95" customHeight="1">
      <c r="A455" s="1086"/>
      <c r="C455" s="1129"/>
      <c r="E455" s="1090"/>
      <c r="F455" s="1090"/>
      <c r="G455" s="1091"/>
    </row>
    <row r="456" spans="1:7" ht="31.95" customHeight="1">
      <c r="A456" s="1086"/>
      <c r="C456" s="1129"/>
      <c r="E456" s="1090"/>
      <c r="F456" s="1090"/>
      <c r="G456" s="1091"/>
    </row>
    <row r="457" spans="1:7" ht="31.95" customHeight="1">
      <c r="A457" s="1086"/>
      <c r="C457" s="1129"/>
      <c r="E457" s="1090"/>
      <c r="F457" s="1090"/>
      <c r="G457" s="1091"/>
    </row>
    <row r="458" spans="1:7" ht="31.95" customHeight="1">
      <c r="A458" s="1086"/>
      <c r="C458" s="1129"/>
      <c r="E458" s="1090"/>
      <c r="F458" s="1090"/>
      <c r="G458" s="1091"/>
    </row>
    <row r="459" spans="1:7" ht="31.95" customHeight="1">
      <c r="A459" s="1086"/>
      <c r="C459" s="1129"/>
      <c r="E459" s="1090"/>
      <c r="F459" s="1090"/>
      <c r="G459" s="1091"/>
    </row>
    <row r="460" spans="1:7" ht="31.95" customHeight="1">
      <c r="A460" s="1086"/>
      <c r="C460" s="1129"/>
      <c r="E460" s="1090"/>
      <c r="F460" s="1090"/>
      <c r="G460" s="1091"/>
    </row>
    <row r="461" spans="1:7" ht="31.95" customHeight="1">
      <c r="A461" s="1086"/>
      <c r="C461" s="1129"/>
      <c r="E461" s="1090"/>
      <c r="F461" s="1090"/>
      <c r="G461" s="1091"/>
    </row>
    <row r="462" spans="1:7" ht="31.95" customHeight="1">
      <c r="A462" s="1086"/>
      <c r="C462" s="1129"/>
      <c r="E462" s="1090"/>
      <c r="F462" s="1090"/>
      <c r="G462" s="1091"/>
    </row>
    <row r="463" spans="1:7" ht="31.95" customHeight="1">
      <c r="A463" s="1086"/>
      <c r="C463" s="1129"/>
      <c r="E463" s="1090"/>
      <c r="F463" s="1090"/>
      <c r="G463" s="1091"/>
    </row>
    <row r="464" spans="1:7" ht="31.95" customHeight="1">
      <c r="A464" s="1086"/>
      <c r="C464" s="1129"/>
      <c r="E464" s="1090"/>
      <c r="F464" s="1090"/>
      <c r="G464" s="1091"/>
    </row>
    <row r="465" spans="1:7" ht="31.95" customHeight="1">
      <c r="A465" s="1086"/>
      <c r="C465" s="1129"/>
      <c r="E465" s="1090"/>
      <c r="F465" s="1090"/>
      <c r="G465" s="1091"/>
    </row>
    <row r="466" spans="1:7" ht="31.95" customHeight="1">
      <c r="A466" s="1086"/>
      <c r="C466" s="1129"/>
      <c r="E466" s="1090"/>
      <c r="F466" s="1090"/>
      <c r="G466" s="1091"/>
    </row>
    <row r="467" spans="1:7" ht="31.95" customHeight="1">
      <c r="A467" s="1086"/>
      <c r="C467" s="1129"/>
      <c r="E467" s="1090"/>
      <c r="F467" s="1090"/>
      <c r="G467" s="1091"/>
    </row>
    <row r="468" spans="1:7" ht="31.95" customHeight="1">
      <c r="A468" s="1086"/>
      <c r="C468" s="1129"/>
      <c r="E468" s="1090"/>
      <c r="F468" s="1090"/>
      <c r="G468" s="1091"/>
    </row>
    <row r="469" spans="1:7" ht="31.95" customHeight="1">
      <c r="A469" s="1086"/>
      <c r="C469" s="1129"/>
      <c r="E469" s="1090"/>
      <c r="F469" s="1090"/>
      <c r="G469" s="1091"/>
    </row>
    <row r="470" spans="1:7" ht="31.95" customHeight="1">
      <c r="A470" s="1086"/>
      <c r="C470" s="1129"/>
      <c r="E470" s="1090"/>
      <c r="F470" s="1090"/>
      <c r="G470" s="1091"/>
    </row>
    <row r="471" spans="1:7" ht="31.95" customHeight="1">
      <c r="A471" s="1086"/>
      <c r="C471" s="1129"/>
      <c r="E471" s="1090"/>
      <c r="F471" s="1090"/>
      <c r="G471" s="1091"/>
    </row>
    <row r="472" spans="1:7" ht="31.95" customHeight="1">
      <c r="A472" s="1086"/>
      <c r="C472" s="1129"/>
      <c r="E472" s="1090"/>
      <c r="F472" s="1090"/>
      <c r="G472" s="1091"/>
    </row>
    <row r="473" spans="1:7" ht="31.95" customHeight="1">
      <c r="A473" s="1086"/>
      <c r="C473" s="1129"/>
      <c r="E473" s="1090"/>
      <c r="F473" s="1090"/>
      <c r="G473" s="1091"/>
    </row>
    <row r="474" spans="1:7" ht="31.95" customHeight="1">
      <c r="A474" s="1086"/>
      <c r="C474" s="1129"/>
      <c r="E474" s="1090"/>
      <c r="F474" s="1090"/>
      <c r="G474" s="1091"/>
    </row>
    <row r="475" spans="1:7" ht="31.95" customHeight="1">
      <c r="A475" s="1086"/>
      <c r="C475" s="1129"/>
      <c r="E475" s="1090"/>
      <c r="F475" s="1090"/>
      <c r="G475" s="1091"/>
    </row>
    <row r="476" spans="1:7" ht="31.95" customHeight="1">
      <c r="A476" s="1086"/>
      <c r="C476" s="1129"/>
      <c r="E476" s="1090"/>
      <c r="F476" s="1090"/>
      <c r="G476" s="1091"/>
    </row>
    <row r="477" spans="1:7" ht="31.95" customHeight="1">
      <c r="A477" s="1086"/>
      <c r="C477" s="1129"/>
      <c r="E477" s="1090"/>
      <c r="F477" s="1090"/>
      <c r="G477" s="1091"/>
    </row>
    <row r="478" spans="1:7" ht="31.95" customHeight="1">
      <c r="A478" s="1086"/>
      <c r="C478" s="1129"/>
      <c r="E478" s="1090"/>
      <c r="F478" s="1090"/>
      <c r="G478" s="1091"/>
    </row>
    <row r="479" spans="1:7" ht="31.95" customHeight="1">
      <c r="A479" s="1086"/>
      <c r="C479" s="1129"/>
      <c r="E479" s="1090"/>
      <c r="F479" s="1090"/>
      <c r="G479" s="1091"/>
    </row>
    <row r="480" spans="1:7" ht="31.95" customHeight="1">
      <c r="A480" s="1086"/>
      <c r="C480" s="1129"/>
      <c r="E480" s="1090"/>
      <c r="F480" s="1090"/>
      <c r="G480" s="1091"/>
    </row>
    <row r="481" spans="1:7" ht="31.95" customHeight="1">
      <c r="A481" s="1086"/>
      <c r="C481" s="1129"/>
      <c r="E481" s="1090"/>
      <c r="F481" s="1090"/>
      <c r="G481" s="1091"/>
    </row>
    <row r="482" spans="1:7" ht="31.95" customHeight="1">
      <c r="A482" s="1086"/>
      <c r="C482" s="1129"/>
      <c r="E482" s="1090"/>
      <c r="F482" s="1090"/>
      <c r="G482" s="1091"/>
    </row>
    <row r="483" spans="1:7" ht="31.95" customHeight="1">
      <c r="A483" s="1086"/>
      <c r="C483" s="1129"/>
      <c r="E483" s="1090"/>
      <c r="F483" s="1090"/>
      <c r="G483" s="1091"/>
    </row>
    <row r="484" spans="1:7" ht="31.95" customHeight="1">
      <c r="A484" s="1086"/>
      <c r="C484" s="1129"/>
      <c r="E484" s="1090"/>
      <c r="F484" s="1090"/>
      <c r="G484" s="1091"/>
    </row>
    <row r="485" spans="1:7" ht="31.95" customHeight="1">
      <c r="A485" s="1086"/>
      <c r="C485" s="1129"/>
      <c r="E485" s="1090"/>
      <c r="F485" s="1090"/>
      <c r="G485" s="1091"/>
    </row>
    <row r="486" spans="1:7" ht="31.95" customHeight="1">
      <c r="A486" s="1086"/>
      <c r="C486" s="1129"/>
      <c r="E486" s="1090"/>
      <c r="F486" s="1090"/>
      <c r="G486" s="1091"/>
    </row>
    <row r="487" spans="1:7" ht="31.95" customHeight="1">
      <c r="A487" s="1086"/>
      <c r="C487" s="1129"/>
      <c r="E487" s="1090"/>
      <c r="F487" s="1090"/>
      <c r="G487" s="1091"/>
    </row>
    <row r="488" spans="1:7" ht="31.95" customHeight="1">
      <c r="A488" s="1086"/>
      <c r="C488" s="1129"/>
      <c r="E488" s="1090"/>
      <c r="F488" s="1090"/>
      <c r="G488" s="1091"/>
    </row>
    <row r="489" spans="1:7" ht="31.95" customHeight="1">
      <c r="A489" s="1086"/>
      <c r="C489" s="1129"/>
      <c r="E489" s="1090"/>
      <c r="F489" s="1090"/>
      <c r="G489" s="1091"/>
    </row>
    <row r="490" spans="1:7" ht="31.95" customHeight="1">
      <c r="A490" s="1086"/>
      <c r="C490" s="1129"/>
      <c r="E490" s="1090"/>
      <c r="F490" s="1090"/>
      <c r="G490" s="1091"/>
    </row>
    <row r="491" spans="1:7" ht="31.95" customHeight="1">
      <c r="A491" s="1086"/>
      <c r="C491" s="1129"/>
      <c r="E491" s="1090"/>
      <c r="F491" s="1090"/>
      <c r="G491" s="1091"/>
    </row>
    <row r="492" spans="1:7" ht="31.95" customHeight="1">
      <c r="A492" s="1086"/>
      <c r="C492" s="1129"/>
      <c r="E492" s="1090"/>
      <c r="F492" s="1090"/>
      <c r="G492" s="1091"/>
    </row>
    <row r="493" spans="1:7" ht="31.95" customHeight="1">
      <c r="A493" s="1086"/>
      <c r="C493" s="1129"/>
      <c r="E493" s="1090"/>
      <c r="F493" s="1090"/>
      <c r="G493" s="1091"/>
    </row>
    <row r="494" spans="1:7" ht="31.95" customHeight="1">
      <c r="A494" s="1086"/>
      <c r="C494" s="1129"/>
      <c r="E494" s="1090"/>
      <c r="F494" s="1090"/>
      <c r="G494" s="1091"/>
    </row>
    <row r="495" spans="1:7" ht="31.95" customHeight="1">
      <c r="A495" s="1086"/>
      <c r="C495" s="1129"/>
      <c r="E495" s="1090"/>
      <c r="F495" s="1090"/>
      <c r="G495" s="1091"/>
    </row>
    <row r="496" spans="1:7" ht="31.95" customHeight="1">
      <c r="A496" s="1086"/>
      <c r="C496" s="1129"/>
      <c r="E496" s="1090"/>
      <c r="F496" s="1090"/>
      <c r="G496" s="1091"/>
    </row>
    <row r="497" spans="1:7" ht="31.95" customHeight="1">
      <c r="A497" s="1086"/>
      <c r="C497" s="1129"/>
      <c r="E497" s="1090"/>
      <c r="F497" s="1090"/>
      <c r="G497" s="1091"/>
    </row>
    <row r="498" spans="1:7" ht="31.95" customHeight="1">
      <c r="A498" s="1086"/>
      <c r="C498" s="1129"/>
      <c r="E498" s="1090"/>
      <c r="F498" s="1090"/>
      <c r="G498" s="1091"/>
    </row>
    <row r="499" spans="1:7" ht="31.95" customHeight="1">
      <c r="A499" s="1086"/>
      <c r="C499" s="1129"/>
      <c r="E499" s="1090"/>
      <c r="F499" s="1090"/>
      <c r="G499" s="1091"/>
    </row>
    <row r="500" spans="1:7" ht="31.95" customHeight="1">
      <c r="A500" s="1086"/>
      <c r="C500" s="1129"/>
      <c r="E500" s="1090"/>
      <c r="F500" s="1090"/>
      <c r="G500" s="1091"/>
    </row>
    <row r="501" spans="1:7" ht="31.95" customHeight="1">
      <c r="A501" s="1086"/>
      <c r="C501" s="1129"/>
      <c r="E501" s="1090"/>
      <c r="F501" s="1090"/>
      <c r="G501" s="1091"/>
    </row>
    <row r="502" spans="1:7" ht="31.95" customHeight="1">
      <c r="A502" s="1086"/>
      <c r="C502" s="1129"/>
      <c r="E502" s="1090"/>
      <c r="F502" s="1090"/>
      <c r="G502" s="1091"/>
    </row>
    <row r="503" spans="1:7" ht="31.95" customHeight="1">
      <c r="A503" s="1086"/>
      <c r="C503" s="1129"/>
      <c r="E503" s="1090"/>
      <c r="F503" s="1090"/>
      <c r="G503" s="1091"/>
    </row>
    <row r="504" spans="1:7" ht="31.95" customHeight="1">
      <c r="A504" s="1086"/>
      <c r="C504" s="1129"/>
      <c r="E504" s="1090"/>
      <c r="F504" s="1090"/>
      <c r="G504" s="1091"/>
    </row>
    <row r="505" spans="1:7" ht="31.95" customHeight="1">
      <c r="A505" s="1086"/>
      <c r="C505" s="1129"/>
      <c r="E505" s="1090"/>
      <c r="F505" s="1090"/>
      <c r="G505" s="1091"/>
    </row>
    <row r="506" spans="1:7" ht="31.95" customHeight="1">
      <c r="A506" s="1086"/>
      <c r="C506" s="1129"/>
      <c r="E506" s="1090"/>
      <c r="F506" s="1090"/>
      <c r="G506" s="1091"/>
    </row>
    <row r="507" spans="1:7" ht="31.95" customHeight="1">
      <c r="A507" s="1086"/>
      <c r="C507" s="1129"/>
      <c r="E507" s="1090"/>
      <c r="F507" s="1090"/>
      <c r="G507" s="1091"/>
    </row>
    <row r="508" spans="1:7" ht="31.95" customHeight="1">
      <c r="A508" s="1086"/>
      <c r="C508" s="1129"/>
      <c r="E508" s="1090"/>
      <c r="F508" s="1090"/>
      <c r="G508" s="1091"/>
    </row>
    <row r="509" spans="1:7" ht="31.95" customHeight="1">
      <c r="A509" s="1086"/>
      <c r="C509" s="1129"/>
      <c r="E509" s="1090"/>
      <c r="F509" s="1090"/>
      <c r="G509" s="1091"/>
    </row>
    <row r="510" spans="1:7" ht="31.95" customHeight="1">
      <c r="A510" s="1086"/>
      <c r="C510" s="1129"/>
      <c r="E510" s="1090"/>
      <c r="F510" s="1090"/>
      <c r="G510" s="1091"/>
    </row>
    <row r="511" spans="1:7" ht="31.95" customHeight="1">
      <c r="A511" s="1086"/>
      <c r="C511" s="1129"/>
      <c r="E511" s="1090"/>
      <c r="F511" s="1090"/>
      <c r="G511" s="1091"/>
    </row>
    <row r="512" spans="1:7" ht="31.95" customHeight="1">
      <c r="A512" s="1086"/>
      <c r="C512" s="1129"/>
      <c r="E512" s="1090"/>
      <c r="F512" s="1090"/>
      <c r="G512" s="1091"/>
    </row>
    <row r="513" spans="1:7" ht="31.95" customHeight="1">
      <c r="A513" s="1086"/>
      <c r="C513" s="1129"/>
      <c r="E513" s="1090"/>
      <c r="F513" s="1090"/>
      <c r="G513" s="1091"/>
    </row>
    <row r="514" spans="1:7" ht="31.95" customHeight="1">
      <c r="A514" s="1086"/>
      <c r="C514" s="1129"/>
      <c r="E514" s="1090"/>
      <c r="F514" s="1090"/>
      <c r="G514" s="1091"/>
    </row>
    <row r="515" spans="1:7" ht="31.95" customHeight="1">
      <c r="A515" s="1086"/>
      <c r="C515" s="1129"/>
      <c r="E515" s="1090"/>
      <c r="F515" s="1090"/>
      <c r="G515" s="1091"/>
    </row>
    <row r="516" spans="1:7" ht="31.95" customHeight="1">
      <c r="A516" s="1086"/>
      <c r="C516" s="1129"/>
      <c r="E516" s="1090"/>
      <c r="F516" s="1090"/>
      <c r="G516" s="1091"/>
    </row>
    <row r="517" spans="1:7" ht="31.95" customHeight="1">
      <c r="A517" s="1086"/>
      <c r="C517" s="1129"/>
      <c r="E517" s="1090"/>
      <c r="F517" s="1090"/>
      <c r="G517" s="1091"/>
    </row>
    <row r="518" spans="1:7" ht="31.95" customHeight="1">
      <c r="A518" s="1086"/>
      <c r="C518" s="1129"/>
      <c r="E518" s="1090"/>
      <c r="F518" s="1090"/>
      <c r="G518" s="1091"/>
    </row>
    <row r="519" spans="1:7" ht="31.95" customHeight="1">
      <c r="A519" s="1086"/>
      <c r="C519" s="1129"/>
      <c r="E519" s="1090"/>
      <c r="F519" s="1090"/>
      <c r="G519" s="1091"/>
    </row>
    <row r="520" spans="1:7" ht="31.95" customHeight="1">
      <c r="A520" s="1086"/>
      <c r="C520" s="1129"/>
      <c r="E520" s="1090"/>
      <c r="F520" s="1090"/>
      <c r="G520" s="1091"/>
    </row>
    <row r="521" spans="1:7" ht="31.95" customHeight="1">
      <c r="A521" s="1086"/>
      <c r="C521" s="1129"/>
      <c r="E521" s="1090"/>
      <c r="F521" s="1090"/>
      <c r="G521" s="1091"/>
    </row>
    <row r="522" spans="1:7" ht="31.95" customHeight="1">
      <c r="A522" s="1086"/>
      <c r="C522" s="1129"/>
      <c r="E522" s="1090"/>
      <c r="F522" s="1090"/>
      <c r="G522" s="1091"/>
    </row>
    <row r="523" spans="1:7" ht="31.95" customHeight="1">
      <c r="A523" s="1086"/>
      <c r="C523" s="1129"/>
      <c r="E523" s="1090"/>
      <c r="F523" s="1090"/>
      <c r="G523" s="1091"/>
    </row>
    <row r="524" spans="1:7" ht="31.95" customHeight="1">
      <c r="A524" s="1086"/>
      <c r="C524" s="1129"/>
      <c r="E524" s="1090"/>
      <c r="F524" s="1090"/>
      <c r="G524" s="1091"/>
    </row>
    <row r="525" spans="1:7" ht="31.95" customHeight="1">
      <c r="A525" s="1086"/>
      <c r="C525" s="1129"/>
      <c r="E525" s="1090"/>
      <c r="F525" s="1090"/>
      <c r="G525" s="1091"/>
    </row>
    <row r="526" spans="1:7" ht="31.95" customHeight="1">
      <c r="A526" s="1086"/>
      <c r="C526" s="1129"/>
      <c r="E526" s="1090"/>
      <c r="F526" s="1090"/>
      <c r="G526" s="1091"/>
    </row>
    <row r="527" spans="1:7" ht="31.95" customHeight="1">
      <c r="A527" s="1086"/>
      <c r="C527" s="1129"/>
      <c r="E527" s="1090"/>
      <c r="F527" s="1090"/>
      <c r="G527" s="1091"/>
    </row>
    <row r="528" spans="1:7" ht="31.95" customHeight="1">
      <c r="A528" s="1086"/>
      <c r="C528" s="1129"/>
      <c r="E528" s="1090"/>
      <c r="F528" s="1090"/>
      <c r="G528" s="1091"/>
    </row>
    <row r="529" spans="1:7" ht="31.95" customHeight="1">
      <c r="A529" s="1086"/>
      <c r="C529" s="1129"/>
      <c r="E529" s="1090"/>
      <c r="F529" s="1090"/>
      <c r="G529" s="1091"/>
    </row>
    <row r="530" spans="1:7" ht="31.95" customHeight="1">
      <c r="A530" s="1086"/>
      <c r="C530" s="1129"/>
      <c r="E530" s="1090"/>
      <c r="F530" s="1090"/>
      <c r="G530" s="1091"/>
    </row>
    <row r="531" spans="1:7" ht="31.95" customHeight="1">
      <c r="A531" s="1086"/>
      <c r="C531" s="1129"/>
      <c r="E531" s="1090"/>
      <c r="F531" s="1090"/>
      <c r="G531" s="1091"/>
    </row>
    <row r="532" spans="1:7" ht="31.95" customHeight="1">
      <c r="A532" s="1086"/>
      <c r="C532" s="1129"/>
      <c r="E532" s="1090"/>
      <c r="F532" s="1090"/>
      <c r="G532" s="1091"/>
    </row>
    <row r="533" spans="1:7" ht="31.95" customHeight="1">
      <c r="A533" s="1086"/>
      <c r="C533" s="1129"/>
      <c r="E533" s="1090"/>
      <c r="F533" s="1090"/>
      <c r="G533" s="1091"/>
    </row>
    <row r="534" spans="1:7" ht="31.95" customHeight="1">
      <c r="A534" s="1086"/>
      <c r="C534" s="1129"/>
      <c r="E534" s="1090"/>
      <c r="F534" s="1090"/>
      <c r="G534" s="1091"/>
    </row>
    <row r="535" spans="1:7" ht="31.95" customHeight="1">
      <c r="A535" s="1086"/>
      <c r="C535" s="1129"/>
      <c r="E535" s="1090"/>
      <c r="F535" s="1090"/>
      <c r="G535" s="1091"/>
    </row>
    <row r="536" spans="1:7" ht="31.95" customHeight="1">
      <c r="A536" s="1086"/>
      <c r="C536" s="1129"/>
      <c r="E536" s="1090"/>
      <c r="F536" s="1090"/>
      <c r="G536" s="1091"/>
    </row>
    <row r="537" spans="1:7" ht="31.95" customHeight="1">
      <c r="A537" s="1086"/>
      <c r="C537" s="1129"/>
      <c r="E537" s="1090"/>
      <c r="F537" s="1090"/>
      <c r="G537" s="1091"/>
    </row>
    <row r="538" spans="1:7" ht="31.95" customHeight="1">
      <c r="A538" s="1086"/>
      <c r="C538" s="1129"/>
      <c r="E538" s="1090"/>
      <c r="F538" s="1090"/>
      <c r="G538" s="1091"/>
    </row>
    <row r="539" spans="1:7" ht="31.95" customHeight="1">
      <c r="A539" s="1086"/>
      <c r="C539" s="1129"/>
      <c r="E539" s="1090"/>
      <c r="F539" s="1090"/>
      <c r="G539" s="1091"/>
    </row>
    <row r="540" spans="1:7" ht="31.95" customHeight="1">
      <c r="A540" s="1086"/>
      <c r="C540" s="1129"/>
      <c r="E540" s="1090"/>
      <c r="F540" s="1090"/>
      <c r="G540" s="1091"/>
    </row>
    <row r="541" spans="1:7" ht="31.95" customHeight="1">
      <c r="A541" s="1086"/>
      <c r="C541" s="1129"/>
      <c r="E541" s="1090"/>
      <c r="F541" s="1090"/>
      <c r="G541" s="1091"/>
    </row>
    <row r="542" spans="1:7" ht="31.95" customHeight="1">
      <c r="A542" s="1086"/>
      <c r="C542" s="1129"/>
      <c r="E542" s="1090"/>
      <c r="F542" s="1090"/>
      <c r="G542" s="1091"/>
    </row>
    <row r="543" spans="1:7" ht="31.95" customHeight="1">
      <c r="A543" s="1086"/>
      <c r="C543" s="1129"/>
      <c r="E543" s="1090"/>
      <c r="F543" s="1090"/>
      <c r="G543" s="1091"/>
    </row>
    <row r="544" spans="1:7" ht="31.95" customHeight="1">
      <c r="A544" s="1086"/>
      <c r="C544" s="1129"/>
      <c r="E544" s="1090"/>
      <c r="F544" s="1090"/>
      <c r="G544" s="1091"/>
    </row>
    <row r="545" spans="1:7" ht="31.95" customHeight="1">
      <c r="A545" s="1086"/>
      <c r="C545" s="1129"/>
      <c r="E545" s="1090"/>
      <c r="F545" s="1090"/>
      <c r="G545" s="1091"/>
    </row>
    <row r="546" spans="1:7" ht="31.95" customHeight="1">
      <c r="A546" s="1086"/>
      <c r="C546" s="1129"/>
      <c r="E546" s="1090"/>
      <c r="F546" s="1090"/>
      <c r="G546" s="1091"/>
    </row>
    <row r="547" spans="1:7" ht="31.95" customHeight="1">
      <c r="A547" s="1086"/>
      <c r="C547" s="1129"/>
      <c r="E547" s="1090"/>
      <c r="F547" s="1090"/>
      <c r="G547" s="1091"/>
    </row>
    <row r="548" spans="1:7" ht="31.95" customHeight="1">
      <c r="A548" s="1086"/>
      <c r="C548" s="1129"/>
      <c r="E548" s="1090"/>
      <c r="F548" s="1090"/>
      <c r="G548" s="1091"/>
    </row>
    <row r="549" spans="1:7" ht="31.95" customHeight="1">
      <c r="A549" s="1086"/>
      <c r="C549" s="1129"/>
      <c r="E549" s="1090"/>
      <c r="F549" s="1090"/>
      <c r="G549" s="1091"/>
    </row>
    <row r="550" spans="1:7" ht="31.95" customHeight="1">
      <c r="A550" s="1086"/>
      <c r="C550" s="1129"/>
      <c r="E550" s="1090"/>
      <c r="F550" s="1090"/>
      <c r="G550" s="1091"/>
    </row>
    <row r="551" spans="1:7" ht="31.95" customHeight="1">
      <c r="A551" s="1086"/>
      <c r="C551" s="1129"/>
      <c r="E551" s="1090"/>
      <c r="F551" s="1090"/>
      <c r="G551" s="1091"/>
    </row>
    <row r="552" spans="1:7" ht="31.95" customHeight="1">
      <c r="A552" s="1086"/>
      <c r="C552" s="1129"/>
      <c r="E552" s="1090"/>
      <c r="F552" s="1090"/>
      <c r="G552" s="1091"/>
    </row>
    <row r="553" spans="1:7" ht="31.95" customHeight="1">
      <c r="A553" s="1086"/>
      <c r="C553" s="1129"/>
      <c r="E553" s="1090"/>
      <c r="F553" s="1090"/>
      <c r="G553" s="1091"/>
    </row>
    <row r="554" spans="1:7" ht="31.95" customHeight="1">
      <c r="A554" s="1086"/>
      <c r="C554" s="1129"/>
      <c r="E554" s="1090"/>
      <c r="F554" s="1090"/>
      <c r="G554" s="1091"/>
    </row>
    <row r="555" spans="1:7" ht="31.95" customHeight="1">
      <c r="A555" s="1086"/>
      <c r="C555" s="1129"/>
      <c r="E555" s="1090"/>
      <c r="F555" s="1090"/>
      <c r="G555" s="1091"/>
    </row>
    <row r="556" spans="1:7" ht="31.95" customHeight="1">
      <c r="A556" s="1086"/>
      <c r="C556" s="1129"/>
      <c r="E556" s="1090"/>
      <c r="F556" s="1090"/>
      <c r="G556" s="1091"/>
    </row>
    <row r="557" spans="1:7" ht="31.95" customHeight="1">
      <c r="A557" s="1086"/>
      <c r="C557" s="1129"/>
      <c r="E557" s="1090"/>
      <c r="F557" s="1090"/>
      <c r="G557" s="1091"/>
    </row>
    <row r="558" spans="1:7" ht="31.95" customHeight="1">
      <c r="A558" s="1086"/>
      <c r="C558" s="1129"/>
      <c r="E558" s="1090"/>
      <c r="F558" s="1090"/>
      <c r="G558" s="1091"/>
    </row>
    <row r="559" spans="1:7" ht="31.95" customHeight="1">
      <c r="A559" s="1086"/>
      <c r="C559" s="1129"/>
      <c r="E559" s="1090"/>
      <c r="F559" s="1090"/>
      <c r="G559" s="1091"/>
    </row>
    <row r="560" spans="1:7" ht="31.95" customHeight="1">
      <c r="A560" s="1086"/>
      <c r="C560" s="1129"/>
      <c r="E560" s="1090"/>
      <c r="F560" s="1090"/>
      <c r="G560" s="1091"/>
    </row>
    <row r="561" spans="1:7" ht="31.95" customHeight="1">
      <c r="A561" s="1086"/>
      <c r="C561" s="1129"/>
      <c r="E561" s="1090"/>
      <c r="F561" s="1090"/>
      <c r="G561" s="1091"/>
    </row>
    <row r="562" spans="1:7" ht="31.95" customHeight="1">
      <c r="A562" s="1086"/>
      <c r="C562" s="1129"/>
      <c r="E562" s="1090"/>
      <c r="F562" s="1090"/>
      <c r="G562" s="1091"/>
    </row>
    <row r="563" spans="1:7" ht="31.95" customHeight="1">
      <c r="A563" s="1086"/>
      <c r="C563" s="1129"/>
      <c r="E563" s="1090"/>
      <c r="F563" s="1090"/>
      <c r="G563" s="1091"/>
    </row>
    <row r="564" spans="1:7" ht="31.95" customHeight="1">
      <c r="A564" s="1086"/>
      <c r="C564" s="1129"/>
      <c r="E564" s="1090"/>
      <c r="F564" s="1090"/>
      <c r="G564" s="1091"/>
    </row>
    <row r="565" spans="1:7" ht="31.95" customHeight="1">
      <c r="A565" s="1086"/>
      <c r="C565" s="1129"/>
      <c r="E565" s="1090"/>
      <c r="F565" s="1090"/>
      <c r="G565" s="1091"/>
    </row>
    <row r="566" spans="1:7" ht="31.95" customHeight="1">
      <c r="A566" s="1086"/>
      <c r="C566" s="1129"/>
      <c r="E566" s="1090"/>
      <c r="F566" s="1090"/>
      <c r="G566" s="1091"/>
    </row>
    <row r="567" spans="1:7" ht="31.95" customHeight="1">
      <c r="A567" s="1086"/>
      <c r="C567" s="1129"/>
      <c r="E567" s="1090"/>
      <c r="F567" s="1090"/>
      <c r="G567" s="1091"/>
    </row>
    <row r="568" spans="1:7" ht="31.95" customHeight="1">
      <c r="A568" s="1086"/>
      <c r="C568" s="1129"/>
      <c r="E568" s="1090"/>
      <c r="F568" s="1090"/>
      <c r="G568" s="1091"/>
    </row>
    <row r="569" spans="1:7" ht="31.95" customHeight="1">
      <c r="A569" s="1086"/>
      <c r="C569" s="1129"/>
      <c r="E569" s="1090"/>
      <c r="F569" s="1090"/>
      <c r="G569" s="1091"/>
    </row>
    <row r="570" spans="1:7" ht="31.95" customHeight="1">
      <c r="A570" s="1086"/>
      <c r="C570" s="1129"/>
      <c r="E570" s="1090"/>
      <c r="F570" s="1090"/>
      <c r="G570" s="1091"/>
    </row>
    <row r="571" spans="1:7" ht="31.95" customHeight="1">
      <c r="A571" s="1086"/>
      <c r="C571" s="1129"/>
      <c r="E571" s="1090"/>
      <c r="F571" s="1090"/>
      <c r="G571" s="1091"/>
    </row>
    <row r="572" spans="1:7" ht="31.95" customHeight="1">
      <c r="A572" s="1086"/>
      <c r="C572" s="1129"/>
      <c r="E572" s="1090"/>
      <c r="F572" s="1090"/>
      <c r="G572" s="1091"/>
    </row>
    <row r="573" spans="1:7" ht="31.95" customHeight="1">
      <c r="A573" s="1086"/>
      <c r="C573" s="1129"/>
      <c r="E573" s="1090"/>
      <c r="F573" s="1090"/>
      <c r="G573" s="1091"/>
    </row>
    <row r="574" spans="1:7" ht="31.95" customHeight="1">
      <c r="A574" s="1086"/>
      <c r="C574" s="1129"/>
      <c r="E574" s="1090"/>
      <c r="F574" s="1090"/>
      <c r="G574" s="1091"/>
    </row>
    <row r="575" spans="1:7" ht="31.95" customHeight="1">
      <c r="A575" s="1086"/>
      <c r="C575" s="1129"/>
      <c r="E575" s="1090"/>
      <c r="F575" s="1090"/>
      <c r="G575" s="1091"/>
    </row>
    <row r="576" spans="1:7" ht="31.95" customHeight="1">
      <c r="A576" s="1086"/>
      <c r="C576" s="1129"/>
      <c r="E576" s="1090"/>
      <c r="F576" s="1090"/>
      <c r="G576" s="1091"/>
    </row>
    <row r="577" spans="1:7" ht="31.95" customHeight="1">
      <c r="A577" s="1086"/>
      <c r="C577" s="1129"/>
      <c r="E577" s="1090"/>
      <c r="F577" s="1090"/>
      <c r="G577" s="1091"/>
    </row>
    <row r="578" spans="1:7" ht="31.95" customHeight="1">
      <c r="A578" s="1086"/>
      <c r="C578" s="1129"/>
      <c r="E578" s="1090"/>
      <c r="F578" s="1090"/>
      <c r="G578" s="1091"/>
    </row>
    <row r="579" spans="1:7" ht="31.95" customHeight="1">
      <c r="A579" s="1086"/>
      <c r="C579" s="1129"/>
      <c r="E579" s="1090"/>
      <c r="F579" s="1090"/>
      <c r="G579" s="1091"/>
    </row>
    <row r="580" spans="1:7" ht="31.95" customHeight="1">
      <c r="A580" s="1086"/>
      <c r="C580" s="1129"/>
      <c r="E580" s="1090"/>
      <c r="F580" s="1090"/>
      <c r="G580" s="1091"/>
    </row>
    <row r="581" spans="1:7" ht="31.95" customHeight="1">
      <c r="A581" s="1086"/>
      <c r="C581" s="1129"/>
      <c r="E581" s="1090"/>
      <c r="F581" s="1090"/>
      <c r="G581" s="1091"/>
    </row>
    <row r="582" spans="1:7" ht="31.95" customHeight="1">
      <c r="A582" s="1086"/>
      <c r="C582" s="1129"/>
      <c r="E582" s="1090"/>
      <c r="F582" s="1090"/>
      <c r="G582" s="1091"/>
    </row>
    <row r="583" spans="1:7" ht="31.95" customHeight="1">
      <c r="A583" s="1086"/>
      <c r="C583" s="1129"/>
      <c r="E583" s="1090"/>
      <c r="F583" s="1090"/>
      <c r="G583" s="1091"/>
    </row>
    <row r="584" spans="1:7" ht="31.95" customHeight="1">
      <c r="A584" s="1086"/>
      <c r="C584" s="1129"/>
      <c r="E584" s="1090"/>
      <c r="F584" s="1090"/>
      <c r="G584" s="1091"/>
    </row>
    <row r="585" spans="1:7" ht="31.95" customHeight="1">
      <c r="A585" s="1086"/>
      <c r="C585" s="1129"/>
      <c r="E585" s="1090"/>
      <c r="F585" s="1090"/>
      <c r="G585" s="1091"/>
    </row>
    <row r="586" spans="1:7" ht="31.95" customHeight="1">
      <c r="A586" s="1086"/>
      <c r="C586" s="1129"/>
      <c r="E586" s="1090"/>
      <c r="F586" s="1090"/>
      <c r="G586" s="1091"/>
    </row>
    <row r="587" spans="1:7" ht="31.95" customHeight="1">
      <c r="A587" s="1086"/>
      <c r="C587" s="1129"/>
      <c r="E587" s="1090"/>
      <c r="F587" s="1090"/>
      <c r="G587" s="1091"/>
    </row>
    <row r="588" spans="1:7" ht="31.95" customHeight="1">
      <c r="A588" s="1086"/>
      <c r="C588" s="1129"/>
      <c r="E588" s="1090"/>
      <c r="F588" s="1090"/>
      <c r="G588" s="1091"/>
    </row>
    <row r="589" spans="1:7" ht="31.95" customHeight="1">
      <c r="A589" s="1086"/>
      <c r="C589" s="1129"/>
      <c r="E589" s="1090"/>
      <c r="F589" s="1090"/>
      <c r="G589" s="1091"/>
    </row>
    <row r="590" spans="1:7" ht="31.95" customHeight="1">
      <c r="A590" s="1086"/>
      <c r="C590" s="1129"/>
      <c r="E590" s="1090"/>
      <c r="F590" s="1090"/>
      <c r="G590" s="1091"/>
    </row>
    <row r="591" spans="1:7" ht="31.95" customHeight="1">
      <c r="A591" s="1086"/>
      <c r="C591" s="1129"/>
      <c r="E591" s="1090"/>
      <c r="F591" s="1090"/>
      <c r="G591" s="1091"/>
    </row>
    <row r="592" spans="1:7" ht="31.95" customHeight="1">
      <c r="A592" s="1086"/>
      <c r="C592" s="1129"/>
      <c r="E592" s="1090"/>
      <c r="F592" s="1090"/>
      <c r="G592" s="1091"/>
    </row>
    <row r="593" spans="1:7" ht="31.95" customHeight="1">
      <c r="A593" s="1086"/>
      <c r="C593" s="1129"/>
      <c r="E593" s="1090"/>
      <c r="F593" s="1090"/>
      <c r="G593" s="1091"/>
    </row>
    <row r="594" spans="1:7" ht="31.95" customHeight="1">
      <c r="A594" s="1086"/>
      <c r="C594" s="1129"/>
      <c r="E594" s="1090"/>
      <c r="F594" s="1090"/>
      <c r="G594" s="1091"/>
    </row>
    <row r="595" spans="1:7" ht="31.95" customHeight="1">
      <c r="A595" s="1086"/>
      <c r="C595" s="1129"/>
      <c r="E595" s="1090"/>
      <c r="F595" s="1090"/>
      <c r="G595" s="1091"/>
    </row>
    <row r="596" spans="1:7" ht="31.95" customHeight="1">
      <c r="A596" s="1086"/>
      <c r="C596" s="1129"/>
      <c r="E596" s="1090"/>
      <c r="F596" s="1090"/>
      <c r="G596" s="1091"/>
    </row>
    <row r="597" spans="1:7" ht="31.95" customHeight="1">
      <c r="A597" s="1086"/>
      <c r="C597" s="1129"/>
      <c r="E597" s="1090"/>
      <c r="F597" s="1090"/>
      <c r="G597" s="1091"/>
    </row>
    <row r="598" spans="1:7" ht="31.95" customHeight="1">
      <c r="A598" s="1086"/>
      <c r="C598" s="1129"/>
      <c r="E598" s="1090"/>
      <c r="F598" s="1090"/>
      <c r="G598" s="1091"/>
    </row>
    <row r="599" spans="1:7" ht="31.95" customHeight="1">
      <c r="A599" s="1086"/>
      <c r="C599" s="1129"/>
      <c r="E599" s="1090"/>
      <c r="F599" s="1090"/>
      <c r="G599" s="1091"/>
    </row>
    <row r="600" spans="1:7" ht="31.95" customHeight="1">
      <c r="A600" s="1086"/>
      <c r="C600" s="1129"/>
      <c r="E600" s="1090"/>
      <c r="F600" s="1090"/>
      <c r="G600" s="1091"/>
    </row>
    <row r="601" spans="1:7" ht="31.95" customHeight="1">
      <c r="A601" s="1086"/>
      <c r="C601" s="1129"/>
      <c r="E601" s="1090"/>
      <c r="F601" s="1090"/>
      <c r="G601" s="1091"/>
    </row>
    <row r="602" spans="1:7" ht="31.95" customHeight="1">
      <c r="A602" s="1086"/>
      <c r="C602" s="1129"/>
      <c r="E602" s="1090"/>
      <c r="F602" s="1090"/>
      <c r="G602" s="1091"/>
    </row>
    <row r="603" spans="1:7" ht="31.95" customHeight="1">
      <c r="A603" s="1086"/>
      <c r="C603" s="1129"/>
      <c r="E603" s="1090"/>
      <c r="F603" s="1090"/>
      <c r="G603" s="1091"/>
    </row>
    <row r="604" spans="1:7" ht="31.95" customHeight="1">
      <c r="A604" s="1086"/>
      <c r="C604" s="1129"/>
      <c r="E604" s="1090"/>
      <c r="F604" s="1090"/>
      <c r="G604" s="1091"/>
    </row>
    <row r="605" spans="1:7" ht="31.95" customHeight="1">
      <c r="A605" s="1086"/>
      <c r="C605" s="1129"/>
      <c r="E605" s="1090"/>
      <c r="F605" s="1090"/>
      <c r="G605" s="1091"/>
    </row>
    <row r="606" spans="1:7" ht="31.95" customHeight="1">
      <c r="A606" s="1086"/>
      <c r="C606" s="1129"/>
      <c r="E606" s="1090"/>
      <c r="F606" s="1090"/>
      <c r="G606" s="1091"/>
    </row>
    <row r="607" spans="1:7" ht="31.95" customHeight="1">
      <c r="A607" s="1086"/>
      <c r="C607" s="1129"/>
      <c r="E607" s="1090"/>
      <c r="F607" s="1090"/>
      <c r="G607" s="1091"/>
    </row>
    <row r="608" spans="1:7" ht="31.95" customHeight="1">
      <c r="A608" s="1086"/>
      <c r="C608" s="1129"/>
      <c r="E608" s="1090"/>
      <c r="F608" s="1090"/>
      <c r="G608" s="1091"/>
    </row>
    <row r="609" spans="1:7" ht="31.95" customHeight="1">
      <c r="A609" s="1086"/>
      <c r="C609" s="1129"/>
      <c r="E609" s="1090"/>
      <c r="F609" s="1090"/>
      <c r="G609" s="1091"/>
    </row>
    <row r="610" spans="1:7" ht="31.95" customHeight="1">
      <c r="A610" s="1086"/>
      <c r="C610" s="1129"/>
      <c r="E610" s="1090"/>
      <c r="F610" s="1090"/>
      <c r="G610" s="1091"/>
    </row>
    <row r="611" spans="1:7" ht="31.95" customHeight="1">
      <c r="A611" s="1086"/>
      <c r="C611" s="1129"/>
      <c r="E611" s="1090"/>
      <c r="F611" s="1090"/>
      <c r="G611" s="1091"/>
    </row>
    <row r="612" spans="1:7" ht="31.95" customHeight="1">
      <c r="A612" s="1086"/>
      <c r="C612" s="1129"/>
      <c r="E612" s="1090"/>
      <c r="F612" s="1090"/>
      <c r="G612" s="1091"/>
    </row>
    <row r="613" spans="1:7" ht="31.95" customHeight="1">
      <c r="A613" s="1086"/>
      <c r="C613" s="1129"/>
      <c r="E613" s="1090"/>
      <c r="F613" s="1090"/>
      <c r="G613" s="1091"/>
    </row>
    <row r="614" spans="1:7" ht="31.95" customHeight="1">
      <c r="A614" s="1086"/>
      <c r="C614" s="1129"/>
      <c r="E614" s="1090"/>
      <c r="F614" s="1090"/>
      <c r="G614" s="1091"/>
    </row>
    <row r="615" spans="1:7" ht="31.95" customHeight="1">
      <c r="A615" s="1086"/>
      <c r="C615" s="1129"/>
      <c r="E615" s="1090"/>
      <c r="F615" s="1090"/>
      <c r="G615" s="1091"/>
    </row>
    <row r="616" spans="1:7" ht="31.95" customHeight="1">
      <c r="A616" s="1086"/>
      <c r="C616" s="1129"/>
      <c r="E616" s="1090"/>
      <c r="F616" s="1090"/>
      <c r="G616" s="1091"/>
    </row>
    <row r="617" spans="1:7" ht="31.95" customHeight="1">
      <c r="A617" s="1086"/>
      <c r="C617" s="1129"/>
      <c r="E617" s="1090"/>
      <c r="F617" s="1090"/>
      <c r="G617" s="1091"/>
    </row>
    <row r="618" spans="1:7" ht="31.95" customHeight="1">
      <c r="A618" s="1086"/>
      <c r="C618" s="1129"/>
      <c r="E618" s="1090"/>
      <c r="F618" s="1090"/>
      <c r="G618" s="1091"/>
    </row>
    <row r="619" spans="1:7" ht="31.95" customHeight="1">
      <c r="A619" s="1086"/>
      <c r="C619" s="1129"/>
      <c r="E619" s="1090"/>
      <c r="F619" s="1090"/>
      <c r="G619" s="1091"/>
    </row>
    <row r="620" spans="1:7" ht="31.95" customHeight="1">
      <c r="A620" s="1086"/>
      <c r="C620" s="1129"/>
      <c r="E620" s="1090"/>
      <c r="F620" s="1090"/>
      <c r="G620" s="1091"/>
    </row>
    <row r="621" spans="1:7" ht="31.95" customHeight="1">
      <c r="A621" s="1086"/>
      <c r="C621" s="1129"/>
      <c r="E621" s="1090"/>
      <c r="F621" s="1090"/>
      <c r="G621" s="1091"/>
    </row>
    <row r="622" spans="1:7" ht="31.95" customHeight="1">
      <c r="A622" s="1086"/>
      <c r="C622" s="1129"/>
      <c r="E622" s="1090"/>
      <c r="F622" s="1090"/>
      <c r="G622" s="1091"/>
    </row>
    <row r="623" spans="1:7" ht="31.95" customHeight="1">
      <c r="A623" s="1086"/>
      <c r="C623" s="1129"/>
      <c r="E623" s="1090"/>
      <c r="F623" s="1090"/>
      <c r="G623" s="1091"/>
    </row>
    <row r="624" spans="1:7" ht="31.95" customHeight="1">
      <c r="A624" s="1086"/>
      <c r="C624" s="1129"/>
      <c r="E624" s="1090"/>
      <c r="F624" s="1090"/>
      <c r="G624" s="1091"/>
    </row>
    <row r="625" spans="1:7" ht="31.95" customHeight="1">
      <c r="A625" s="1086"/>
      <c r="C625" s="1129"/>
      <c r="E625" s="1090"/>
      <c r="F625" s="1090"/>
      <c r="G625" s="1091"/>
    </row>
    <row r="626" spans="1:7" ht="31.95" customHeight="1">
      <c r="A626" s="1086"/>
      <c r="C626" s="1129"/>
      <c r="E626" s="1090"/>
      <c r="F626" s="1090"/>
      <c r="G626" s="1091"/>
    </row>
    <row r="627" spans="1:7" ht="31.95" customHeight="1">
      <c r="A627" s="1086"/>
      <c r="C627" s="1129"/>
      <c r="E627" s="1090"/>
      <c r="F627" s="1090"/>
      <c r="G627" s="1091"/>
    </row>
    <row r="628" spans="1:7" ht="31.95" customHeight="1">
      <c r="A628" s="1086"/>
      <c r="C628" s="1129"/>
      <c r="E628" s="1090"/>
      <c r="F628" s="1090"/>
      <c r="G628" s="1091"/>
    </row>
    <row r="629" spans="1:7" ht="31.95" customHeight="1">
      <c r="A629" s="1086"/>
      <c r="C629" s="1129"/>
      <c r="E629" s="1090"/>
      <c r="F629" s="1090"/>
      <c r="G629" s="1091"/>
    </row>
    <row r="630" spans="1:7" ht="31.95" customHeight="1">
      <c r="A630" s="1086"/>
      <c r="C630" s="1129"/>
      <c r="E630" s="1090"/>
      <c r="F630" s="1090"/>
      <c r="G630" s="1091"/>
    </row>
    <row r="631" spans="1:7" ht="31.95" customHeight="1">
      <c r="A631" s="1086"/>
      <c r="C631" s="1129"/>
      <c r="E631" s="1090"/>
      <c r="F631" s="1090"/>
      <c r="G631" s="1091"/>
    </row>
    <row r="632" spans="1:7" ht="31.95" customHeight="1">
      <c r="A632" s="1086"/>
      <c r="C632" s="1129"/>
      <c r="E632" s="1090"/>
      <c r="F632" s="1090"/>
      <c r="G632" s="1091"/>
    </row>
    <row r="633" spans="1:7" ht="31.95" customHeight="1">
      <c r="A633" s="1086"/>
      <c r="C633" s="1129"/>
      <c r="E633" s="1090"/>
      <c r="F633" s="1090"/>
      <c r="G633" s="1091"/>
    </row>
    <row r="634" spans="1:7" ht="31.95" customHeight="1">
      <c r="A634" s="1086"/>
      <c r="C634" s="1129"/>
      <c r="E634" s="1090"/>
      <c r="F634" s="1090"/>
      <c r="G634" s="1091"/>
    </row>
    <row r="635" spans="1:7" ht="31.95" customHeight="1">
      <c r="A635" s="1086"/>
      <c r="C635" s="1129"/>
      <c r="E635" s="1090"/>
      <c r="F635" s="1090"/>
      <c r="G635" s="1091"/>
    </row>
    <row r="636" spans="1:7" ht="31.95" customHeight="1">
      <c r="A636" s="1086"/>
      <c r="C636" s="1129"/>
      <c r="E636" s="1090"/>
      <c r="F636" s="1090"/>
      <c r="G636" s="1091"/>
    </row>
    <row r="637" spans="1:7" ht="31.95" customHeight="1">
      <c r="A637" s="1086"/>
      <c r="C637" s="1129"/>
      <c r="E637" s="1090"/>
      <c r="F637" s="1090"/>
      <c r="G637" s="1091"/>
    </row>
    <row r="638" spans="1:7" ht="31.95" customHeight="1">
      <c r="A638" s="1086"/>
      <c r="C638" s="1129"/>
      <c r="E638" s="1090"/>
      <c r="F638" s="1090"/>
      <c r="G638" s="1091"/>
    </row>
    <row r="639" spans="1:7" ht="31.95" customHeight="1">
      <c r="A639" s="1086"/>
      <c r="C639" s="1129"/>
      <c r="E639" s="1090"/>
      <c r="F639" s="1090"/>
      <c r="G639" s="1091"/>
    </row>
    <row r="640" spans="1:7" ht="31.95" customHeight="1">
      <c r="A640" s="1086"/>
      <c r="C640" s="1129"/>
      <c r="E640" s="1090"/>
      <c r="F640" s="1090"/>
      <c r="G640" s="1091"/>
    </row>
    <row r="641" spans="1:7" ht="31.95" customHeight="1">
      <c r="A641" s="1086"/>
      <c r="C641" s="1129"/>
      <c r="E641" s="1090"/>
      <c r="F641" s="1090"/>
      <c r="G641" s="1091"/>
    </row>
    <row r="642" spans="1:7" ht="31.95" customHeight="1">
      <c r="A642" s="1086"/>
      <c r="C642" s="1129"/>
      <c r="E642" s="1090"/>
      <c r="F642" s="1090"/>
      <c r="G642" s="1091"/>
    </row>
    <row r="643" spans="1:7" ht="31.95" customHeight="1">
      <c r="A643" s="1086"/>
      <c r="C643" s="1129"/>
      <c r="E643" s="1090"/>
      <c r="F643" s="1090"/>
      <c r="G643" s="1091"/>
    </row>
    <row r="644" spans="1:7" ht="31.95" customHeight="1">
      <c r="A644" s="1086"/>
      <c r="C644" s="1129"/>
      <c r="E644" s="1090"/>
      <c r="F644" s="1090"/>
      <c r="G644" s="1091"/>
    </row>
    <row r="645" spans="1:7" ht="31.95" customHeight="1">
      <c r="A645" s="1086"/>
      <c r="C645" s="1129"/>
      <c r="E645" s="1090"/>
      <c r="F645" s="1090"/>
      <c r="G645" s="1091"/>
    </row>
    <row r="646" spans="1:7" ht="31.95" customHeight="1">
      <c r="A646" s="1086"/>
      <c r="C646" s="1129"/>
      <c r="E646" s="1090"/>
      <c r="F646" s="1090"/>
      <c r="G646" s="1091"/>
    </row>
    <row r="647" spans="1:7" ht="31.95" customHeight="1">
      <c r="A647" s="1086"/>
      <c r="C647" s="1129"/>
      <c r="E647" s="1090"/>
      <c r="F647" s="1090"/>
      <c r="G647" s="1091"/>
    </row>
    <row r="648" spans="1:7" ht="31.95" customHeight="1">
      <c r="A648" s="1086"/>
      <c r="C648" s="1129"/>
      <c r="E648" s="1090"/>
      <c r="F648" s="1090"/>
      <c r="G648" s="1091"/>
    </row>
    <row r="649" spans="1:7" ht="31.95" customHeight="1">
      <c r="A649" s="1086"/>
      <c r="C649" s="1129"/>
      <c r="E649" s="1090"/>
      <c r="F649" s="1090"/>
      <c r="G649" s="1091"/>
    </row>
    <row r="650" spans="1:7" ht="31.95" customHeight="1">
      <c r="A650" s="1086"/>
      <c r="C650" s="1129"/>
      <c r="E650" s="1090"/>
      <c r="F650" s="1090"/>
      <c r="G650" s="1091"/>
    </row>
    <row r="651" spans="1:7" ht="31.95" customHeight="1">
      <c r="A651" s="1086"/>
      <c r="C651" s="1129"/>
      <c r="E651" s="1090"/>
      <c r="F651" s="1090"/>
      <c r="G651" s="1091"/>
    </row>
    <row r="652" spans="1:7" ht="31.95" customHeight="1">
      <c r="A652" s="1086"/>
      <c r="C652" s="1129"/>
      <c r="E652" s="1090"/>
      <c r="F652" s="1090"/>
      <c r="G652" s="1091"/>
    </row>
    <row r="653" spans="1:7" ht="31.95" customHeight="1">
      <c r="A653" s="1086"/>
      <c r="C653" s="1129"/>
      <c r="E653" s="1090"/>
      <c r="F653" s="1090"/>
      <c r="G653" s="1091"/>
    </row>
    <row r="654" spans="1:7" ht="31.95" customHeight="1">
      <c r="A654" s="1086"/>
      <c r="C654" s="1129"/>
      <c r="E654" s="1090"/>
      <c r="F654" s="1090"/>
      <c r="G654" s="1091"/>
    </row>
    <row r="655" spans="1:7" ht="31.95" customHeight="1">
      <c r="A655" s="1086"/>
      <c r="C655" s="1129"/>
      <c r="E655" s="1090"/>
      <c r="F655" s="1090"/>
      <c r="G655" s="1091"/>
    </row>
    <row r="656" spans="1:7" ht="31.95" customHeight="1">
      <c r="A656" s="1086"/>
      <c r="C656" s="1129"/>
      <c r="E656" s="1090"/>
      <c r="F656" s="1090"/>
      <c r="G656" s="1091"/>
    </row>
    <row r="657" spans="1:7" ht="31.95" customHeight="1">
      <c r="A657" s="1086"/>
      <c r="C657" s="1129"/>
      <c r="E657" s="1090"/>
      <c r="F657" s="1090"/>
      <c r="G657" s="1091"/>
    </row>
    <row r="658" spans="1:7" ht="31.95" customHeight="1">
      <c r="A658" s="1086"/>
      <c r="C658" s="1129"/>
      <c r="E658" s="1090"/>
      <c r="F658" s="1090"/>
      <c r="G658" s="1091"/>
    </row>
    <row r="659" spans="1:7" ht="31.95" customHeight="1">
      <c r="A659" s="1086"/>
      <c r="C659" s="1129"/>
      <c r="E659" s="1090"/>
      <c r="F659" s="1090"/>
      <c r="G659" s="1091"/>
    </row>
    <row r="660" spans="1:7" ht="31.95" customHeight="1">
      <c r="A660" s="1086"/>
      <c r="C660" s="1129"/>
      <c r="E660" s="1090"/>
      <c r="F660" s="1090"/>
      <c r="G660" s="1091"/>
    </row>
    <row r="661" spans="1:7" ht="31.95" customHeight="1">
      <c r="A661" s="1086"/>
      <c r="C661" s="1129"/>
      <c r="E661" s="1090"/>
      <c r="F661" s="1090"/>
      <c r="G661" s="1091"/>
    </row>
    <row r="662" spans="1:7" ht="31.95" customHeight="1">
      <c r="A662" s="1086"/>
      <c r="C662" s="1129"/>
      <c r="E662" s="1090"/>
      <c r="F662" s="1090"/>
      <c r="G662" s="1091"/>
    </row>
    <row r="663" spans="1:7" ht="31.95" customHeight="1">
      <c r="A663" s="1086"/>
      <c r="C663" s="1129"/>
      <c r="E663" s="1090"/>
      <c r="F663" s="1090"/>
      <c r="G663" s="1091"/>
    </row>
    <row r="664" spans="1:7" ht="31.95" customHeight="1">
      <c r="A664" s="1086"/>
      <c r="C664" s="1129"/>
      <c r="E664" s="1090"/>
      <c r="F664" s="1090"/>
      <c r="G664" s="1091"/>
    </row>
    <row r="665" spans="1:7" ht="31.95" customHeight="1">
      <c r="A665" s="1086"/>
      <c r="C665" s="1129"/>
      <c r="E665" s="1090"/>
      <c r="F665" s="1090"/>
      <c r="G665" s="1091"/>
    </row>
    <row r="666" spans="1:7" ht="31.95" customHeight="1">
      <c r="A666" s="1086"/>
      <c r="C666" s="1129"/>
      <c r="E666" s="1090"/>
      <c r="F666" s="1090"/>
      <c r="G666" s="1091"/>
    </row>
    <row r="667" spans="1:7" ht="31.95" customHeight="1">
      <c r="A667" s="1086"/>
      <c r="C667" s="1129"/>
      <c r="E667" s="1090"/>
      <c r="F667" s="1090"/>
      <c r="G667" s="1091"/>
    </row>
    <row r="668" spans="1:7" ht="31.95" customHeight="1">
      <c r="A668" s="1086"/>
      <c r="C668" s="1129"/>
      <c r="E668" s="1090"/>
      <c r="F668" s="1090"/>
      <c r="G668" s="1091"/>
    </row>
    <row r="669" spans="1:7" ht="31.95" customHeight="1">
      <c r="A669" s="1086"/>
      <c r="C669" s="1129"/>
      <c r="E669" s="1090"/>
      <c r="F669" s="1090"/>
      <c r="G669" s="1091"/>
    </row>
    <row r="670" spans="1:7" ht="31.95" customHeight="1">
      <c r="A670" s="1086"/>
      <c r="C670" s="1129"/>
      <c r="E670" s="1090"/>
      <c r="F670" s="1090"/>
      <c r="G670" s="1091"/>
    </row>
    <row r="671" spans="1:7" ht="31.95" customHeight="1">
      <c r="A671" s="1086"/>
      <c r="C671" s="1129"/>
      <c r="E671" s="1090"/>
      <c r="F671" s="1090"/>
      <c r="G671" s="1091"/>
    </row>
    <row r="672" spans="1:7" ht="31.95" customHeight="1">
      <c r="A672" s="1086"/>
      <c r="C672" s="1129"/>
      <c r="E672" s="1090"/>
      <c r="F672" s="1090"/>
      <c r="G672" s="1091"/>
    </row>
    <row r="673" spans="1:7" ht="31.95" customHeight="1">
      <c r="A673" s="1086"/>
      <c r="C673" s="1129"/>
      <c r="E673" s="1090"/>
      <c r="F673" s="1090"/>
      <c r="G673" s="1091"/>
    </row>
    <row r="674" spans="1:7" ht="31.95" customHeight="1">
      <c r="A674" s="1086"/>
      <c r="C674" s="1129"/>
      <c r="E674" s="1090"/>
      <c r="F674" s="1090"/>
      <c r="G674" s="1091"/>
    </row>
    <row r="675" spans="1:7" ht="31.95" customHeight="1">
      <c r="A675" s="1086"/>
      <c r="C675" s="1129"/>
      <c r="E675" s="1090"/>
      <c r="F675" s="1090"/>
      <c r="G675" s="1091"/>
    </row>
    <row r="676" spans="1:7" ht="31.95" customHeight="1">
      <c r="A676" s="1086"/>
      <c r="C676" s="1129"/>
      <c r="E676" s="1090"/>
      <c r="F676" s="1090"/>
      <c r="G676" s="1091"/>
    </row>
    <row r="677" spans="1:7" ht="31.95" customHeight="1">
      <c r="A677" s="1086"/>
      <c r="C677" s="1129"/>
      <c r="E677" s="1090"/>
      <c r="F677" s="1090"/>
      <c r="G677" s="1091"/>
    </row>
    <row r="678" spans="1:7" ht="31.95" customHeight="1">
      <c r="A678" s="1086"/>
      <c r="C678" s="1129"/>
      <c r="E678" s="1090"/>
      <c r="F678" s="1090"/>
      <c r="G678" s="1091"/>
    </row>
    <row r="679" spans="1:7" ht="31.95" customHeight="1">
      <c r="A679" s="1086"/>
      <c r="C679" s="1129"/>
      <c r="E679" s="1090"/>
      <c r="F679" s="1090"/>
      <c r="G679" s="1091"/>
    </row>
    <row r="680" spans="1:7" ht="31.95" customHeight="1">
      <c r="A680" s="1086"/>
      <c r="C680" s="1129"/>
      <c r="E680" s="1090"/>
      <c r="F680" s="1090"/>
      <c r="G680" s="1091"/>
    </row>
    <row r="681" spans="1:7" ht="31.95" customHeight="1">
      <c r="A681" s="1086"/>
      <c r="C681" s="1129"/>
      <c r="E681" s="1090"/>
      <c r="F681" s="1090"/>
      <c r="G681" s="1091"/>
    </row>
    <row r="682" spans="1:7" ht="31.95" customHeight="1">
      <c r="A682" s="1086"/>
      <c r="C682" s="1129"/>
      <c r="E682" s="1090"/>
      <c r="F682" s="1090"/>
      <c r="G682" s="1091"/>
    </row>
    <row r="683" spans="1:7" ht="31.95" customHeight="1">
      <c r="A683" s="1086"/>
      <c r="C683" s="1129"/>
      <c r="E683" s="1090"/>
      <c r="F683" s="1090"/>
      <c r="G683" s="1091"/>
    </row>
    <row r="684" spans="1:7" ht="31.95" customHeight="1">
      <c r="A684" s="1086"/>
      <c r="C684" s="1129"/>
      <c r="E684" s="1090"/>
      <c r="F684" s="1090"/>
      <c r="G684" s="1091"/>
    </row>
    <row r="685" spans="1:7" ht="31.95" customHeight="1">
      <c r="A685" s="1086"/>
      <c r="C685" s="1129"/>
      <c r="E685" s="1090"/>
      <c r="F685" s="1090"/>
      <c r="G685" s="1091"/>
    </row>
    <row r="686" spans="1:7" ht="31.95" customHeight="1">
      <c r="A686" s="1086"/>
      <c r="C686" s="1129"/>
      <c r="E686" s="1090"/>
      <c r="F686" s="1090"/>
      <c r="G686" s="1091"/>
    </row>
    <row r="687" spans="1:7" ht="31.95" customHeight="1">
      <c r="A687" s="1086"/>
      <c r="C687" s="1129"/>
      <c r="E687" s="1090"/>
      <c r="F687" s="1090"/>
      <c r="G687" s="1091"/>
    </row>
    <row r="688" spans="1:7" ht="31.95" customHeight="1">
      <c r="A688" s="1086"/>
      <c r="C688" s="1129"/>
      <c r="E688" s="1090"/>
      <c r="F688" s="1090"/>
      <c r="G688" s="1091"/>
    </row>
    <row r="689" spans="1:7" ht="31.95" customHeight="1">
      <c r="A689" s="1086"/>
      <c r="C689" s="1129"/>
      <c r="E689" s="1090"/>
      <c r="F689" s="1090"/>
      <c r="G689" s="1091"/>
    </row>
    <row r="690" spans="1:7" ht="31.95" customHeight="1">
      <c r="A690" s="1086"/>
      <c r="C690" s="1129"/>
      <c r="E690" s="1090"/>
      <c r="F690" s="1090"/>
      <c r="G690" s="1091"/>
    </row>
    <row r="691" spans="1:7" ht="31.95" customHeight="1">
      <c r="A691" s="1086"/>
      <c r="C691" s="1129"/>
      <c r="E691" s="1090"/>
      <c r="F691" s="1090"/>
      <c r="G691" s="1091"/>
    </row>
    <row r="692" spans="1:7" ht="31.95" customHeight="1">
      <c r="A692" s="1086"/>
      <c r="C692" s="1129"/>
      <c r="E692" s="1090"/>
      <c r="F692" s="1090"/>
      <c r="G692" s="1091"/>
    </row>
    <row r="693" spans="1:7" ht="31.95" customHeight="1">
      <c r="A693" s="1086"/>
      <c r="C693" s="1129"/>
      <c r="E693" s="1090"/>
      <c r="F693" s="1090"/>
      <c r="G693" s="1091"/>
    </row>
    <row r="694" spans="1:7" ht="31.95" customHeight="1">
      <c r="A694" s="1086"/>
      <c r="C694" s="1129"/>
      <c r="E694" s="1090"/>
      <c r="F694" s="1090"/>
      <c r="G694" s="1091"/>
    </row>
    <row r="695" spans="1:7" ht="31.95" customHeight="1">
      <c r="A695" s="1086"/>
      <c r="C695" s="1129"/>
      <c r="E695" s="1090"/>
      <c r="F695" s="1090"/>
      <c r="G695" s="1091"/>
    </row>
    <row r="696" spans="1:7" ht="31.95" customHeight="1">
      <c r="A696" s="1086"/>
      <c r="C696" s="1129"/>
      <c r="E696" s="1090"/>
      <c r="F696" s="1090"/>
      <c r="G696" s="1091"/>
    </row>
    <row r="697" spans="1:7" ht="31.95" customHeight="1">
      <c r="A697" s="1086"/>
      <c r="C697" s="1129"/>
      <c r="E697" s="1090"/>
      <c r="F697" s="1090"/>
      <c r="G697" s="1091"/>
    </row>
    <row r="698" spans="1:7" ht="31.95" customHeight="1">
      <c r="A698" s="1086"/>
      <c r="C698" s="1129"/>
      <c r="E698" s="1090"/>
      <c r="F698" s="1090"/>
      <c r="G698" s="1091"/>
    </row>
    <row r="699" spans="1:7" ht="31.95" customHeight="1">
      <c r="A699" s="1086"/>
      <c r="C699" s="1129"/>
      <c r="E699" s="1090"/>
      <c r="F699" s="1090"/>
      <c r="G699" s="1091"/>
    </row>
    <row r="700" spans="1:7" ht="31.95" customHeight="1">
      <c r="A700" s="1086"/>
      <c r="C700" s="1129"/>
      <c r="E700" s="1090"/>
      <c r="F700" s="1090"/>
      <c r="G700" s="1091"/>
    </row>
    <row r="701" spans="1:7" ht="31.95" customHeight="1">
      <c r="A701" s="1086"/>
      <c r="C701" s="1129"/>
      <c r="E701" s="1090"/>
      <c r="F701" s="1090"/>
      <c r="G701" s="1091"/>
    </row>
    <row r="702" spans="1:7" ht="31.95" customHeight="1">
      <c r="A702" s="1086"/>
      <c r="C702" s="1129"/>
      <c r="E702" s="1090"/>
      <c r="F702" s="1090"/>
      <c r="G702" s="1091"/>
    </row>
    <row r="703" spans="1:7" ht="31.95" customHeight="1">
      <c r="A703" s="1086"/>
      <c r="C703" s="1129"/>
      <c r="E703" s="1090"/>
      <c r="F703" s="1090"/>
      <c r="G703" s="1091"/>
    </row>
    <row r="704" spans="1:7" ht="31.95" customHeight="1">
      <c r="A704" s="1086"/>
      <c r="C704" s="1129"/>
      <c r="E704" s="1090"/>
      <c r="F704" s="1090"/>
      <c r="G704" s="1091"/>
    </row>
    <row r="705" spans="1:7" ht="31.95" customHeight="1">
      <c r="A705" s="1086"/>
      <c r="C705" s="1129"/>
      <c r="E705" s="1090"/>
      <c r="F705" s="1090"/>
      <c r="G705" s="1091"/>
    </row>
    <row r="706" spans="1:7" ht="31.95" customHeight="1">
      <c r="A706" s="1086"/>
      <c r="C706" s="1129"/>
      <c r="E706" s="1090"/>
      <c r="F706" s="1090"/>
      <c r="G706" s="1091"/>
    </row>
    <row r="707" spans="1:7" ht="31.95" customHeight="1">
      <c r="A707" s="1086"/>
      <c r="C707" s="1129"/>
      <c r="E707" s="1090"/>
      <c r="F707" s="1090"/>
      <c r="G707" s="1091"/>
    </row>
    <row r="708" spans="1:7" ht="31.95" customHeight="1">
      <c r="A708" s="1086"/>
      <c r="C708" s="1129"/>
      <c r="E708" s="1090"/>
      <c r="F708" s="1090"/>
      <c r="G708" s="1091"/>
    </row>
    <row r="709" spans="1:7" ht="31.95" customHeight="1">
      <c r="A709" s="1086"/>
      <c r="C709" s="1129"/>
      <c r="E709" s="1090"/>
      <c r="F709" s="1090"/>
      <c r="G709" s="1091"/>
    </row>
    <row r="710" spans="1:7" ht="31.95" customHeight="1">
      <c r="A710" s="1086"/>
      <c r="C710" s="1129"/>
      <c r="E710" s="1090"/>
      <c r="F710" s="1090"/>
      <c r="G710" s="1091"/>
    </row>
    <row r="711" spans="1:7" ht="31.95" customHeight="1">
      <c r="A711" s="1086"/>
      <c r="C711" s="1129"/>
      <c r="E711" s="1090"/>
      <c r="F711" s="1090"/>
      <c r="G711" s="1091"/>
    </row>
    <row r="712" spans="1:7" ht="31.95" customHeight="1">
      <c r="A712" s="1086"/>
      <c r="C712" s="1129"/>
      <c r="E712" s="1090"/>
      <c r="F712" s="1090"/>
      <c r="G712" s="1091"/>
    </row>
    <row r="713" spans="1:7" ht="31.95" customHeight="1">
      <c r="A713" s="1086"/>
      <c r="C713" s="1129"/>
      <c r="E713" s="1090"/>
      <c r="F713" s="1090"/>
      <c r="G713" s="1091"/>
    </row>
    <row r="714" spans="1:7" ht="31.95" customHeight="1">
      <c r="A714" s="1086"/>
      <c r="C714" s="1129"/>
      <c r="E714" s="1090"/>
      <c r="F714" s="1090"/>
      <c r="G714" s="1091"/>
    </row>
    <row r="715" spans="1:7" ht="31.95" customHeight="1">
      <c r="A715" s="1086"/>
      <c r="C715" s="1129"/>
      <c r="E715" s="1090"/>
      <c r="F715" s="1090"/>
      <c r="G715" s="1091"/>
    </row>
    <row r="716" spans="1:7" ht="31.95" customHeight="1">
      <c r="A716" s="1086"/>
      <c r="C716" s="1129"/>
      <c r="E716" s="1090"/>
      <c r="F716" s="1090"/>
      <c r="G716" s="1091"/>
    </row>
    <row r="717" spans="1:7" ht="31.95" customHeight="1">
      <c r="A717" s="1086"/>
      <c r="C717" s="1129"/>
      <c r="E717" s="1090"/>
      <c r="F717" s="1090"/>
      <c r="G717" s="1091"/>
    </row>
    <row r="718" spans="1:7" ht="31.95" customHeight="1">
      <c r="A718" s="1086"/>
      <c r="C718" s="1129"/>
      <c r="E718" s="1090"/>
      <c r="F718" s="1090"/>
      <c r="G718" s="1091"/>
    </row>
    <row r="719" spans="1:7" ht="31.95" customHeight="1">
      <c r="A719" s="1086"/>
      <c r="C719" s="1129"/>
      <c r="E719" s="1090"/>
      <c r="F719" s="1090"/>
      <c r="G719" s="1091"/>
    </row>
    <row r="720" spans="1:7" ht="31.95" customHeight="1">
      <c r="A720" s="1086"/>
      <c r="C720" s="1129"/>
      <c r="E720" s="1090"/>
      <c r="F720" s="1090"/>
      <c r="G720" s="1091"/>
    </row>
    <row r="721" spans="1:7" ht="31.95" customHeight="1">
      <c r="A721" s="1086"/>
      <c r="C721" s="1129"/>
      <c r="E721" s="1090"/>
      <c r="F721" s="1090"/>
      <c r="G721" s="1091"/>
    </row>
    <row r="722" spans="1:7" ht="31.95" customHeight="1">
      <c r="A722" s="1086"/>
      <c r="C722" s="1129"/>
      <c r="E722" s="1090"/>
      <c r="F722" s="1090"/>
      <c r="G722" s="1091"/>
    </row>
    <row r="723" spans="1:7" ht="31.95" customHeight="1">
      <c r="A723" s="1086"/>
      <c r="C723" s="1129"/>
      <c r="E723" s="1090"/>
      <c r="F723" s="1090"/>
      <c r="G723" s="1091"/>
    </row>
    <row r="724" spans="1:7" ht="31.95" customHeight="1">
      <c r="A724" s="1086"/>
      <c r="C724" s="1129"/>
      <c r="E724" s="1090"/>
      <c r="F724" s="1090"/>
      <c r="G724" s="1091"/>
    </row>
    <row r="725" spans="1:7" ht="31.95" customHeight="1">
      <c r="A725" s="1086"/>
      <c r="C725" s="1129"/>
      <c r="E725" s="1090"/>
      <c r="F725" s="1090"/>
      <c r="G725" s="1091"/>
    </row>
    <row r="726" spans="1:7" ht="31.95" customHeight="1">
      <c r="A726" s="1086"/>
      <c r="C726" s="1129"/>
      <c r="E726" s="1090"/>
      <c r="F726" s="1090"/>
      <c r="G726" s="1091"/>
    </row>
    <row r="727" spans="1:7" ht="31.95" customHeight="1">
      <c r="A727" s="1086"/>
      <c r="C727" s="1129"/>
      <c r="E727" s="1090"/>
      <c r="F727" s="1090"/>
      <c r="G727" s="1091"/>
    </row>
    <row r="728" spans="1:7" ht="31.95" customHeight="1">
      <c r="A728" s="1086"/>
      <c r="C728" s="1129"/>
      <c r="E728" s="1090"/>
      <c r="F728" s="1090"/>
      <c r="G728" s="1091"/>
    </row>
    <row r="729" spans="1:7" ht="31.95" customHeight="1">
      <c r="A729" s="1086"/>
      <c r="C729" s="1129"/>
      <c r="E729" s="1090"/>
      <c r="F729" s="1090"/>
      <c r="G729" s="1091"/>
    </row>
    <row r="730" spans="1:7" ht="31.95" customHeight="1">
      <c r="A730" s="1086"/>
      <c r="C730" s="1129"/>
      <c r="E730" s="1090"/>
      <c r="F730" s="1090"/>
      <c r="G730" s="1091"/>
    </row>
    <row r="731" spans="1:7" ht="31.95" customHeight="1">
      <c r="A731" s="1086"/>
      <c r="C731" s="1129"/>
      <c r="E731" s="1090"/>
      <c r="F731" s="1090"/>
      <c r="G731" s="1091"/>
    </row>
    <row r="732" spans="1:7" ht="31.95" customHeight="1">
      <c r="A732" s="1086"/>
      <c r="C732" s="1129"/>
      <c r="E732" s="1090"/>
      <c r="F732" s="1090"/>
      <c r="G732" s="1091"/>
    </row>
    <row r="733" spans="1:7" ht="31.95" customHeight="1">
      <c r="A733" s="1086"/>
      <c r="C733" s="1129"/>
      <c r="E733" s="1090"/>
      <c r="F733" s="1090"/>
      <c r="G733" s="1091"/>
    </row>
    <row r="734" spans="1:7" ht="31.95" customHeight="1">
      <c r="A734" s="1086"/>
      <c r="C734" s="1129"/>
      <c r="E734" s="1090"/>
      <c r="F734" s="1090"/>
      <c r="G734" s="1091"/>
    </row>
    <row r="735" spans="1:7" ht="31.95" customHeight="1">
      <c r="A735" s="1086"/>
      <c r="C735" s="1129"/>
      <c r="E735" s="1090"/>
      <c r="F735" s="1090"/>
      <c r="G735" s="1091"/>
    </row>
    <row r="736" spans="1:7" ht="31.95" customHeight="1">
      <c r="A736" s="1086"/>
      <c r="C736" s="1129"/>
      <c r="E736" s="1090"/>
      <c r="F736" s="1090"/>
      <c r="G736" s="1091"/>
    </row>
    <row r="737" spans="1:7" ht="31.95" customHeight="1">
      <c r="A737" s="1086"/>
      <c r="C737" s="1129"/>
      <c r="E737" s="1090"/>
      <c r="F737" s="1090"/>
      <c r="G737" s="1091"/>
    </row>
    <row r="738" spans="1:7" ht="31.95" customHeight="1">
      <c r="A738" s="1086"/>
      <c r="C738" s="1129"/>
      <c r="E738" s="1090"/>
      <c r="F738" s="1090"/>
      <c r="G738" s="1091"/>
    </row>
    <row r="739" spans="1:7" ht="31.95" customHeight="1">
      <c r="A739" s="1086"/>
      <c r="C739" s="1129"/>
      <c r="E739" s="1090"/>
      <c r="F739" s="1090"/>
      <c r="G739" s="1091"/>
    </row>
    <row r="740" spans="1:7" ht="31.95" customHeight="1">
      <c r="A740" s="1086"/>
      <c r="C740" s="1129"/>
      <c r="E740" s="1090"/>
      <c r="F740" s="1090"/>
      <c r="G740" s="1091"/>
    </row>
    <row r="741" spans="1:7" ht="31.95" customHeight="1">
      <c r="A741" s="1086"/>
      <c r="C741" s="1129"/>
      <c r="E741" s="1090"/>
      <c r="F741" s="1090"/>
      <c r="G741" s="1091"/>
    </row>
    <row r="742" spans="1:7" ht="31.95" customHeight="1">
      <c r="A742" s="1086"/>
      <c r="C742" s="1129"/>
      <c r="E742" s="1090"/>
      <c r="F742" s="1090"/>
      <c r="G742" s="1091"/>
    </row>
    <row r="743" spans="1:7" ht="31.95" customHeight="1">
      <c r="A743" s="1086"/>
      <c r="C743" s="1129"/>
      <c r="E743" s="1090"/>
      <c r="F743" s="1090"/>
      <c r="G743" s="1091"/>
    </row>
    <row r="744" spans="1:7" ht="31.95" customHeight="1">
      <c r="A744" s="1086"/>
      <c r="C744" s="1129"/>
      <c r="E744" s="1090"/>
      <c r="F744" s="1090"/>
      <c r="G744" s="1091"/>
    </row>
    <row r="745" spans="1:7" ht="31.95" customHeight="1">
      <c r="A745" s="1086"/>
      <c r="C745" s="1129"/>
      <c r="E745" s="1090"/>
      <c r="F745" s="1090"/>
      <c r="G745" s="1091"/>
    </row>
    <row r="746" spans="1:7" ht="31.95" customHeight="1">
      <c r="A746" s="1086"/>
      <c r="C746" s="1129"/>
      <c r="E746" s="1090"/>
      <c r="F746" s="1090"/>
      <c r="G746" s="1091"/>
    </row>
    <row r="747" spans="1:7" ht="31.95" customHeight="1">
      <c r="A747" s="1086"/>
      <c r="C747" s="1129"/>
      <c r="E747" s="1090"/>
      <c r="F747" s="1090"/>
      <c r="G747" s="1091"/>
    </row>
    <row r="748" spans="1:7" ht="31.95" customHeight="1">
      <c r="A748" s="1086"/>
      <c r="C748" s="1129"/>
      <c r="E748" s="1090"/>
      <c r="F748" s="1090"/>
      <c r="G748" s="1091"/>
    </row>
    <row r="749" spans="1:7" ht="31.95" customHeight="1">
      <c r="A749" s="1086"/>
      <c r="C749" s="1129"/>
      <c r="E749" s="1090"/>
      <c r="F749" s="1090"/>
      <c r="G749" s="1091"/>
    </row>
    <row r="750" spans="1:7" ht="31.95" customHeight="1">
      <c r="A750" s="1086"/>
      <c r="C750" s="1129"/>
      <c r="E750" s="1090"/>
      <c r="F750" s="1090"/>
      <c r="G750" s="1091"/>
    </row>
    <row r="751" spans="1:7" ht="31.95" customHeight="1">
      <c r="A751" s="1086"/>
      <c r="C751" s="1129"/>
      <c r="E751" s="1090"/>
      <c r="F751" s="1090"/>
      <c r="G751" s="1091"/>
    </row>
    <row r="752" spans="1:7" ht="31.95" customHeight="1">
      <c r="A752" s="1086"/>
      <c r="C752" s="1129"/>
      <c r="E752" s="1090"/>
      <c r="F752" s="1090"/>
      <c r="G752" s="1091"/>
    </row>
    <row r="753" spans="1:7" ht="31.95" customHeight="1">
      <c r="A753" s="1086"/>
      <c r="C753" s="1129"/>
      <c r="E753" s="1090"/>
      <c r="F753" s="1090"/>
      <c r="G753" s="1091"/>
    </row>
    <row r="754" spans="1:7" ht="31.95" customHeight="1">
      <c r="A754" s="1086"/>
      <c r="C754" s="1129"/>
      <c r="E754" s="1090"/>
      <c r="F754" s="1090"/>
      <c r="G754" s="1091"/>
    </row>
    <row r="755" spans="1:7" ht="31.95" customHeight="1">
      <c r="A755" s="1086"/>
      <c r="C755" s="1129"/>
      <c r="E755" s="1090"/>
      <c r="F755" s="1090"/>
      <c r="G755" s="1091"/>
    </row>
    <row r="756" spans="1:7" ht="31.95" customHeight="1">
      <c r="A756" s="1086"/>
      <c r="C756" s="1129"/>
      <c r="E756" s="1090"/>
      <c r="F756" s="1090"/>
      <c r="G756" s="1091"/>
    </row>
    <row r="757" spans="1:7" ht="31.95" customHeight="1">
      <c r="A757" s="1086"/>
      <c r="C757" s="1129"/>
      <c r="E757" s="1090"/>
      <c r="F757" s="1090"/>
      <c r="G757" s="1091"/>
    </row>
    <row r="758" spans="1:7" ht="31.95" customHeight="1">
      <c r="A758" s="1086"/>
      <c r="C758" s="1129"/>
      <c r="E758" s="1090"/>
      <c r="F758" s="1090"/>
      <c r="G758" s="1091"/>
    </row>
    <row r="759" spans="1:7" ht="31.95" customHeight="1">
      <c r="A759" s="1086"/>
      <c r="C759" s="1129"/>
      <c r="E759" s="1090"/>
      <c r="F759" s="1090"/>
      <c r="G759" s="1091"/>
    </row>
    <row r="760" spans="1:7" ht="31.95" customHeight="1">
      <c r="A760" s="1086"/>
      <c r="C760" s="1129"/>
      <c r="E760" s="1090"/>
      <c r="F760" s="1090"/>
      <c r="G760" s="1091"/>
    </row>
    <row r="761" spans="1:7" ht="31.95" customHeight="1">
      <c r="A761" s="1086"/>
      <c r="C761" s="1129"/>
      <c r="E761" s="1090"/>
      <c r="F761" s="1090"/>
      <c r="G761" s="1091"/>
    </row>
    <row r="762" spans="1:7" ht="31.95" customHeight="1">
      <c r="A762" s="1086"/>
      <c r="C762" s="1129"/>
      <c r="E762" s="1090"/>
      <c r="F762" s="1090"/>
      <c r="G762" s="1091"/>
    </row>
    <row r="763" spans="1:7" ht="31.95" customHeight="1">
      <c r="A763" s="1086"/>
      <c r="C763" s="1129"/>
      <c r="E763" s="1090"/>
      <c r="F763" s="1090"/>
      <c r="G763" s="1091"/>
    </row>
    <row r="764" spans="1:7" ht="31.95" customHeight="1">
      <c r="A764" s="1086"/>
      <c r="C764" s="1129"/>
      <c r="E764" s="1090"/>
      <c r="F764" s="1090"/>
      <c r="G764" s="1091"/>
    </row>
    <row r="765" spans="1:7" ht="31.95" customHeight="1">
      <c r="A765" s="1086"/>
      <c r="C765" s="1129"/>
      <c r="E765" s="1090"/>
      <c r="F765" s="1090"/>
      <c r="G765" s="1091"/>
    </row>
    <row r="766" spans="1:7" ht="31.95" customHeight="1">
      <c r="A766" s="1086"/>
      <c r="C766" s="1129"/>
      <c r="E766" s="1090"/>
      <c r="F766" s="1090"/>
      <c r="G766" s="1091"/>
    </row>
    <row r="767" spans="1:7" ht="31.95" customHeight="1">
      <c r="A767" s="1086"/>
      <c r="C767" s="1129"/>
      <c r="E767" s="1090"/>
      <c r="F767" s="1090"/>
      <c r="G767" s="1091"/>
    </row>
    <row r="768" spans="1:7" ht="31.95" customHeight="1">
      <c r="A768" s="1086"/>
      <c r="C768" s="1129"/>
      <c r="E768" s="1090"/>
      <c r="F768" s="1090"/>
      <c r="G768" s="1091"/>
    </row>
    <row r="769" spans="1:7" ht="31.95" customHeight="1">
      <c r="A769" s="1086"/>
      <c r="C769" s="1129"/>
      <c r="E769" s="1090"/>
      <c r="F769" s="1090"/>
      <c r="G769" s="1091"/>
    </row>
    <row r="770" spans="1:7" ht="31.95" customHeight="1">
      <c r="A770" s="1086"/>
      <c r="C770" s="1129"/>
      <c r="E770" s="1090"/>
      <c r="F770" s="1090"/>
      <c r="G770" s="1091"/>
    </row>
    <row r="771" spans="1:7" ht="31.95" customHeight="1">
      <c r="A771" s="1086"/>
      <c r="C771" s="1129"/>
      <c r="E771" s="1090"/>
      <c r="F771" s="1090"/>
      <c r="G771" s="1091"/>
    </row>
    <row r="772" spans="1:7" ht="31.95" customHeight="1">
      <c r="A772" s="1086"/>
      <c r="C772" s="1129"/>
      <c r="E772" s="1090"/>
      <c r="F772" s="1090"/>
      <c r="G772" s="1091"/>
    </row>
    <row r="773" spans="1:7" ht="31.95" customHeight="1">
      <c r="A773" s="1086"/>
      <c r="C773" s="1129"/>
      <c r="E773" s="1090"/>
      <c r="F773" s="1090"/>
      <c r="G773" s="1091"/>
    </row>
    <row r="774" spans="1:7" ht="31.95" customHeight="1">
      <c r="A774" s="1086"/>
      <c r="C774" s="1129"/>
      <c r="E774" s="1090"/>
      <c r="F774" s="1090"/>
      <c r="G774" s="1091"/>
    </row>
    <row r="775" spans="1:7" ht="31.95" customHeight="1">
      <c r="A775" s="1086"/>
      <c r="C775" s="1129"/>
      <c r="E775" s="1090"/>
      <c r="F775" s="1090"/>
      <c r="G775" s="1091"/>
    </row>
    <row r="776" spans="1:7" ht="31.95" customHeight="1">
      <c r="A776" s="1086"/>
      <c r="C776" s="1129"/>
      <c r="E776" s="1090"/>
      <c r="F776" s="1090"/>
      <c r="G776" s="1091"/>
    </row>
    <row r="777" spans="1:7" ht="31.95" customHeight="1">
      <c r="A777" s="1086"/>
      <c r="C777" s="1129"/>
      <c r="E777" s="1090"/>
      <c r="F777" s="1090"/>
      <c r="G777" s="1091"/>
    </row>
    <row r="778" spans="1:7" ht="31.95" customHeight="1">
      <c r="A778" s="1086"/>
      <c r="C778" s="1129"/>
      <c r="E778" s="1090"/>
      <c r="F778" s="1090"/>
      <c r="G778" s="1091"/>
    </row>
    <row r="779" spans="1:7" ht="31.95" customHeight="1">
      <c r="A779" s="1086"/>
      <c r="C779" s="1129"/>
      <c r="E779" s="1090"/>
      <c r="F779" s="1090"/>
      <c r="G779" s="1091"/>
    </row>
    <row r="780" spans="1:7" ht="31.95" customHeight="1">
      <c r="A780" s="1086"/>
      <c r="C780" s="1129"/>
      <c r="E780" s="1090"/>
      <c r="F780" s="1090"/>
      <c r="G780" s="1091"/>
    </row>
    <row r="781" spans="1:7" ht="31.95" customHeight="1">
      <c r="A781" s="1086"/>
      <c r="C781" s="1129"/>
      <c r="E781" s="1090"/>
      <c r="F781" s="1090"/>
      <c r="G781" s="1091"/>
    </row>
    <row r="782" spans="1:7" ht="31.95" customHeight="1">
      <c r="A782" s="1086"/>
      <c r="C782" s="1129"/>
      <c r="E782" s="1090"/>
      <c r="F782" s="1090"/>
      <c r="G782" s="1091"/>
    </row>
    <row r="783" spans="1:7" ht="31.95" customHeight="1">
      <c r="A783" s="1086"/>
      <c r="C783" s="1129"/>
      <c r="E783" s="1090"/>
      <c r="F783" s="1090"/>
      <c r="G783" s="1091"/>
    </row>
    <row r="784" spans="1:7" ht="31.95" customHeight="1">
      <c r="A784" s="1086"/>
      <c r="C784" s="1129"/>
      <c r="E784" s="1090"/>
      <c r="F784" s="1090"/>
      <c r="G784" s="1091"/>
    </row>
    <row r="785" spans="1:7" ht="31.95" customHeight="1">
      <c r="A785" s="1086"/>
      <c r="C785" s="1129"/>
      <c r="E785" s="1090"/>
      <c r="F785" s="1090"/>
      <c r="G785" s="1091"/>
    </row>
    <row r="786" spans="1:7" ht="31.95" customHeight="1">
      <c r="A786" s="1086"/>
      <c r="C786" s="1129"/>
      <c r="E786" s="1090"/>
      <c r="F786" s="1090"/>
      <c r="G786" s="1091"/>
    </row>
    <row r="787" spans="1:7" ht="31.95" customHeight="1">
      <c r="A787" s="1086"/>
      <c r="C787" s="1129"/>
      <c r="E787" s="1090"/>
      <c r="F787" s="1090"/>
      <c r="G787" s="1091"/>
    </row>
    <row r="788" spans="1:7" ht="31.95" customHeight="1">
      <c r="A788" s="1086"/>
      <c r="C788" s="1129"/>
      <c r="E788" s="1090"/>
      <c r="F788" s="1090"/>
      <c r="G788" s="1091"/>
    </row>
    <row r="789" spans="1:7" ht="31.95" customHeight="1">
      <c r="A789" s="1086"/>
      <c r="C789" s="1129"/>
      <c r="E789" s="1090"/>
      <c r="F789" s="1090"/>
      <c r="G789" s="1091"/>
    </row>
    <row r="790" spans="1:7" ht="31.95" customHeight="1">
      <c r="A790" s="1086"/>
      <c r="C790" s="1129"/>
      <c r="E790" s="1090"/>
      <c r="F790" s="1090"/>
      <c r="G790" s="1091"/>
    </row>
    <row r="791" spans="1:7" ht="31.95" customHeight="1">
      <c r="A791" s="1086"/>
      <c r="C791" s="1129"/>
      <c r="E791" s="1090"/>
      <c r="F791" s="1090"/>
      <c r="G791" s="1091"/>
    </row>
    <row r="792" spans="1:7" ht="31.95" customHeight="1">
      <c r="A792" s="1086"/>
      <c r="C792" s="1129"/>
      <c r="E792" s="1090"/>
      <c r="F792" s="1090"/>
      <c r="G792" s="1091"/>
    </row>
    <row r="793" spans="1:7" ht="31.95" customHeight="1">
      <c r="A793" s="1086"/>
      <c r="C793" s="1129"/>
      <c r="E793" s="1090"/>
      <c r="F793" s="1090"/>
      <c r="G793" s="1091"/>
    </row>
    <row r="794" spans="1:7" ht="31.95" customHeight="1">
      <c r="A794" s="1086"/>
      <c r="C794" s="1129"/>
      <c r="E794" s="1090"/>
      <c r="F794" s="1090"/>
      <c r="G794" s="1091"/>
    </row>
    <row r="795" spans="1:7" ht="31.95" customHeight="1">
      <c r="A795" s="1086"/>
      <c r="C795" s="1129"/>
      <c r="E795" s="1090"/>
      <c r="F795" s="1090"/>
      <c r="G795" s="1091"/>
    </row>
    <row r="796" spans="1:7" ht="31.95" customHeight="1">
      <c r="A796" s="1086"/>
      <c r="C796" s="1129"/>
      <c r="E796" s="1090"/>
      <c r="F796" s="1090"/>
      <c r="G796" s="1091"/>
    </row>
    <row r="797" spans="1:7" ht="31.95" customHeight="1">
      <c r="A797" s="1086"/>
      <c r="C797" s="1129"/>
      <c r="E797" s="1090"/>
      <c r="F797" s="1090"/>
      <c r="G797" s="1091"/>
    </row>
    <row r="798" spans="1:7" ht="31.95" customHeight="1">
      <c r="A798" s="1086"/>
      <c r="C798" s="1129"/>
      <c r="E798" s="1090"/>
      <c r="F798" s="1090"/>
      <c r="G798" s="1091"/>
    </row>
    <row r="799" spans="1:7" ht="31.95" customHeight="1">
      <c r="A799" s="1086"/>
      <c r="C799" s="1129"/>
      <c r="E799" s="1090"/>
      <c r="F799" s="1090"/>
      <c r="G799" s="1091"/>
    </row>
    <row r="800" spans="1:7" ht="31.95" customHeight="1">
      <c r="A800" s="1086"/>
      <c r="C800" s="1129"/>
      <c r="E800" s="1090"/>
      <c r="F800" s="1090"/>
      <c r="G800" s="1091"/>
    </row>
    <row r="801" spans="1:7" ht="31.95" customHeight="1">
      <c r="A801" s="1086"/>
      <c r="C801" s="1129"/>
      <c r="E801" s="1090"/>
      <c r="F801" s="1090"/>
      <c r="G801" s="1091"/>
    </row>
    <row r="802" spans="1:7" ht="31.95" customHeight="1">
      <c r="A802" s="1086"/>
      <c r="C802" s="1129"/>
      <c r="E802" s="1090"/>
      <c r="F802" s="1090"/>
      <c r="G802" s="1091"/>
    </row>
    <row r="803" spans="1:7" ht="31.95" customHeight="1">
      <c r="A803" s="1086"/>
      <c r="C803" s="1129"/>
      <c r="E803" s="1090"/>
      <c r="F803" s="1090"/>
      <c r="G803" s="1091"/>
    </row>
    <row r="804" spans="1:7" ht="31.95" customHeight="1">
      <c r="A804" s="1086"/>
      <c r="C804" s="1129"/>
      <c r="E804" s="1090"/>
      <c r="F804" s="1090"/>
      <c r="G804" s="1091"/>
    </row>
    <row r="805" spans="1:7" ht="31.95" customHeight="1">
      <c r="A805" s="1086"/>
      <c r="C805" s="1129"/>
      <c r="E805" s="1090"/>
      <c r="F805" s="1090"/>
      <c r="G805" s="1091"/>
    </row>
    <row r="806" spans="1:7" ht="31.95" customHeight="1">
      <c r="A806" s="1086"/>
      <c r="C806" s="1129"/>
      <c r="E806" s="1090"/>
      <c r="F806" s="1090"/>
      <c r="G806" s="1091"/>
    </row>
    <row r="807" spans="1:7" ht="31.95" customHeight="1">
      <c r="A807" s="1086"/>
      <c r="C807" s="1129"/>
      <c r="E807" s="1090"/>
      <c r="F807" s="1090"/>
      <c r="G807" s="1091"/>
    </row>
    <row r="808" spans="1:7" ht="31.95" customHeight="1">
      <c r="A808" s="1086"/>
      <c r="C808" s="1129"/>
      <c r="E808" s="1090"/>
      <c r="F808" s="1090"/>
      <c r="G808" s="1091"/>
    </row>
    <row r="809" spans="1:7" ht="31.95" customHeight="1">
      <c r="A809" s="1086"/>
      <c r="C809" s="1129"/>
      <c r="E809" s="1090"/>
      <c r="F809" s="1090"/>
      <c r="G809" s="1091"/>
    </row>
    <row r="810" spans="1:7" ht="31.95" customHeight="1">
      <c r="A810" s="1086"/>
      <c r="C810" s="1129"/>
      <c r="E810" s="1090"/>
      <c r="F810" s="1090"/>
      <c r="G810" s="1091"/>
    </row>
    <row r="811" spans="1:7" ht="31.95" customHeight="1">
      <c r="A811" s="1086"/>
      <c r="C811" s="1129"/>
      <c r="E811" s="1090"/>
      <c r="F811" s="1090"/>
      <c r="G811" s="1091"/>
    </row>
    <row r="812" spans="1:7" ht="31.95" customHeight="1">
      <c r="A812" s="1086"/>
      <c r="C812" s="1129"/>
      <c r="E812" s="1090"/>
      <c r="F812" s="1090"/>
      <c r="G812" s="1091"/>
    </row>
    <row r="813" spans="1:7" ht="31.95" customHeight="1">
      <c r="A813" s="1086"/>
      <c r="C813" s="1129"/>
      <c r="E813" s="1090"/>
      <c r="F813" s="1090"/>
      <c r="G813" s="1091"/>
    </row>
    <row r="814" spans="1:7" ht="31.95" customHeight="1">
      <c r="A814" s="1086"/>
      <c r="C814" s="1129"/>
      <c r="E814" s="1090"/>
      <c r="F814" s="1090"/>
      <c r="G814" s="1091"/>
    </row>
    <row r="815" spans="1:7" ht="31.95" customHeight="1">
      <c r="A815" s="1086"/>
      <c r="C815" s="1129"/>
      <c r="E815" s="1090"/>
      <c r="F815" s="1090"/>
      <c r="G815" s="1091"/>
    </row>
    <row r="816" spans="1:7" ht="31.95" customHeight="1">
      <c r="A816" s="1086"/>
      <c r="C816" s="1129"/>
      <c r="E816" s="1090"/>
      <c r="F816" s="1090"/>
      <c r="G816" s="1091"/>
    </row>
    <row r="817" spans="1:7" ht="31.95" customHeight="1">
      <c r="A817" s="1086"/>
      <c r="C817" s="1129"/>
      <c r="E817" s="1090"/>
      <c r="F817" s="1090"/>
      <c r="G817" s="1091"/>
    </row>
    <row r="818" spans="1:7" ht="31.95" customHeight="1">
      <c r="A818" s="1086"/>
      <c r="C818" s="1129"/>
      <c r="E818" s="1090"/>
      <c r="F818" s="1090"/>
      <c r="G818" s="1091"/>
    </row>
    <row r="819" spans="1:7" ht="31.95" customHeight="1">
      <c r="A819" s="1086"/>
      <c r="C819" s="1129"/>
      <c r="E819" s="1090"/>
      <c r="F819" s="1090"/>
      <c r="G819" s="1091"/>
    </row>
    <row r="820" spans="1:7" ht="31.95" customHeight="1">
      <c r="A820" s="1086"/>
      <c r="C820" s="1129"/>
      <c r="E820" s="1090"/>
      <c r="F820" s="1090"/>
      <c r="G820" s="1091"/>
    </row>
    <row r="821" spans="1:7" ht="31.95" customHeight="1">
      <c r="A821" s="1086"/>
      <c r="C821" s="1129"/>
      <c r="E821" s="1090"/>
      <c r="F821" s="1090"/>
      <c r="G821" s="1091"/>
    </row>
    <row r="822" spans="1:7" ht="31.95" customHeight="1">
      <c r="A822" s="1086"/>
      <c r="C822" s="1129"/>
      <c r="E822" s="1090"/>
      <c r="F822" s="1090"/>
      <c r="G822" s="1091"/>
    </row>
    <row r="823" spans="1:7" ht="31.95" customHeight="1">
      <c r="A823" s="1086"/>
      <c r="C823" s="1129"/>
      <c r="E823" s="1090"/>
      <c r="F823" s="1090"/>
      <c r="G823" s="1091"/>
    </row>
    <row r="824" spans="1:7" ht="31.95" customHeight="1">
      <c r="A824" s="1086"/>
      <c r="C824" s="1129"/>
      <c r="E824" s="1090"/>
      <c r="F824" s="1090"/>
      <c r="G824" s="1091"/>
    </row>
    <row r="825" spans="1:7" ht="31.95" customHeight="1">
      <c r="A825" s="1086"/>
      <c r="C825" s="1129"/>
      <c r="E825" s="1090"/>
      <c r="F825" s="1090"/>
      <c r="G825" s="1091"/>
    </row>
    <row r="826" spans="1:7" ht="31.95" customHeight="1">
      <c r="A826" s="1086"/>
      <c r="C826" s="1129"/>
      <c r="E826" s="1090"/>
      <c r="F826" s="1090"/>
      <c r="G826" s="1091"/>
    </row>
    <row r="827" spans="1:7" ht="31.95" customHeight="1">
      <c r="A827" s="1086"/>
      <c r="C827" s="1129"/>
      <c r="E827" s="1090"/>
      <c r="F827" s="1090"/>
      <c r="G827" s="1091"/>
    </row>
    <row r="828" spans="1:7" ht="31.95" customHeight="1">
      <c r="A828" s="1086"/>
      <c r="C828" s="1129"/>
      <c r="E828" s="1090"/>
      <c r="F828" s="1090"/>
      <c r="G828" s="1091"/>
    </row>
    <row r="829" spans="1:7" ht="31.95" customHeight="1">
      <c r="A829" s="1086"/>
      <c r="C829" s="1129"/>
      <c r="E829" s="1090"/>
      <c r="F829" s="1090"/>
      <c r="G829" s="1091"/>
    </row>
    <row r="830" spans="1:7" ht="31.95" customHeight="1">
      <c r="A830" s="1086"/>
      <c r="C830" s="1129"/>
      <c r="E830" s="1090"/>
      <c r="F830" s="1090"/>
      <c r="G830" s="1091"/>
    </row>
    <row r="831" spans="1:7" ht="31.95" customHeight="1">
      <c r="A831" s="1086"/>
      <c r="C831" s="1129"/>
      <c r="E831" s="1090"/>
      <c r="F831" s="1090"/>
      <c r="G831" s="1091"/>
    </row>
    <row r="832" spans="1:7" ht="31.95" customHeight="1">
      <c r="A832" s="1086"/>
      <c r="C832" s="1129"/>
      <c r="E832" s="1090"/>
      <c r="F832" s="1090"/>
      <c r="G832" s="1091"/>
    </row>
    <row r="833" spans="1:7" ht="31.95" customHeight="1">
      <c r="A833" s="1086"/>
      <c r="C833" s="1129"/>
      <c r="E833" s="1090"/>
      <c r="F833" s="1090"/>
      <c r="G833" s="1091"/>
    </row>
    <row r="834" spans="1:7" ht="31.95" customHeight="1">
      <c r="A834" s="1086"/>
      <c r="C834" s="1129"/>
      <c r="E834" s="1090"/>
      <c r="F834" s="1090"/>
      <c r="G834" s="1091"/>
    </row>
    <row r="835" spans="1:7" ht="31.95" customHeight="1">
      <c r="A835" s="1086"/>
      <c r="C835" s="1129"/>
      <c r="E835" s="1090"/>
      <c r="F835" s="1090"/>
      <c r="G835" s="1091"/>
    </row>
    <row r="836" spans="1:7" ht="31.95" customHeight="1">
      <c r="A836" s="1086"/>
      <c r="C836" s="1129"/>
      <c r="E836" s="1090"/>
      <c r="F836" s="1090"/>
      <c r="G836" s="1091"/>
    </row>
    <row r="837" spans="1:7" ht="31.95" customHeight="1">
      <c r="A837" s="1086"/>
      <c r="C837" s="1129"/>
      <c r="E837" s="1090"/>
      <c r="F837" s="1090"/>
      <c r="G837" s="1091"/>
    </row>
    <row r="838" spans="1:7" ht="31.95" customHeight="1">
      <c r="A838" s="1086"/>
      <c r="C838" s="1129"/>
      <c r="E838" s="1090"/>
      <c r="F838" s="1090"/>
      <c r="G838" s="1091"/>
    </row>
    <row r="839" spans="1:7" ht="31.95" customHeight="1">
      <c r="A839" s="1086"/>
      <c r="C839" s="1129"/>
      <c r="E839" s="1090"/>
      <c r="F839" s="1090"/>
      <c r="G839" s="1091"/>
    </row>
    <row r="840" spans="1:7" ht="31.95" customHeight="1">
      <c r="A840" s="1086"/>
      <c r="C840" s="1129"/>
      <c r="E840" s="1090"/>
      <c r="F840" s="1090"/>
      <c r="G840" s="1091"/>
    </row>
    <row r="841" spans="1:7" ht="31.95" customHeight="1">
      <c r="A841" s="1086"/>
      <c r="C841" s="1129"/>
      <c r="E841" s="1090"/>
      <c r="F841" s="1090"/>
      <c r="G841" s="1091"/>
    </row>
    <row r="842" spans="1:7" ht="31.95" customHeight="1">
      <c r="A842" s="1086"/>
      <c r="C842" s="1129"/>
      <c r="E842" s="1090"/>
      <c r="F842" s="1090"/>
      <c r="G842" s="1091"/>
    </row>
    <row r="843" spans="1:7" ht="31.95" customHeight="1">
      <c r="A843" s="1086"/>
      <c r="C843" s="1129"/>
      <c r="E843" s="1090"/>
      <c r="F843" s="1090"/>
      <c r="G843" s="1091"/>
    </row>
    <row r="844" spans="1:7" ht="31.95" customHeight="1">
      <c r="A844" s="1086"/>
      <c r="C844" s="1129"/>
      <c r="E844" s="1090"/>
      <c r="F844" s="1090"/>
      <c r="G844" s="1091"/>
    </row>
    <row r="845" spans="1:7" ht="31.95" customHeight="1">
      <c r="A845" s="1086"/>
      <c r="C845" s="1129"/>
      <c r="E845" s="1090"/>
      <c r="F845" s="1090"/>
      <c r="G845" s="1091"/>
    </row>
    <row r="846" spans="1:7" ht="31.95" customHeight="1">
      <c r="A846" s="1086"/>
      <c r="C846" s="1129"/>
      <c r="E846" s="1090"/>
      <c r="F846" s="1090"/>
      <c r="G846" s="1091"/>
    </row>
    <row r="847" spans="1:7" ht="31.95" customHeight="1">
      <c r="A847" s="1086"/>
      <c r="C847" s="1129"/>
      <c r="E847" s="1090"/>
      <c r="F847" s="1090"/>
      <c r="G847" s="1091"/>
    </row>
    <row r="848" spans="1:7" ht="31.95" customHeight="1">
      <c r="A848" s="1086"/>
      <c r="C848" s="1129"/>
      <c r="E848" s="1090"/>
      <c r="F848" s="1090"/>
      <c r="G848" s="1091"/>
    </row>
    <row r="849" spans="1:7" ht="31.95" customHeight="1">
      <c r="A849" s="1086"/>
      <c r="C849" s="1129"/>
      <c r="E849" s="1090"/>
      <c r="F849" s="1090"/>
      <c r="G849" s="1091"/>
    </row>
    <row r="850" spans="1:7" ht="31.95" customHeight="1">
      <c r="A850" s="1086"/>
      <c r="C850" s="1129"/>
      <c r="E850" s="1090"/>
      <c r="F850" s="1090"/>
      <c r="G850" s="1091"/>
    </row>
    <row r="851" spans="1:7" ht="31.95" customHeight="1">
      <c r="A851" s="1086"/>
      <c r="C851" s="1129"/>
      <c r="E851" s="1090"/>
      <c r="F851" s="1090"/>
      <c r="G851" s="1091"/>
    </row>
    <row r="852" spans="1:7" ht="31.95" customHeight="1">
      <c r="A852" s="1086"/>
      <c r="C852" s="1129"/>
      <c r="E852" s="1090"/>
      <c r="F852" s="1090"/>
      <c r="G852" s="1091"/>
    </row>
    <row r="853" spans="1:7" ht="31.95" customHeight="1">
      <c r="A853" s="1086"/>
      <c r="C853" s="1129"/>
      <c r="E853" s="1090"/>
      <c r="F853" s="1090"/>
      <c r="G853" s="1091"/>
    </row>
    <row r="854" spans="1:7" ht="31.95" customHeight="1">
      <c r="A854" s="1086"/>
      <c r="C854" s="1129"/>
      <c r="E854" s="1090"/>
      <c r="F854" s="1090"/>
      <c r="G854" s="1091"/>
    </row>
    <row r="855" spans="1:7" ht="31.95" customHeight="1">
      <c r="A855" s="1086"/>
      <c r="C855" s="1129"/>
      <c r="E855" s="1090"/>
      <c r="F855" s="1090"/>
      <c r="G855" s="1091"/>
    </row>
    <row r="856" spans="1:7" ht="31.95" customHeight="1">
      <c r="A856" s="1086"/>
      <c r="C856" s="1129"/>
      <c r="E856" s="1090"/>
      <c r="F856" s="1090"/>
      <c r="G856" s="1091"/>
    </row>
    <row r="857" spans="1:7" ht="31.95" customHeight="1">
      <c r="A857" s="1086"/>
      <c r="C857" s="1129"/>
      <c r="E857" s="1090"/>
      <c r="F857" s="1090"/>
      <c r="G857" s="1091"/>
    </row>
    <row r="858" spans="1:7" ht="31.95" customHeight="1">
      <c r="A858" s="1086"/>
      <c r="C858" s="1129"/>
      <c r="E858" s="1090"/>
      <c r="F858" s="1090"/>
      <c r="G858" s="1091"/>
    </row>
    <row r="859" spans="1:7" ht="31.95" customHeight="1">
      <c r="A859" s="1086"/>
      <c r="C859" s="1129"/>
      <c r="E859" s="1090"/>
      <c r="F859" s="1090"/>
      <c r="G859" s="1091"/>
    </row>
    <row r="860" spans="1:7" ht="31.95" customHeight="1">
      <c r="A860" s="1086"/>
      <c r="C860" s="1129"/>
      <c r="E860" s="1090"/>
      <c r="F860" s="1090"/>
      <c r="G860" s="1091"/>
    </row>
    <row r="861" spans="1:7" ht="31.95" customHeight="1">
      <c r="A861" s="1086"/>
      <c r="C861" s="1129"/>
      <c r="E861" s="1090"/>
      <c r="F861" s="1090"/>
      <c r="G861" s="1091"/>
    </row>
    <row r="862" spans="1:7" ht="31.95" customHeight="1">
      <c r="A862" s="1086"/>
      <c r="C862" s="1129"/>
      <c r="E862" s="1090"/>
      <c r="F862" s="1090"/>
      <c r="G862" s="1091"/>
    </row>
    <row r="863" spans="1:7" ht="31.95" customHeight="1">
      <c r="A863" s="1086"/>
      <c r="C863" s="1129"/>
      <c r="E863" s="1090"/>
      <c r="F863" s="1090"/>
      <c r="G863" s="1091"/>
    </row>
    <row r="864" spans="1:7" ht="31.95" customHeight="1">
      <c r="A864" s="1086"/>
      <c r="C864" s="1129"/>
      <c r="E864" s="1090"/>
      <c r="F864" s="1090"/>
      <c r="G864" s="1091"/>
    </row>
    <row r="865" spans="1:7" ht="31.95" customHeight="1">
      <c r="A865" s="1086"/>
      <c r="C865" s="1129"/>
      <c r="E865" s="1090"/>
      <c r="F865" s="1090"/>
      <c r="G865" s="1091"/>
    </row>
    <row r="866" spans="1:7" ht="31.95" customHeight="1">
      <c r="A866" s="1086"/>
      <c r="C866" s="1129"/>
      <c r="E866" s="1090"/>
      <c r="F866" s="1090"/>
      <c r="G866" s="1091"/>
    </row>
    <row r="867" spans="1:7" ht="31.95" customHeight="1">
      <c r="A867" s="1086"/>
      <c r="C867" s="1129"/>
      <c r="E867" s="1090"/>
      <c r="F867" s="1090"/>
      <c r="G867" s="1091"/>
    </row>
    <row r="868" spans="1:7" ht="31.95" customHeight="1">
      <c r="A868" s="1086"/>
      <c r="C868" s="1129"/>
      <c r="E868" s="1090"/>
      <c r="F868" s="1090"/>
      <c r="G868" s="1091"/>
    </row>
    <row r="869" spans="1:7" ht="31.95" customHeight="1">
      <c r="A869" s="1086"/>
      <c r="C869" s="1129"/>
      <c r="E869" s="1090"/>
      <c r="F869" s="1090"/>
      <c r="G869" s="1091"/>
    </row>
    <row r="870" spans="1:7" ht="31.95" customHeight="1">
      <c r="A870" s="1086"/>
      <c r="C870" s="1129"/>
      <c r="E870" s="1090"/>
      <c r="F870" s="1090"/>
      <c r="G870" s="1091"/>
    </row>
    <row r="871" spans="1:7" ht="31.95" customHeight="1">
      <c r="A871" s="1086"/>
      <c r="C871" s="1129"/>
      <c r="E871" s="1090"/>
      <c r="F871" s="1090"/>
      <c r="G871" s="1091"/>
    </row>
    <row r="872" spans="1:7" ht="31.95" customHeight="1">
      <c r="A872" s="1086"/>
      <c r="C872" s="1129"/>
      <c r="E872" s="1090"/>
      <c r="F872" s="1090"/>
      <c r="G872" s="1091"/>
    </row>
    <row r="873" spans="1:7" ht="31.95" customHeight="1">
      <c r="A873" s="1086"/>
      <c r="C873" s="1129"/>
      <c r="E873" s="1090"/>
      <c r="F873" s="1090"/>
      <c r="G873" s="1091"/>
    </row>
    <row r="874" spans="1:7" ht="31.95" customHeight="1">
      <c r="A874" s="1086"/>
      <c r="C874" s="1129"/>
      <c r="E874" s="1090"/>
      <c r="F874" s="1090"/>
      <c r="G874" s="1091"/>
    </row>
    <row r="875" spans="1:7" ht="31.95" customHeight="1">
      <c r="A875" s="1086"/>
      <c r="C875" s="1129"/>
      <c r="E875" s="1090"/>
      <c r="F875" s="1090"/>
      <c r="G875" s="1091"/>
    </row>
    <row r="876" spans="1:7" ht="31.95" customHeight="1">
      <c r="A876" s="1086"/>
      <c r="C876" s="1129"/>
      <c r="E876" s="1090"/>
      <c r="F876" s="1090"/>
      <c r="G876" s="1091"/>
    </row>
    <row r="877" spans="1:7" ht="31.95" customHeight="1">
      <c r="A877" s="1086"/>
      <c r="C877" s="1129"/>
      <c r="E877" s="1090"/>
      <c r="F877" s="1090"/>
      <c r="G877" s="1091"/>
    </row>
    <row r="878" spans="1:7" ht="31.95" customHeight="1">
      <c r="A878" s="1086"/>
      <c r="C878" s="1129"/>
      <c r="E878" s="1090"/>
      <c r="F878" s="1090"/>
      <c r="G878" s="1091"/>
    </row>
    <row r="879" spans="1:7" ht="31.95" customHeight="1">
      <c r="A879" s="1086"/>
      <c r="C879" s="1129"/>
      <c r="E879" s="1090"/>
      <c r="F879" s="1090"/>
      <c r="G879" s="1091"/>
    </row>
    <row r="880" spans="1:7" ht="31.95" customHeight="1">
      <c r="A880" s="1086"/>
      <c r="C880" s="1129"/>
      <c r="E880" s="1090"/>
      <c r="F880" s="1090"/>
      <c r="G880" s="1091"/>
    </row>
    <row r="881" spans="1:7" ht="31.95" customHeight="1">
      <c r="A881" s="1086"/>
      <c r="C881" s="1129"/>
      <c r="E881" s="1090"/>
      <c r="F881" s="1090"/>
      <c r="G881" s="1091"/>
    </row>
    <row r="882" spans="1:7" ht="31.95" customHeight="1">
      <c r="A882" s="1086"/>
      <c r="C882" s="1129"/>
      <c r="E882" s="1090"/>
      <c r="F882" s="1090"/>
      <c r="G882" s="1091"/>
    </row>
    <row r="883" spans="1:7" ht="31.95" customHeight="1">
      <c r="A883" s="1086"/>
      <c r="C883" s="1129"/>
      <c r="E883" s="1090"/>
      <c r="F883" s="1090"/>
      <c r="G883" s="1091"/>
    </row>
    <row r="884" spans="1:7" ht="31.95" customHeight="1">
      <c r="A884" s="1086"/>
      <c r="C884" s="1129"/>
      <c r="E884" s="1090"/>
      <c r="F884" s="1090"/>
      <c r="G884" s="1091"/>
    </row>
    <row r="885" spans="1:7" ht="31.95" customHeight="1">
      <c r="A885" s="1086"/>
      <c r="C885" s="1129"/>
      <c r="E885" s="1090"/>
      <c r="F885" s="1090"/>
      <c r="G885" s="1091"/>
    </row>
    <row r="886" spans="1:7" ht="31.95" customHeight="1">
      <c r="A886" s="1086"/>
      <c r="C886" s="1129"/>
      <c r="E886" s="1090"/>
      <c r="F886" s="1090"/>
      <c r="G886" s="1091"/>
    </row>
    <row r="887" spans="1:7" ht="31.95" customHeight="1">
      <c r="A887" s="1086"/>
      <c r="C887" s="1129"/>
      <c r="E887" s="1090"/>
      <c r="F887" s="1090"/>
      <c r="G887" s="1091"/>
    </row>
    <row r="888" spans="1:7" ht="31.95" customHeight="1">
      <c r="A888" s="1086"/>
      <c r="C888" s="1129"/>
      <c r="E888" s="1090"/>
      <c r="F888" s="1090"/>
      <c r="G888" s="1091"/>
    </row>
    <row r="889" spans="1:7" ht="31.95" customHeight="1">
      <c r="A889" s="1086"/>
      <c r="C889" s="1129"/>
      <c r="E889" s="1090"/>
      <c r="F889" s="1090"/>
      <c r="G889" s="1091"/>
    </row>
    <row r="890" spans="1:7" ht="31.95" customHeight="1">
      <c r="A890" s="1086"/>
      <c r="C890" s="1129"/>
      <c r="E890" s="1090"/>
      <c r="F890" s="1090"/>
      <c r="G890" s="1091"/>
    </row>
    <row r="891" spans="1:7" ht="31.95" customHeight="1">
      <c r="A891" s="1086"/>
      <c r="C891" s="1129"/>
      <c r="E891" s="1090"/>
      <c r="F891" s="1090"/>
      <c r="G891" s="1091"/>
    </row>
    <row r="892" spans="1:7" ht="31.95" customHeight="1">
      <c r="A892" s="1086"/>
      <c r="C892" s="1129"/>
      <c r="E892" s="1090"/>
      <c r="F892" s="1090"/>
      <c r="G892" s="1091"/>
    </row>
    <row r="893" spans="1:7" ht="31.95" customHeight="1">
      <c r="A893" s="1086"/>
      <c r="C893" s="1129"/>
      <c r="E893" s="1090"/>
      <c r="F893" s="1090"/>
      <c r="G893" s="1091"/>
    </row>
    <row r="894" spans="1:7" ht="31.95" customHeight="1">
      <c r="A894" s="1086"/>
      <c r="C894" s="1129"/>
      <c r="E894" s="1090"/>
      <c r="F894" s="1090"/>
      <c r="G894" s="1091"/>
    </row>
    <row r="895" spans="1:7" ht="31.95" customHeight="1">
      <c r="A895" s="1086"/>
      <c r="C895" s="1129"/>
      <c r="E895" s="1090"/>
      <c r="F895" s="1090"/>
      <c r="G895" s="1091"/>
    </row>
    <row r="896" spans="1:7" ht="31.95" customHeight="1">
      <c r="A896" s="1086"/>
      <c r="C896" s="1129"/>
      <c r="E896" s="1090"/>
      <c r="F896" s="1090"/>
      <c r="G896" s="1091"/>
    </row>
    <row r="897" spans="1:7" ht="31.95" customHeight="1">
      <c r="A897" s="1086"/>
      <c r="C897" s="1129"/>
      <c r="E897" s="1090"/>
      <c r="F897" s="1090"/>
      <c r="G897" s="1091"/>
    </row>
    <row r="898" spans="1:7" ht="31.95" customHeight="1">
      <c r="A898" s="1086"/>
      <c r="C898" s="1129"/>
      <c r="E898" s="1090"/>
      <c r="F898" s="1090"/>
      <c r="G898" s="1091"/>
    </row>
    <row r="899" spans="1:7" ht="31.95" customHeight="1">
      <c r="A899" s="1086"/>
      <c r="C899" s="1129"/>
      <c r="E899" s="1090"/>
      <c r="F899" s="1090"/>
      <c r="G899" s="1091"/>
    </row>
    <row r="900" spans="1:7" ht="31.95" customHeight="1">
      <c r="A900" s="1086"/>
      <c r="C900" s="1129"/>
      <c r="E900" s="1090"/>
      <c r="F900" s="1090"/>
      <c r="G900" s="1091"/>
    </row>
    <row r="901" spans="1:7" ht="31.95" customHeight="1">
      <c r="A901" s="1086"/>
      <c r="C901" s="1129"/>
      <c r="E901" s="1090"/>
      <c r="F901" s="1090"/>
      <c r="G901" s="1091"/>
    </row>
    <row r="902" spans="1:7" ht="31.95" customHeight="1">
      <c r="A902" s="1086"/>
      <c r="C902" s="1129"/>
      <c r="E902" s="1090"/>
      <c r="F902" s="1090"/>
      <c r="G902" s="1091"/>
    </row>
    <row r="903" spans="1:7" ht="31.95" customHeight="1">
      <c r="A903" s="1086"/>
      <c r="C903" s="1129"/>
      <c r="E903" s="1090"/>
      <c r="F903" s="1090"/>
      <c r="G903" s="1091"/>
    </row>
    <row r="904" spans="1:7" ht="31.95" customHeight="1">
      <c r="A904" s="1086"/>
      <c r="C904" s="1129"/>
      <c r="E904" s="1090"/>
      <c r="F904" s="1090"/>
      <c r="G904" s="1091"/>
    </row>
    <row r="905" spans="1:7" ht="31.95" customHeight="1">
      <c r="A905" s="1086"/>
      <c r="C905" s="1129"/>
      <c r="E905" s="1090"/>
      <c r="F905" s="1090"/>
      <c r="G905" s="1091"/>
    </row>
    <row r="906" spans="1:7" ht="31.95" customHeight="1">
      <c r="A906" s="1086"/>
      <c r="C906" s="1129"/>
      <c r="E906" s="1090"/>
      <c r="F906" s="1090"/>
      <c r="G906" s="1091"/>
    </row>
    <row r="907" spans="1:7" ht="31.95" customHeight="1">
      <c r="A907" s="1086"/>
      <c r="C907" s="1129"/>
      <c r="E907" s="1090"/>
      <c r="F907" s="1090"/>
      <c r="G907" s="1091"/>
    </row>
    <row r="908" spans="1:7" ht="31.95" customHeight="1">
      <c r="A908" s="1086"/>
      <c r="C908" s="1129"/>
      <c r="E908" s="1090"/>
      <c r="F908" s="1090"/>
      <c r="G908" s="1091"/>
    </row>
    <row r="909" spans="1:7" ht="31.95" customHeight="1">
      <c r="A909" s="1086"/>
      <c r="C909" s="1129"/>
      <c r="E909" s="1090"/>
      <c r="F909" s="1090"/>
      <c r="G909" s="1091"/>
    </row>
    <row r="910" spans="1:7" ht="31.95" customHeight="1">
      <c r="A910" s="1086"/>
      <c r="C910" s="1129"/>
      <c r="E910" s="1090"/>
      <c r="F910" s="1090"/>
      <c r="G910" s="1091"/>
    </row>
    <row r="911" spans="1:7" ht="31.95" customHeight="1">
      <c r="A911" s="1086"/>
      <c r="C911" s="1129"/>
      <c r="E911" s="1090"/>
      <c r="F911" s="1090"/>
      <c r="G911" s="1091"/>
    </row>
    <row r="912" spans="1:7" ht="31.95" customHeight="1">
      <c r="A912" s="1086"/>
      <c r="C912" s="1129"/>
      <c r="E912" s="1090"/>
      <c r="F912" s="1090"/>
      <c r="G912" s="1091"/>
    </row>
    <row r="913" spans="1:7" ht="31.95" customHeight="1">
      <c r="A913" s="1086"/>
      <c r="C913" s="1129"/>
      <c r="E913" s="1090"/>
      <c r="F913" s="1090"/>
      <c r="G913" s="1091"/>
    </row>
    <row r="914" spans="1:7" ht="31.95" customHeight="1">
      <c r="A914" s="1086"/>
      <c r="C914" s="1129"/>
      <c r="E914" s="1090"/>
      <c r="F914" s="1090"/>
      <c r="G914" s="1091"/>
    </row>
    <row r="915" spans="1:7" ht="31.95" customHeight="1">
      <c r="A915" s="1086"/>
      <c r="C915" s="1129"/>
      <c r="E915" s="1090"/>
      <c r="F915" s="1090"/>
      <c r="G915" s="1091"/>
    </row>
    <row r="916" spans="1:7" ht="31.95" customHeight="1">
      <c r="A916" s="1086"/>
      <c r="C916" s="1129"/>
      <c r="E916" s="1090"/>
      <c r="F916" s="1090"/>
      <c r="G916" s="1091"/>
    </row>
    <row r="917" spans="1:7" ht="31.95" customHeight="1">
      <c r="A917" s="1086"/>
      <c r="C917" s="1129"/>
      <c r="E917" s="1090"/>
      <c r="F917" s="1090"/>
      <c r="G917" s="1091"/>
    </row>
    <row r="918" spans="1:7" ht="31.95" customHeight="1">
      <c r="A918" s="1086"/>
      <c r="C918" s="1129"/>
      <c r="E918" s="1090"/>
      <c r="F918" s="1090"/>
      <c r="G918" s="1091"/>
    </row>
    <row r="919" spans="1:7" ht="31.95" customHeight="1">
      <c r="A919" s="1086"/>
      <c r="C919" s="1129"/>
      <c r="E919" s="1090"/>
      <c r="F919" s="1090"/>
      <c r="G919" s="1091"/>
    </row>
    <row r="920" spans="1:7" ht="31.95" customHeight="1">
      <c r="A920" s="1086"/>
      <c r="C920" s="1129"/>
      <c r="E920" s="1090"/>
      <c r="F920" s="1090"/>
      <c r="G920" s="1091"/>
    </row>
    <row r="921" spans="1:7" ht="31.95" customHeight="1">
      <c r="A921" s="1086"/>
      <c r="C921" s="1129"/>
      <c r="E921" s="1090"/>
      <c r="F921" s="1090"/>
      <c r="G921" s="1091"/>
    </row>
    <row r="922" spans="1:7" ht="31.95" customHeight="1">
      <c r="A922" s="1086"/>
      <c r="C922" s="1129"/>
      <c r="E922" s="1090"/>
      <c r="F922" s="1090"/>
      <c r="G922" s="1091"/>
    </row>
    <row r="923" spans="1:7" ht="31.95" customHeight="1">
      <c r="A923" s="1086"/>
      <c r="C923" s="1129"/>
      <c r="E923" s="1090"/>
      <c r="F923" s="1090"/>
      <c r="G923" s="1091"/>
    </row>
    <row r="924" spans="1:7" ht="31.95" customHeight="1">
      <c r="A924" s="1086"/>
      <c r="C924" s="1129"/>
      <c r="E924" s="1090"/>
      <c r="F924" s="1090"/>
      <c r="G924" s="1091"/>
    </row>
    <row r="925" spans="1:7" ht="31.95" customHeight="1">
      <c r="A925" s="1086"/>
      <c r="C925" s="1129"/>
      <c r="E925" s="1090"/>
      <c r="F925" s="1090"/>
      <c r="G925" s="1091"/>
    </row>
    <row r="926" spans="1:7" ht="31.95" customHeight="1">
      <c r="A926" s="1086"/>
      <c r="C926" s="1129"/>
      <c r="E926" s="1090"/>
      <c r="F926" s="1090"/>
      <c r="G926" s="1091"/>
    </row>
    <row r="927" spans="1:7" ht="31.95" customHeight="1">
      <c r="A927" s="1086"/>
      <c r="C927" s="1129"/>
      <c r="E927" s="1090"/>
      <c r="F927" s="1090"/>
      <c r="G927" s="1091"/>
    </row>
    <row r="928" spans="1:7" ht="31.95" customHeight="1">
      <c r="A928" s="1086"/>
      <c r="C928" s="1129"/>
      <c r="E928" s="1090"/>
      <c r="F928" s="1090"/>
      <c r="G928" s="1091"/>
    </row>
    <row r="929" spans="1:7" ht="31.95" customHeight="1">
      <c r="A929" s="1086"/>
      <c r="C929" s="1129"/>
      <c r="E929" s="1090"/>
      <c r="F929" s="1090"/>
      <c r="G929" s="1091"/>
    </row>
    <row r="930" spans="1:7" ht="31.95" customHeight="1">
      <c r="A930" s="1086"/>
      <c r="C930" s="1129"/>
      <c r="E930" s="1090"/>
      <c r="F930" s="1090"/>
      <c r="G930" s="1091"/>
    </row>
    <row r="931" spans="1:7" ht="31.95" customHeight="1">
      <c r="A931" s="1086"/>
      <c r="C931" s="1129"/>
      <c r="E931" s="1090"/>
      <c r="F931" s="1090"/>
      <c r="G931" s="1091"/>
    </row>
    <row r="932" spans="1:7" ht="31.95" customHeight="1">
      <c r="A932" s="1086"/>
      <c r="C932" s="1129"/>
      <c r="E932" s="1090"/>
      <c r="F932" s="1090"/>
      <c r="G932" s="1091"/>
    </row>
    <row r="933" spans="1:7" ht="31.95" customHeight="1">
      <c r="A933" s="1086"/>
      <c r="C933" s="1129"/>
      <c r="E933" s="1090"/>
      <c r="F933" s="1090"/>
      <c r="G933" s="1091"/>
    </row>
    <row r="934" spans="1:7" ht="31.95" customHeight="1">
      <c r="A934" s="1086"/>
      <c r="C934" s="1129"/>
      <c r="E934" s="1090"/>
      <c r="F934" s="1090"/>
      <c r="G934" s="1091"/>
    </row>
    <row r="935" spans="1:7" ht="31.95" customHeight="1">
      <c r="A935" s="1086"/>
      <c r="C935" s="1129"/>
      <c r="E935" s="1090"/>
      <c r="F935" s="1090"/>
      <c r="G935" s="1091"/>
    </row>
    <row r="936" spans="1:7" ht="31.95" customHeight="1">
      <c r="A936" s="1086"/>
      <c r="C936" s="1129"/>
      <c r="E936" s="1090"/>
      <c r="F936" s="1090"/>
      <c r="G936" s="1091"/>
    </row>
    <row r="937" spans="1:7" ht="31.95" customHeight="1">
      <c r="A937" s="1086"/>
      <c r="C937" s="1129"/>
      <c r="E937" s="1090"/>
      <c r="F937" s="1090"/>
      <c r="G937" s="1091"/>
    </row>
    <row r="938" spans="1:7" ht="31.95" customHeight="1">
      <c r="A938" s="1086"/>
      <c r="C938" s="1129"/>
      <c r="E938" s="1090"/>
      <c r="F938" s="1090"/>
      <c r="G938" s="1091"/>
    </row>
    <row r="939" spans="1:7" ht="31.95" customHeight="1">
      <c r="A939" s="1086"/>
      <c r="C939" s="1129"/>
      <c r="E939" s="1090"/>
      <c r="F939" s="1090"/>
      <c r="G939" s="1091"/>
    </row>
    <row r="940" spans="1:7" ht="31.95" customHeight="1">
      <c r="A940" s="1086"/>
      <c r="C940" s="1129"/>
      <c r="E940" s="1090"/>
      <c r="F940" s="1090"/>
      <c r="G940" s="1091"/>
    </row>
    <row r="941" spans="1:7" ht="31.95" customHeight="1">
      <c r="A941" s="1086"/>
      <c r="C941" s="1129"/>
      <c r="E941" s="1090"/>
      <c r="F941" s="1090"/>
      <c r="G941" s="1091"/>
    </row>
    <row r="942" spans="1:7" ht="31.95" customHeight="1">
      <c r="A942" s="1086"/>
      <c r="C942" s="1129"/>
      <c r="E942" s="1090"/>
      <c r="F942" s="1090"/>
      <c r="G942" s="1091"/>
    </row>
    <row r="943" spans="1:7" ht="31.95" customHeight="1">
      <c r="A943" s="1086"/>
      <c r="C943" s="1129"/>
      <c r="E943" s="1090"/>
      <c r="F943" s="1090"/>
      <c r="G943" s="1091"/>
    </row>
    <row r="944" spans="1:7" ht="31.95" customHeight="1">
      <c r="A944" s="1086"/>
      <c r="C944" s="1129"/>
      <c r="E944" s="1090"/>
      <c r="F944" s="1090"/>
      <c r="G944" s="1091"/>
    </row>
    <row r="945" spans="1:7" ht="31.95" customHeight="1">
      <c r="A945" s="1086"/>
      <c r="C945" s="1129"/>
      <c r="E945" s="1090"/>
      <c r="F945" s="1090"/>
      <c r="G945" s="1091"/>
    </row>
    <row r="946" spans="1:7" ht="31.95" customHeight="1">
      <c r="A946" s="1086"/>
      <c r="C946" s="1129"/>
      <c r="E946" s="1090"/>
      <c r="F946" s="1090"/>
      <c r="G946" s="1091"/>
    </row>
    <row r="947" spans="1:7" ht="31.95" customHeight="1">
      <c r="A947" s="1086"/>
      <c r="C947" s="1129"/>
      <c r="E947" s="1090"/>
      <c r="F947" s="1090"/>
      <c r="G947" s="1091"/>
    </row>
    <row r="948" spans="1:7" ht="31.95" customHeight="1">
      <c r="A948" s="1086"/>
      <c r="C948" s="1129"/>
      <c r="E948" s="1090"/>
      <c r="F948" s="1090"/>
      <c r="G948" s="1091"/>
    </row>
    <row r="949" spans="1:7" ht="31.95" customHeight="1">
      <c r="A949" s="1086"/>
      <c r="C949" s="1129"/>
      <c r="E949" s="1090"/>
      <c r="F949" s="1090"/>
      <c r="G949" s="1091"/>
    </row>
    <row r="950" spans="1:7" ht="31.95" customHeight="1">
      <c r="A950" s="1086"/>
      <c r="C950" s="1129"/>
      <c r="E950" s="1090"/>
      <c r="F950" s="1090"/>
      <c r="G950" s="1091"/>
    </row>
    <row r="951" spans="1:7" ht="31.95" customHeight="1">
      <c r="A951" s="1086"/>
      <c r="C951" s="1129"/>
      <c r="E951" s="1090"/>
      <c r="F951" s="1090"/>
      <c r="G951" s="1091"/>
    </row>
    <row r="952" spans="1:7" ht="31.95" customHeight="1">
      <c r="A952" s="1086"/>
      <c r="C952" s="1129"/>
      <c r="E952" s="1090"/>
      <c r="F952" s="1090"/>
      <c r="G952" s="1091"/>
    </row>
    <row r="953" spans="1:7" ht="31.95" customHeight="1">
      <c r="A953" s="1086"/>
      <c r="C953" s="1129"/>
      <c r="E953" s="1090"/>
      <c r="F953" s="1090"/>
      <c r="G953" s="1091"/>
    </row>
    <row r="954" spans="1:7" ht="31.95" customHeight="1">
      <c r="A954" s="1086"/>
      <c r="C954" s="1129"/>
      <c r="E954" s="1090"/>
      <c r="F954" s="1090"/>
      <c r="G954" s="1091"/>
    </row>
    <row r="955" spans="1:7" ht="31.95" customHeight="1">
      <c r="A955" s="1086"/>
      <c r="C955" s="1129"/>
      <c r="E955" s="1090"/>
      <c r="F955" s="1090"/>
      <c r="G955" s="1091"/>
    </row>
    <row r="956" spans="1:7" ht="31.95" customHeight="1">
      <c r="A956" s="1086"/>
      <c r="C956" s="1129"/>
      <c r="E956" s="1090"/>
      <c r="F956" s="1090"/>
      <c r="G956" s="1091"/>
    </row>
    <row r="957" spans="1:7" ht="31.95" customHeight="1">
      <c r="A957" s="1086"/>
      <c r="C957" s="1129"/>
      <c r="E957" s="1090"/>
      <c r="F957" s="1090"/>
      <c r="G957" s="1091"/>
    </row>
    <row r="958" spans="1:7" ht="31.95" customHeight="1">
      <c r="A958" s="1086"/>
      <c r="C958" s="1129"/>
      <c r="E958" s="1090"/>
      <c r="F958" s="1090"/>
      <c r="G958" s="1091"/>
    </row>
    <row r="959" spans="1:7" ht="31.95" customHeight="1">
      <c r="A959" s="1086"/>
      <c r="C959" s="1129"/>
      <c r="E959" s="1090"/>
      <c r="F959" s="1090"/>
      <c r="G959" s="1091"/>
    </row>
  </sheetData>
  <mergeCells count="32">
    <mergeCell ref="A2:A3"/>
    <mergeCell ref="C2:C3"/>
    <mergeCell ref="D2:D3"/>
    <mergeCell ref="G2:G3"/>
    <mergeCell ref="A5:A7"/>
    <mergeCell ref="C5:C7"/>
    <mergeCell ref="D5:D7"/>
    <mergeCell ref="G5:G7"/>
    <mergeCell ref="A9:A12"/>
    <mergeCell ref="C9:C12"/>
    <mergeCell ref="D9:D12"/>
    <mergeCell ref="G9:G12"/>
    <mergeCell ref="A14:A17"/>
    <mergeCell ref="C14:C17"/>
    <mergeCell ref="D14:D17"/>
    <mergeCell ref="G14:G17"/>
    <mergeCell ref="A19:A23"/>
    <mergeCell ref="C19:C23"/>
    <mergeCell ref="D19:D23"/>
    <mergeCell ref="G19:G23"/>
    <mergeCell ref="A25:A28"/>
    <mergeCell ref="C25:C28"/>
    <mergeCell ref="D25:D28"/>
    <mergeCell ref="G25:G28"/>
    <mergeCell ref="A30:A35"/>
    <mergeCell ref="C30:C35"/>
    <mergeCell ref="D30:D35"/>
    <mergeCell ref="G30:G35"/>
    <mergeCell ref="A37:A42"/>
    <mergeCell ref="C37:C42"/>
    <mergeCell ref="D37:D42"/>
    <mergeCell ref="G37:G42"/>
  </mergeCells>
  <pageMargins left="0.25" right="0.17" top="0.17" bottom="0.17" header="0" footer="0"/>
  <pageSetup orientation="portrait" r:id="rId1"/>
  <headerFooter>
    <oddFooter>&amp;L&amp;A&amp;C&amp;F</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71D9-B124-4988-A7B6-2F2F2FE7D592}">
  <sheetPr codeName="Sheet8">
    <tabColor theme="4"/>
  </sheetPr>
  <dimension ref="A1:I133"/>
  <sheetViews>
    <sheetView view="pageBreakPreview" zoomScaleNormal="100" zoomScaleSheetLayoutView="100" workbookViewId="0">
      <selection activeCell="A4" sqref="A4"/>
    </sheetView>
  </sheetViews>
  <sheetFormatPr defaultRowHeight="16.2" customHeight="1"/>
  <cols>
    <col min="1" max="1" width="12.33203125" style="272" bestFit="1" customWidth="1"/>
    <col min="2" max="5" width="15.33203125" customWidth="1"/>
    <col min="180" max="181" width="35.5546875" customWidth="1"/>
    <col min="182" max="182" width="25.5546875" customWidth="1"/>
    <col min="187" max="187" width="3" customWidth="1"/>
    <col min="188" max="188" width="39.5546875" customWidth="1"/>
    <col min="189" max="189" width="5.5546875" customWidth="1"/>
    <col min="190" max="190" width="35.5546875" customWidth="1"/>
    <col min="194" max="194" width="44.5546875" customWidth="1"/>
    <col min="202" max="202" width="88.5546875" customWidth="1"/>
    <col min="436" max="437" width="35.5546875" customWidth="1"/>
    <col min="438" max="438" width="25.5546875" customWidth="1"/>
    <col min="443" max="443" width="3" customWidth="1"/>
    <col min="444" max="444" width="39.5546875" customWidth="1"/>
    <col min="445" max="445" width="5.5546875" customWidth="1"/>
    <col min="446" max="446" width="35.5546875" customWidth="1"/>
    <col min="450" max="450" width="44.5546875" customWidth="1"/>
    <col min="458" max="458" width="88.5546875" customWidth="1"/>
    <col min="692" max="693" width="35.5546875" customWidth="1"/>
    <col min="694" max="694" width="25.5546875" customWidth="1"/>
    <col min="699" max="699" width="3" customWidth="1"/>
    <col min="700" max="700" width="39.5546875" customWidth="1"/>
    <col min="701" max="701" width="5.5546875" customWidth="1"/>
    <col min="702" max="702" width="35.5546875" customWidth="1"/>
    <col min="706" max="706" width="44.5546875" customWidth="1"/>
    <col min="714" max="714" width="88.5546875" customWidth="1"/>
    <col min="948" max="949" width="35.5546875" customWidth="1"/>
    <col min="950" max="950" width="25.5546875" customWidth="1"/>
    <col min="955" max="955" width="3" customWidth="1"/>
    <col min="956" max="956" width="39.5546875" customWidth="1"/>
    <col min="957" max="957" width="5.5546875" customWidth="1"/>
    <col min="958" max="958" width="35.5546875" customWidth="1"/>
    <col min="962" max="962" width="44.5546875" customWidth="1"/>
    <col min="970" max="970" width="88.5546875" customWidth="1"/>
    <col min="1204" max="1205" width="35.5546875" customWidth="1"/>
    <col min="1206" max="1206" width="25.5546875" customWidth="1"/>
    <col min="1211" max="1211" width="3" customWidth="1"/>
    <col min="1212" max="1212" width="39.5546875" customWidth="1"/>
    <col min="1213" max="1213" width="5.5546875" customWidth="1"/>
    <col min="1214" max="1214" width="35.5546875" customWidth="1"/>
    <col min="1218" max="1218" width="44.5546875" customWidth="1"/>
    <col min="1226" max="1226" width="88.5546875" customWidth="1"/>
    <col min="1460" max="1461" width="35.5546875" customWidth="1"/>
    <col min="1462" max="1462" width="25.5546875" customWidth="1"/>
    <col min="1467" max="1467" width="3" customWidth="1"/>
    <col min="1468" max="1468" width="39.5546875" customWidth="1"/>
    <col min="1469" max="1469" width="5.5546875" customWidth="1"/>
    <col min="1470" max="1470" width="35.5546875" customWidth="1"/>
    <col min="1474" max="1474" width="44.5546875" customWidth="1"/>
    <col min="1482" max="1482" width="88.5546875" customWidth="1"/>
    <col min="1716" max="1717" width="35.5546875" customWidth="1"/>
    <col min="1718" max="1718" width="25.5546875" customWidth="1"/>
    <col min="1723" max="1723" width="3" customWidth="1"/>
    <col min="1724" max="1724" width="39.5546875" customWidth="1"/>
    <col min="1725" max="1725" width="5.5546875" customWidth="1"/>
    <col min="1726" max="1726" width="35.5546875" customWidth="1"/>
    <col min="1730" max="1730" width="44.5546875" customWidth="1"/>
    <col min="1738" max="1738" width="88.5546875" customWidth="1"/>
    <col min="1972" max="1973" width="35.5546875" customWidth="1"/>
    <col min="1974" max="1974" width="25.5546875" customWidth="1"/>
    <col min="1979" max="1979" width="3" customWidth="1"/>
    <col min="1980" max="1980" width="39.5546875" customWidth="1"/>
    <col min="1981" max="1981" width="5.5546875" customWidth="1"/>
    <col min="1982" max="1982" width="35.5546875" customWidth="1"/>
    <col min="1986" max="1986" width="44.5546875" customWidth="1"/>
    <col min="1994" max="1994" width="88.5546875" customWidth="1"/>
    <col min="2228" max="2229" width="35.5546875" customWidth="1"/>
    <col min="2230" max="2230" width="25.5546875" customWidth="1"/>
    <col min="2235" max="2235" width="3" customWidth="1"/>
    <col min="2236" max="2236" width="39.5546875" customWidth="1"/>
    <col min="2237" max="2237" width="5.5546875" customWidth="1"/>
    <col min="2238" max="2238" width="35.5546875" customWidth="1"/>
    <col min="2242" max="2242" width="44.5546875" customWidth="1"/>
    <col min="2250" max="2250" width="88.5546875" customWidth="1"/>
    <col min="2484" max="2485" width="35.5546875" customWidth="1"/>
    <col min="2486" max="2486" width="25.5546875" customWidth="1"/>
    <col min="2491" max="2491" width="3" customWidth="1"/>
    <col min="2492" max="2492" width="39.5546875" customWidth="1"/>
    <col min="2493" max="2493" width="5.5546875" customWidth="1"/>
    <col min="2494" max="2494" width="35.5546875" customWidth="1"/>
    <col min="2498" max="2498" width="44.5546875" customWidth="1"/>
    <col min="2506" max="2506" width="88.5546875" customWidth="1"/>
    <col min="2740" max="2741" width="35.5546875" customWidth="1"/>
    <col min="2742" max="2742" width="25.5546875" customWidth="1"/>
    <col min="2747" max="2747" width="3" customWidth="1"/>
    <col min="2748" max="2748" width="39.5546875" customWidth="1"/>
    <col min="2749" max="2749" width="5.5546875" customWidth="1"/>
    <col min="2750" max="2750" width="35.5546875" customWidth="1"/>
    <col min="2754" max="2754" width="44.5546875" customWidth="1"/>
    <col min="2762" max="2762" width="88.5546875" customWidth="1"/>
    <col min="2996" max="2997" width="35.5546875" customWidth="1"/>
    <col min="2998" max="2998" width="25.5546875" customWidth="1"/>
    <col min="3003" max="3003" width="3" customWidth="1"/>
    <col min="3004" max="3004" width="39.5546875" customWidth="1"/>
    <col min="3005" max="3005" width="5.5546875" customWidth="1"/>
    <col min="3006" max="3006" width="35.5546875" customWidth="1"/>
    <col min="3010" max="3010" width="44.5546875" customWidth="1"/>
    <col min="3018" max="3018" width="88.5546875" customWidth="1"/>
    <col min="3252" max="3253" width="35.5546875" customWidth="1"/>
    <col min="3254" max="3254" width="25.5546875" customWidth="1"/>
    <col min="3259" max="3259" width="3" customWidth="1"/>
    <col min="3260" max="3260" width="39.5546875" customWidth="1"/>
    <col min="3261" max="3261" width="5.5546875" customWidth="1"/>
    <col min="3262" max="3262" width="35.5546875" customWidth="1"/>
    <col min="3266" max="3266" width="44.5546875" customWidth="1"/>
    <col min="3274" max="3274" width="88.5546875" customWidth="1"/>
    <col min="3508" max="3509" width="35.5546875" customWidth="1"/>
    <col min="3510" max="3510" width="25.5546875" customWidth="1"/>
    <col min="3515" max="3515" width="3" customWidth="1"/>
    <col min="3516" max="3516" width="39.5546875" customWidth="1"/>
    <col min="3517" max="3517" width="5.5546875" customWidth="1"/>
    <col min="3518" max="3518" width="35.5546875" customWidth="1"/>
    <col min="3522" max="3522" width="44.5546875" customWidth="1"/>
    <col min="3530" max="3530" width="88.5546875" customWidth="1"/>
    <col min="3764" max="3765" width="35.5546875" customWidth="1"/>
    <col min="3766" max="3766" width="25.5546875" customWidth="1"/>
    <col min="3771" max="3771" width="3" customWidth="1"/>
    <col min="3772" max="3772" width="39.5546875" customWidth="1"/>
    <col min="3773" max="3773" width="5.5546875" customWidth="1"/>
    <col min="3774" max="3774" width="35.5546875" customWidth="1"/>
    <col min="3778" max="3778" width="44.5546875" customWidth="1"/>
    <col min="3786" max="3786" width="88.5546875" customWidth="1"/>
    <col min="4020" max="4021" width="35.5546875" customWidth="1"/>
    <col min="4022" max="4022" width="25.5546875" customWidth="1"/>
    <col min="4027" max="4027" width="3" customWidth="1"/>
    <col min="4028" max="4028" width="39.5546875" customWidth="1"/>
    <col min="4029" max="4029" width="5.5546875" customWidth="1"/>
    <col min="4030" max="4030" width="35.5546875" customWidth="1"/>
    <col min="4034" max="4034" width="44.5546875" customWidth="1"/>
    <col min="4042" max="4042" width="88.5546875" customWidth="1"/>
    <col min="4276" max="4277" width="35.5546875" customWidth="1"/>
    <col min="4278" max="4278" width="25.5546875" customWidth="1"/>
    <col min="4283" max="4283" width="3" customWidth="1"/>
    <col min="4284" max="4284" width="39.5546875" customWidth="1"/>
    <col min="4285" max="4285" width="5.5546875" customWidth="1"/>
    <col min="4286" max="4286" width="35.5546875" customWidth="1"/>
    <col min="4290" max="4290" width="44.5546875" customWidth="1"/>
    <col min="4298" max="4298" width="88.5546875" customWidth="1"/>
    <col min="4532" max="4533" width="35.5546875" customWidth="1"/>
    <col min="4534" max="4534" width="25.5546875" customWidth="1"/>
    <col min="4539" max="4539" width="3" customWidth="1"/>
    <col min="4540" max="4540" width="39.5546875" customWidth="1"/>
    <col min="4541" max="4541" width="5.5546875" customWidth="1"/>
    <col min="4542" max="4542" width="35.5546875" customWidth="1"/>
    <col min="4546" max="4546" width="44.5546875" customWidth="1"/>
    <col min="4554" max="4554" width="88.5546875" customWidth="1"/>
    <col min="4788" max="4789" width="35.5546875" customWidth="1"/>
    <col min="4790" max="4790" width="25.5546875" customWidth="1"/>
    <col min="4795" max="4795" width="3" customWidth="1"/>
    <col min="4796" max="4796" width="39.5546875" customWidth="1"/>
    <col min="4797" max="4797" width="5.5546875" customWidth="1"/>
    <col min="4798" max="4798" width="35.5546875" customWidth="1"/>
    <col min="4802" max="4802" width="44.5546875" customWidth="1"/>
    <col min="4810" max="4810" width="88.5546875" customWidth="1"/>
    <col min="5044" max="5045" width="35.5546875" customWidth="1"/>
    <col min="5046" max="5046" width="25.5546875" customWidth="1"/>
    <col min="5051" max="5051" width="3" customWidth="1"/>
    <col min="5052" max="5052" width="39.5546875" customWidth="1"/>
    <col min="5053" max="5053" width="5.5546875" customWidth="1"/>
    <col min="5054" max="5054" width="35.5546875" customWidth="1"/>
    <col min="5058" max="5058" width="44.5546875" customWidth="1"/>
    <col min="5066" max="5066" width="88.5546875" customWidth="1"/>
    <col min="5300" max="5301" width="35.5546875" customWidth="1"/>
    <col min="5302" max="5302" width="25.5546875" customWidth="1"/>
    <col min="5307" max="5307" width="3" customWidth="1"/>
    <col min="5308" max="5308" width="39.5546875" customWidth="1"/>
    <col min="5309" max="5309" width="5.5546875" customWidth="1"/>
    <col min="5310" max="5310" width="35.5546875" customWidth="1"/>
    <col min="5314" max="5314" width="44.5546875" customWidth="1"/>
    <col min="5322" max="5322" width="88.5546875" customWidth="1"/>
    <col min="5556" max="5557" width="35.5546875" customWidth="1"/>
    <col min="5558" max="5558" width="25.5546875" customWidth="1"/>
    <col min="5563" max="5563" width="3" customWidth="1"/>
    <col min="5564" max="5564" width="39.5546875" customWidth="1"/>
    <col min="5565" max="5565" width="5.5546875" customWidth="1"/>
    <col min="5566" max="5566" width="35.5546875" customWidth="1"/>
    <col min="5570" max="5570" width="44.5546875" customWidth="1"/>
    <col min="5578" max="5578" width="88.5546875" customWidth="1"/>
    <col min="5812" max="5813" width="35.5546875" customWidth="1"/>
    <col min="5814" max="5814" width="25.5546875" customWidth="1"/>
    <col min="5819" max="5819" width="3" customWidth="1"/>
    <col min="5820" max="5820" width="39.5546875" customWidth="1"/>
    <col min="5821" max="5821" width="5.5546875" customWidth="1"/>
    <col min="5822" max="5822" width="35.5546875" customWidth="1"/>
    <col min="5826" max="5826" width="44.5546875" customWidth="1"/>
    <col min="5834" max="5834" width="88.5546875" customWidth="1"/>
    <col min="6068" max="6069" width="35.5546875" customWidth="1"/>
    <col min="6070" max="6070" width="25.5546875" customWidth="1"/>
    <col min="6075" max="6075" width="3" customWidth="1"/>
    <col min="6076" max="6076" width="39.5546875" customWidth="1"/>
    <col min="6077" max="6077" width="5.5546875" customWidth="1"/>
    <col min="6078" max="6078" width="35.5546875" customWidth="1"/>
    <col min="6082" max="6082" width="44.5546875" customWidth="1"/>
    <col min="6090" max="6090" width="88.5546875" customWidth="1"/>
    <col min="6324" max="6325" width="35.5546875" customWidth="1"/>
    <col min="6326" max="6326" width="25.5546875" customWidth="1"/>
    <col min="6331" max="6331" width="3" customWidth="1"/>
    <col min="6332" max="6332" width="39.5546875" customWidth="1"/>
    <col min="6333" max="6333" width="5.5546875" customWidth="1"/>
    <col min="6334" max="6334" width="35.5546875" customWidth="1"/>
    <col min="6338" max="6338" width="44.5546875" customWidth="1"/>
    <col min="6346" max="6346" width="88.5546875" customWidth="1"/>
    <col min="6580" max="6581" width="35.5546875" customWidth="1"/>
    <col min="6582" max="6582" width="25.5546875" customWidth="1"/>
    <col min="6587" max="6587" width="3" customWidth="1"/>
    <col min="6588" max="6588" width="39.5546875" customWidth="1"/>
    <col min="6589" max="6589" width="5.5546875" customWidth="1"/>
    <col min="6590" max="6590" width="35.5546875" customWidth="1"/>
    <col min="6594" max="6594" width="44.5546875" customWidth="1"/>
    <col min="6602" max="6602" width="88.5546875" customWidth="1"/>
    <col min="6836" max="6837" width="35.5546875" customWidth="1"/>
    <col min="6838" max="6838" width="25.5546875" customWidth="1"/>
    <col min="6843" max="6843" width="3" customWidth="1"/>
    <col min="6844" max="6844" width="39.5546875" customWidth="1"/>
    <col min="6845" max="6845" width="5.5546875" customWidth="1"/>
    <col min="6846" max="6846" width="35.5546875" customWidth="1"/>
    <col min="6850" max="6850" width="44.5546875" customWidth="1"/>
    <col min="6858" max="6858" width="88.5546875" customWidth="1"/>
    <col min="7092" max="7093" width="35.5546875" customWidth="1"/>
    <col min="7094" max="7094" width="25.5546875" customWidth="1"/>
    <col min="7099" max="7099" width="3" customWidth="1"/>
    <col min="7100" max="7100" width="39.5546875" customWidth="1"/>
    <col min="7101" max="7101" width="5.5546875" customWidth="1"/>
    <col min="7102" max="7102" width="35.5546875" customWidth="1"/>
    <col min="7106" max="7106" width="44.5546875" customWidth="1"/>
    <col min="7114" max="7114" width="88.5546875" customWidth="1"/>
    <col min="7348" max="7349" width="35.5546875" customWidth="1"/>
    <col min="7350" max="7350" width="25.5546875" customWidth="1"/>
    <col min="7355" max="7355" width="3" customWidth="1"/>
    <col min="7356" max="7356" width="39.5546875" customWidth="1"/>
    <col min="7357" max="7357" width="5.5546875" customWidth="1"/>
    <col min="7358" max="7358" width="35.5546875" customWidth="1"/>
    <col min="7362" max="7362" width="44.5546875" customWidth="1"/>
    <col min="7370" max="7370" width="88.5546875" customWidth="1"/>
    <col min="7604" max="7605" width="35.5546875" customWidth="1"/>
    <col min="7606" max="7606" width="25.5546875" customWidth="1"/>
    <col min="7611" max="7611" width="3" customWidth="1"/>
    <col min="7612" max="7612" width="39.5546875" customWidth="1"/>
    <col min="7613" max="7613" width="5.5546875" customWidth="1"/>
    <col min="7614" max="7614" width="35.5546875" customWidth="1"/>
    <col min="7618" max="7618" width="44.5546875" customWidth="1"/>
    <col min="7626" max="7626" width="88.5546875" customWidth="1"/>
    <col min="7860" max="7861" width="35.5546875" customWidth="1"/>
    <col min="7862" max="7862" width="25.5546875" customWidth="1"/>
    <col min="7867" max="7867" width="3" customWidth="1"/>
    <col min="7868" max="7868" width="39.5546875" customWidth="1"/>
    <col min="7869" max="7869" width="5.5546875" customWidth="1"/>
    <col min="7870" max="7870" width="35.5546875" customWidth="1"/>
    <col min="7874" max="7874" width="44.5546875" customWidth="1"/>
    <col min="7882" max="7882" width="88.5546875" customWidth="1"/>
    <col min="8116" max="8117" width="35.5546875" customWidth="1"/>
    <col min="8118" max="8118" width="25.5546875" customWidth="1"/>
    <col min="8123" max="8123" width="3" customWidth="1"/>
    <col min="8124" max="8124" width="39.5546875" customWidth="1"/>
    <col min="8125" max="8125" width="5.5546875" customWidth="1"/>
    <col min="8126" max="8126" width="35.5546875" customWidth="1"/>
    <col min="8130" max="8130" width="44.5546875" customWidth="1"/>
    <col min="8138" max="8138" width="88.5546875" customWidth="1"/>
    <col min="8372" max="8373" width="35.5546875" customWidth="1"/>
    <col min="8374" max="8374" width="25.5546875" customWidth="1"/>
    <col min="8379" max="8379" width="3" customWidth="1"/>
    <col min="8380" max="8380" width="39.5546875" customWidth="1"/>
    <col min="8381" max="8381" width="5.5546875" customWidth="1"/>
    <col min="8382" max="8382" width="35.5546875" customWidth="1"/>
    <col min="8386" max="8386" width="44.5546875" customWidth="1"/>
    <col min="8394" max="8394" width="88.5546875" customWidth="1"/>
    <col min="8628" max="8629" width="35.5546875" customWidth="1"/>
    <col min="8630" max="8630" width="25.5546875" customWidth="1"/>
    <col min="8635" max="8635" width="3" customWidth="1"/>
    <col min="8636" max="8636" width="39.5546875" customWidth="1"/>
    <col min="8637" max="8637" width="5.5546875" customWidth="1"/>
    <col min="8638" max="8638" width="35.5546875" customWidth="1"/>
    <col min="8642" max="8642" width="44.5546875" customWidth="1"/>
    <col min="8650" max="8650" width="88.5546875" customWidth="1"/>
    <col min="8884" max="8885" width="35.5546875" customWidth="1"/>
    <col min="8886" max="8886" width="25.5546875" customWidth="1"/>
    <col min="8891" max="8891" width="3" customWidth="1"/>
    <col min="8892" max="8892" width="39.5546875" customWidth="1"/>
    <col min="8893" max="8893" width="5.5546875" customWidth="1"/>
    <col min="8894" max="8894" width="35.5546875" customWidth="1"/>
    <col min="8898" max="8898" width="44.5546875" customWidth="1"/>
    <col min="8906" max="8906" width="88.5546875" customWidth="1"/>
    <col min="9140" max="9141" width="35.5546875" customWidth="1"/>
    <col min="9142" max="9142" width="25.5546875" customWidth="1"/>
    <col min="9147" max="9147" width="3" customWidth="1"/>
    <col min="9148" max="9148" width="39.5546875" customWidth="1"/>
    <col min="9149" max="9149" width="5.5546875" customWidth="1"/>
    <col min="9150" max="9150" width="35.5546875" customWidth="1"/>
    <col min="9154" max="9154" width="44.5546875" customWidth="1"/>
    <col min="9162" max="9162" width="88.5546875" customWidth="1"/>
    <col min="9396" max="9397" width="35.5546875" customWidth="1"/>
    <col min="9398" max="9398" width="25.5546875" customWidth="1"/>
    <col min="9403" max="9403" width="3" customWidth="1"/>
    <col min="9404" max="9404" width="39.5546875" customWidth="1"/>
    <col min="9405" max="9405" width="5.5546875" customWidth="1"/>
    <col min="9406" max="9406" width="35.5546875" customWidth="1"/>
    <col min="9410" max="9410" width="44.5546875" customWidth="1"/>
    <col min="9418" max="9418" width="88.5546875" customWidth="1"/>
    <col min="9652" max="9653" width="35.5546875" customWidth="1"/>
    <col min="9654" max="9654" width="25.5546875" customWidth="1"/>
    <col min="9659" max="9659" width="3" customWidth="1"/>
    <col min="9660" max="9660" width="39.5546875" customWidth="1"/>
    <col min="9661" max="9661" width="5.5546875" customWidth="1"/>
    <col min="9662" max="9662" width="35.5546875" customWidth="1"/>
    <col min="9666" max="9666" width="44.5546875" customWidth="1"/>
    <col min="9674" max="9674" width="88.5546875" customWidth="1"/>
    <col min="9908" max="9909" width="35.5546875" customWidth="1"/>
    <col min="9910" max="9910" width="25.5546875" customWidth="1"/>
    <col min="9915" max="9915" width="3" customWidth="1"/>
    <col min="9916" max="9916" width="39.5546875" customWidth="1"/>
    <col min="9917" max="9917" width="5.5546875" customWidth="1"/>
    <col min="9918" max="9918" width="35.5546875" customWidth="1"/>
    <col min="9922" max="9922" width="44.5546875" customWidth="1"/>
    <col min="9930" max="9930" width="88.5546875" customWidth="1"/>
    <col min="10164" max="10165" width="35.5546875" customWidth="1"/>
    <col min="10166" max="10166" width="25.5546875" customWidth="1"/>
    <col min="10171" max="10171" width="3" customWidth="1"/>
    <col min="10172" max="10172" width="39.5546875" customWidth="1"/>
    <col min="10173" max="10173" width="5.5546875" customWidth="1"/>
    <col min="10174" max="10174" width="35.5546875" customWidth="1"/>
    <col min="10178" max="10178" width="44.5546875" customWidth="1"/>
    <col min="10186" max="10186" width="88.5546875" customWidth="1"/>
    <col min="10420" max="10421" width="35.5546875" customWidth="1"/>
    <col min="10422" max="10422" width="25.5546875" customWidth="1"/>
    <col min="10427" max="10427" width="3" customWidth="1"/>
    <col min="10428" max="10428" width="39.5546875" customWidth="1"/>
    <col min="10429" max="10429" width="5.5546875" customWidth="1"/>
    <col min="10430" max="10430" width="35.5546875" customWidth="1"/>
    <col min="10434" max="10434" width="44.5546875" customWidth="1"/>
    <col min="10442" max="10442" width="88.5546875" customWidth="1"/>
    <col min="10676" max="10677" width="35.5546875" customWidth="1"/>
    <col min="10678" max="10678" width="25.5546875" customWidth="1"/>
    <col min="10683" max="10683" width="3" customWidth="1"/>
    <col min="10684" max="10684" width="39.5546875" customWidth="1"/>
    <col min="10685" max="10685" width="5.5546875" customWidth="1"/>
    <col min="10686" max="10686" width="35.5546875" customWidth="1"/>
    <col min="10690" max="10690" width="44.5546875" customWidth="1"/>
    <col min="10698" max="10698" width="88.5546875" customWidth="1"/>
    <col min="10932" max="10933" width="35.5546875" customWidth="1"/>
    <col min="10934" max="10934" width="25.5546875" customWidth="1"/>
    <col min="10939" max="10939" width="3" customWidth="1"/>
    <col min="10940" max="10940" width="39.5546875" customWidth="1"/>
    <col min="10941" max="10941" width="5.5546875" customWidth="1"/>
    <col min="10942" max="10942" width="35.5546875" customWidth="1"/>
    <col min="10946" max="10946" width="44.5546875" customWidth="1"/>
    <col min="10954" max="10954" width="88.5546875" customWidth="1"/>
    <col min="11188" max="11189" width="35.5546875" customWidth="1"/>
    <col min="11190" max="11190" width="25.5546875" customWidth="1"/>
    <col min="11195" max="11195" width="3" customWidth="1"/>
    <col min="11196" max="11196" width="39.5546875" customWidth="1"/>
    <col min="11197" max="11197" width="5.5546875" customWidth="1"/>
    <col min="11198" max="11198" width="35.5546875" customWidth="1"/>
    <col min="11202" max="11202" width="44.5546875" customWidth="1"/>
    <col min="11210" max="11210" width="88.5546875" customWidth="1"/>
    <col min="11444" max="11445" width="35.5546875" customWidth="1"/>
    <col min="11446" max="11446" width="25.5546875" customWidth="1"/>
    <col min="11451" max="11451" width="3" customWidth="1"/>
    <col min="11452" max="11452" width="39.5546875" customWidth="1"/>
    <col min="11453" max="11453" width="5.5546875" customWidth="1"/>
    <col min="11454" max="11454" width="35.5546875" customWidth="1"/>
    <col min="11458" max="11458" width="44.5546875" customWidth="1"/>
    <col min="11466" max="11466" width="88.5546875" customWidth="1"/>
    <col min="11700" max="11701" width="35.5546875" customWidth="1"/>
    <col min="11702" max="11702" width="25.5546875" customWidth="1"/>
    <col min="11707" max="11707" width="3" customWidth="1"/>
    <col min="11708" max="11708" width="39.5546875" customWidth="1"/>
    <col min="11709" max="11709" width="5.5546875" customWidth="1"/>
    <col min="11710" max="11710" width="35.5546875" customWidth="1"/>
    <col min="11714" max="11714" width="44.5546875" customWidth="1"/>
    <col min="11722" max="11722" width="88.5546875" customWidth="1"/>
    <col min="11956" max="11957" width="35.5546875" customWidth="1"/>
    <col min="11958" max="11958" width="25.5546875" customWidth="1"/>
    <col min="11963" max="11963" width="3" customWidth="1"/>
    <col min="11964" max="11964" width="39.5546875" customWidth="1"/>
    <col min="11965" max="11965" width="5.5546875" customWidth="1"/>
    <col min="11966" max="11966" width="35.5546875" customWidth="1"/>
    <col min="11970" max="11970" width="44.5546875" customWidth="1"/>
    <col min="11978" max="11978" width="88.5546875" customWidth="1"/>
    <col min="12212" max="12213" width="35.5546875" customWidth="1"/>
    <col min="12214" max="12214" width="25.5546875" customWidth="1"/>
    <col min="12219" max="12219" width="3" customWidth="1"/>
    <col min="12220" max="12220" width="39.5546875" customWidth="1"/>
    <col min="12221" max="12221" width="5.5546875" customWidth="1"/>
    <col min="12222" max="12222" width="35.5546875" customWidth="1"/>
    <col min="12226" max="12226" width="44.5546875" customWidth="1"/>
    <col min="12234" max="12234" width="88.5546875" customWidth="1"/>
    <col min="12468" max="12469" width="35.5546875" customWidth="1"/>
    <col min="12470" max="12470" width="25.5546875" customWidth="1"/>
    <col min="12475" max="12475" width="3" customWidth="1"/>
    <col min="12476" max="12476" width="39.5546875" customWidth="1"/>
    <col min="12477" max="12477" width="5.5546875" customWidth="1"/>
    <col min="12478" max="12478" width="35.5546875" customWidth="1"/>
    <col min="12482" max="12482" width="44.5546875" customWidth="1"/>
    <col min="12490" max="12490" width="88.5546875" customWidth="1"/>
    <col min="12724" max="12725" width="35.5546875" customWidth="1"/>
    <col min="12726" max="12726" width="25.5546875" customWidth="1"/>
    <col min="12731" max="12731" width="3" customWidth="1"/>
    <col min="12732" max="12732" width="39.5546875" customWidth="1"/>
    <col min="12733" max="12733" width="5.5546875" customWidth="1"/>
    <col min="12734" max="12734" width="35.5546875" customWidth="1"/>
    <col min="12738" max="12738" width="44.5546875" customWidth="1"/>
    <col min="12746" max="12746" width="88.5546875" customWidth="1"/>
    <col min="12980" max="12981" width="35.5546875" customWidth="1"/>
    <col min="12982" max="12982" width="25.5546875" customWidth="1"/>
    <col min="12987" max="12987" width="3" customWidth="1"/>
    <col min="12988" max="12988" width="39.5546875" customWidth="1"/>
    <col min="12989" max="12989" width="5.5546875" customWidth="1"/>
    <col min="12990" max="12990" width="35.5546875" customWidth="1"/>
    <col min="12994" max="12994" width="44.5546875" customWidth="1"/>
    <col min="13002" max="13002" width="88.5546875" customWidth="1"/>
    <col min="13236" max="13237" width="35.5546875" customWidth="1"/>
    <col min="13238" max="13238" width="25.5546875" customWidth="1"/>
    <col min="13243" max="13243" width="3" customWidth="1"/>
    <col min="13244" max="13244" width="39.5546875" customWidth="1"/>
    <col min="13245" max="13245" width="5.5546875" customWidth="1"/>
    <col min="13246" max="13246" width="35.5546875" customWidth="1"/>
    <col min="13250" max="13250" width="44.5546875" customWidth="1"/>
    <col min="13258" max="13258" width="88.5546875" customWidth="1"/>
    <col min="13492" max="13493" width="35.5546875" customWidth="1"/>
    <col min="13494" max="13494" width="25.5546875" customWidth="1"/>
    <col min="13499" max="13499" width="3" customWidth="1"/>
    <col min="13500" max="13500" width="39.5546875" customWidth="1"/>
    <col min="13501" max="13501" width="5.5546875" customWidth="1"/>
    <col min="13502" max="13502" width="35.5546875" customWidth="1"/>
    <col min="13506" max="13506" width="44.5546875" customWidth="1"/>
    <col min="13514" max="13514" width="88.5546875" customWidth="1"/>
    <col min="13748" max="13749" width="35.5546875" customWidth="1"/>
    <col min="13750" max="13750" width="25.5546875" customWidth="1"/>
    <col min="13755" max="13755" width="3" customWidth="1"/>
    <col min="13756" max="13756" width="39.5546875" customWidth="1"/>
    <col min="13757" max="13757" width="5.5546875" customWidth="1"/>
    <col min="13758" max="13758" width="35.5546875" customWidth="1"/>
    <col min="13762" max="13762" width="44.5546875" customWidth="1"/>
    <col min="13770" max="13770" width="88.5546875" customWidth="1"/>
    <col min="14004" max="14005" width="35.5546875" customWidth="1"/>
    <col min="14006" max="14006" width="25.5546875" customWidth="1"/>
    <col min="14011" max="14011" width="3" customWidth="1"/>
    <col min="14012" max="14012" width="39.5546875" customWidth="1"/>
    <col min="14013" max="14013" width="5.5546875" customWidth="1"/>
    <col min="14014" max="14014" width="35.5546875" customWidth="1"/>
    <col min="14018" max="14018" width="44.5546875" customWidth="1"/>
    <col min="14026" max="14026" width="88.5546875" customWidth="1"/>
    <col min="14260" max="14261" width="35.5546875" customWidth="1"/>
    <col min="14262" max="14262" width="25.5546875" customWidth="1"/>
    <col min="14267" max="14267" width="3" customWidth="1"/>
    <col min="14268" max="14268" width="39.5546875" customWidth="1"/>
    <col min="14269" max="14269" width="5.5546875" customWidth="1"/>
    <col min="14270" max="14270" width="35.5546875" customWidth="1"/>
    <col min="14274" max="14274" width="44.5546875" customWidth="1"/>
    <col min="14282" max="14282" width="88.5546875" customWidth="1"/>
    <col min="14516" max="14517" width="35.5546875" customWidth="1"/>
    <col min="14518" max="14518" width="25.5546875" customWidth="1"/>
    <col min="14523" max="14523" width="3" customWidth="1"/>
    <col min="14524" max="14524" width="39.5546875" customWidth="1"/>
    <col min="14525" max="14525" width="5.5546875" customWidth="1"/>
    <col min="14526" max="14526" width="35.5546875" customWidth="1"/>
    <col min="14530" max="14530" width="44.5546875" customWidth="1"/>
    <col min="14538" max="14538" width="88.5546875" customWidth="1"/>
    <col min="14772" max="14773" width="35.5546875" customWidth="1"/>
    <col min="14774" max="14774" width="25.5546875" customWidth="1"/>
    <col min="14779" max="14779" width="3" customWidth="1"/>
    <col min="14780" max="14780" width="39.5546875" customWidth="1"/>
    <col min="14781" max="14781" width="5.5546875" customWidth="1"/>
    <col min="14782" max="14782" width="35.5546875" customWidth="1"/>
    <col min="14786" max="14786" width="44.5546875" customWidth="1"/>
    <col min="14794" max="14794" width="88.5546875" customWidth="1"/>
    <col min="15028" max="15029" width="35.5546875" customWidth="1"/>
    <col min="15030" max="15030" width="25.5546875" customWidth="1"/>
    <col min="15035" max="15035" width="3" customWidth="1"/>
    <col min="15036" max="15036" width="39.5546875" customWidth="1"/>
    <col min="15037" max="15037" width="5.5546875" customWidth="1"/>
    <col min="15038" max="15038" width="35.5546875" customWidth="1"/>
    <col min="15042" max="15042" width="44.5546875" customWidth="1"/>
    <col min="15050" max="15050" width="88.5546875" customWidth="1"/>
    <col min="15284" max="15285" width="35.5546875" customWidth="1"/>
    <col min="15286" max="15286" width="25.5546875" customWidth="1"/>
    <col min="15291" max="15291" width="3" customWidth="1"/>
    <col min="15292" max="15292" width="39.5546875" customWidth="1"/>
    <col min="15293" max="15293" width="5.5546875" customWidth="1"/>
    <col min="15294" max="15294" width="35.5546875" customWidth="1"/>
    <col min="15298" max="15298" width="44.5546875" customWidth="1"/>
    <col min="15306" max="15306" width="88.5546875" customWidth="1"/>
    <col min="15540" max="15541" width="35.5546875" customWidth="1"/>
    <col min="15542" max="15542" width="25.5546875" customWidth="1"/>
    <col min="15547" max="15547" width="3" customWidth="1"/>
    <col min="15548" max="15548" width="39.5546875" customWidth="1"/>
    <col min="15549" max="15549" width="5.5546875" customWidth="1"/>
    <col min="15550" max="15550" width="35.5546875" customWidth="1"/>
    <col min="15554" max="15554" width="44.5546875" customWidth="1"/>
    <col min="15562" max="15562" width="88.5546875" customWidth="1"/>
    <col min="15796" max="15797" width="35.5546875" customWidth="1"/>
    <col min="15798" max="15798" width="25.5546875" customWidth="1"/>
    <col min="15803" max="15803" width="3" customWidth="1"/>
    <col min="15804" max="15804" width="39.5546875" customWidth="1"/>
    <col min="15805" max="15805" width="5.5546875" customWidth="1"/>
    <col min="15806" max="15806" width="35.5546875" customWidth="1"/>
    <col min="15810" max="15810" width="44.5546875" customWidth="1"/>
    <col min="15818" max="15818" width="88.5546875" customWidth="1"/>
    <col min="16052" max="16053" width="35.5546875" customWidth="1"/>
    <col min="16054" max="16054" width="25.5546875" customWidth="1"/>
    <col min="16059" max="16059" width="3" customWidth="1"/>
    <col min="16060" max="16060" width="39.5546875" customWidth="1"/>
    <col min="16061" max="16061" width="5.5546875" customWidth="1"/>
    <col min="16062" max="16062" width="35.5546875" customWidth="1"/>
    <col min="16066" max="16066" width="44.5546875" customWidth="1"/>
    <col min="16074" max="16074" width="88.5546875" customWidth="1"/>
  </cols>
  <sheetData>
    <row r="1" spans="1:8" ht="16.2" customHeight="1">
      <c r="A1" s="310" t="s">
        <v>1250</v>
      </c>
      <c r="B1" s="312" t="s">
        <v>1251</v>
      </c>
      <c r="C1" s="312"/>
      <c r="D1" s="312"/>
      <c r="E1" s="312"/>
      <c r="F1" s="2305" t="s">
        <v>1150</v>
      </c>
      <c r="G1" s="2306"/>
      <c r="H1" s="2306"/>
    </row>
    <row r="2" spans="1:8" ht="16.2" customHeight="1">
      <c r="A2" s="601">
        <v>46</v>
      </c>
      <c r="B2" s="284">
        <v>31</v>
      </c>
      <c r="C2" s="610"/>
      <c r="D2" s="610"/>
      <c r="E2" s="610"/>
      <c r="F2">
        <v>5</v>
      </c>
      <c r="G2" t="e">
        <f>F2-#REF!</f>
        <v>#REF!</v>
      </c>
      <c r="H2">
        <v>1.5</v>
      </c>
    </row>
    <row r="3" spans="1:8" ht="16.2" customHeight="1">
      <c r="A3" s="329">
        <v>56</v>
      </c>
      <c r="B3" s="599">
        <v>27</v>
      </c>
      <c r="C3" s="610"/>
      <c r="D3" s="610"/>
      <c r="E3" s="610"/>
      <c r="F3">
        <v>2</v>
      </c>
      <c r="G3">
        <v>2</v>
      </c>
      <c r="H3">
        <v>3</v>
      </c>
    </row>
    <row r="4" spans="1:8" ht="16.2" customHeight="1">
      <c r="A4" s="603">
        <v>64</v>
      </c>
      <c r="B4" s="599">
        <v>27</v>
      </c>
      <c r="C4" s="610"/>
      <c r="D4" s="610"/>
      <c r="E4" s="610"/>
      <c r="F4">
        <v>2</v>
      </c>
      <c r="G4">
        <v>2</v>
      </c>
      <c r="H4">
        <v>3</v>
      </c>
    </row>
    <row r="5" spans="1:8" s="305" customFormat="1" ht="16.2" customHeight="1">
      <c r="A5" s="329">
        <v>65</v>
      </c>
      <c r="B5" s="599">
        <v>27</v>
      </c>
      <c r="C5" s="610"/>
      <c r="D5" s="610"/>
      <c r="E5" s="610"/>
    </row>
    <row r="6" spans="1:8" ht="16.2" customHeight="1">
      <c r="A6" s="325">
        <v>74</v>
      </c>
      <c r="B6" s="493">
        <v>27</v>
      </c>
      <c r="C6" s="610"/>
      <c r="D6" s="610"/>
      <c r="E6" s="610"/>
      <c r="F6">
        <v>5</v>
      </c>
      <c r="G6">
        <v>4</v>
      </c>
      <c r="H6">
        <v>1.5</v>
      </c>
    </row>
    <row r="7" spans="1:8" ht="16.2" customHeight="1">
      <c r="A7" s="598">
        <v>49</v>
      </c>
      <c r="B7" s="493">
        <v>26</v>
      </c>
      <c r="C7" s="610"/>
      <c r="D7" s="610"/>
      <c r="E7" s="610"/>
      <c r="F7">
        <v>4</v>
      </c>
      <c r="G7">
        <v>7</v>
      </c>
      <c r="H7">
        <v>2</v>
      </c>
    </row>
    <row r="8" spans="1:8" ht="16.2" customHeight="1">
      <c r="A8" s="605">
        <v>1</v>
      </c>
      <c r="B8" s="493">
        <v>25</v>
      </c>
      <c r="C8" s="610"/>
      <c r="D8" s="610"/>
      <c r="E8" s="610"/>
      <c r="F8">
        <v>4</v>
      </c>
      <c r="G8">
        <v>2</v>
      </c>
      <c r="H8">
        <v>1</v>
      </c>
    </row>
    <row r="9" spans="1:8" ht="16.2" customHeight="1">
      <c r="A9" s="603">
        <v>37</v>
      </c>
      <c r="B9" s="599">
        <v>25</v>
      </c>
      <c r="C9" s="610"/>
      <c r="D9" s="610"/>
      <c r="E9" s="610"/>
    </row>
    <row r="10" spans="1:8" ht="16.2" customHeight="1">
      <c r="A10" s="325">
        <v>47</v>
      </c>
      <c r="B10" s="493">
        <v>25</v>
      </c>
      <c r="C10" s="610"/>
      <c r="D10" s="610"/>
      <c r="E10" s="610"/>
      <c r="F10">
        <v>1</v>
      </c>
      <c r="G10">
        <v>2</v>
      </c>
      <c r="H10">
        <v>1.5</v>
      </c>
    </row>
    <row r="11" spans="1:8" ht="16.2" customHeight="1">
      <c r="A11" s="325">
        <v>11</v>
      </c>
      <c r="B11" s="493">
        <v>24</v>
      </c>
      <c r="C11" s="610"/>
      <c r="D11" s="610"/>
      <c r="E11" s="610"/>
      <c r="F11">
        <v>4</v>
      </c>
      <c r="G11">
        <v>4.5</v>
      </c>
      <c r="H11">
        <v>1</v>
      </c>
    </row>
    <row r="12" spans="1:8" ht="16.2" customHeight="1">
      <c r="A12" s="598">
        <v>28</v>
      </c>
      <c r="B12" s="493">
        <v>24</v>
      </c>
      <c r="C12" s="610"/>
      <c r="D12" s="610"/>
      <c r="E12" s="610"/>
      <c r="F12">
        <v>2</v>
      </c>
      <c r="G12">
        <v>2</v>
      </c>
      <c r="H12">
        <v>1.5</v>
      </c>
    </row>
    <row r="13" spans="1:8" s="299" customFormat="1" ht="16.2" customHeight="1">
      <c r="A13" s="598">
        <v>55</v>
      </c>
      <c r="B13" s="493">
        <v>24</v>
      </c>
      <c r="C13" s="610"/>
      <c r="D13" s="610"/>
      <c r="E13" s="610"/>
      <c r="F13" s="305"/>
      <c r="G13" s="305"/>
      <c r="H13" s="305"/>
    </row>
    <row r="14" spans="1:8" ht="16.2" customHeight="1">
      <c r="A14" s="598">
        <v>73</v>
      </c>
      <c r="B14" s="493">
        <v>24</v>
      </c>
      <c r="C14" s="610"/>
      <c r="D14" s="610"/>
      <c r="E14" s="610"/>
      <c r="F14">
        <v>4</v>
      </c>
      <c r="G14">
        <v>5</v>
      </c>
      <c r="H14">
        <v>3</v>
      </c>
    </row>
    <row r="15" spans="1:8" ht="16.2" customHeight="1">
      <c r="A15" s="325">
        <v>48</v>
      </c>
      <c r="B15" s="493">
        <v>23</v>
      </c>
      <c r="C15" s="610"/>
      <c r="D15" s="610"/>
      <c r="E15" s="610"/>
      <c r="F15">
        <v>7</v>
      </c>
      <c r="G15">
        <v>4</v>
      </c>
      <c r="H15">
        <v>2</v>
      </c>
    </row>
    <row r="16" spans="1:8" ht="16.2" customHeight="1">
      <c r="A16" s="598">
        <v>4</v>
      </c>
      <c r="B16" s="493">
        <v>22</v>
      </c>
      <c r="C16" s="610"/>
      <c r="D16" s="610"/>
      <c r="E16" s="610"/>
      <c r="F16">
        <v>6</v>
      </c>
      <c r="G16">
        <v>2</v>
      </c>
      <c r="H16">
        <v>2</v>
      </c>
    </row>
    <row r="17" spans="1:8" s="299" customFormat="1" ht="16.2" customHeight="1">
      <c r="A17" s="325">
        <v>29</v>
      </c>
      <c r="B17" s="493">
        <v>22</v>
      </c>
      <c r="C17" s="610"/>
      <c r="D17" s="610"/>
      <c r="E17" s="610"/>
    </row>
    <row r="18" spans="1:8" ht="16.2" customHeight="1">
      <c r="A18" s="325">
        <v>59</v>
      </c>
      <c r="B18" s="493">
        <v>22</v>
      </c>
      <c r="C18" s="610"/>
      <c r="D18" s="610"/>
      <c r="E18" s="610"/>
      <c r="F18">
        <v>5</v>
      </c>
      <c r="G18">
        <v>6</v>
      </c>
      <c r="H18">
        <v>2</v>
      </c>
    </row>
    <row r="19" spans="1:8" ht="16.2" customHeight="1">
      <c r="A19" s="598">
        <v>82</v>
      </c>
      <c r="B19" s="493">
        <v>22</v>
      </c>
      <c r="C19" s="610"/>
      <c r="D19" s="610"/>
      <c r="E19" s="610"/>
      <c r="F19">
        <v>5</v>
      </c>
      <c r="G19">
        <v>4</v>
      </c>
      <c r="H19">
        <v>0</v>
      </c>
    </row>
    <row r="20" spans="1:8" ht="16.2" customHeight="1">
      <c r="A20" s="598">
        <v>19</v>
      </c>
      <c r="B20" s="493">
        <v>21</v>
      </c>
      <c r="C20" s="610"/>
      <c r="D20" s="610"/>
      <c r="E20" s="610"/>
      <c r="F20">
        <v>9</v>
      </c>
      <c r="G20">
        <v>4</v>
      </c>
      <c r="H20">
        <v>0</v>
      </c>
    </row>
    <row r="21" spans="1:8" ht="16.2" customHeight="1">
      <c r="A21" s="325">
        <v>39</v>
      </c>
      <c r="B21" s="493">
        <v>21</v>
      </c>
      <c r="C21" s="610"/>
      <c r="D21" s="610"/>
      <c r="E21" s="610"/>
      <c r="F21" s="305"/>
      <c r="G21" s="305"/>
      <c r="H21" s="305"/>
    </row>
    <row r="22" spans="1:8" ht="16.2" customHeight="1">
      <c r="A22" s="325">
        <v>50</v>
      </c>
      <c r="B22" s="493">
        <v>21</v>
      </c>
      <c r="C22" s="610"/>
      <c r="D22" s="610"/>
      <c r="E22" s="610"/>
      <c r="F22">
        <v>11</v>
      </c>
      <c r="G22">
        <v>5</v>
      </c>
      <c r="H22">
        <v>1.5</v>
      </c>
    </row>
    <row r="23" spans="1:8" ht="16.2" customHeight="1">
      <c r="A23" s="325">
        <v>83</v>
      </c>
      <c r="B23" s="493">
        <v>21</v>
      </c>
      <c r="C23" s="610"/>
      <c r="D23" s="610"/>
      <c r="E23" s="610"/>
      <c r="F23">
        <v>5</v>
      </c>
      <c r="G23">
        <v>4</v>
      </c>
      <c r="H23">
        <v>0</v>
      </c>
    </row>
    <row r="24" spans="1:8" ht="16.2" customHeight="1">
      <c r="A24" s="325">
        <v>53</v>
      </c>
      <c r="B24" s="493">
        <v>20</v>
      </c>
      <c r="C24" s="610"/>
      <c r="D24" s="610"/>
      <c r="E24" s="610"/>
      <c r="F24">
        <v>11</v>
      </c>
      <c r="G24">
        <v>5</v>
      </c>
      <c r="H24">
        <v>-2</v>
      </c>
    </row>
    <row r="25" spans="1:8" ht="16.2" customHeight="1">
      <c r="A25" s="598">
        <v>22</v>
      </c>
      <c r="B25" s="493">
        <v>19</v>
      </c>
      <c r="C25" s="610"/>
      <c r="D25" s="610"/>
      <c r="E25" s="610"/>
    </row>
    <row r="26" spans="1:8" ht="16.2" customHeight="1">
      <c r="A26" s="598">
        <v>31</v>
      </c>
      <c r="B26" s="493">
        <v>19</v>
      </c>
      <c r="C26" s="610"/>
      <c r="D26" s="610"/>
      <c r="E26" s="610"/>
      <c r="F26">
        <v>9</v>
      </c>
      <c r="G26">
        <v>7</v>
      </c>
      <c r="H26">
        <v>1.5</v>
      </c>
    </row>
    <row r="27" spans="1:8" ht="16.2" customHeight="1">
      <c r="A27" s="598">
        <v>40</v>
      </c>
      <c r="B27" s="493">
        <v>19</v>
      </c>
      <c r="C27" s="610"/>
      <c r="D27" s="610"/>
      <c r="E27" s="610"/>
      <c r="F27">
        <v>7</v>
      </c>
      <c r="G27">
        <v>5</v>
      </c>
      <c r="H27">
        <v>1</v>
      </c>
    </row>
    <row r="28" spans="1:8" ht="16.2" customHeight="1">
      <c r="A28" s="325">
        <v>62</v>
      </c>
      <c r="B28" s="493">
        <v>19</v>
      </c>
      <c r="C28" s="610"/>
      <c r="D28" s="610"/>
      <c r="E28" s="610"/>
      <c r="F28">
        <v>2</v>
      </c>
      <c r="G28">
        <v>2</v>
      </c>
      <c r="H28">
        <v>1</v>
      </c>
    </row>
    <row r="29" spans="1:8" ht="16.2" customHeight="1">
      <c r="A29" s="598">
        <v>67</v>
      </c>
      <c r="B29" s="493">
        <v>19</v>
      </c>
      <c r="C29" s="610"/>
      <c r="D29" s="610"/>
      <c r="E29" s="610"/>
      <c r="F29" s="305"/>
      <c r="G29" s="305"/>
      <c r="H29" s="305"/>
    </row>
    <row r="30" spans="1:8" ht="16.2" customHeight="1">
      <c r="A30" s="325">
        <v>68</v>
      </c>
      <c r="B30" s="493">
        <v>19</v>
      </c>
      <c r="C30" s="610"/>
      <c r="D30" s="610"/>
      <c r="E30" s="610"/>
      <c r="F30">
        <v>7</v>
      </c>
      <c r="G30">
        <v>8</v>
      </c>
      <c r="H30">
        <v>2</v>
      </c>
    </row>
    <row r="31" spans="1:8" ht="16.2" customHeight="1">
      <c r="A31" s="325">
        <v>75</v>
      </c>
      <c r="B31" s="493">
        <v>19</v>
      </c>
      <c r="C31" s="610"/>
      <c r="D31" s="610"/>
      <c r="E31" s="610"/>
      <c r="F31">
        <v>7</v>
      </c>
      <c r="G31">
        <v>8</v>
      </c>
      <c r="H31">
        <v>2</v>
      </c>
    </row>
    <row r="32" spans="1:8" ht="16.2" customHeight="1">
      <c r="A32" s="598">
        <v>76</v>
      </c>
      <c r="B32" s="493">
        <v>19</v>
      </c>
      <c r="C32" s="610"/>
      <c r="D32" s="610"/>
      <c r="E32" s="610"/>
      <c r="F32">
        <v>4</v>
      </c>
      <c r="G32">
        <v>2</v>
      </c>
      <c r="H32">
        <v>2</v>
      </c>
    </row>
    <row r="33" spans="1:9" ht="16.2" customHeight="1">
      <c r="A33" s="598">
        <v>7</v>
      </c>
      <c r="B33" s="493">
        <v>18.5</v>
      </c>
      <c r="C33" s="610"/>
      <c r="D33" s="610"/>
      <c r="E33" s="610"/>
      <c r="F33" s="299"/>
      <c r="G33" s="299"/>
      <c r="H33" s="299"/>
    </row>
    <row r="34" spans="1:9" ht="16.2" customHeight="1">
      <c r="A34" s="598">
        <v>25</v>
      </c>
      <c r="B34" s="493">
        <v>18.5</v>
      </c>
      <c r="C34" s="610"/>
      <c r="D34" s="610"/>
      <c r="E34" s="610"/>
      <c r="F34">
        <v>4</v>
      </c>
      <c r="G34">
        <v>5</v>
      </c>
      <c r="H34">
        <v>3</v>
      </c>
    </row>
    <row r="35" spans="1:9" ht="16.2" customHeight="1">
      <c r="A35" s="598">
        <v>52</v>
      </c>
      <c r="B35" s="493">
        <v>18.5</v>
      </c>
      <c r="C35" s="610"/>
      <c r="D35" s="610"/>
      <c r="E35" s="610"/>
      <c r="F35">
        <v>12</v>
      </c>
      <c r="G35">
        <v>11</v>
      </c>
      <c r="H35">
        <v>2</v>
      </c>
    </row>
    <row r="36" spans="1:9" ht="16.2" customHeight="1">
      <c r="A36" s="325">
        <v>17</v>
      </c>
      <c r="B36" s="493">
        <v>18</v>
      </c>
      <c r="C36" s="610"/>
      <c r="D36" s="610"/>
      <c r="E36" s="610"/>
      <c r="F36">
        <v>7</v>
      </c>
      <c r="G36">
        <v>2</v>
      </c>
      <c r="H36">
        <v>0</v>
      </c>
    </row>
    <row r="37" spans="1:9" ht="16.2" customHeight="1">
      <c r="A37" s="325">
        <v>30</v>
      </c>
      <c r="B37" s="493">
        <v>18</v>
      </c>
      <c r="C37" s="610"/>
      <c r="D37" s="610"/>
      <c r="E37" s="610"/>
    </row>
    <row r="38" spans="1:9" ht="16.2" customHeight="1">
      <c r="A38" s="325">
        <v>32</v>
      </c>
      <c r="B38" s="493">
        <v>18</v>
      </c>
      <c r="C38" s="610"/>
      <c r="D38" s="610"/>
      <c r="E38" s="610"/>
      <c r="F38">
        <v>2</v>
      </c>
      <c r="G38">
        <v>4</v>
      </c>
      <c r="H38">
        <v>4</v>
      </c>
    </row>
    <row r="39" spans="1:9" ht="16.2" customHeight="1">
      <c r="A39" s="598">
        <v>43</v>
      </c>
      <c r="B39" s="493">
        <v>18</v>
      </c>
      <c r="C39" s="610"/>
      <c r="D39" s="610"/>
      <c r="E39" s="610"/>
      <c r="F39">
        <v>6</v>
      </c>
      <c r="G39">
        <v>4</v>
      </c>
      <c r="H39">
        <v>2</v>
      </c>
    </row>
    <row r="40" spans="1:9" ht="16.2" customHeight="1">
      <c r="A40" s="325">
        <v>51</v>
      </c>
      <c r="B40" s="493">
        <v>18</v>
      </c>
      <c r="C40" s="610"/>
      <c r="D40" s="610"/>
      <c r="E40" s="610"/>
      <c r="F40">
        <v>4</v>
      </c>
      <c r="G40">
        <v>2</v>
      </c>
      <c r="H40">
        <v>1</v>
      </c>
    </row>
    <row r="41" spans="1:9" ht="16.2" customHeight="1">
      <c r="A41" s="598">
        <v>70</v>
      </c>
      <c r="B41" s="493">
        <v>18</v>
      </c>
      <c r="C41" s="610"/>
      <c r="D41" s="610"/>
      <c r="E41" s="610"/>
    </row>
    <row r="42" spans="1:9" ht="16.2" customHeight="1">
      <c r="A42" s="325">
        <v>71</v>
      </c>
      <c r="B42" s="493">
        <v>18</v>
      </c>
      <c r="C42" s="610"/>
      <c r="D42" s="610"/>
      <c r="E42" s="610"/>
    </row>
    <row r="43" spans="1:9" ht="16.2" customHeight="1">
      <c r="A43" s="598">
        <v>85</v>
      </c>
      <c r="B43" s="493">
        <v>18</v>
      </c>
      <c r="C43" s="610"/>
      <c r="D43" s="610"/>
      <c r="E43" s="610"/>
    </row>
    <row r="44" spans="1:9" ht="16.2" customHeight="1">
      <c r="A44" s="598">
        <v>10</v>
      </c>
      <c r="B44" s="493">
        <v>17</v>
      </c>
      <c r="C44" s="610"/>
      <c r="D44" s="610"/>
      <c r="E44" s="610"/>
      <c r="F44" s="2305" t="s">
        <v>1150</v>
      </c>
      <c r="G44" s="2305"/>
      <c r="H44" s="2306"/>
    </row>
    <row r="45" spans="1:9" ht="16.2" customHeight="1">
      <c r="A45" s="329">
        <v>14</v>
      </c>
      <c r="B45" s="599">
        <v>17</v>
      </c>
      <c r="C45" s="610"/>
      <c r="D45" s="610"/>
      <c r="E45" s="610"/>
      <c r="F45">
        <v>12</v>
      </c>
      <c r="G45">
        <v>7</v>
      </c>
      <c r="H45">
        <v>1.5</v>
      </c>
    </row>
    <row r="46" spans="1:9" ht="16.2" customHeight="1">
      <c r="A46" s="598">
        <v>34</v>
      </c>
      <c r="B46" s="493">
        <v>17</v>
      </c>
      <c r="C46" s="610"/>
      <c r="D46" s="610"/>
      <c r="E46" s="610"/>
      <c r="F46">
        <v>12</v>
      </c>
      <c r="G46">
        <v>7</v>
      </c>
      <c r="H46">
        <v>2</v>
      </c>
    </row>
    <row r="47" spans="1:9" ht="16.2" customHeight="1">
      <c r="A47" s="325">
        <v>38</v>
      </c>
      <c r="B47" s="493">
        <v>17</v>
      </c>
      <c r="C47" s="610"/>
      <c r="D47" s="610"/>
      <c r="E47" s="610"/>
      <c r="F47">
        <v>2</v>
      </c>
      <c r="G47">
        <v>2</v>
      </c>
      <c r="H47">
        <v>2</v>
      </c>
    </row>
    <row r="48" spans="1:9" ht="16.2" customHeight="1">
      <c r="A48" s="325">
        <v>42</v>
      </c>
      <c r="B48" s="493">
        <v>17</v>
      </c>
      <c r="C48" s="610"/>
      <c r="D48" s="610"/>
      <c r="E48" s="610"/>
      <c r="F48" s="305"/>
      <c r="G48" s="305"/>
      <c r="H48" s="305"/>
      <c r="I48" s="305"/>
    </row>
    <row r="49" spans="1:9" ht="16.2" customHeight="1">
      <c r="A49" s="598">
        <v>58</v>
      </c>
      <c r="B49" s="493">
        <v>17</v>
      </c>
      <c r="C49" s="610"/>
      <c r="D49" s="610"/>
      <c r="E49" s="610"/>
      <c r="F49">
        <v>2</v>
      </c>
      <c r="G49">
        <v>4</v>
      </c>
      <c r="H49">
        <v>1.5</v>
      </c>
    </row>
    <row r="50" spans="1:9" ht="16.2" customHeight="1">
      <c r="A50" s="325">
        <v>78</v>
      </c>
      <c r="B50" s="493">
        <v>17</v>
      </c>
      <c r="C50" s="610"/>
      <c r="D50" s="610"/>
      <c r="E50" s="610"/>
      <c r="F50">
        <v>7</v>
      </c>
      <c r="G50">
        <v>7</v>
      </c>
      <c r="H50">
        <v>2</v>
      </c>
    </row>
    <row r="51" spans="1:9" ht="16.2" customHeight="1">
      <c r="A51" s="598">
        <v>79</v>
      </c>
      <c r="B51" s="493">
        <v>17</v>
      </c>
      <c r="C51" s="610"/>
      <c r="D51" s="610"/>
      <c r="E51" s="610"/>
      <c r="F51">
        <v>2</v>
      </c>
      <c r="G51">
        <v>2</v>
      </c>
      <c r="H51">
        <v>1</v>
      </c>
    </row>
    <row r="52" spans="1:9" ht="16.2" customHeight="1">
      <c r="A52" s="325">
        <v>86</v>
      </c>
      <c r="B52" s="493">
        <v>17</v>
      </c>
      <c r="C52" s="610"/>
      <c r="D52" s="610"/>
      <c r="E52" s="610"/>
    </row>
    <row r="53" spans="1:9" ht="16.2" customHeight="1">
      <c r="A53" s="325">
        <v>12</v>
      </c>
      <c r="B53" s="493">
        <v>16</v>
      </c>
      <c r="C53" s="610"/>
      <c r="D53" s="610"/>
      <c r="E53" s="610"/>
      <c r="F53">
        <v>1</v>
      </c>
      <c r="G53">
        <v>2</v>
      </c>
      <c r="H53">
        <v>1.5</v>
      </c>
    </row>
    <row r="54" spans="1:9" ht="16.2" customHeight="1">
      <c r="A54" s="325">
        <v>20</v>
      </c>
      <c r="B54" s="493">
        <v>16</v>
      </c>
      <c r="C54" s="610"/>
      <c r="D54" s="610"/>
      <c r="E54" s="610"/>
      <c r="F54">
        <v>5</v>
      </c>
      <c r="G54">
        <v>4.5</v>
      </c>
      <c r="H54">
        <v>1</v>
      </c>
    </row>
    <row r="55" spans="1:9" ht="16.2" customHeight="1">
      <c r="A55" s="325">
        <v>33</v>
      </c>
      <c r="B55" s="493">
        <v>16</v>
      </c>
      <c r="C55" s="610"/>
      <c r="D55" s="610"/>
      <c r="E55" s="610"/>
      <c r="F55">
        <v>2</v>
      </c>
      <c r="G55">
        <v>2</v>
      </c>
      <c r="H55">
        <v>1.5</v>
      </c>
    </row>
    <row r="56" spans="1:9" ht="16.2" customHeight="1">
      <c r="A56" s="325">
        <v>77</v>
      </c>
      <c r="B56" s="493">
        <v>16</v>
      </c>
      <c r="C56" s="610"/>
      <c r="D56" s="610"/>
      <c r="E56" s="610"/>
      <c r="F56" s="305"/>
      <c r="G56" s="305"/>
      <c r="H56" s="305"/>
      <c r="I56" s="299"/>
    </row>
    <row r="57" spans="1:9" ht="16.2" customHeight="1">
      <c r="A57" s="325">
        <v>84</v>
      </c>
      <c r="B57" s="493">
        <v>16</v>
      </c>
      <c r="C57" s="610"/>
      <c r="D57" s="610"/>
      <c r="E57" s="610"/>
      <c r="F57">
        <v>8</v>
      </c>
      <c r="G57">
        <v>5</v>
      </c>
      <c r="H57">
        <v>1</v>
      </c>
    </row>
    <row r="58" spans="1:9" ht="16.2" customHeight="1">
      <c r="A58" s="598">
        <v>88</v>
      </c>
      <c r="B58" s="493">
        <v>16</v>
      </c>
      <c r="C58" s="610"/>
      <c r="D58" s="610"/>
      <c r="E58" s="610"/>
      <c r="F58">
        <v>7</v>
      </c>
      <c r="G58">
        <v>4</v>
      </c>
      <c r="H58">
        <v>2</v>
      </c>
    </row>
    <row r="59" spans="1:9" ht="16.2" customHeight="1">
      <c r="A59" s="609">
        <v>2</v>
      </c>
      <c r="B59" s="493">
        <v>14</v>
      </c>
      <c r="C59" s="610"/>
      <c r="D59" s="610"/>
      <c r="E59" s="610"/>
      <c r="F59">
        <v>6</v>
      </c>
      <c r="G59">
        <v>2</v>
      </c>
      <c r="H59">
        <v>2</v>
      </c>
    </row>
    <row r="60" spans="1:9" ht="16.2" customHeight="1">
      <c r="A60" s="325">
        <v>15</v>
      </c>
      <c r="B60" s="493">
        <v>14</v>
      </c>
      <c r="C60" s="610"/>
      <c r="D60" s="610"/>
      <c r="E60" s="610"/>
      <c r="F60" s="299"/>
      <c r="G60" s="299"/>
      <c r="H60" s="299"/>
      <c r="I60" s="299"/>
    </row>
    <row r="61" spans="1:9" ht="16.2" customHeight="1">
      <c r="A61" s="325">
        <v>21</v>
      </c>
      <c r="B61" s="493">
        <v>14</v>
      </c>
      <c r="C61" s="610"/>
      <c r="D61" s="610"/>
      <c r="E61" s="610"/>
      <c r="F61">
        <v>5</v>
      </c>
      <c r="G61">
        <v>6</v>
      </c>
      <c r="H61">
        <v>2</v>
      </c>
    </row>
    <row r="62" spans="1:9" ht="16.2" customHeight="1">
      <c r="A62" s="325">
        <v>54</v>
      </c>
      <c r="B62" s="493">
        <v>14</v>
      </c>
      <c r="C62" s="610"/>
      <c r="D62" s="610"/>
      <c r="E62" s="610"/>
      <c r="F62">
        <v>4</v>
      </c>
      <c r="G62">
        <v>4</v>
      </c>
      <c r="H62">
        <v>2</v>
      </c>
    </row>
    <row r="63" spans="1:9" ht="16.2" customHeight="1">
      <c r="A63" s="325">
        <v>87</v>
      </c>
      <c r="B63" s="493">
        <v>14</v>
      </c>
      <c r="C63" s="610"/>
      <c r="D63" s="610"/>
      <c r="E63" s="610"/>
      <c r="F63">
        <v>4</v>
      </c>
      <c r="G63">
        <v>2</v>
      </c>
      <c r="H63">
        <v>2</v>
      </c>
    </row>
    <row r="64" spans="1:9" ht="16.2" customHeight="1">
      <c r="A64" s="598">
        <v>61</v>
      </c>
      <c r="B64" s="493">
        <v>13.5</v>
      </c>
      <c r="C64" s="610"/>
      <c r="D64" s="610"/>
      <c r="E64" s="610"/>
      <c r="F64" s="305"/>
      <c r="G64" s="305"/>
      <c r="H64" s="305"/>
    </row>
    <row r="65" spans="1:8" ht="16.2" customHeight="1">
      <c r="A65" s="598">
        <v>13</v>
      </c>
      <c r="B65" s="493">
        <v>13</v>
      </c>
      <c r="C65" s="610"/>
      <c r="D65" s="610"/>
      <c r="E65" s="610"/>
      <c r="F65">
        <v>14</v>
      </c>
      <c r="G65">
        <v>5</v>
      </c>
      <c r="H65">
        <v>1.5</v>
      </c>
    </row>
    <row r="66" spans="1:8" ht="16.2" customHeight="1">
      <c r="A66" s="325">
        <v>35</v>
      </c>
      <c r="B66" s="493">
        <v>13</v>
      </c>
      <c r="C66" s="610"/>
      <c r="D66" s="610"/>
      <c r="E66" s="610"/>
      <c r="F66">
        <v>22</v>
      </c>
      <c r="G66">
        <v>8</v>
      </c>
      <c r="H66">
        <v>0</v>
      </c>
    </row>
    <row r="67" spans="1:8" ht="16.2" customHeight="1">
      <c r="A67" s="325">
        <v>41</v>
      </c>
      <c r="B67" s="493">
        <v>13</v>
      </c>
      <c r="C67" s="610"/>
      <c r="D67" s="610"/>
      <c r="E67" s="610"/>
      <c r="F67">
        <v>11</v>
      </c>
      <c r="G67">
        <v>5</v>
      </c>
      <c r="H67">
        <v>0</v>
      </c>
    </row>
    <row r="68" spans="1:8" ht="16.2" customHeight="1">
      <c r="A68" s="325">
        <v>80</v>
      </c>
      <c r="B68" s="493">
        <v>13</v>
      </c>
      <c r="C68" s="610"/>
      <c r="D68" s="610"/>
      <c r="E68" s="610"/>
    </row>
    <row r="69" spans="1:8" ht="16.2" customHeight="1">
      <c r="A69" s="325">
        <v>89</v>
      </c>
      <c r="B69" s="493">
        <v>13</v>
      </c>
      <c r="C69" s="610"/>
      <c r="D69" s="610"/>
      <c r="E69" s="610"/>
      <c r="F69">
        <v>11</v>
      </c>
      <c r="G69">
        <v>7</v>
      </c>
      <c r="H69">
        <v>1.5</v>
      </c>
    </row>
    <row r="70" spans="1:8" ht="16.2" customHeight="1">
      <c r="A70" s="325">
        <v>5</v>
      </c>
      <c r="B70" s="493">
        <v>12</v>
      </c>
      <c r="C70" s="610"/>
      <c r="D70" s="610"/>
      <c r="E70" s="610"/>
      <c r="F70">
        <v>12</v>
      </c>
      <c r="G70">
        <v>7</v>
      </c>
      <c r="H70">
        <v>2</v>
      </c>
    </row>
    <row r="71" spans="1:8" ht="16.2" customHeight="1">
      <c r="A71" s="325">
        <v>24</v>
      </c>
      <c r="B71" s="493">
        <v>12</v>
      </c>
      <c r="C71" s="610"/>
      <c r="D71" s="610"/>
      <c r="E71" s="610"/>
      <c r="F71">
        <v>2</v>
      </c>
      <c r="G71">
        <v>2</v>
      </c>
      <c r="H71">
        <v>1</v>
      </c>
    </row>
    <row r="72" spans="1:8" ht="16.2" customHeight="1">
      <c r="A72" s="325">
        <v>44</v>
      </c>
      <c r="B72" s="493">
        <v>12</v>
      </c>
      <c r="C72" s="610"/>
      <c r="D72" s="610"/>
      <c r="E72" s="610"/>
      <c r="F72" s="305"/>
      <c r="G72" s="305"/>
      <c r="H72" s="305"/>
    </row>
    <row r="73" spans="1:8" ht="16.2" customHeight="1">
      <c r="A73" s="325">
        <v>45</v>
      </c>
      <c r="B73" s="493">
        <v>12</v>
      </c>
      <c r="C73" s="610"/>
      <c r="D73" s="610"/>
      <c r="E73" s="610"/>
      <c r="F73">
        <v>4</v>
      </c>
      <c r="G73">
        <v>5</v>
      </c>
      <c r="H73">
        <v>1.5</v>
      </c>
    </row>
    <row r="74" spans="1:8" ht="16.2" customHeight="1">
      <c r="A74" s="325">
        <v>81</v>
      </c>
      <c r="B74" s="493">
        <v>12</v>
      </c>
      <c r="C74" s="610"/>
      <c r="D74" s="610"/>
      <c r="E74" s="610"/>
      <c r="F74">
        <v>7</v>
      </c>
      <c r="G74">
        <v>8</v>
      </c>
      <c r="H74">
        <v>2</v>
      </c>
    </row>
    <row r="75" spans="1:8" ht="16.2" customHeight="1">
      <c r="A75" s="325">
        <v>23</v>
      </c>
      <c r="B75" s="493">
        <v>11.5</v>
      </c>
      <c r="C75" s="610"/>
      <c r="D75" s="610"/>
      <c r="E75" s="610"/>
      <c r="F75">
        <v>2</v>
      </c>
      <c r="G75">
        <v>2</v>
      </c>
      <c r="H75">
        <v>2</v>
      </c>
    </row>
    <row r="76" spans="1:8" ht="16.2" customHeight="1">
      <c r="A76" s="325">
        <v>18</v>
      </c>
      <c r="B76" s="493">
        <v>11</v>
      </c>
      <c r="C76" s="610"/>
      <c r="D76" s="610"/>
      <c r="E76" s="610"/>
      <c r="F76" s="299"/>
      <c r="G76" s="299"/>
      <c r="H76" s="299"/>
    </row>
    <row r="77" spans="1:8" ht="16.2" customHeight="1">
      <c r="A77" s="329">
        <v>26</v>
      </c>
      <c r="B77" s="599">
        <v>11</v>
      </c>
      <c r="C77" s="610"/>
      <c r="D77" s="610"/>
      <c r="E77" s="610"/>
      <c r="F77">
        <v>4</v>
      </c>
      <c r="G77">
        <v>5</v>
      </c>
      <c r="H77">
        <v>1.5</v>
      </c>
    </row>
    <row r="78" spans="1:8" ht="16.2" customHeight="1">
      <c r="A78" s="325">
        <v>90</v>
      </c>
      <c r="B78" s="493">
        <v>11</v>
      </c>
      <c r="C78" s="610"/>
      <c r="D78" s="610"/>
      <c r="E78" s="610"/>
      <c r="F78">
        <v>7</v>
      </c>
      <c r="G78">
        <v>8</v>
      </c>
      <c r="H78">
        <v>2</v>
      </c>
    </row>
    <row r="79" spans="1:8" ht="16.2" customHeight="1">
      <c r="A79" s="598">
        <v>16</v>
      </c>
      <c r="B79" s="493">
        <v>10.5</v>
      </c>
      <c r="C79" s="610"/>
      <c r="D79" s="610"/>
      <c r="E79" s="610"/>
      <c r="F79">
        <v>2</v>
      </c>
      <c r="G79">
        <v>2</v>
      </c>
      <c r="H79">
        <v>2</v>
      </c>
    </row>
    <row r="80" spans="1:8" ht="16.2" customHeight="1">
      <c r="A80" s="325">
        <v>27</v>
      </c>
      <c r="B80" s="493">
        <v>10.5</v>
      </c>
      <c r="C80" s="610"/>
      <c r="D80" s="610"/>
      <c r="E80" s="610"/>
    </row>
    <row r="81" spans="1:8" ht="16.2" customHeight="1">
      <c r="A81" s="324">
        <v>36</v>
      </c>
      <c r="B81" s="493">
        <v>10</v>
      </c>
      <c r="C81" s="610"/>
      <c r="D81" s="610"/>
      <c r="E81" s="610"/>
      <c r="F81">
        <v>4</v>
      </c>
      <c r="G81">
        <v>5</v>
      </c>
      <c r="H81">
        <v>1.5</v>
      </c>
    </row>
    <row r="82" spans="1:8" ht="16.2" customHeight="1">
      <c r="A82" s="324">
        <v>8</v>
      </c>
      <c r="B82" s="493">
        <v>9</v>
      </c>
      <c r="C82" s="610">
        <v>9.3000000000000007</v>
      </c>
      <c r="D82" s="610"/>
      <c r="E82" s="610"/>
      <c r="F82">
        <v>7</v>
      </c>
      <c r="G82">
        <v>8</v>
      </c>
      <c r="H82">
        <v>2</v>
      </c>
    </row>
    <row r="83" spans="1:8" ht="16.2" customHeight="1">
      <c r="A83" s="606"/>
      <c r="B83" s="493">
        <v>0</v>
      </c>
      <c r="C83" s="610"/>
      <c r="D83" s="610"/>
      <c r="E83" s="610"/>
      <c r="F83">
        <v>2</v>
      </c>
      <c r="G83">
        <v>2</v>
      </c>
      <c r="H83">
        <v>2</v>
      </c>
    </row>
    <row r="84" spans="1:8" ht="16.2" customHeight="1">
      <c r="A84" s="608"/>
      <c r="B84" s="599">
        <v>0</v>
      </c>
      <c r="C84" s="610"/>
      <c r="D84" s="610"/>
      <c r="E84" s="610"/>
    </row>
    <row r="85" spans="1:8" ht="16.2" customHeight="1">
      <c r="A85" s="604"/>
      <c r="B85" s="493">
        <v>0</v>
      </c>
      <c r="C85" s="610"/>
      <c r="D85" s="610"/>
      <c r="E85" s="610"/>
    </row>
    <row r="86" spans="1:8" ht="16.2" customHeight="1">
      <c r="A86" s="280"/>
      <c r="B86" s="493">
        <v>0</v>
      </c>
      <c r="C86" s="610"/>
      <c r="D86" s="610"/>
      <c r="E86" s="610"/>
    </row>
    <row r="87" spans="1:8" ht="16.2" customHeight="1">
      <c r="A87" s="280"/>
      <c r="B87" s="493">
        <v>0</v>
      </c>
      <c r="C87" s="610"/>
      <c r="D87" s="610"/>
      <c r="E87" s="610"/>
    </row>
    <row r="88" spans="1:8" ht="16.2" customHeight="1">
      <c r="A88" s="280"/>
      <c r="B88" s="493">
        <v>0</v>
      </c>
      <c r="C88" s="610"/>
      <c r="D88" s="610"/>
      <c r="E88" s="610"/>
    </row>
    <row r="89" spans="1:8" ht="16.2" customHeight="1">
      <c r="A89" s="280"/>
      <c r="B89" s="493">
        <v>0</v>
      </c>
      <c r="C89" s="610"/>
      <c r="D89" s="610"/>
      <c r="E89" s="610"/>
    </row>
    <row r="90" spans="1:8" ht="16.2" customHeight="1">
      <c r="A90" s="280"/>
      <c r="B90" s="493">
        <v>0</v>
      </c>
      <c r="C90" s="610"/>
      <c r="D90" s="610"/>
      <c r="E90" s="610"/>
    </row>
    <row r="91" spans="1:8" ht="16.2" customHeight="1">
      <c r="A91" s="280"/>
      <c r="B91" s="493">
        <v>0</v>
      </c>
      <c r="C91" s="610"/>
      <c r="D91" s="610"/>
      <c r="E91" s="610"/>
    </row>
    <row r="92" spans="1:8" ht="16.2" customHeight="1">
      <c r="A92" s="280"/>
      <c r="B92" s="493">
        <v>0</v>
      </c>
      <c r="C92" s="610"/>
      <c r="D92" s="610"/>
      <c r="E92" s="610"/>
    </row>
    <row r="93" spans="1:8" ht="16.2" customHeight="1">
      <c r="A93" s="280"/>
      <c r="B93" s="493">
        <v>0</v>
      </c>
      <c r="C93" s="610"/>
      <c r="D93" s="610"/>
      <c r="E93" s="610"/>
    </row>
    <row r="94" spans="1:8" ht="16.2" customHeight="1">
      <c r="A94" s="280"/>
      <c r="B94" s="493">
        <v>0</v>
      </c>
      <c r="C94" s="610"/>
      <c r="D94" s="610"/>
      <c r="E94" s="610"/>
    </row>
    <row r="95" spans="1:8" ht="16.2" customHeight="1">
      <c r="A95" s="280"/>
      <c r="B95" s="493">
        <v>0</v>
      </c>
      <c r="C95" s="610"/>
      <c r="D95" s="610"/>
      <c r="E95" s="610"/>
    </row>
    <row r="96" spans="1:8" ht="16.2" customHeight="1">
      <c r="A96" s="280"/>
      <c r="B96" s="493">
        <v>0</v>
      </c>
      <c r="C96" s="610"/>
      <c r="D96" s="610"/>
      <c r="E96" s="610"/>
    </row>
    <row r="97" spans="1:5" ht="16.2" customHeight="1">
      <c r="A97" s="280"/>
      <c r="B97" s="493">
        <v>0</v>
      </c>
      <c r="C97" s="610"/>
      <c r="D97" s="610"/>
      <c r="E97" s="610"/>
    </row>
    <row r="98" spans="1:5" ht="16.2" customHeight="1">
      <c r="A98" s="280"/>
      <c r="B98" s="493">
        <v>0</v>
      </c>
      <c r="C98" s="610"/>
      <c r="D98" s="610"/>
      <c r="E98" s="610"/>
    </row>
    <row r="99" spans="1:5" ht="16.2" customHeight="1">
      <c r="A99" s="280"/>
      <c r="B99" s="493">
        <v>0</v>
      </c>
      <c r="C99" s="610"/>
      <c r="D99" s="610"/>
      <c r="E99" s="610"/>
    </row>
    <row r="100" spans="1:5" ht="16.2" customHeight="1">
      <c r="A100" s="280"/>
      <c r="B100" s="493">
        <v>0</v>
      </c>
      <c r="C100" s="610"/>
      <c r="D100" s="610"/>
      <c r="E100" s="610"/>
    </row>
    <row r="101" spans="1:5" ht="16.2" customHeight="1">
      <c r="A101" s="280"/>
      <c r="B101" s="493">
        <v>0</v>
      </c>
      <c r="C101" s="610"/>
      <c r="D101" s="610"/>
      <c r="E101" s="610"/>
    </row>
    <row r="102" spans="1:5" ht="16.2" customHeight="1">
      <c r="A102" s="280"/>
      <c r="B102" s="493">
        <v>0</v>
      </c>
      <c r="C102" s="610"/>
      <c r="D102" s="610"/>
      <c r="E102" s="610"/>
    </row>
    <row r="103" spans="1:5" ht="16.2" customHeight="1">
      <c r="A103" s="280"/>
      <c r="B103" s="493">
        <v>0</v>
      </c>
      <c r="C103" s="610"/>
      <c r="D103" s="610"/>
      <c r="E103" s="610"/>
    </row>
    <row r="104" spans="1:5" ht="16.2" customHeight="1">
      <c r="A104" s="280"/>
      <c r="B104" s="493">
        <v>0</v>
      </c>
      <c r="C104" s="610"/>
      <c r="D104" s="610"/>
      <c r="E104" s="610"/>
    </row>
    <row r="105" spans="1:5" ht="16.2" customHeight="1">
      <c r="A105" s="280"/>
      <c r="B105" s="493">
        <v>0</v>
      </c>
      <c r="C105" s="610"/>
      <c r="D105" s="610"/>
      <c r="E105" s="610"/>
    </row>
    <row r="106" spans="1:5" ht="16.2" customHeight="1">
      <c r="A106" s="280"/>
      <c r="B106" s="493">
        <v>0</v>
      </c>
      <c r="C106" s="610"/>
      <c r="D106" s="610"/>
      <c r="E106" s="610"/>
    </row>
    <row r="107" spans="1:5" ht="16.2" customHeight="1">
      <c r="A107" s="280"/>
      <c r="B107" s="493">
        <v>0</v>
      </c>
      <c r="C107" s="610"/>
      <c r="D107" s="610"/>
      <c r="E107" s="610"/>
    </row>
    <row r="108" spans="1:5" ht="16.2" customHeight="1">
      <c r="A108" s="280"/>
      <c r="B108" s="493">
        <v>0</v>
      </c>
      <c r="C108" s="610"/>
      <c r="D108" s="610"/>
      <c r="E108" s="610"/>
    </row>
    <row r="109" spans="1:5" ht="16.2" customHeight="1">
      <c r="A109" s="602">
        <v>3</v>
      </c>
      <c r="B109" s="493"/>
      <c r="C109" s="610"/>
      <c r="D109" s="610"/>
      <c r="E109" s="610"/>
    </row>
    <row r="110" spans="1:5" ht="16.2" customHeight="1">
      <c r="A110" s="324">
        <v>6</v>
      </c>
      <c r="B110" s="493"/>
      <c r="C110" s="610"/>
      <c r="D110" s="610"/>
      <c r="E110" s="610"/>
    </row>
    <row r="111" spans="1:5" ht="16.2" customHeight="1">
      <c r="A111" s="324">
        <v>9</v>
      </c>
      <c r="B111" s="493"/>
      <c r="C111" s="610"/>
      <c r="D111" s="610"/>
      <c r="E111" s="610"/>
    </row>
    <row r="112" spans="1:5" ht="16.2" customHeight="1">
      <c r="A112" s="324">
        <v>57</v>
      </c>
      <c r="B112" s="493"/>
      <c r="C112" s="610"/>
      <c r="D112" s="610"/>
      <c r="E112" s="610"/>
    </row>
    <row r="113" spans="1:5" ht="16.2" customHeight="1">
      <c r="A113" s="324">
        <v>60</v>
      </c>
      <c r="B113" s="493"/>
      <c r="C113" s="610"/>
      <c r="D113" s="610"/>
      <c r="E113" s="610"/>
    </row>
    <row r="114" spans="1:5" ht="16.2" customHeight="1">
      <c r="A114" s="324">
        <v>63</v>
      </c>
      <c r="B114" s="493"/>
      <c r="C114" s="610"/>
      <c r="D114" s="610"/>
      <c r="E114" s="610"/>
    </row>
    <row r="115" spans="1:5" ht="16.2" customHeight="1">
      <c r="A115" s="324">
        <v>66</v>
      </c>
      <c r="B115" s="493"/>
      <c r="C115" s="610"/>
      <c r="D115" s="610"/>
      <c r="E115" s="610"/>
    </row>
    <row r="116" spans="1:5" ht="16.2" customHeight="1">
      <c r="A116" s="607">
        <v>69</v>
      </c>
      <c r="B116" s="599"/>
      <c r="C116" s="610"/>
      <c r="D116" s="610"/>
      <c r="E116" s="610"/>
    </row>
    <row r="117" spans="1:5" ht="16.2" customHeight="1">
      <c r="A117" s="324">
        <v>72</v>
      </c>
      <c r="B117" s="493"/>
      <c r="C117" s="610"/>
      <c r="D117" s="610"/>
      <c r="E117" s="610"/>
    </row>
    <row r="118" spans="1:5" ht="16.2" customHeight="1">
      <c r="A118" s="324">
        <v>85</v>
      </c>
      <c r="B118" s="600"/>
      <c r="C118" s="611"/>
      <c r="D118" s="611"/>
      <c r="E118" s="611"/>
    </row>
    <row r="119" spans="1:5" ht="16.2" customHeight="1">
      <c r="A119" s="280"/>
      <c r="B119" s="279"/>
      <c r="C119" s="337"/>
      <c r="D119" s="337"/>
      <c r="E119" s="337"/>
    </row>
    <row r="120" spans="1:5" ht="16.2" customHeight="1">
      <c r="A120" s="538"/>
      <c r="B120" s="101"/>
      <c r="C120" s="101"/>
      <c r="D120" s="101"/>
      <c r="E120" s="101"/>
    </row>
    <row r="121" spans="1:5" ht="16.2" customHeight="1">
      <c r="A121" s="538"/>
      <c r="B121" s="101"/>
      <c r="C121" s="101"/>
      <c r="D121" s="101"/>
      <c r="E121" s="101"/>
    </row>
    <row r="122" spans="1:5" ht="16.2" customHeight="1">
      <c r="A122" s="538"/>
      <c r="B122" s="101"/>
      <c r="C122" s="101"/>
      <c r="D122" s="101"/>
      <c r="E122" s="101"/>
    </row>
    <row r="123" spans="1:5" ht="16.2" customHeight="1">
      <c r="A123" s="538"/>
      <c r="B123" s="101"/>
      <c r="C123" s="101"/>
      <c r="D123" s="101"/>
      <c r="E123" s="101"/>
    </row>
    <row r="124" spans="1:5" ht="16.2" customHeight="1">
      <c r="A124" s="538"/>
      <c r="B124" s="101"/>
      <c r="C124" s="101"/>
      <c r="D124" s="101"/>
      <c r="E124" s="101"/>
    </row>
    <row r="125" spans="1:5" ht="16.2" customHeight="1">
      <c r="A125" s="538"/>
      <c r="B125" s="101"/>
      <c r="C125" s="101"/>
      <c r="D125" s="101"/>
      <c r="E125" s="101"/>
    </row>
    <row r="126" spans="1:5" ht="16.2" customHeight="1">
      <c r="A126" s="538"/>
      <c r="B126" s="101"/>
      <c r="C126" s="101"/>
      <c r="D126" s="101"/>
      <c r="E126" s="101"/>
    </row>
    <row r="127" spans="1:5" ht="16.2" customHeight="1">
      <c r="A127" s="538"/>
      <c r="B127" s="101"/>
      <c r="C127" s="101"/>
      <c r="D127" s="101"/>
      <c r="E127" s="101"/>
    </row>
    <row r="128" spans="1:5" ht="16.2" customHeight="1">
      <c r="A128" s="538"/>
      <c r="B128" s="101"/>
      <c r="C128" s="101"/>
      <c r="D128" s="101"/>
      <c r="E128" s="101"/>
    </row>
    <row r="129" spans="1:5" ht="16.2" customHeight="1">
      <c r="A129" s="538"/>
      <c r="B129" s="101"/>
      <c r="C129" s="101"/>
      <c r="D129" s="101"/>
      <c r="E129" s="101"/>
    </row>
    <row r="130" spans="1:5" ht="16.2" customHeight="1">
      <c r="A130" s="538"/>
      <c r="B130" s="101"/>
      <c r="C130" s="101"/>
      <c r="D130" s="101"/>
      <c r="E130" s="101"/>
    </row>
    <row r="131" spans="1:5" ht="16.2" customHeight="1">
      <c r="A131" s="538"/>
      <c r="B131" s="101"/>
      <c r="C131" s="101"/>
      <c r="D131" s="101"/>
      <c r="E131" s="101"/>
    </row>
    <row r="132" spans="1:5" ht="16.2" customHeight="1">
      <c r="A132" s="538"/>
      <c r="B132" s="101"/>
      <c r="C132" s="101"/>
      <c r="D132" s="101"/>
      <c r="E132" s="101"/>
    </row>
    <row r="133" spans="1:5" ht="16.2" customHeight="1">
      <c r="A133" s="538"/>
      <c r="B133" s="101"/>
      <c r="C133" s="101"/>
      <c r="D133" s="101"/>
      <c r="E133" s="101"/>
    </row>
  </sheetData>
  <sortState xmlns:xlrd2="http://schemas.microsoft.com/office/spreadsheetml/2017/richdata2" ref="A2:B135">
    <sortCondition descending="1" ref="B2:B135"/>
    <sortCondition ref="A2:A135"/>
  </sortState>
  <mergeCells count="2">
    <mergeCell ref="F1:H1"/>
    <mergeCell ref="F44:H44"/>
  </mergeCells>
  <printOptions horizontalCentered="1" gridLines="1"/>
  <pageMargins left="0.17" right="0.19" top="0.26" bottom="0.37" header="0.27" footer="0.21"/>
  <pageSetup scale="108" orientation="portrait" r:id="rId1"/>
  <headerFooter scaleWithDoc="0">
    <oddFooter xml:space="preserve">&amp;L&amp;A&amp;C                                                  &amp;R&amp;F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01BC8-D919-4D85-B0D3-6D5E8DA38FF2}">
  <sheetPr codeName="Sheet13">
    <tabColor theme="4"/>
  </sheetPr>
  <dimension ref="A1:Z314"/>
  <sheetViews>
    <sheetView topLeftCell="A9" zoomScaleNormal="100" zoomScaleSheetLayoutView="100" workbookViewId="0">
      <selection activeCell="B278" sqref="B278:B279"/>
    </sheetView>
  </sheetViews>
  <sheetFormatPr defaultRowHeight="14.4"/>
  <cols>
    <col min="1" max="1" width="14.6640625" style="273" customWidth="1"/>
    <col min="2" max="2" width="18.109375" style="272" customWidth="1"/>
    <col min="3" max="3" width="4.6640625" style="272" customWidth="1"/>
    <col min="4" max="4" width="3.5546875" style="272" customWidth="1"/>
    <col min="5" max="5" width="14.5546875" customWidth="1"/>
    <col min="6" max="6" width="15" customWidth="1"/>
    <col min="7" max="7" width="14.5546875" customWidth="1"/>
    <col min="8" max="8" width="3.6640625" customWidth="1"/>
    <col min="9" max="9" width="12" customWidth="1"/>
    <col min="10" max="10" width="4.6640625" customWidth="1"/>
    <col min="11" max="11" width="1.33203125" customWidth="1"/>
    <col min="12" max="12" width="14.88671875" bestFit="1" customWidth="1"/>
    <col min="13" max="13" width="5.5546875" bestFit="1" customWidth="1"/>
    <col min="14" max="14" width="7" bestFit="1" customWidth="1"/>
    <col min="15" max="15" width="5.5546875" bestFit="1" customWidth="1"/>
    <col min="16" max="16" width="5" bestFit="1" customWidth="1"/>
    <col min="17" max="17" width="4.33203125" bestFit="1" customWidth="1"/>
    <col min="18" max="18" width="6.88671875" bestFit="1" customWidth="1"/>
    <col min="19" max="20" width="5.5546875" bestFit="1" customWidth="1"/>
    <col min="21" max="21" width="5" bestFit="1" customWidth="1"/>
    <col min="22" max="22" width="4.33203125" bestFit="1" customWidth="1"/>
    <col min="23" max="23" width="6.88671875" bestFit="1" customWidth="1"/>
    <col min="24" max="25" width="5.5546875" bestFit="1" customWidth="1"/>
    <col min="26" max="26" width="5" bestFit="1" customWidth="1"/>
    <col min="186" max="187" width="35.5546875" customWidth="1"/>
    <col min="188" max="188" width="25.5546875" customWidth="1"/>
    <col min="193" max="193" width="3" customWidth="1"/>
    <col min="194" max="194" width="39.5546875" customWidth="1"/>
    <col min="195" max="195" width="5.5546875" customWidth="1"/>
    <col min="196" max="196" width="35.5546875" customWidth="1"/>
    <col min="200" max="200" width="44.5546875" customWidth="1"/>
    <col min="208" max="208" width="88.5546875" customWidth="1"/>
    <col min="442" max="443" width="35.5546875" customWidth="1"/>
    <col min="444" max="444" width="25.5546875" customWidth="1"/>
    <col min="449" max="449" width="3" customWidth="1"/>
    <col min="450" max="450" width="39.5546875" customWidth="1"/>
    <col min="451" max="451" width="5.5546875" customWidth="1"/>
    <col min="452" max="452" width="35.5546875" customWidth="1"/>
    <col min="456" max="456" width="44.5546875" customWidth="1"/>
    <col min="464" max="464" width="88.5546875" customWidth="1"/>
    <col min="698" max="699" width="35.5546875" customWidth="1"/>
    <col min="700" max="700" width="25.5546875" customWidth="1"/>
    <col min="705" max="705" width="3" customWidth="1"/>
    <col min="706" max="706" width="39.5546875" customWidth="1"/>
    <col min="707" max="707" width="5.5546875" customWidth="1"/>
    <col min="708" max="708" width="35.5546875" customWidth="1"/>
    <col min="712" max="712" width="44.5546875" customWidth="1"/>
    <col min="720" max="720" width="88.5546875" customWidth="1"/>
    <col min="954" max="955" width="35.5546875" customWidth="1"/>
    <col min="956" max="956" width="25.5546875" customWidth="1"/>
    <col min="961" max="961" width="3" customWidth="1"/>
    <col min="962" max="962" width="39.5546875" customWidth="1"/>
    <col min="963" max="963" width="5.5546875" customWidth="1"/>
    <col min="964" max="964" width="35.5546875" customWidth="1"/>
    <col min="968" max="968" width="44.5546875" customWidth="1"/>
    <col min="976" max="976" width="88.5546875" customWidth="1"/>
    <col min="1210" max="1211" width="35.5546875" customWidth="1"/>
    <col min="1212" max="1212" width="25.5546875" customWidth="1"/>
    <col min="1217" max="1217" width="3" customWidth="1"/>
    <col min="1218" max="1218" width="39.5546875" customWidth="1"/>
    <col min="1219" max="1219" width="5.5546875" customWidth="1"/>
    <col min="1220" max="1220" width="35.5546875" customWidth="1"/>
    <col min="1224" max="1224" width="44.5546875" customWidth="1"/>
    <col min="1232" max="1232" width="88.5546875" customWidth="1"/>
    <col min="1466" max="1467" width="35.5546875" customWidth="1"/>
    <col min="1468" max="1468" width="25.5546875" customWidth="1"/>
    <col min="1473" max="1473" width="3" customWidth="1"/>
    <col min="1474" max="1474" width="39.5546875" customWidth="1"/>
    <col min="1475" max="1475" width="5.5546875" customWidth="1"/>
    <col min="1476" max="1476" width="35.5546875" customWidth="1"/>
    <col min="1480" max="1480" width="44.5546875" customWidth="1"/>
    <col min="1488" max="1488" width="88.5546875" customWidth="1"/>
    <col min="1722" max="1723" width="35.5546875" customWidth="1"/>
    <col min="1724" max="1724" width="25.5546875" customWidth="1"/>
    <col min="1729" max="1729" width="3" customWidth="1"/>
    <col min="1730" max="1730" width="39.5546875" customWidth="1"/>
    <col min="1731" max="1731" width="5.5546875" customWidth="1"/>
    <col min="1732" max="1732" width="35.5546875" customWidth="1"/>
    <col min="1736" max="1736" width="44.5546875" customWidth="1"/>
    <col min="1744" max="1744" width="88.5546875" customWidth="1"/>
    <col min="1978" max="1979" width="35.5546875" customWidth="1"/>
    <col min="1980" max="1980" width="25.5546875" customWidth="1"/>
    <col min="1985" max="1985" width="3" customWidth="1"/>
    <col min="1986" max="1986" width="39.5546875" customWidth="1"/>
    <col min="1987" max="1987" width="5.5546875" customWidth="1"/>
    <col min="1988" max="1988" width="35.5546875" customWidth="1"/>
    <col min="1992" max="1992" width="44.5546875" customWidth="1"/>
    <col min="2000" max="2000" width="88.5546875" customWidth="1"/>
    <col min="2234" max="2235" width="35.5546875" customWidth="1"/>
    <col min="2236" max="2236" width="25.5546875" customWidth="1"/>
    <col min="2241" max="2241" width="3" customWidth="1"/>
    <col min="2242" max="2242" width="39.5546875" customWidth="1"/>
    <col min="2243" max="2243" width="5.5546875" customWidth="1"/>
    <col min="2244" max="2244" width="35.5546875" customWidth="1"/>
    <col min="2248" max="2248" width="44.5546875" customWidth="1"/>
    <col min="2256" max="2256" width="88.5546875" customWidth="1"/>
    <col min="2490" max="2491" width="35.5546875" customWidth="1"/>
    <col min="2492" max="2492" width="25.5546875" customWidth="1"/>
    <col min="2497" max="2497" width="3" customWidth="1"/>
    <col min="2498" max="2498" width="39.5546875" customWidth="1"/>
    <col min="2499" max="2499" width="5.5546875" customWidth="1"/>
    <col min="2500" max="2500" width="35.5546875" customWidth="1"/>
    <col min="2504" max="2504" width="44.5546875" customWidth="1"/>
    <col min="2512" max="2512" width="88.5546875" customWidth="1"/>
    <col min="2746" max="2747" width="35.5546875" customWidth="1"/>
    <col min="2748" max="2748" width="25.5546875" customWidth="1"/>
    <col min="2753" max="2753" width="3" customWidth="1"/>
    <col min="2754" max="2754" width="39.5546875" customWidth="1"/>
    <col min="2755" max="2755" width="5.5546875" customWidth="1"/>
    <col min="2756" max="2756" width="35.5546875" customWidth="1"/>
    <col min="2760" max="2760" width="44.5546875" customWidth="1"/>
    <col min="2768" max="2768" width="88.5546875" customWidth="1"/>
    <col min="3002" max="3003" width="35.5546875" customWidth="1"/>
    <col min="3004" max="3004" width="25.5546875" customWidth="1"/>
    <col min="3009" max="3009" width="3" customWidth="1"/>
    <col min="3010" max="3010" width="39.5546875" customWidth="1"/>
    <col min="3011" max="3011" width="5.5546875" customWidth="1"/>
    <col min="3012" max="3012" width="35.5546875" customWidth="1"/>
    <col min="3016" max="3016" width="44.5546875" customWidth="1"/>
    <col min="3024" max="3024" width="88.5546875" customWidth="1"/>
    <col min="3258" max="3259" width="35.5546875" customWidth="1"/>
    <col min="3260" max="3260" width="25.5546875" customWidth="1"/>
    <col min="3265" max="3265" width="3" customWidth="1"/>
    <col min="3266" max="3266" width="39.5546875" customWidth="1"/>
    <col min="3267" max="3267" width="5.5546875" customWidth="1"/>
    <col min="3268" max="3268" width="35.5546875" customWidth="1"/>
    <col min="3272" max="3272" width="44.5546875" customWidth="1"/>
    <col min="3280" max="3280" width="88.5546875" customWidth="1"/>
    <col min="3514" max="3515" width="35.5546875" customWidth="1"/>
    <col min="3516" max="3516" width="25.5546875" customWidth="1"/>
    <col min="3521" max="3521" width="3" customWidth="1"/>
    <col min="3522" max="3522" width="39.5546875" customWidth="1"/>
    <col min="3523" max="3523" width="5.5546875" customWidth="1"/>
    <col min="3524" max="3524" width="35.5546875" customWidth="1"/>
    <col min="3528" max="3528" width="44.5546875" customWidth="1"/>
    <col min="3536" max="3536" width="88.5546875" customWidth="1"/>
    <col min="3770" max="3771" width="35.5546875" customWidth="1"/>
    <col min="3772" max="3772" width="25.5546875" customWidth="1"/>
    <col min="3777" max="3777" width="3" customWidth="1"/>
    <col min="3778" max="3778" width="39.5546875" customWidth="1"/>
    <col min="3779" max="3779" width="5.5546875" customWidth="1"/>
    <col min="3780" max="3780" width="35.5546875" customWidth="1"/>
    <col min="3784" max="3784" width="44.5546875" customWidth="1"/>
    <col min="3792" max="3792" width="88.5546875" customWidth="1"/>
    <col min="4026" max="4027" width="35.5546875" customWidth="1"/>
    <col min="4028" max="4028" width="25.5546875" customWidth="1"/>
    <col min="4033" max="4033" width="3" customWidth="1"/>
    <col min="4034" max="4034" width="39.5546875" customWidth="1"/>
    <col min="4035" max="4035" width="5.5546875" customWidth="1"/>
    <col min="4036" max="4036" width="35.5546875" customWidth="1"/>
    <col min="4040" max="4040" width="44.5546875" customWidth="1"/>
    <col min="4048" max="4048" width="88.5546875" customWidth="1"/>
    <col min="4282" max="4283" width="35.5546875" customWidth="1"/>
    <col min="4284" max="4284" width="25.5546875" customWidth="1"/>
    <col min="4289" max="4289" width="3" customWidth="1"/>
    <col min="4290" max="4290" width="39.5546875" customWidth="1"/>
    <col min="4291" max="4291" width="5.5546875" customWidth="1"/>
    <col min="4292" max="4292" width="35.5546875" customWidth="1"/>
    <col min="4296" max="4296" width="44.5546875" customWidth="1"/>
    <col min="4304" max="4304" width="88.5546875" customWidth="1"/>
    <col min="4538" max="4539" width="35.5546875" customWidth="1"/>
    <col min="4540" max="4540" width="25.5546875" customWidth="1"/>
    <col min="4545" max="4545" width="3" customWidth="1"/>
    <col min="4546" max="4546" width="39.5546875" customWidth="1"/>
    <col min="4547" max="4547" width="5.5546875" customWidth="1"/>
    <col min="4548" max="4548" width="35.5546875" customWidth="1"/>
    <col min="4552" max="4552" width="44.5546875" customWidth="1"/>
    <col min="4560" max="4560" width="88.5546875" customWidth="1"/>
    <col min="4794" max="4795" width="35.5546875" customWidth="1"/>
    <col min="4796" max="4796" width="25.5546875" customWidth="1"/>
    <col min="4801" max="4801" width="3" customWidth="1"/>
    <col min="4802" max="4802" width="39.5546875" customWidth="1"/>
    <col min="4803" max="4803" width="5.5546875" customWidth="1"/>
    <col min="4804" max="4804" width="35.5546875" customWidth="1"/>
    <col min="4808" max="4808" width="44.5546875" customWidth="1"/>
    <col min="4816" max="4816" width="88.5546875" customWidth="1"/>
    <col min="5050" max="5051" width="35.5546875" customWidth="1"/>
    <col min="5052" max="5052" width="25.5546875" customWidth="1"/>
    <col min="5057" max="5057" width="3" customWidth="1"/>
    <col min="5058" max="5058" width="39.5546875" customWidth="1"/>
    <col min="5059" max="5059" width="5.5546875" customWidth="1"/>
    <col min="5060" max="5060" width="35.5546875" customWidth="1"/>
    <col min="5064" max="5064" width="44.5546875" customWidth="1"/>
    <col min="5072" max="5072" width="88.5546875" customWidth="1"/>
    <col min="5306" max="5307" width="35.5546875" customWidth="1"/>
    <col min="5308" max="5308" width="25.5546875" customWidth="1"/>
    <col min="5313" max="5313" width="3" customWidth="1"/>
    <col min="5314" max="5314" width="39.5546875" customWidth="1"/>
    <col min="5315" max="5315" width="5.5546875" customWidth="1"/>
    <col min="5316" max="5316" width="35.5546875" customWidth="1"/>
    <col min="5320" max="5320" width="44.5546875" customWidth="1"/>
    <col min="5328" max="5328" width="88.5546875" customWidth="1"/>
    <col min="5562" max="5563" width="35.5546875" customWidth="1"/>
    <col min="5564" max="5564" width="25.5546875" customWidth="1"/>
    <col min="5569" max="5569" width="3" customWidth="1"/>
    <col min="5570" max="5570" width="39.5546875" customWidth="1"/>
    <col min="5571" max="5571" width="5.5546875" customWidth="1"/>
    <col min="5572" max="5572" width="35.5546875" customWidth="1"/>
    <col min="5576" max="5576" width="44.5546875" customWidth="1"/>
    <col min="5584" max="5584" width="88.5546875" customWidth="1"/>
    <col min="5818" max="5819" width="35.5546875" customWidth="1"/>
    <col min="5820" max="5820" width="25.5546875" customWidth="1"/>
    <col min="5825" max="5825" width="3" customWidth="1"/>
    <col min="5826" max="5826" width="39.5546875" customWidth="1"/>
    <col min="5827" max="5827" width="5.5546875" customWidth="1"/>
    <col min="5828" max="5828" width="35.5546875" customWidth="1"/>
    <col min="5832" max="5832" width="44.5546875" customWidth="1"/>
    <col min="5840" max="5840" width="88.5546875" customWidth="1"/>
    <col min="6074" max="6075" width="35.5546875" customWidth="1"/>
    <col min="6076" max="6076" width="25.5546875" customWidth="1"/>
    <col min="6081" max="6081" width="3" customWidth="1"/>
    <col min="6082" max="6082" width="39.5546875" customWidth="1"/>
    <col min="6083" max="6083" width="5.5546875" customWidth="1"/>
    <col min="6084" max="6084" width="35.5546875" customWidth="1"/>
    <col min="6088" max="6088" width="44.5546875" customWidth="1"/>
    <col min="6096" max="6096" width="88.5546875" customWidth="1"/>
    <col min="6330" max="6331" width="35.5546875" customWidth="1"/>
    <col min="6332" max="6332" width="25.5546875" customWidth="1"/>
    <col min="6337" max="6337" width="3" customWidth="1"/>
    <col min="6338" max="6338" width="39.5546875" customWidth="1"/>
    <col min="6339" max="6339" width="5.5546875" customWidth="1"/>
    <col min="6340" max="6340" width="35.5546875" customWidth="1"/>
    <col min="6344" max="6344" width="44.5546875" customWidth="1"/>
    <col min="6352" max="6352" width="88.5546875" customWidth="1"/>
    <col min="6586" max="6587" width="35.5546875" customWidth="1"/>
    <col min="6588" max="6588" width="25.5546875" customWidth="1"/>
    <col min="6593" max="6593" width="3" customWidth="1"/>
    <col min="6594" max="6594" width="39.5546875" customWidth="1"/>
    <col min="6595" max="6595" width="5.5546875" customWidth="1"/>
    <col min="6596" max="6596" width="35.5546875" customWidth="1"/>
    <col min="6600" max="6600" width="44.5546875" customWidth="1"/>
    <col min="6608" max="6608" width="88.5546875" customWidth="1"/>
    <col min="6842" max="6843" width="35.5546875" customWidth="1"/>
    <col min="6844" max="6844" width="25.5546875" customWidth="1"/>
    <col min="6849" max="6849" width="3" customWidth="1"/>
    <col min="6850" max="6850" width="39.5546875" customWidth="1"/>
    <col min="6851" max="6851" width="5.5546875" customWidth="1"/>
    <col min="6852" max="6852" width="35.5546875" customWidth="1"/>
    <col min="6856" max="6856" width="44.5546875" customWidth="1"/>
    <col min="6864" max="6864" width="88.5546875" customWidth="1"/>
    <col min="7098" max="7099" width="35.5546875" customWidth="1"/>
    <col min="7100" max="7100" width="25.5546875" customWidth="1"/>
    <col min="7105" max="7105" width="3" customWidth="1"/>
    <col min="7106" max="7106" width="39.5546875" customWidth="1"/>
    <col min="7107" max="7107" width="5.5546875" customWidth="1"/>
    <col min="7108" max="7108" width="35.5546875" customWidth="1"/>
    <col min="7112" max="7112" width="44.5546875" customWidth="1"/>
    <col min="7120" max="7120" width="88.5546875" customWidth="1"/>
    <col min="7354" max="7355" width="35.5546875" customWidth="1"/>
    <col min="7356" max="7356" width="25.5546875" customWidth="1"/>
    <col min="7361" max="7361" width="3" customWidth="1"/>
    <col min="7362" max="7362" width="39.5546875" customWidth="1"/>
    <col min="7363" max="7363" width="5.5546875" customWidth="1"/>
    <col min="7364" max="7364" width="35.5546875" customWidth="1"/>
    <col min="7368" max="7368" width="44.5546875" customWidth="1"/>
    <col min="7376" max="7376" width="88.5546875" customWidth="1"/>
    <col min="7610" max="7611" width="35.5546875" customWidth="1"/>
    <col min="7612" max="7612" width="25.5546875" customWidth="1"/>
    <col min="7617" max="7617" width="3" customWidth="1"/>
    <col min="7618" max="7618" width="39.5546875" customWidth="1"/>
    <col min="7619" max="7619" width="5.5546875" customWidth="1"/>
    <col min="7620" max="7620" width="35.5546875" customWidth="1"/>
    <col min="7624" max="7624" width="44.5546875" customWidth="1"/>
    <col min="7632" max="7632" width="88.5546875" customWidth="1"/>
    <col min="7866" max="7867" width="35.5546875" customWidth="1"/>
    <col min="7868" max="7868" width="25.5546875" customWidth="1"/>
    <col min="7873" max="7873" width="3" customWidth="1"/>
    <col min="7874" max="7874" width="39.5546875" customWidth="1"/>
    <col min="7875" max="7875" width="5.5546875" customWidth="1"/>
    <col min="7876" max="7876" width="35.5546875" customWidth="1"/>
    <col min="7880" max="7880" width="44.5546875" customWidth="1"/>
    <col min="7888" max="7888" width="88.5546875" customWidth="1"/>
    <col min="8122" max="8123" width="35.5546875" customWidth="1"/>
    <col min="8124" max="8124" width="25.5546875" customWidth="1"/>
    <col min="8129" max="8129" width="3" customWidth="1"/>
    <col min="8130" max="8130" width="39.5546875" customWidth="1"/>
    <col min="8131" max="8131" width="5.5546875" customWidth="1"/>
    <col min="8132" max="8132" width="35.5546875" customWidth="1"/>
    <col min="8136" max="8136" width="44.5546875" customWidth="1"/>
    <col min="8144" max="8144" width="88.5546875" customWidth="1"/>
    <col min="8378" max="8379" width="35.5546875" customWidth="1"/>
    <col min="8380" max="8380" width="25.5546875" customWidth="1"/>
    <col min="8385" max="8385" width="3" customWidth="1"/>
    <col min="8386" max="8386" width="39.5546875" customWidth="1"/>
    <col min="8387" max="8387" width="5.5546875" customWidth="1"/>
    <col min="8388" max="8388" width="35.5546875" customWidth="1"/>
    <col min="8392" max="8392" width="44.5546875" customWidth="1"/>
    <col min="8400" max="8400" width="88.5546875" customWidth="1"/>
    <col min="8634" max="8635" width="35.5546875" customWidth="1"/>
    <col min="8636" max="8636" width="25.5546875" customWidth="1"/>
    <col min="8641" max="8641" width="3" customWidth="1"/>
    <col min="8642" max="8642" width="39.5546875" customWidth="1"/>
    <col min="8643" max="8643" width="5.5546875" customWidth="1"/>
    <col min="8644" max="8644" width="35.5546875" customWidth="1"/>
    <col min="8648" max="8648" width="44.5546875" customWidth="1"/>
    <col min="8656" max="8656" width="88.5546875" customWidth="1"/>
    <col min="8890" max="8891" width="35.5546875" customWidth="1"/>
    <col min="8892" max="8892" width="25.5546875" customWidth="1"/>
    <col min="8897" max="8897" width="3" customWidth="1"/>
    <col min="8898" max="8898" width="39.5546875" customWidth="1"/>
    <col min="8899" max="8899" width="5.5546875" customWidth="1"/>
    <col min="8900" max="8900" width="35.5546875" customWidth="1"/>
    <col min="8904" max="8904" width="44.5546875" customWidth="1"/>
    <col min="8912" max="8912" width="88.5546875" customWidth="1"/>
    <col min="9146" max="9147" width="35.5546875" customWidth="1"/>
    <col min="9148" max="9148" width="25.5546875" customWidth="1"/>
    <col min="9153" max="9153" width="3" customWidth="1"/>
    <col min="9154" max="9154" width="39.5546875" customWidth="1"/>
    <col min="9155" max="9155" width="5.5546875" customWidth="1"/>
    <col min="9156" max="9156" width="35.5546875" customWidth="1"/>
    <col min="9160" max="9160" width="44.5546875" customWidth="1"/>
    <col min="9168" max="9168" width="88.5546875" customWidth="1"/>
    <col min="9402" max="9403" width="35.5546875" customWidth="1"/>
    <col min="9404" max="9404" width="25.5546875" customWidth="1"/>
    <col min="9409" max="9409" width="3" customWidth="1"/>
    <col min="9410" max="9410" width="39.5546875" customWidth="1"/>
    <col min="9411" max="9411" width="5.5546875" customWidth="1"/>
    <col min="9412" max="9412" width="35.5546875" customWidth="1"/>
    <col min="9416" max="9416" width="44.5546875" customWidth="1"/>
    <col min="9424" max="9424" width="88.5546875" customWidth="1"/>
    <col min="9658" max="9659" width="35.5546875" customWidth="1"/>
    <col min="9660" max="9660" width="25.5546875" customWidth="1"/>
    <col min="9665" max="9665" width="3" customWidth="1"/>
    <col min="9666" max="9666" width="39.5546875" customWidth="1"/>
    <col min="9667" max="9667" width="5.5546875" customWidth="1"/>
    <col min="9668" max="9668" width="35.5546875" customWidth="1"/>
    <col min="9672" max="9672" width="44.5546875" customWidth="1"/>
    <col min="9680" max="9680" width="88.5546875" customWidth="1"/>
    <col min="9914" max="9915" width="35.5546875" customWidth="1"/>
    <col min="9916" max="9916" width="25.5546875" customWidth="1"/>
    <col min="9921" max="9921" width="3" customWidth="1"/>
    <col min="9922" max="9922" width="39.5546875" customWidth="1"/>
    <col min="9923" max="9923" width="5.5546875" customWidth="1"/>
    <col min="9924" max="9924" width="35.5546875" customWidth="1"/>
    <col min="9928" max="9928" width="44.5546875" customWidth="1"/>
    <col min="9936" max="9936" width="88.5546875" customWidth="1"/>
    <col min="10170" max="10171" width="35.5546875" customWidth="1"/>
    <col min="10172" max="10172" width="25.5546875" customWidth="1"/>
    <col min="10177" max="10177" width="3" customWidth="1"/>
    <col min="10178" max="10178" width="39.5546875" customWidth="1"/>
    <col min="10179" max="10179" width="5.5546875" customWidth="1"/>
    <col min="10180" max="10180" width="35.5546875" customWidth="1"/>
    <col min="10184" max="10184" width="44.5546875" customWidth="1"/>
    <col min="10192" max="10192" width="88.5546875" customWidth="1"/>
    <col min="10426" max="10427" width="35.5546875" customWidth="1"/>
    <col min="10428" max="10428" width="25.5546875" customWidth="1"/>
    <col min="10433" max="10433" width="3" customWidth="1"/>
    <col min="10434" max="10434" width="39.5546875" customWidth="1"/>
    <col min="10435" max="10435" width="5.5546875" customWidth="1"/>
    <col min="10436" max="10436" width="35.5546875" customWidth="1"/>
    <col min="10440" max="10440" width="44.5546875" customWidth="1"/>
    <col min="10448" max="10448" width="88.5546875" customWidth="1"/>
    <col min="10682" max="10683" width="35.5546875" customWidth="1"/>
    <col min="10684" max="10684" width="25.5546875" customWidth="1"/>
    <col min="10689" max="10689" width="3" customWidth="1"/>
    <col min="10690" max="10690" width="39.5546875" customWidth="1"/>
    <col min="10691" max="10691" width="5.5546875" customWidth="1"/>
    <col min="10692" max="10692" width="35.5546875" customWidth="1"/>
    <col min="10696" max="10696" width="44.5546875" customWidth="1"/>
    <col min="10704" max="10704" width="88.5546875" customWidth="1"/>
    <col min="10938" max="10939" width="35.5546875" customWidth="1"/>
    <col min="10940" max="10940" width="25.5546875" customWidth="1"/>
    <col min="10945" max="10945" width="3" customWidth="1"/>
    <col min="10946" max="10946" width="39.5546875" customWidth="1"/>
    <col min="10947" max="10947" width="5.5546875" customWidth="1"/>
    <col min="10948" max="10948" width="35.5546875" customWidth="1"/>
    <col min="10952" max="10952" width="44.5546875" customWidth="1"/>
    <col min="10960" max="10960" width="88.5546875" customWidth="1"/>
    <col min="11194" max="11195" width="35.5546875" customWidth="1"/>
    <col min="11196" max="11196" width="25.5546875" customWidth="1"/>
    <col min="11201" max="11201" width="3" customWidth="1"/>
    <col min="11202" max="11202" width="39.5546875" customWidth="1"/>
    <col min="11203" max="11203" width="5.5546875" customWidth="1"/>
    <col min="11204" max="11204" width="35.5546875" customWidth="1"/>
    <col min="11208" max="11208" width="44.5546875" customWidth="1"/>
    <col min="11216" max="11216" width="88.5546875" customWidth="1"/>
    <col min="11450" max="11451" width="35.5546875" customWidth="1"/>
    <col min="11452" max="11452" width="25.5546875" customWidth="1"/>
    <col min="11457" max="11457" width="3" customWidth="1"/>
    <col min="11458" max="11458" width="39.5546875" customWidth="1"/>
    <col min="11459" max="11459" width="5.5546875" customWidth="1"/>
    <col min="11460" max="11460" width="35.5546875" customWidth="1"/>
    <col min="11464" max="11464" width="44.5546875" customWidth="1"/>
    <col min="11472" max="11472" width="88.5546875" customWidth="1"/>
    <col min="11706" max="11707" width="35.5546875" customWidth="1"/>
    <col min="11708" max="11708" width="25.5546875" customWidth="1"/>
    <col min="11713" max="11713" width="3" customWidth="1"/>
    <col min="11714" max="11714" width="39.5546875" customWidth="1"/>
    <col min="11715" max="11715" width="5.5546875" customWidth="1"/>
    <col min="11716" max="11716" width="35.5546875" customWidth="1"/>
    <col min="11720" max="11720" width="44.5546875" customWidth="1"/>
    <col min="11728" max="11728" width="88.5546875" customWidth="1"/>
    <col min="11962" max="11963" width="35.5546875" customWidth="1"/>
    <col min="11964" max="11964" width="25.5546875" customWidth="1"/>
    <col min="11969" max="11969" width="3" customWidth="1"/>
    <col min="11970" max="11970" width="39.5546875" customWidth="1"/>
    <col min="11971" max="11971" width="5.5546875" customWidth="1"/>
    <col min="11972" max="11972" width="35.5546875" customWidth="1"/>
    <col min="11976" max="11976" width="44.5546875" customWidth="1"/>
    <col min="11984" max="11984" width="88.5546875" customWidth="1"/>
    <col min="12218" max="12219" width="35.5546875" customWidth="1"/>
    <col min="12220" max="12220" width="25.5546875" customWidth="1"/>
    <col min="12225" max="12225" width="3" customWidth="1"/>
    <col min="12226" max="12226" width="39.5546875" customWidth="1"/>
    <col min="12227" max="12227" width="5.5546875" customWidth="1"/>
    <col min="12228" max="12228" width="35.5546875" customWidth="1"/>
    <col min="12232" max="12232" width="44.5546875" customWidth="1"/>
    <col min="12240" max="12240" width="88.5546875" customWidth="1"/>
    <col min="12474" max="12475" width="35.5546875" customWidth="1"/>
    <col min="12476" max="12476" width="25.5546875" customWidth="1"/>
    <col min="12481" max="12481" width="3" customWidth="1"/>
    <col min="12482" max="12482" width="39.5546875" customWidth="1"/>
    <col min="12483" max="12483" width="5.5546875" customWidth="1"/>
    <col min="12484" max="12484" width="35.5546875" customWidth="1"/>
    <col min="12488" max="12488" width="44.5546875" customWidth="1"/>
    <col min="12496" max="12496" width="88.5546875" customWidth="1"/>
    <col min="12730" max="12731" width="35.5546875" customWidth="1"/>
    <col min="12732" max="12732" width="25.5546875" customWidth="1"/>
    <col min="12737" max="12737" width="3" customWidth="1"/>
    <col min="12738" max="12738" width="39.5546875" customWidth="1"/>
    <col min="12739" max="12739" width="5.5546875" customWidth="1"/>
    <col min="12740" max="12740" width="35.5546875" customWidth="1"/>
    <col min="12744" max="12744" width="44.5546875" customWidth="1"/>
    <col min="12752" max="12752" width="88.5546875" customWidth="1"/>
    <col min="12986" max="12987" width="35.5546875" customWidth="1"/>
    <col min="12988" max="12988" width="25.5546875" customWidth="1"/>
    <col min="12993" max="12993" width="3" customWidth="1"/>
    <col min="12994" max="12994" width="39.5546875" customWidth="1"/>
    <col min="12995" max="12995" width="5.5546875" customWidth="1"/>
    <col min="12996" max="12996" width="35.5546875" customWidth="1"/>
    <col min="13000" max="13000" width="44.5546875" customWidth="1"/>
    <col min="13008" max="13008" width="88.5546875" customWidth="1"/>
    <col min="13242" max="13243" width="35.5546875" customWidth="1"/>
    <col min="13244" max="13244" width="25.5546875" customWidth="1"/>
    <col min="13249" max="13249" width="3" customWidth="1"/>
    <col min="13250" max="13250" width="39.5546875" customWidth="1"/>
    <col min="13251" max="13251" width="5.5546875" customWidth="1"/>
    <col min="13252" max="13252" width="35.5546875" customWidth="1"/>
    <col min="13256" max="13256" width="44.5546875" customWidth="1"/>
    <col min="13264" max="13264" width="88.5546875" customWidth="1"/>
    <col min="13498" max="13499" width="35.5546875" customWidth="1"/>
    <col min="13500" max="13500" width="25.5546875" customWidth="1"/>
    <col min="13505" max="13505" width="3" customWidth="1"/>
    <col min="13506" max="13506" width="39.5546875" customWidth="1"/>
    <col min="13507" max="13507" width="5.5546875" customWidth="1"/>
    <col min="13508" max="13508" width="35.5546875" customWidth="1"/>
    <col min="13512" max="13512" width="44.5546875" customWidth="1"/>
    <col min="13520" max="13520" width="88.5546875" customWidth="1"/>
    <col min="13754" max="13755" width="35.5546875" customWidth="1"/>
    <col min="13756" max="13756" width="25.5546875" customWidth="1"/>
    <col min="13761" max="13761" width="3" customWidth="1"/>
    <col min="13762" max="13762" width="39.5546875" customWidth="1"/>
    <col min="13763" max="13763" width="5.5546875" customWidth="1"/>
    <col min="13764" max="13764" width="35.5546875" customWidth="1"/>
    <col min="13768" max="13768" width="44.5546875" customWidth="1"/>
    <col min="13776" max="13776" width="88.5546875" customWidth="1"/>
    <col min="14010" max="14011" width="35.5546875" customWidth="1"/>
    <col min="14012" max="14012" width="25.5546875" customWidth="1"/>
    <col min="14017" max="14017" width="3" customWidth="1"/>
    <col min="14018" max="14018" width="39.5546875" customWidth="1"/>
    <col min="14019" max="14019" width="5.5546875" customWidth="1"/>
    <col min="14020" max="14020" width="35.5546875" customWidth="1"/>
    <col min="14024" max="14024" width="44.5546875" customWidth="1"/>
    <col min="14032" max="14032" width="88.5546875" customWidth="1"/>
    <col min="14266" max="14267" width="35.5546875" customWidth="1"/>
    <col min="14268" max="14268" width="25.5546875" customWidth="1"/>
    <col min="14273" max="14273" width="3" customWidth="1"/>
    <col min="14274" max="14274" width="39.5546875" customWidth="1"/>
    <col min="14275" max="14275" width="5.5546875" customWidth="1"/>
    <col min="14276" max="14276" width="35.5546875" customWidth="1"/>
    <col min="14280" max="14280" width="44.5546875" customWidth="1"/>
    <col min="14288" max="14288" width="88.5546875" customWidth="1"/>
    <col min="14522" max="14523" width="35.5546875" customWidth="1"/>
    <col min="14524" max="14524" width="25.5546875" customWidth="1"/>
    <col min="14529" max="14529" width="3" customWidth="1"/>
    <col min="14530" max="14530" width="39.5546875" customWidth="1"/>
    <col min="14531" max="14531" width="5.5546875" customWidth="1"/>
    <col min="14532" max="14532" width="35.5546875" customWidth="1"/>
    <col min="14536" max="14536" width="44.5546875" customWidth="1"/>
    <col min="14544" max="14544" width="88.5546875" customWidth="1"/>
    <col min="14778" max="14779" width="35.5546875" customWidth="1"/>
    <col min="14780" max="14780" width="25.5546875" customWidth="1"/>
    <col min="14785" max="14785" width="3" customWidth="1"/>
    <col min="14786" max="14786" width="39.5546875" customWidth="1"/>
    <col min="14787" max="14787" width="5.5546875" customWidth="1"/>
    <col min="14788" max="14788" width="35.5546875" customWidth="1"/>
    <col min="14792" max="14792" width="44.5546875" customWidth="1"/>
    <col min="14800" max="14800" width="88.5546875" customWidth="1"/>
    <col min="15034" max="15035" width="35.5546875" customWidth="1"/>
    <col min="15036" max="15036" width="25.5546875" customWidth="1"/>
    <col min="15041" max="15041" width="3" customWidth="1"/>
    <col min="15042" max="15042" width="39.5546875" customWidth="1"/>
    <col min="15043" max="15043" width="5.5546875" customWidth="1"/>
    <col min="15044" max="15044" width="35.5546875" customWidth="1"/>
    <col min="15048" max="15048" width="44.5546875" customWidth="1"/>
    <col min="15056" max="15056" width="88.5546875" customWidth="1"/>
    <col min="15290" max="15291" width="35.5546875" customWidth="1"/>
    <col min="15292" max="15292" width="25.5546875" customWidth="1"/>
    <col min="15297" max="15297" width="3" customWidth="1"/>
    <col min="15298" max="15298" width="39.5546875" customWidth="1"/>
    <col min="15299" max="15299" width="5.5546875" customWidth="1"/>
    <col min="15300" max="15300" width="35.5546875" customWidth="1"/>
    <col min="15304" max="15304" width="44.5546875" customWidth="1"/>
    <col min="15312" max="15312" width="88.5546875" customWidth="1"/>
    <col min="15546" max="15547" width="35.5546875" customWidth="1"/>
    <col min="15548" max="15548" width="25.5546875" customWidth="1"/>
    <col min="15553" max="15553" width="3" customWidth="1"/>
    <col min="15554" max="15554" width="39.5546875" customWidth="1"/>
    <col min="15555" max="15555" width="5.5546875" customWidth="1"/>
    <col min="15556" max="15556" width="35.5546875" customWidth="1"/>
    <col min="15560" max="15560" width="44.5546875" customWidth="1"/>
    <col min="15568" max="15568" width="88.5546875" customWidth="1"/>
    <col min="15802" max="15803" width="35.5546875" customWidth="1"/>
    <col min="15804" max="15804" width="25.5546875" customWidth="1"/>
    <col min="15809" max="15809" width="3" customWidth="1"/>
    <col min="15810" max="15810" width="39.5546875" customWidth="1"/>
    <col min="15811" max="15811" width="5.5546875" customWidth="1"/>
    <col min="15812" max="15812" width="35.5546875" customWidth="1"/>
    <col min="15816" max="15816" width="44.5546875" customWidth="1"/>
    <col min="15824" max="15824" width="88.5546875" customWidth="1"/>
    <col min="16058" max="16059" width="35.5546875" customWidth="1"/>
    <col min="16060" max="16060" width="25.5546875" customWidth="1"/>
    <col min="16065" max="16065" width="3" customWidth="1"/>
    <col min="16066" max="16066" width="39.5546875" customWidth="1"/>
    <col min="16067" max="16067" width="5.5546875" customWidth="1"/>
    <col min="16068" max="16068" width="35.5546875" customWidth="1"/>
    <col min="16072" max="16072" width="44.5546875" customWidth="1"/>
    <col min="16080" max="16080" width="88.5546875" customWidth="1"/>
  </cols>
  <sheetData>
    <row r="1" spans="1:26" ht="21.9" customHeight="1">
      <c r="A1" s="2346" t="s">
        <v>1155</v>
      </c>
      <c r="B1" s="2346"/>
      <c r="C1" s="316">
        <f>'jobinfo(2)'!$C$1</f>
        <v>0</v>
      </c>
      <c r="D1" s="458"/>
      <c r="F1" s="455">
        <f>'jobinfo(2)'!$C$2</f>
        <v>0</v>
      </c>
      <c r="H1" s="459">
        <f>'jobinfo(2)'!$C$3</f>
        <v>0</v>
      </c>
      <c r="I1" s="459"/>
      <c r="J1" s="459"/>
      <c r="M1" s="596" t="s">
        <v>1103</v>
      </c>
      <c r="N1" s="656"/>
      <c r="O1" s="656"/>
      <c r="P1" s="656"/>
      <c r="Q1" s="254"/>
      <c r="R1" s="2181" t="s">
        <v>1104</v>
      </c>
      <c r="S1" s="2182"/>
      <c r="T1" s="2182"/>
      <c r="U1" s="2183"/>
      <c r="V1" s="2174" t="s">
        <v>1105</v>
      </c>
      <c r="W1" s="2158"/>
      <c r="X1" s="2158"/>
      <c r="Y1" s="2158"/>
      <c r="Z1" s="2159"/>
    </row>
    <row r="2" spans="1:26" ht="14.1" customHeight="1">
      <c r="A2" s="2345" t="s">
        <v>1141</v>
      </c>
      <c r="B2" s="2345"/>
      <c r="C2" s="387" t="s">
        <v>1142</v>
      </c>
      <c r="D2" s="457"/>
      <c r="E2" s="316">
        <f>'jobinfo(2)'!$C$26</f>
        <v>0</v>
      </c>
      <c r="F2" s="455"/>
      <c r="G2" s="456">
        <f>'jobinfo(2)'!$C$27</f>
        <v>0</v>
      </c>
      <c r="H2" s="318"/>
      <c r="M2" s="266"/>
      <c r="N2" s="158" t="s">
        <v>1108</v>
      </c>
      <c r="O2" s="267" t="s">
        <v>1099</v>
      </c>
      <c r="P2" s="157" t="s">
        <v>1100</v>
      </c>
      <c r="Q2" s="253"/>
      <c r="R2" s="253"/>
      <c r="S2" s="158" t="s">
        <v>1108</v>
      </c>
      <c r="T2" s="267" t="s">
        <v>1099</v>
      </c>
      <c r="U2" s="157" t="s">
        <v>1100</v>
      </c>
      <c r="V2" s="194"/>
      <c r="W2" s="193"/>
      <c r="X2" s="158" t="s">
        <v>1108</v>
      </c>
      <c r="Y2" s="267" t="s">
        <v>1099</v>
      </c>
      <c r="Z2" s="157" t="s">
        <v>1100</v>
      </c>
    </row>
    <row r="3" spans="1:26" ht="22.2" customHeight="1">
      <c r="A3" s="546" t="s">
        <v>1143</v>
      </c>
      <c r="B3" s="313" t="s">
        <v>1144</v>
      </c>
      <c r="C3" s="311" t="s">
        <v>1145</v>
      </c>
      <c r="D3" s="310" t="s">
        <v>1146</v>
      </c>
      <c r="E3" s="312" t="s">
        <v>1147</v>
      </c>
      <c r="F3" s="312" t="s">
        <v>1146</v>
      </c>
      <c r="G3" s="312" t="s">
        <v>1148</v>
      </c>
      <c r="H3" s="312" t="s">
        <v>1146</v>
      </c>
      <c r="I3" s="312" t="s">
        <v>1149</v>
      </c>
      <c r="J3" s="548" t="s">
        <v>380</v>
      </c>
      <c r="K3" s="314">
        <v>4</v>
      </c>
      <c r="L3" s="540" t="s">
        <v>1252</v>
      </c>
      <c r="M3" s="651">
        <v>1</v>
      </c>
      <c r="N3" s="504">
        <v>69</v>
      </c>
      <c r="O3" s="612">
        <v>50.4</v>
      </c>
      <c r="P3" s="612">
        <v>53.3</v>
      </c>
      <c r="Q3" s="151"/>
      <c r="R3" s="648">
        <v>2</v>
      </c>
      <c r="S3" s="625">
        <v>85.4</v>
      </c>
      <c r="T3" s="626">
        <v>27.4</v>
      </c>
      <c r="U3" s="627">
        <v>44</v>
      </c>
      <c r="V3" s="654"/>
      <c r="W3" s="648">
        <v>3</v>
      </c>
      <c r="X3" s="616">
        <v>68.3</v>
      </c>
      <c r="Y3" s="398">
        <v>45.9</v>
      </c>
      <c r="Z3" s="616">
        <v>47.11</v>
      </c>
    </row>
    <row r="4" spans="1:26" ht="24.9" customHeight="1">
      <c r="A4" s="261" t="str">
        <f>'jobinfo(2)'!B53</f>
        <v xml:space="preserve"> Room/Area 1 </v>
      </c>
      <c r="B4" s="419" t="e">
        <f>'TOTAL-EQPT'!#REF!</f>
        <v>#REF!</v>
      </c>
      <c r="C4" s="537" t="e">
        <f>'TOTAL-EQPT'!#REF!</f>
        <v>#REF!</v>
      </c>
      <c r="D4" s="308">
        <v>1</v>
      </c>
      <c r="E4" s="290">
        <f>MC!E4</f>
        <v>23</v>
      </c>
      <c r="F4" s="539" t="str">
        <f>$A$4</f>
        <v xml:space="preserve"> Room/Area 1 </v>
      </c>
      <c r="G4" s="539">
        <f>$A$5</f>
        <v>0</v>
      </c>
      <c r="H4" s="539" t="str">
        <f>$E$3</f>
        <v>DAY # 1</v>
      </c>
      <c r="J4" s="549" t="e">
        <f>IF(E170&lt;=C4,"DRY","WET")</f>
        <v>#REF!</v>
      </c>
      <c r="K4" s="290"/>
      <c r="M4" s="652"/>
      <c r="N4" s="507"/>
      <c r="O4" s="507"/>
      <c r="P4" s="511"/>
      <c r="Q4" s="151"/>
      <c r="R4" s="649"/>
      <c r="S4" s="628"/>
      <c r="T4" s="628"/>
      <c r="U4" s="628"/>
      <c r="V4" s="655"/>
      <c r="W4" s="649"/>
      <c r="X4" s="1820"/>
      <c r="Y4" s="1821"/>
      <c r="Z4" s="1821"/>
    </row>
    <row r="5" spans="1:26" ht="21.9" customHeight="1">
      <c r="A5" s="289">
        <f>'MIT-EQPT'!B33</f>
        <v>0</v>
      </c>
      <c r="B5" s="420" t="e">
        <f>'TOTAL-EQPT'!#REF!</f>
        <v>#REF!</v>
      </c>
      <c r="C5" s="535">
        <v>18</v>
      </c>
      <c r="D5" s="309">
        <f>D4+1</f>
        <v>2</v>
      </c>
      <c r="E5" s="334">
        <f>MC!E5</f>
        <v>12</v>
      </c>
      <c r="F5" s="539" t="str">
        <f>F4</f>
        <v xml:space="preserve"> Room/Area 1 </v>
      </c>
      <c r="G5" s="539">
        <f>G4</f>
        <v>0</v>
      </c>
      <c r="H5" s="539" t="str">
        <f>H4</f>
        <v>DAY # 1</v>
      </c>
      <c r="J5" s="549" t="str">
        <f>IF(E171&lt;=C5,"DRY","WET")</f>
        <v>DRY</v>
      </c>
      <c r="K5" s="288"/>
      <c r="M5" s="653"/>
      <c r="N5" s="507"/>
      <c r="O5" s="507"/>
      <c r="P5" s="511"/>
      <c r="Q5" s="152"/>
      <c r="R5" s="650"/>
      <c r="S5" s="628"/>
      <c r="T5" s="628"/>
      <c r="U5" s="628"/>
      <c r="V5" s="655"/>
      <c r="W5" s="650"/>
      <c r="X5" s="1820"/>
      <c r="Y5" s="1821"/>
      <c r="Z5" s="1821"/>
    </row>
    <row r="6" spans="1:26" ht="21.9" customHeight="1">
      <c r="A6" s="298"/>
      <c r="B6" s="420" t="e">
        <f>'TOTAL-EQPT'!#REF!</f>
        <v>#REF!</v>
      </c>
      <c r="C6" s="535">
        <v>16</v>
      </c>
      <c r="D6" s="308">
        <f>D5+1</f>
        <v>3</v>
      </c>
      <c r="E6" s="290">
        <f>MC!E6</f>
        <v>19</v>
      </c>
      <c r="F6" s="539" t="str">
        <f>F5</f>
        <v xml:space="preserve"> Room/Area 1 </v>
      </c>
      <c r="G6" s="539">
        <f>G5</f>
        <v>0</v>
      </c>
      <c r="H6" s="539" t="str">
        <f t="shared" ref="H6:H69" si="0">H5</f>
        <v>DAY # 1</v>
      </c>
      <c r="J6" s="549" t="str">
        <f>IF(E172&lt;=C6,"DRY","WET")</f>
        <v>DRY</v>
      </c>
      <c r="K6" s="288"/>
      <c r="M6" s="657"/>
      <c r="N6" s="658"/>
      <c r="O6" s="659"/>
      <c r="P6" s="660"/>
      <c r="Q6" s="151"/>
      <c r="R6" s="657"/>
      <c r="S6" s="636"/>
      <c r="T6" s="637"/>
      <c r="U6" s="637"/>
      <c r="V6" s="151"/>
      <c r="W6" s="657"/>
      <c r="X6" s="644"/>
      <c r="Y6" s="645"/>
      <c r="Z6" s="645"/>
    </row>
    <row r="7" spans="1:26" s="305" customFormat="1" ht="3" customHeight="1">
      <c r="A7" s="293"/>
      <c r="B7" s="422"/>
      <c r="C7" s="307"/>
      <c r="D7" s="296"/>
      <c r="E7" s="297"/>
      <c r="H7" s="539" t="str">
        <f t="shared" si="0"/>
        <v>DAY # 1</v>
      </c>
      <c r="I7"/>
      <c r="J7" s="549" t="str">
        <f>IF(E173&lt;C7,"DRY","WET")</f>
        <v>WET</v>
      </c>
      <c r="K7" s="297"/>
      <c r="M7" s="648">
        <v>4</v>
      </c>
      <c r="N7" s="661">
        <v>70.7</v>
      </c>
      <c r="O7" s="662">
        <v>39.700000000000003</v>
      </c>
      <c r="P7" s="661">
        <v>44.5</v>
      </c>
      <c r="Q7" s="151"/>
      <c r="R7" s="648">
        <v>5</v>
      </c>
      <c r="S7" s="663">
        <v>71</v>
      </c>
      <c r="T7" s="636">
        <v>39.299999999999997</v>
      </c>
      <c r="U7" s="636">
        <v>44.59</v>
      </c>
      <c r="V7" s="151"/>
      <c r="W7" s="648">
        <v>6</v>
      </c>
      <c r="X7" s="663">
        <f>S7+AB7</f>
        <v>71</v>
      </c>
      <c r="Y7" s="636">
        <f>T7+AG7</f>
        <v>39.299999999999997</v>
      </c>
      <c r="Z7" s="636">
        <v>43.33</v>
      </c>
    </row>
    <row r="8" spans="1:26" ht="24.9" customHeight="1">
      <c r="A8" s="261" t="str">
        <f>'jobinfo(2)'!B54</f>
        <v xml:space="preserve"> Room/Area 2 </v>
      </c>
      <c r="B8" s="421" t="s">
        <v>1179</v>
      </c>
      <c r="C8" s="542">
        <v>20</v>
      </c>
      <c r="D8" s="278">
        <f>1+D172</f>
        <v>10</v>
      </c>
      <c r="E8" s="290">
        <f>MC!E8</f>
        <v>0</v>
      </c>
      <c r="F8" s="539" t="str">
        <f>A8</f>
        <v xml:space="preserve"> Room/Area 2 </v>
      </c>
      <c r="G8" s="539">
        <f>A9</f>
        <v>0</v>
      </c>
      <c r="H8" s="539" t="str">
        <f t="shared" si="0"/>
        <v>DAY # 1</v>
      </c>
      <c r="J8" s="549" t="str">
        <f>IF(E174&lt;C8,"DRY","WET")</f>
        <v>DRY</v>
      </c>
      <c r="K8" s="290"/>
      <c r="M8" s="649"/>
      <c r="N8" s="618"/>
      <c r="O8" s="618"/>
      <c r="P8" s="511"/>
      <c r="Q8" s="151"/>
      <c r="R8" s="649"/>
      <c r="S8" s="628"/>
      <c r="T8" s="628"/>
      <c r="U8" s="628"/>
      <c r="V8" s="151"/>
      <c r="W8" s="649"/>
      <c r="X8" s="1820"/>
      <c r="Y8" s="1821"/>
      <c r="Z8" s="1821"/>
    </row>
    <row r="9" spans="1:26" ht="21.9" customHeight="1">
      <c r="A9" s="454">
        <f>'MIT-EQPT'!B34</f>
        <v>0</v>
      </c>
      <c r="B9" s="420" t="e">
        <f>B5</f>
        <v>#REF!</v>
      </c>
      <c r="C9" s="543">
        <f>C5</f>
        <v>18</v>
      </c>
      <c r="D9" s="275">
        <f>1+D8</f>
        <v>11</v>
      </c>
      <c r="E9" s="290">
        <f>MC!E9</f>
        <v>0</v>
      </c>
      <c r="F9" s="539" t="str">
        <f>F8</f>
        <v xml:space="preserve"> Room/Area 2 </v>
      </c>
      <c r="G9" s="539">
        <f>G8</f>
        <v>0</v>
      </c>
      <c r="H9" s="539" t="str">
        <f t="shared" si="0"/>
        <v>DAY # 1</v>
      </c>
      <c r="J9" s="549" t="str">
        <f>IF(E175&lt;C9,"DRY","WET")</f>
        <v>DRY</v>
      </c>
      <c r="K9" s="288"/>
      <c r="M9" s="650"/>
      <c r="N9" s="618"/>
      <c r="O9" s="618"/>
      <c r="P9" s="511"/>
      <c r="Q9" s="151"/>
      <c r="R9" s="650"/>
      <c r="S9" s="628"/>
      <c r="T9" s="628"/>
      <c r="U9" s="628"/>
      <c r="V9" s="151"/>
      <c r="W9" s="650"/>
      <c r="X9" s="1820"/>
      <c r="Y9" s="1821"/>
      <c r="Z9" s="1821"/>
    </row>
    <row r="10" spans="1:26" ht="21.9" customHeight="1">
      <c r="A10" s="298"/>
      <c r="B10" s="420" t="e">
        <f>B6</f>
        <v>#REF!</v>
      </c>
      <c r="C10" s="543">
        <f>C6</f>
        <v>16</v>
      </c>
      <c r="D10" s="275">
        <f>1+D9</f>
        <v>12</v>
      </c>
      <c r="E10" s="290">
        <f>MC!E10</f>
        <v>0</v>
      </c>
      <c r="F10" s="539" t="str">
        <f>F9</f>
        <v xml:space="preserve"> Room/Area 2 </v>
      </c>
      <c r="G10" s="539">
        <f>G9</f>
        <v>0</v>
      </c>
      <c r="H10" s="539" t="str">
        <f t="shared" si="0"/>
        <v>DAY # 1</v>
      </c>
      <c r="J10" s="549" t="str">
        <f>IF(E176&lt;C10,"DRY","WET")</f>
        <v>DRY</v>
      </c>
      <c r="K10" s="288"/>
      <c r="M10" s="588"/>
      <c r="N10" s="664"/>
      <c r="O10" s="664"/>
      <c r="P10" s="659"/>
      <c r="Q10" s="151"/>
      <c r="R10" s="588"/>
      <c r="S10" s="636"/>
      <c r="T10" s="637"/>
      <c r="U10" s="637"/>
      <c r="V10" s="151"/>
      <c r="W10" s="588"/>
      <c r="X10" s="644"/>
      <c r="Y10" s="645"/>
      <c r="Z10" s="645"/>
    </row>
    <row r="11" spans="1:26" ht="2.1" customHeight="1">
      <c r="A11" s="263"/>
      <c r="B11" s="422"/>
      <c r="C11" s="541"/>
      <c r="D11" s="296"/>
      <c r="E11" s="301"/>
      <c r="H11" s="539" t="str">
        <f t="shared" si="0"/>
        <v>DAY # 1</v>
      </c>
      <c r="J11" s="550"/>
      <c r="K11" s="301"/>
      <c r="M11" s="648">
        <v>7</v>
      </c>
      <c r="N11" s="661">
        <v>73.7</v>
      </c>
      <c r="O11" s="661">
        <v>45.7</v>
      </c>
      <c r="P11" s="661">
        <v>55.5</v>
      </c>
      <c r="Q11" s="151"/>
      <c r="R11" s="152">
        <v>8</v>
      </c>
      <c r="S11" s="663">
        <f>N11+AD11</f>
        <v>73.7</v>
      </c>
      <c r="T11" s="636">
        <f>O11+AE11</f>
        <v>45.7</v>
      </c>
      <c r="U11" s="636">
        <v>53</v>
      </c>
      <c r="V11" s="151"/>
      <c r="W11" s="152">
        <v>9</v>
      </c>
      <c r="X11" s="663">
        <f>S15+AF11</f>
        <v>75.2</v>
      </c>
      <c r="Y11" s="636">
        <f>T11+AG11</f>
        <v>45.7</v>
      </c>
      <c r="Z11" s="636">
        <v>48</v>
      </c>
    </row>
    <row r="12" spans="1:26" ht="24.9" customHeight="1">
      <c r="A12" s="261" t="str">
        <f>'jobinfo(2)'!B55</f>
        <v xml:space="preserve"> Room/Area 3 </v>
      </c>
      <c r="B12" s="534" t="str">
        <f>B8</f>
        <v>Framing/SILLPLATE</v>
      </c>
      <c r="C12" s="544">
        <f t="shared" ref="C12:C26" si="1">C8</f>
        <v>20</v>
      </c>
      <c r="D12" s="278">
        <f>1+D176</f>
        <v>19</v>
      </c>
      <c r="E12" s="290">
        <f>MC!E12</f>
        <v>0</v>
      </c>
      <c r="F12" s="539" t="str">
        <f>A12</f>
        <v xml:space="preserve"> Room/Area 3 </v>
      </c>
      <c r="G12" s="539">
        <f>A13</f>
        <v>0</v>
      </c>
      <c r="H12" s="539" t="str">
        <f t="shared" si="0"/>
        <v>DAY # 1</v>
      </c>
      <c r="J12" s="549" t="str">
        <f>IF(E178&lt;C12,"DRY","WET")</f>
        <v>DRY</v>
      </c>
      <c r="K12" s="290"/>
      <c r="M12" s="153"/>
      <c r="N12" s="1821"/>
      <c r="O12" s="1821"/>
      <c r="P12" s="1821"/>
      <c r="Q12" s="152"/>
      <c r="R12" s="648">
        <f>1+M11</f>
        <v>8</v>
      </c>
      <c r="S12" s="628"/>
      <c r="T12" s="628"/>
      <c r="U12" s="628"/>
      <c r="V12" s="152"/>
      <c r="W12" s="648">
        <f>1+R12</f>
        <v>9</v>
      </c>
      <c r="X12" s="1820"/>
      <c r="Y12" s="1821"/>
      <c r="Z12" s="1821"/>
    </row>
    <row r="13" spans="1:26" ht="21.9" customHeight="1">
      <c r="A13" s="289">
        <f>'MIT-EQPT'!B35</f>
        <v>0</v>
      </c>
      <c r="B13" s="534" t="e">
        <f t="shared" ref="B13:B14" si="2">B9</f>
        <v>#REF!</v>
      </c>
      <c r="C13" s="544">
        <f t="shared" si="1"/>
        <v>18</v>
      </c>
      <c r="D13" s="275">
        <f>1+D12</f>
        <v>20</v>
      </c>
      <c r="E13" s="290">
        <f>MC!E13</f>
        <v>0</v>
      </c>
      <c r="F13" s="539" t="str">
        <f>F12</f>
        <v xml:space="preserve"> Room/Area 3 </v>
      </c>
      <c r="G13" s="539">
        <f>G12</f>
        <v>0</v>
      </c>
      <c r="H13" s="539" t="str">
        <f t="shared" si="0"/>
        <v>DAY # 1</v>
      </c>
      <c r="J13" s="549" t="str">
        <f>IF(E179&lt;C13,"DRY","WET")</f>
        <v>DRY</v>
      </c>
      <c r="K13" s="288"/>
      <c r="M13" s="650"/>
      <c r="N13" s="1821"/>
      <c r="O13" s="1821"/>
      <c r="P13" s="1821"/>
      <c r="Q13" s="151"/>
      <c r="R13" s="650"/>
      <c r="S13" s="628"/>
      <c r="T13" s="628"/>
      <c r="U13" s="628"/>
      <c r="V13" s="151"/>
      <c r="W13" s="650"/>
      <c r="X13" s="1820"/>
      <c r="Y13" s="1821"/>
      <c r="Z13" s="1821"/>
    </row>
    <row r="14" spans="1:26" ht="21.9" customHeight="1">
      <c r="A14" s="298"/>
      <c r="B14" s="534" t="e">
        <f t="shared" si="2"/>
        <v>#REF!</v>
      </c>
      <c r="C14" s="544">
        <f t="shared" si="1"/>
        <v>16</v>
      </c>
      <c r="D14" s="275">
        <f>1+D13</f>
        <v>21</v>
      </c>
      <c r="E14" s="290">
        <f>MC!E14</f>
        <v>0</v>
      </c>
      <c r="F14" s="539" t="str">
        <f>F13</f>
        <v xml:space="preserve"> Room/Area 3 </v>
      </c>
      <c r="G14" s="539">
        <f>G13</f>
        <v>0</v>
      </c>
      <c r="H14" s="539" t="str">
        <f t="shared" si="0"/>
        <v>DAY # 1</v>
      </c>
      <c r="J14" s="549" t="str">
        <f>IF(E180&lt;C14,"DRY","WET")</f>
        <v>DRY</v>
      </c>
      <c r="K14" s="288"/>
      <c r="M14" s="657"/>
      <c r="N14" s="622"/>
      <c r="O14" s="622"/>
      <c r="P14" s="623"/>
      <c r="Q14" s="151"/>
      <c r="R14" s="657"/>
      <c r="S14" s="636"/>
      <c r="T14" s="637"/>
      <c r="U14" s="637"/>
      <c r="V14" s="151"/>
      <c r="W14" s="657"/>
      <c r="X14" s="644"/>
      <c r="Y14" s="645"/>
      <c r="Z14" s="645"/>
    </row>
    <row r="15" spans="1:26" s="299" customFormat="1" ht="3" customHeight="1">
      <c r="A15" s="265"/>
      <c r="B15" s="422"/>
      <c r="C15" s="545"/>
      <c r="D15" s="295"/>
      <c r="E15" s="297"/>
      <c r="F15" s="305"/>
      <c r="G15" s="305"/>
      <c r="H15" s="539" t="str">
        <f t="shared" si="0"/>
        <v>DAY # 1</v>
      </c>
      <c r="I15"/>
      <c r="J15" s="549" t="str">
        <f>IF(E181&lt;C15,"DRY","WET")</f>
        <v>WET</v>
      </c>
      <c r="K15" s="265"/>
      <c r="M15" s="153">
        <v>10</v>
      </c>
      <c r="N15" s="661">
        <v>75.2</v>
      </c>
      <c r="O15" s="661">
        <v>41</v>
      </c>
      <c r="P15" s="661">
        <v>54</v>
      </c>
      <c r="Q15" s="151"/>
      <c r="R15" s="152">
        <v>11</v>
      </c>
      <c r="S15" s="663">
        <f>N15+AD15</f>
        <v>75.2</v>
      </c>
      <c r="T15" s="636">
        <f>O15+AE15</f>
        <v>41</v>
      </c>
      <c r="U15" s="636">
        <v>49</v>
      </c>
      <c r="V15" s="151"/>
      <c r="W15" s="152">
        <v>12</v>
      </c>
      <c r="X15" s="663">
        <f>S15</f>
        <v>75.2</v>
      </c>
      <c r="Y15" s="636">
        <f>T15+AG15</f>
        <v>41</v>
      </c>
      <c r="Z15" s="636">
        <v>47</v>
      </c>
    </row>
    <row r="16" spans="1:26" ht="24.9" customHeight="1">
      <c r="A16" s="261" t="str">
        <f>'jobinfo(2)'!B56</f>
        <v xml:space="preserve"> Room/Area 4 </v>
      </c>
      <c r="B16" s="534" t="str">
        <f>B12</f>
        <v>Framing/SILLPLATE</v>
      </c>
      <c r="C16" s="544">
        <f t="shared" si="1"/>
        <v>20</v>
      </c>
      <c r="D16" s="278">
        <f>1+D180</f>
        <v>28</v>
      </c>
      <c r="E16" s="290">
        <f>MC!E16</f>
        <v>0</v>
      </c>
      <c r="F16" s="539" t="str">
        <f>A16</f>
        <v xml:space="preserve"> Room/Area 4 </v>
      </c>
      <c r="G16" s="539">
        <f>A17</f>
        <v>0</v>
      </c>
      <c r="H16" s="539" t="str">
        <f t="shared" si="0"/>
        <v>DAY # 1</v>
      </c>
      <c r="J16" s="549" t="str">
        <f>IF(E182&lt;=C16,"DRY","WET")</f>
        <v>DRY</v>
      </c>
      <c r="K16" s="290"/>
      <c r="M16" s="648"/>
      <c r="N16" s="1821"/>
      <c r="O16" s="1821"/>
      <c r="P16" s="1821"/>
      <c r="Q16" s="597" t="s">
        <v>1110</v>
      </c>
      <c r="R16" s="648">
        <f>1+M16</f>
        <v>1</v>
      </c>
      <c r="S16" s="628"/>
      <c r="T16" s="628"/>
      <c r="U16" s="628"/>
      <c r="V16" s="597" t="s">
        <v>1110</v>
      </c>
      <c r="W16" s="648">
        <f>1+R16</f>
        <v>2</v>
      </c>
      <c r="X16" s="1821"/>
      <c r="Y16" s="1821"/>
      <c r="Z16" s="1821"/>
    </row>
    <row r="17" spans="1:26" ht="21" customHeight="1">
      <c r="A17" s="454">
        <f>'MIT-EQPT'!B36</f>
        <v>0</v>
      </c>
      <c r="B17" s="534" t="e">
        <f t="shared" ref="B17:B18" si="3">B13</f>
        <v>#REF!</v>
      </c>
      <c r="C17" s="544">
        <f t="shared" si="1"/>
        <v>18</v>
      </c>
      <c r="D17" s="275">
        <f>1+D16</f>
        <v>29</v>
      </c>
      <c r="E17" s="290">
        <f>MC!E17</f>
        <v>0</v>
      </c>
      <c r="F17" s="539" t="str">
        <f>F16</f>
        <v xml:space="preserve"> Room/Area 4 </v>
      </c>
      <c r="G17" s="539">
        <f>G16</f>
        <v>0</v>
      </c>
      <c r="H17" s="539" t="str">
        <f t="shared" si="0"/>
        <v>DAY # 1</v>
      </c>
      <c r="J17" s="549" t="str">
        <f>IF(E183&lt;=C17,"DRY","WET")</f>
        <v>DRY</v>
      </c>
      <c r="K17" s="288"/>
      <c r="M17" s="650"/>
      <c r="N17" s="1821"/>
      <c r="O17" s="1821"/>
      <c r="P17" s="1821"/>
      <c r="Q17" s="164">
        <v>2</v>
      </c>
      <c r="R17" s="650"/>
      <c r="S17" s="628"/>
      <c r="T17" s="628"/>
      <c r="U17" s="628"/>
      <c r="V17" s="164">
        <f>U11-U15</f>
        <v>4</v>
      </c>
      <c r="W17" s="650"/>
      <c r="X17" s="1821"/>
      <c r="Y17" s="1821"/>
      <c r="Z17" s="1821"/>
    </row>
    <row r="18" spans="1:26" ht="21" customHeight="1">
      <c r="A18" s="298"/>
      <c r="B18" s="534" t="e">
        <f t="shared" si="3"/>
        <v>#REF!</v>
      </c>
      <c r="C18" s="544">
        <f t="shared" si="1"/>
        <v>16</v>
      </c>
      <c r="D18" s="275">
        <f>1+D17</f>
        <v>30</v>
      </c>
      <c r="E18" s="290">
        <f>MC!E18</f>
        <v>0</v>
      </c>
      <c r="F18" s="539" t="str">
        <f>F17</f>
        <v xml:space="preserve"> Room/Area 4 </v>
      </c>
      <c r="G18" s="539">
        <f>G17</f>
        <v>0</v>
      </c>
      <c r="H18" s="539" t="str">
        <f t="shared" si="0"/>
        <v>DAY # 1</v>
      </c>
      <c r="J18" s="549" t="str">
        <f>IF(E184&lt;=C18,"DRY","WET")</f>
        <v>DRY</v>
      </c>
      <c r="K18" s="288"/>
      <c r="M18" s="588"/>
      <c r="N18" s="622"/>
      <c r="O18" s="622"/>
      <c r="P18" s="623"/>
      <c r="Q18" s="151">
        <v>-4</v>
      </c>
      <c r="R18" s="588"/>
      <c r="S18" s="665"/>
      <c r="T18" s="665"/>
      <c r="U18" s="666"/>
      <c r="V18" s="151">
        <f>AM13-AM17</f>
        <v>0</v>
      </c>
      <c r="W18" s="588"/>
      <c r="X18" s="622"/>
      <c r="Y18" s="622"/>
      <c r="Z18" s="623"/>
    </row>
    <row r="19" spans="1:26" s="299" customFormat="1" ht="3" customHeight="1">
      <c r="A19" s="301"/>
      <c r="B19" s="423"/>
      <c r="C19" s="545"/>
      <c r="D19" s="292"/>
      <c r="E19" s="301"/>
      <c r="F19"/>
      <c r="G19"/>
      <c r="H19" s="539" t="str">
        <f t="shared" si="0"/>
        <v>DAY # 1</v>
      </c>
      <c r="I19"/>
      <c r="J19" s="549" t="str">
        <f>IF(E185&lt;C19,"DRY","WET")</f>
        <v>WET</v>
      </c>
      <c r="K19" s="301"/>
      <c r="M19" s="153">
        <v>13</v>
      </c>
      <c r="N19" s="661">
        <v>74.7</v>
      </c>
      <c r="O19" s="661">
        <v>43.7</v>
      </c>
      <c r="P19" s="661">
        <v>56.8</v>
      </c>
      <c r="Q19" s="151"/>
      <c r="R19" s="152">
        <v>14</v>
      </c>
      <c r="S19" s="663">
        <f>N19+AD19</f>
        <v>74.7</v>
      </c>
      <c r="T19" s="636">
        <f>O19+AE19</f>
        <v>43.7</v>
      </c>
      <c r="U19" s="636">
        <v>54.7</v>
      </c>
      <c r="V19" s="151"/>
      <c r="W19" s="152">
        <v>15</v>
      </c>
      <c r="X19" s="663">
        <f>S23</f>
        <v>76.2</v>
      </c>
      <c r="Y19" s="636">
        <f>T19+AG19</f>
        <v>43.7</v>
      </c>
      <c r="Z19" s="636">
        <v>49.59</v>
      </c>
    </row>
    <row r="20" spans="1:26" ht="24.9" customHeight="1">
      <c r="A20" s="261" t="str">
        <f>'jobinfo(2)'!B57</f>
        <v xml:space="preserve"> Room/Area 5 </v>
      </c>
      <c r="B20" s="534" t="str">
        <f>B16</f>
        <v>Framing/SILLPLATE</v>
      </c>
      <c r="C20" s="544">
        <f t="shared" si="1"/>
        <v>20</v>
      </c>
      <c r="D20" s="278">
        <f>1+D184</f>
        <v>37</v>
      </c>
      <c r="E20" s="290">
        <f>MC!E20</f>
        <v>0</v>
      </c>
      <c r="F20" s="539" t="str">
        <f>A20</f>
        <v xml:space="preserve"> Room/Area 5 </v>
      </c>
      <c r="G20" s="539">
        <f>A21</f>
        <v>0</v>
      </c>
      <c r="H20" s="539" t="str">
        <f t="shared" si="0"/>
        <v>DAY # 1</v>
      </c>
      <c r="J20" s="549" t="str">
        <f>IF(E186&lt;C20,"DRY","WET")</f>
        <v>DRY</v>
      </c>
      <c r="K20" s="290"/>
      <c r="M20" s="648"/>
      <c r="N20" s="1821"/>
      <c r="O20" s="1821"/>
      <c r="P20" s="1821"/>
      <c r="Q20" s="152"/>
      <c r="R20" s="648"/>
      <c r="S20" s="628"/>
      <c r="T20" s="628"/>
      <c r="U20" s="628"/>
      <c r="V20" s="152"/>
      <c r="W20" s="648"/>
      <c r="X20" s="1820"/>
      <c r="Y20" s="1821"/>
      <c r="Z20" s="1821"/>
    </row>
    <row r="21" spans="1:26" ht="20.100000000000001" customHeight="1">
      <c r="A21" s="466">
        <f>'MIT-EQPT'!B37</f>
        <v>0</v>
      </c>
      <c r="B21" s="534" t="e">
        <f t="shared" ref="B21:B22" si="4">B17</f>
        <v>#REF!</v>
      </c>
      <c r="C21" s="544">
        <f t="shared" si="1"/>
        <v>18</v>
      </c>
      <c r="D21" s="275">
        <f>1+D20</f>
        <v>38</v>
      </c>
      <c r="E21" s="290">
        <f>MC!E21</f>
        <v>0</v>
      </c>
      <c r="F21" s="539" t="str">
        <f>F20</f>
        <v xml:space="preserve"> Room/Area 5 </v>
      </c>
      <c r="G21" s="539">
        <f>G20</f>
        <v>0</v>
      </c>
      <c r="H21" s="539" t="str">
        <f t="shared" si="0"/>
        <v>DAY # 1</v>
      </c>
      <c r="J21" s="549" t="str">
        <f>IF(E187&lt;C21,"DRY","WET")</f>
        <v>DRY</v>
      </c>
      <c r="K21" s="288"/>
      <c r="M21" s="650"/>
      <c r="N21" s="1821"/>
      <c r="O21" s="1821"/>
      <c r="P21" s="1821"/>
      <c r="Q21" s="151"/>
      <c r="R21" s="650"/>
      <c r="S21" s="628"/>
      <c r="T21" s="628"/>
      <c r="U21" s="628"/>
      <c r="V21" s="151"/>
      <c r="W21" s="650"/>
      <c r="X21" s="1820"/>
      <c r="Y21" s="1821"/>
      <c r="Z21" s="1821"/>
    </row>
    <row r="22" spans="1:26" ht="20.100000000000001" customHeight="1">
      <c r="A22" s="298"/>
      <c r="B22" s="534" t="e">
        <f t="shared" si="4"/>
        <v>#REF!</v>
      </c>
      <c r="C22" s="544">
        <f t="shared" si="1"/>
        <v>16</v>
      </c>
      <c r="D22" s="275">
        <f>1+D21</f>
        <v>39</v>
      </c>
      <c r="E22" s="290">
        <f>MC!E22</f>
        <v>0</v>
      </c>
      <c r="F22" s="539" t="str">
        <f>F21</f>
        <v xml:space="preserve"> Room/Area 5 </v>
      </c>
      <c r="G22" s="539">
        <f>G21</f>
        <v>0</v>
      </c>
      <c r="H22" s="539" t="str">
        <f t="shared" si="0"/>
        <v>DAY # 1</v>
      </c>
      <c r="J22" s="549" t="str">
        <f>IF(E188&lt;C22,"DRY","WET")</f>
        <v>DRY</v>
      </c>
      <c r="K22" s="288"/>
      <c r="M22" s="657"/>
      <c r="N22" s="667"/>
      <c r="O22" s="623"/>
      <c r="P22" s="622"/>
      <c r="Q22" s="151"/>
      <c r="R22" s="657"/>
      <c r="S22" s="666"/>
      <c r="T22" s="668"/>
      <c r="U22" s="668"/>
      <c r="V22" s="151"/>
      <c r="W22" s="657"/>
      <c r="X22" s="644"/>
      <c r="Y22" s="645"/>
      <c r="Z22" s="645"/>
    </row>
    <row r="23" spans="1:26" ht="3" customHeight="1">
      <c r="A23" s="263"/>
      <c r="B23" s="422"/>
      <c r="C23" s="542"/>
      <c r="D23" s="294"/>
      <c r="E23" s="297"/>
      <c r="F23" s="305"/>
      <c r="G23" s="305"/>
      <c r="H23" s="539" t="str">
        <f t="shared" si="0"/>
        <v>DAY # 1</v>
      </c>
      <c r="J23" s="549" t="str">
        <f>IF(E189&lt;C23,"DRY","WET")</f>
        <v>WET</v>
      </c>
      <c r="K23" s="297"/>
      <c r="M23" s="153">
        <v>16</v>
      </c>
      <c r="N23" s="661">
        <v>76.2</v>
      </c>
      <c r="O23" s="661">
        <v>41</v>
      </c>
      <c r="P23" s="661">
        <v>54.7</v>
      </c>
      <c r="Q23" s="151"/>
      <c r="R23" s="152">
        <v>17</v>
      </c>
      <c r="S23" s="663">
        <f>N23+AD23</f>
        <v>76.2</v>
      </c>
      <c r="T23" s="636">
        <f>O23+AE23</f>
        <v>41</v>
      </c>
      <c r="U23" s="636">
        <v>50.99</v>
      </c>
      <c r="V23" s="151"/>
      <c r="W23" s="152">
        <v>18</v>
      </c>
      <c r="X23" s="663">
        <f>S23+AH23</f>
        <v>76.2</v>
      </c>
      <c r="Y23" s="636">
        <f>T23+AG23</f>
        <v>41</v>
      </c>
      <c r="Z23" s="636">
        <v>44</v>
      </c>
    </row>
    <row r="24" spans="1:26" ht="24.9" customHeight="1">
      <c r="A24" s="261" t="str">
        <f>'jobinfo(2)'!B58</f>
        <v xml:space="preserve"> Room/Area 6 </v>
      </c>
      <c r="B24" s="534" t="str">
        <f>B20</f>
        <v>Framing/SILLPLATE</v>
      </c>
      <c r="C24" s="544">
        <f t="shared" si="1"/>
        <v>20</v>
      </c>
      <c r="D24" s="278">
        <f>1+D188</f>
        <v>46</v>
      </c>
      <c r="E24" s="290">
        <f>MC!E24</f>
        <v>0</v>
      </c>
      <c r="F24" s="539" t="str">
        <f>A24</f>
        <v xml:space="preserve"> Room/Area 6 </v>
      </c>
      <c r="G24" s="539">
        <f>A25</f>
        <v>0</v>
      </c>
      <c r="H24" s="539" t="str">
        <f t="shared" si="0"/>
        <v>DAY # 1</v>
      </c>
      <c r="J24" s="549" t="str">
        <f>IF(E190&lt;=C24,"DRY","WET")</f>
        <v>DRY</v>
      </c>
      <c r="K24" s="284"/>
      <c r="Q24">
        <v>2</v>
      </c>
      <c r="V24">
        <v>4</v>
      </c>
    </row>
    <row r="25" spans="1:26" ht="20.100000000000001" customHeight="1">
      <c r="A25" s="289">
        <f>'MIT-EQPT'!B38</f>
        <v>0</v>
      </c>
      <c r="B25" s="534" t="e">
        <f t="shared" ref="B25:B26" si="5">B21</f>
        <v>#REF!</v>
      </c>
      <c r="C25" s="544">
        <f t="shared" si="1"/>
        <v>18</v>
      </c>
      <c r="D25" s="275">
        <f>1+D24</f>
        <v>47</v>
      </c>
      <c r="E25" s="290">
        <f>MC!E25</f>
        <v>0</v>
      </c>
      <c r="F25" s="539" t="str">
        <f>F24</f>
        <v xml:space="preserve"> Room/Area 6 </v>
      </c>
      <c r="G25" s="539">
        <f>G24</f>
        <v>0</v>
      </c>
      <c r="H25" s="539" t="str">
        <f t="shared" si="0"/>
        <v>DAY # 1</v>
      </c>
      <c r="J25" s="549" t="str">
        <f>IF(E191&lt;=C25,"DRY","WET")</f>
        <v>DRY</v>
      </c>
      <c r="K25" s="284"/>
      <c r="O25">
        <f t="shared" ref="O25:O66" si="6">1+O24</f>
        <v>1</v>
      </c>
    </row>
    <row r="26" spans="1:26" ht="20.100000000000001" customHeight="1">
      <c r="A26" s="289"/>
      <c r="B26" s="534" t="e">
        <f t="shared" si="5"/>
        <v>#REF!</v>
      </c>
      <c r="C26" s="544">
        <f t="shared" si="1"/>
        <v>16</v>
      </c>
      <c r="D26" s="275">
        <f>1+D25</f>
        <v>48</v>
      </c>
      <c r="E26" s="290">
        <f>MC!E26</f>
        <v>0</v>
      </c>
      <c r="F26" s="539" t="str">
        <f>F25</f>
        <v xml:space="preserve"> Room/Area 6 </v>
      </c>
      <c r="G26" s="539">
        <f>G25</f>
        <v>0</v>
      </c>
      <c r="H26" s="539" t="str">
        <f t="shared" si="0"/>
        <v>DAY # 1</v>
      </c>
      <c r="J26" s="549" t="str">
        <f>IF(E192&lt;=C26,"DRY","WET")</f>
        <v>DRY</v>
      </c>
      <c r="K26" s="284"/>
      <c r="O26">
        <f t="shared" si="6"/>
        <v>2</v>
      </c>
    </row>
    <row r="27" spans="1:26" ht="3" customHeight="1">
      <c r="A27" s="263"/>
      <c r="B27" s="422"/>
      <c r="C27" s="542"/>
      <c r="D27" s="294"/>
      <c r="E27" s="297"/>
      <c r="H27" s="539" t="str">
        <f t="shared" si="0"/>
        <v>DAY # 1</v>
      </c>
      <c r="J27" s="549" t="str">
        <f>IF(E193&lt;C27,"DRY","WET")</f>
        <v>WET</v>
      </c>
      <c r="K27" s="279"/>
      <c r="O27">
        <f t="shared" si="6"/>
        <v>3</v>
      </c>
    </row>
    <row r="28" spans="1:26" ht="21.9" customHeight="1">
      <c r="A28" s="261" t="str">
        <f>'jobinfo(2)'!B59</f>
        <v xml:space="preserve"> Room/Area 7 </v>
      </c>
      <c r="B28" s="420" t="e">
        <f>B4</f>
        <v>#REF!</v>
      </c>
      <c r="C28" s="544" t="e">
        <f>C4</f>
        <v>#REF!</v>
      </c>
      <c r="D28" s="278">
        <f>1+D192</f>
        <v>55</v>
      </c>
      <c r="E28" s="290">
        <f>MC!E28</f>
        <v>0</v>
      </c>
      <c r="F28" s="539" t="str">
        <f>A28</f>
        <v xml:space="preserve"> Room/Area 7 </v>
      </c>
      <c r="G28" s="539">
        <f>A29</f>
        <v>0</v>
      </c>
      <c r="H28" s="539" t="str">
        <f t="shared" si="0"/>
        <v>DAY # 1</v>
      </c>
      <c r="J28" s="549" t="e">
        <f>IF(E194&lt;=C28,"DRY","WET")</f>
        <v>#REF!</v>
      </c>
      <c r="K28" s="284"/>
      <c r="O28">
        <f t="shared" si="6"/>
        <v>4</v>
      </c>
    </row>
    <row r="29" spans="1:26" ht="18.899999999999999" customHeight="1">
      <c r="A29" s="289">
        <f>'MIT-EQPT'!B39</f>
        <v>0</v>
      </c>
      <c r="B29" s="534" t="e">
        <f t="shared" ref="B29:C30" si="7">B25</f>
        <v>#REF!</v>
      </c>
      <c r="C29" s="544">
        <f t="shared" si="7"/>
        <v>18</v>
      </c>
      <c r="D29" s="275">
        <f>1+D28</f>
        <v>56</v>
      </c>
      <c r="E29" s="290">
        <f>MC!E29</f>
        <v>0</v>
      </c>
      <c r="F29" s="539" t="str">
        <f>F28</f>
        <v xml:space="preserve"> Room/Area 7 </v>
      </c>
      <c r="G29" s="539">
        <f>G28</f>
        <v>0</v>
      </c>
      <c r="H29" s="539" t="str">
        <f t="shared" si="0"/>
        <v>DAY # 1</v>
      </c>
      <c r="J29" s="549" t="str">
        <f>IF(E195&lt;=C29,"DRY","WET")</f>
        <v>DRY</v>
      </c>
      <c r="K29" s="284"/>
      <c r="O29">
        <f t="shared" si="6"/>
        <v>5</v>
      </c>
    </row>
    <row r="30" spans="1:26" ht="18.899999999999999" customHeight="1">
      <c r="A30" s="289"/>
      <c r="B30" s="534" t="e">
        <f t="shared" si="7"/>
        <v>#REF!</v>
      </c>
      <c r="C30" s="544">
        <f t="shared" si="7"/>
        <v>16</v>
      </c>
      <c r="D30" s="275">
        <f>1+D29</f>
        <v>57</v>
      </c>
      <c r="E30" s="290">
        <f>MC!E30</f>
        <v>0</v>
      </c>
      <c r="F30" s="539" t="str">
        <f>F29</f>
        <v xml:space="preserve"> Room/Area 7 </v>
      </c>
      <c r="G30" s="539">
        <f>G29</f>
        <v>0</v>
      </c>
      <c r="H30" s="539" t="str">
        <f t="shared" si="0"/>
        <v>DAY # 1</v>
      </c>
      <c r="J30" s="549" t="str">
        <f>IF(E196&lt;=C30,"DRY","WET")</f>
        <v>DRY</v>
      </c>
      <c r="K30" s="284"/>
      <c r="O30">
        <f t="shared" si="6"/>
        <v>6</v>
      </c>
    </row>
    <row r="31" spans="1:26" ht="3" customHeight="1">
      <c r="A31" s="264"/>
      <c r="B31" s="426"/>
      <c r="C31" s="542"/>
      <c r="D31" s="292"/>
      <c r="E31" s="301"/>
      <c r="F31" s="305"/>
      <c r="G31" s="305"/>
      <c r="H31" s="539" t="str">
        <f t="shared" si="0"/>
        <v>DAY # 1</v>
      </c>
      <c r="J31" s="551"/>
      <c r="K31" s="264"/>
      <c r="O31">
        <f t="shared" si="6"/>
        <v>7</v>
      </c>
    </row>
    <row r="32" spans="1:26" ht="21.9" customHeight="1">
      <c r="A32" s="261" t="str">
        <f>'jobinfo(2)'!B60</f>
        <v xml:space="preserve"> Room/Area 8 </v>
      </c>
      <c r="B32" s="424" t="s">
        <v>1253</v>
      </c>
      <c r="C32" s="285">
        <v>8</v>
      </c>
      <c r="D32" s="278">
        <f>1+D196</f>
        <v>64</v>
      </c>
      <c r="E32" s="290">
        <f>MC!E32</f>
        <v>0</v>
      </c>
      <c r="F32" s="539" t="str">
        <f>A32</f>
        <v xml:space="preserve"> Room/Area 8 </v>
      </c>
      <c r="G32" s="539">
        <f>A33</f>
        <v>0</v>
      </c>
      <c r="H32" s="539" t="str">
        <f t="shared" si="0"/>
        <v>DAY # 1</v>
      </c>
      <c r="J32" s="549" t="str">
        <f>IF(E198&lt;=C32,"DRY","WET")</f>
        <v>DRY</v>
      </c>
      <c r="K32" s="284"/>
      <c r="O32">
        <f t="shared" si="6"/>
        <v>8</v>
      </c>
    </row>
    <row r="33" spans="1:15" ht="20.100000000000001" customHeight="1">
      <c r="A33" s="492">
        <f>'MIT-EQPT'!B40</f>
        <v>0</v>
      </c>
      <c r="B33" s="424" t="s">
        <v>1253</v>
      </c>
      <c r="C33" s="285"/>
      <c r="D33" s="275">
        <f>1+D32</f>
        <v>65</v>
      </c>
      <c r="E33" s="290">
        <f>MC!E33</f>
        <v>0</v>
      </c>
      <c r="F33" s="539" t="str">
        <f>F32</f>
        <v xml:space="preserve"> Room/Area 8 </v>
      </c>
      <c r="G33" s="539">
        <f>G32</f>
        <v>0</v>
      </c>
      <c r="H33" s="539" t="str">
        <f t="shared" si="0"/>
        <v>DAY # 1</v>
      </c>
      <c r="J33" s="549" t="str">
        <f>IF(E199&lt;=C33,"DRY","WET")</f>
        <v>DRY</v>
      </c>
      <c r="K33" s="284"/>
      <c r="O33">
        <f t="shared" si="6"/>
        <v>9</v>
      </c>
    </row>
    <row r="34" spans="1:15" ht="20.100000000000001" customHeight="1">
      <c r="A34" s="289"/>
      <c r="B34" s="424" t="s">
        <v>1253</v>
      </c>
      <c r="C34" s="285"/>
      <c r="D34" s="275">
        <f>1+D33</f>
        <v>66</v>
      </c>
      <c r="E34" s="290">
        <f>MC!E34</f>
        <v>0</v>
      </c>
      <c r="F34" s="539" t="str">
        <f>F33</f>
        <v xml:space="preserve"> Room/Area 8 </v>
      </c>
      <c r="G34" s="539">
        <f>G33</f>
        <v>0</v>
      </c>
      <c r="H34" s="539" t="str">
        <f t="shared" si="0"/>
        <v>DAY # 1</v>
      </c>
      <c r="J34" s="549" t="str">
        <f>IF(E200&lt;=C34,"DRY","WET")</f>
        <v>DRY</v>
      </c>
      <c r="K34" s="284"/>
      <c r="O34">
        <f t="shared" si="6"/>
        <v>10</v>
      </c>
    </row>
    <row r="35" spans="1:15" ht="3" customHeight="1">
      <c r="A35" s="263"/>
      <c r="B35" s="426"/>
      <c r="C35" s="287"/>
      <c r="D35" s="294"/>
      <c r="E35" s="297"/>
      <c r="H35" s="539" t="str">
        <f t="shared" si="0"/>
        <v>DAY # 1</v>
      </c>
      <c r="J35" s="549" t="str">
        <f>IF(E201&lt;C35,"DRY","WET")</f>
        <v>WET</v>
      </c>
      <c r="K35" s="264"/>
      <c r="O35">
        <f t="shared" si="6"/>
        <v>11</v>
      </c>
    </row>
    <row r="36" spans="1:15" ht="20.100000000000001" customHeight="1">
      <c r="A36" s="261" t="str">
        <f>'jobinfo(2)'!B61</f>
        <v xml:space="preserve"> Room/Area 9 </v>
      </c>
      <c r="B36" s="424" t="s">
        <v>1254</v>
      </c>
      <c r="C36" s="285"/>
      <c r="D36" s="278">
        <f>1+D200</f>
        <v>73</v>
      </c>
      <c r="E36" s="290">
        <f>MC!E36</f>
        <v>0</v>
      </c>
      <c r="F36" s="539" t="str">
        <f>A36</f>
        <v xml:space="preserve"> Room/Area 9 </v>
      </c>
      <c r="G36" s="539">
        <f>A37</f>
        <v>0</v>
      </c>
      <c r="H36" s="539" t="str">
        <f t="shared" si="0"/>
        <v>DAY # 1</v>
      </c>
      <c r="J36" s="549" t="str">
        <f>IF(E202&lt;=C36,"DRY","WET")</f>
        <v>DRY</v>
      </c>
      <c r="K36" s="284"/>
      <c r="O36">
        <f t="shared" si="6"/>
        <v>12</v>
      </c>
    </row>
    <row r="37" spans="1:15" ht="20.100000000000001" customHeight="1">
      <c r="A37" s="491">
        <f>'MIT-EQPT'!B41</f>
        <v>0</v>
      </c>
      <c r="B37" s="424" t="s">
        <v>1254</v>
      </c>
      <c r="C37" s="285"/>
      <c r="D37" s="275">
        <f>1+D36</f>
        <v>74</v>
      </c>
      <c r="E37" s="290">
        <f>MC!E37</f>
        <v>0</v>
      </c>
      <c r="F37" s="539" t="str">
        <f>F36</f>
        <v xml:space="preserve"> Room/Area 9 </v>
      </c>
      <c r="G37" s="539">
        <f>G36</f>
        <v>0</v>
      </c>
      <c r="H37" s="539" t="str">
        <f t="shared" si="0"/>
        <v>DAY # 1</v>
      </c>
      <c r="J37" s="549" t="str">
        <f>IF(E203&lt;=C37,"DRY","WET")</f>
        <v>DRY</v>
      </c>
      <c r="K37" s="284"/>
      <c r="O37">
        <f t="shared" si="6"/>
        <v>13</v>
      </c>
    </row>
    <row r="38" spans="1:15" ht="20.100000000000001" customHeight="1">
      <c r="A38" s="289"/>
      <c r="B38" s="424" t="s">
        <v>1254</v>
      </c>
      <c r="C38" s="285"/>
      <c r="D38" s="275">
        <f>1+D37</f>
        <v>75</v>
      </c>
      <c r="E38" s="290">
        <f>MC!E38</f>
        <v>0</v>
      </c>
      <c r="F38" s="539" t="str">
        <f>F37</f>
        <v xml:space="preserve"> Room/Area 9 </v>
      </c>
      <c r="G38" s="539">
        <f>G37</f>
        <v>0</v>
      </c>
      <c r="H38" s="539" t="str">
        <f t="shared" si="0"/>
        <v>DAY # 1</v>
      </c>
      <c r="J38" s="549" t="str">
        <f>IF(E204&lt;=C38,"DRY","WET")</f>
        <v>DRY</v>
      </c>
      <c r="K38" s="284"/>
      <c r="O38">
        <f t="shared" si="6"/>
        <v>14</v>
      </c>
    </row>
    <row r="39" spans="1:15" ht="3" customHeight="1">
      <c r="A39" s="263"/>
      <c r="B39" s="422"/>
      <c r="C39" s="287"/>
      <c r="D39" s="292"/>
      <c r="E39" s="301"/>
      <c r="H39" s="539" t="str">
        <f t="shared" si="0"/>
        <v>DAY # 1</v>
      </c>
      <c r="J39" s="551"/>
      <c r="K39" s="264"/>
      <c r="O39">
        <f t="shared" si="6"/>
        <v>15</v>
      </c>
    </row>
    <row r="40" spans="1:15" ht="20.100000000000001" customHeight="1">
      <c r="A40" s="261" t="str">
        <f>'jobinfo(2)'!B62</f>
        <v xml:space="preserve"> Room/Area 10 </v>
      </c>
      <c r="B40" s="425" t="s">
        <v>1255</v>
      </c>
      <c r="C40" s="287"/>
      <c r="D40" s="278">
        <f>1+D204</f>
        <v>82</v>
      </c>
      <c r="E40" s="290">
        <f>MC!E40</f>
        <v>0</v>
      </c>
      <c r="F40" s="539" t="str">
        <f>A40</f>
        <v xml:space="preserve"> Room/Area 10 </v>
      </c>
      <c r="G40" s="539">
        <f>A41</f>
        <v>0</v>
      </c>
      <c r="H40" s="539" t="str">
        <f t="shared" si="0"/>
        <v>DAY # 1</v>
      </c>
      <c r="J40" s="549" t="str">
        <f>IF(E206&lt;=C40,"DRY","WET")</f>
        <v>DRY</v>
      </c>
      <c r="K40" s="284"/>
      <c r="O40">
        <f t="shared" si="6"/>
        <v>16</v>
      </c>
    </row>
    <row r="41" spans="1:15" ht="20.100000000000001" customHeight="1">
      <c r="A41" s="289">
        <f>'MIT-EQPT'!B42</f>
        <v>0</v>
      </c>
      <c r="B41" s="425" t="s">
        <v>1255</v>
      </c>
      <c r="C41" s="287"/>
      <c r="D41" s="275">
        <f>1+D40</f>
        <v>83</v>
      </c>
      <c r="E41" s="290">
        <f>MC!E41</f>
        <v>0</v>
      </c>
      <c r="F41" s="539" t="str">
        <f>F40</f>
        <v xml:space="preserve"> Room/Area 10 </v>
      </c>
      <c r="G41" s="539">
        <f>G40</f>
        <v>0</v>
      </c>
      <c r="H41" s="539" t="str">
        <f t="shared" si="0"/>
        <v>DAY # 1</v>
      </c>
      <c r="J41" s="549" t="str">
        <f>IF(E207&lt;=C41,"DRY","WET")</f>
        <v>DRY</v>
      </c>
      <c r="K41" s="284"/>
      <c r="O41">
        <f t="shared" si="6"/>
        <v>17</v>
      </c>
    </row>
    <row r="42" spans="1:15" ht="20.100000000000001" customHeight="1">
      <c r="A42" s="286"/>
      <c r="B42" s="425" t="s">
        <v>1255</v>
      </c>
      <c r="C42" s="287"/>
      <c r="D42" s="275">
        <f>1+D41</f>
        <v>84</v>
      </c>
      <c r="E42" s="290">
        <f>MC!E42</f>
        <v>0</v>
      </c>
      <c r="F42" s="539" t="str">
        <f>F41</f>
        <v xml:space="preserve"> Room/Area 10 </v>
      </c>
      <c r="G42" s="539">
        <f>G41</f>
        <v>0</v>
      </c>
      <c r="H42" s="539" t="str">
        <f t="shared" si="0"/>
        <v>DAY # 1</v>
      </c>
      <c r="J42" s="549" t="str">
        <f>IF(E208&lt;=C42,"DRY","WET")</f>
        <v>DRY</v>
      </c>
      <c r="K42" s="284"/>
      <c r="O42">
        <f t="shared" si="6"/>
        <v>18</v>
      </c>
    </row>
    <row r="43" spans="1:15" ht="3" customHeight="1">
      <c r="A43" s="283"/>
      <c r="C43" s="280"/>
      <c r="D43" s="275">
        <f>1+D42</f>
        <v>85</v>
      </c>
      <c r="E43" s="282"/>
      <c r="H43" s="539" t="str">
        <f t="shared" si="0"/>
        <v>DAY # 1</v>
      </c>
      <c r="J43" s="552"/>
      <c r="K43" s="279"/>
      <c r="O43">
        <f t="shared" si="6"/>
        <v>19</v>
      </c>
    </row>
    <row r="44" spans="1:15" ht="18">
      <c r="A44" s="2346" t="s">
        <v>1155</v>
      </c>
      <c r="B44" s="2346"/>
      <c r="C44" s="316">
        <f>'jobinfo(2)'!$C$1</f>
        <v>0</v>
      </c>
      <c r="D44" s="458"/>
      <c r="H44" s="539" t="str">
        <f t="shared" si="0"/>
        <v>DAY # 1</v>
      </c>
      <c r="J44" s="459"/>
      <c r="O44">
        <f t="shared" si="6"/>
        <v>20</v>
      </c>
    </row>
    <row r="45" spans="1:15" ht="18">
      <c r="A45" s="2345" t="s">
        <v>1141</v>
      </c>
      <c r="B45" s="2345"/>
      <c r="C45" s="387" t="s">
        <v>1142</v>
      </c>
      <c r="D45" s="457"/>
      <c r="E45" s="316">
        <f>'jobinfo(2)'!$C$26</f>
        <v>0</v>
      </c>
      <c r="H45" s="539" t="str">
        <f t="shared" si="0"/>
        <v>DAY # 1</v>
      </c>
      <c r="O45">
        <f t="shared" si="6"/>
        <v>21</v>
      </c>
    </row>
    <row r="46" spans="1:15" ht="18">
      <c r="A46" s="546" t="s">
        <v>1143</v>
      </c>
      <c r="B46" s="313" t="s">
        <v>1144</v>
      </c>
      <c r="C46" s="311" t="s">
        <v>1145</v>
      </c>
      <c r="D46" s="310" t="s">
        <v>1146</v>
      </c>
      <c r="E46" s="312" t="s">
        <v>1147</v>
      </c>
      <c r="F46" s="540" t="s">
        <v>1252</v>
      </c>
      <c r="G46" s="540"/>
      <c r="H46" s="539" t="str">
        <f t="shared" si="0"/>
        <v>DAY # 1</v>
      </c>
      <c r="J46" s="311"/>
      <c r="K46" s="314">
        <v>4</v>
      </c>
      <c r="O46">
        <f t="shared" si="6"/>
        <v>22</v>
      </c>
    </row>
    <row r="47" spans="1:15" ht="18">
      <c r="A47" s="261" t="str">
        <f>'jobinfo(2)'!B63</f>
        <v xml:space="preserve"> Room/Area 11 </v>
      </c>
      <c r="B47" s="419">
        <f>'TOTAL-EQPT'!B98</f>
        <v>0</v>
      </c>
      <c r="C47" s="537" t="e">
        <f>C4</f>
        <v>#REF!</v>
      </c>
      <c r="D47" s="547">
        <f>1+D208</f>
        <v>91</v>
      </c>
      <c r="E47" s="290">
        <f>MC!E55</f>
        <v>0</v>
      </c>
      <c r="F47" s="539" t="str">
        <f>A47</f>
        <v xml:space="preserve"> Room/Area 11 </v>
      </c>
      <c r="G47" s="539">
        <f>A48</f>
        <v>0</v>
      </c>
      <c r="H47" s="539" t="str">
        <f t="shared" si="0"/>
        <v>DAY # 1</v>
      </c>
      <c r="J47" s="549" t="e">
        <f>IF(E213&lt;=C47,"DRY","WET")</f>
        <v>#REF!</v>
      </c>
      <c r="K47" s="290"/>
      <c r="O47">
        <f t="shared" si="6"/>
        <v>23</v>
      </c>
    </row>
    <row r="48" spans="1:15" ht="18">
      <c r="A48" s="289">
        <f>'MIT-EQPT'!B43</f>
        <v>0</v>
      </c>
      <c r="B48" s="420">
        <f>'TOTAL-EQPT'!B101</f>
        <v>0</v>
      </c>
      <c r="C48" s="535">
        <v>18</v>
      </c>
      <c r="D48" s="309">
        <f>D47+1</f>
        <v>92</v>
      </c>
      <c r="E48" s="290">
        <f>MC!E56</f>
        <v>0</v>
      </c>
      <c r="F48" s="539" t="str">
        <f>F47</f>
        <v xml:space="preserve"> Room/Area 11 </v>
      </c>
      <c r="G48" s="539">
        <f>G47</f>
        <v>0</v>
      </c>
      <c r="H48" s="539" t="str">
        <f t="shared" si="0"/>
        <v>DAY # 1</v>
      </c>
      <c r="J48" s="549" t="str">
        <f>IF(E214&lt;=C48,"DRY","WET")</f>
        <v>DRY</v>
      </c>
      <c r="K48" s="288"/>
      <c r="O48">
        <f t="shared" si="6"/>
        <v>24</v>
      </c>
    </row>
    <row r="49" spans="1:15" ht="18">
      <c r="A49" s="298"/>
      <c r="B49" s="420">
        <f>'TOTAL-EQPT'!B102</f>
        <v>0</v>
      </c>
      <c r="C49" s="535">
        <v>16</v>
      </c>
      <c r="D49" s="308">
        <f>D48+1</f>
        <v>93</v>
      </c>
      <c r="E49" s="290">
        <f>MC!E57</f>
        <v>0</v>
      </c>
      <c r="F49" s="539" t="str">
        <f>F48</f>
        <v xml:space="preserve"> Room/Area 11 </v>
      </c>
      <c r="G49" s="539">
        <f>G48</f>
        <v>0</v>
      </c>
      <c r="H49" s="539" t="str">
        <f t="shared" si="0"/>
        <v>DAY # 1</v>
      </c>
      <c r="J49" s="549" t="str">
        <f>IF(E215&lt;=C49,"DRY","WET")</f>
        <v>DRY</v>
      </c>
      <c r="K49" s="288"/>
      <c r="O49">
        <f t="shared" si="6"/>
        <v>25</v>
      </c>
    </row>
    <row r="50" spans="1:15" ht="18">
      <c r="A50" s="293"/>
      <c r="B50" s="422"/>
      <c r="C50" s="307"/>
      <c r="D50" s="296"/>
      <c r="E50" s="290"/>
      <c r="F50" s="305"/>
      <c r="G50" s="305"/>
      <c r="H50" s="539" t="str">
        <f t="shared" si="0"/>
        <v>DAY # 1</v>
      </c>
      <c r="J50" s="549"/>
      <c r="K50" s="297"/>
      <c r="O50">
        <f t="shared" si="6"/>
        <v>26</v>
      </c>
    </row>
    <row r="51" spans="1:15" ht="18">
      <c r="A51" s="261" t="str">
        <f>'jobinfo(2)'!B64</f>
        <v xml:space="preserve"> Room/Area 12 </v>
      </c>
      <c r="B51" s="421" t="s">
        <v>1179</v>
      </c>
      <c r="C51" s="542">
        <v>20</v>
      </c>
      <c r="D51" s="278">
        <f>1+D215</f>
        <v>100</v>
      </c>
      <c r="E51" s="290">
        <f>MC!E59</f>
        <v>0</v>
      </c>
      <c r="F51" s="539" t="str">
        <f>A51</f>
        <v xml:space="preserve"> Room/Area 12 </v>
      </c>
      <c r="G51" s="539">
        <f>A52</f>
        <v>0</v>
      </c>
      <c r="H51" s="539" t="str">
        <f t="shared" si="0"/>
        <v>DAY # 1</v>
      </c>
      <c r="J51" s="549" t="str">
        <f>IF(E217&lt;=C51,"DRY","WET")</f>
        <v>DRY</v>
      </c>
      <c r="K51" s="290"/>
      <c r="O51">
        <f t="shared" si="6"/>
        <v>27</v>
      </c>
    </row>
    <row r="52" spans="1:15" ht="18">
      <c r="A52" s="289">
        <f>'MIT-EQPT'!B44</f>
        <v>0</v>
      </c>
      <c r="B52" s="420">
        <f>B48</f>
        <v>0</v>
      </c>
      <c r="C52" s="543">
        <f>C48</f>
        <v>18</v>
      </c>
      <c r="D52" s="275">
        <f>1+D51</f>
        <v>101</v>
      </c>
      <c r="E52" s="290">
        <f>MC!E60</f>
        <v>0</v>
      </c>
      <c r="F52" s="539" t="str">
        <f>F51</f>
        <v xml:space="preserve"> Room/Area 12 </v>
      </c>
      <c r="G52" s="539">
        <f>G51</f>
        <v>0</v>
      </c>
      <c r="H52" s="539" t="str">
        <f t="shared" si="0"/>
        <v>DAY # 1</v>
      </c>
      <c r="J52" s="549" t="str">
        <f>IF(E218&lt;=C52,"DRY","WET")</f>
        <v>DRY</v>
      </c>
      <c r="K52" s="288"/>
      <c r="O52">
        <f t="shared" si="6"/>
        <v>28</v>
      </c>
    </row>
    <row r="53" spans="1:15" ht="18">
      <c r="A53" s="298"/>
      <c r="B53" s="420">
        <f>B49</f>
        <v>0</v>
      </c>
      <c r="C53" s="543">
        <f>C49</f>
        <v>16</v>
      </c>
      <c r="D53" s="275">
        <f>1+D52</f>
        <v>102</v>
      </c>
      <c r="E53" s="290">
        <f>MC!E61</f>
        <v>0</v>
      </c>
      <c r="F53" s="539" t="str">
        <f>F52</f>
        <v xml:space="preserve"> Room/Area 12 </v>
      </c>
      <c r="G53" s="539">
        <f>G52</f>
        <v>0</v>
      </c>
      <c r="H53" s="539" t="str">
        <f t="shared" si="0"/>
        <v>DAY # 1</v>
      </c>
      <c r="J53" s="549" t="str">
        <f>IF(E219&lt;=C53,"DRY","WET")</f>
        <v>DRY</v>
      </c>
      <c r="K53" s="288"/>
      <c r="O53">
        <f t="shared" si="6"/>
        <v>29</v>
      </c>
    </row>
    <row r="54" spans="1:15" ht="18">
      <c r="A54" s="263"/>
      <c r="B54" s="422"/>
      <c r="C54" s="541"/>
      <c r="D54" s="296"/>
      <c r="E54" s="290"/>
      <c r="F54" s="305"/>
      <c r="G54" s="305"/>
      <c r="H54" s="539" t="str">
        <f t="shared" si="0"/>
        <v>DAY # 1</v>
      </c>
      <c r="J54" s="551"/>
      <c r="K54" s="301"/>
      <c r="O54">
        <f t="shared" si="6"/>
        <v>30</v>
      </c>
    </row>
    <row r="55" spans="1:15" ht="18">
      <c r="A55" s="261" t="str">
        <f>'jobinfo(2)'!B65</f>
        <v xml:space="preserve"> Room/Area 13 </v>
      </c>
      <c r="B55" s="534" t="str">
        <f>B51</f>
        <v>Framing/SILLPLATE</v>
      </c>
      <c r="C55" s="544">
        <f t="shared" ref="C55:C69" si="8">C51</f>
        <v>20</v>
      </c>
      <c r="D55" s="278">
        <f>1+D219</f>
        <v>109</v>
      </c>
      <c r="E55" s="290">
        <f>MC!E63</f>
        <v>0</v>
      </c>
      <c r="F55" s="539" t="str">
        <f>A55</f>
        <v xml:space="preserve"> Room/Area 13 </v>
      </c>
      <c r="G55" s="539">
        <f>A56</f>
        <v>0</v>
      </c>
      <c r="H55" s="539" t="str">
        <f t="shared" si="0"/>
        <v>DAY # 1</v>
      </c>
      <c r="J55" s="549" t="str">
        <f>IF(E221&lt;=C55,"DRY","WET")</f>
        <v>DRY</v>
      </c>
      <c r="K55" s="290"/>
      <c r="O55">
        <f t="shared" si="6"/>
        <v>31</v>
      </c>
    </row>
    <row r="56" spans="1:15" ht="18">
      <c r="A56" s="289">
        <f>'MIT-EQPT'!B45</f>
        <v>0</v>
      </c>
      <c r="B56" s="534">
        <f t="shared" ref="B56:B57" si="9">B52</f>
        <v>0</v>
      </c>
      <c r="C56" s="544">
        <f t="shared" si="8"/>
        <v>18</v>
      </c>
      <c r="D56" s="275">
        <f>1+D55</f>
        <v>110</v>
      </c>
      <c r="E56" s="290">
        <f>MC!E64</f>
        <v>0</v>
      </c>
      <c r="F56" s="539" t="str">
        <f>F55</f>
        <v xml:space="preserve"> Room/Area 13 </v>
      </c>
      <c r="G56" s="539">
        <f>G55</f>
        <v>0</v>
      </c>
      <c r="H56" s="539" t="str">
        <f t="shared" si="0"/>
        <v>DAY # 1</v>
      </c>
      <c r="J56" s="549" t="str">
        <f>IF(E222&lt;=C56,"DRY","WET")</f>
        <v>DRY</v>
      </c>
      <c r="K56" s="288"/>
      <c r="O56">
        <f t="shared" si="6"/>
        <v>32</v>
      </c>
    </row>
    <row r="57" spans="1:15" ht="18">
      <c r="A57" s="298"/>
      <c r="B57" s="534">
        <f t="shared" si="9"/>
        <v>0</v>
      </c>
      <c r="C57" s="544">
        <f t="shared" si="8"/>
        <v>16</v>
      </c>
      <c r="D57" s="275">
        <f>1+D56</f>
        <v>111</v>
      </c>
      <c r="E57" s="290">
        <f>MC!E65</f>
        <v>0</v>
      </c>
      <c r="F57" s="539" t="str">
        <f>F56</f>
        <v xml:space="preserve"> Room/Area 13 </v>
      </c>
      <c r="G57" s="539">
        <f>G56</f>
        <v>0</v>
      </c>
      <c r="H57" s="539" t="str">
        <f t="shared" si="0"/>
        <v>DAY # 1</v>
      </c>
      <c r="J57" s="549" t="str">
        <f>IF(E223&lt;=C57,"DRY","WET")</f>
        <v>DRY</v>
      </c>
      <c r="K57" s="288"/>
      <c r="O57">
        <f t="shared" si="6"/>
        <v>33</v>
      </c>
    </row>
    <row r="58" spans="1:15" ht="18">
      <c r="A58" s="265"/>
      <c r="B58" s="422"/>
      <c r="C58" s="545"/>
      <c r="D58" s="295"/>
      <c r="E58" s="290"/>
      <c r="F58" s="305"/>
      <c r="G58" s="305"/>
      <c r="H58" s="539" t="str">
        <f t="shared" si="0"/>
        <v>DAY # 1</v>
      </c>
      <c r="J58" s="302"/>
      <c r="K58" s="265"/>
      <c r="O58">
        <f t="shared" si="6"/>
        <v>34</v>
      </c>
    </row>
    <row r="59" spans="1:15" ht="18">
      <c r="A59" s="261" t="str">
        <f>'jobinfo(2)'!B66</f>
        <v xml:space="preserve"> Room/Area 14 </v>
      </c>
      <c r="B59" s="534" t="str">
        <f>B55</f>
        <v>Framing/SILLPLATE</v>
      </c>
      <c r="C59" s="544">
        <f t="shared" si="8"/>
        <v>20</v>
      </c>
      <c r="D59" s="278">
        <f>1+D223</f>
        <v>118</v>
      </c>
      <c r="E59" s="290">
        <f>MC!E67</f>
        <v>0</v>
      </c>
      <c r="F59" s="539" t="str">
        <f>A59</f>
        <v xml:space="preserve"> Room/Area 14 </v>
      </c>
      <c r="G59" s="539">
        <f>A60</f>
        <v>0</v>
      </c>
      <c r="H59" s="539" t="str">
        <f t="shared" si="0"/>
        <v>DAY # 1</v>
      </c>
      <c r="J59" s="549" t="str">
        <f>IF(E225&lt;=C59,"DRY","WET")</f>
        <v>DRY</v>
      </c>
      <c r="K59" s="290"/>
      <c r="O59">
        <f t="shared" si="6"/>
        <v>35</v>
      </c>
    </row>
    <row r="60" spans="1:15" ht="18">
      <c r="A60" s="454">
        <f>'MIT-EQPT'!B46</f>
        <v>0</v>
      </c>
      <c r="B60" s="534">
        <f t="shared" ref="B60:B61" si="10">B56</f>
        <v>0</v>
      </c>
      <c r="C60" s="544">
        <f t="shared" si="8"/>
        <v>18</v>
      </c>
      <c r="D60" s="275">
        <f>1+D59</f>
        <v>119</v>
      </c>
      <c r="E60" s="290">
        <f>MC!E68</f>
        <v>0</v>
      </c>
      <c r="F60" s="539" t="str">
        <f>F59</f>
        <v xml:space="preserve"> Room/Area 14 </v>
      </c>
      <c r="G60" s="539">
        <f>G59</f>
        <v>0</v>
      </c>
      <c r="H60" s="539" t="str">
        <f t="shared" si="0"/>
        <v>DAY # 1</v>
      </c>
      <c r="J60" s="549" t="str">
        <f>IF(E226&lt;=C60,"DRY","WET")</f>
        <v>DRY</v>
      </c>
      <c r="K60" s="288"/>
      <c r="O60">
        <f t="shared" si="6"/>
        <v>36</v>
      </c>
    </row>
    <row r="61" spans="1:15" ht="18">
      <c r="A61" s="298"/>
      <c r="B61" s="534">
        <f t="shared" si="10"/>
        <v>0</v>
      </c>
      <c r="C61" s="544">
        <f t="shared" si="8"/>
        <v>16</v>
      </c>
      <c r="D61" s="275">
        <f>1+D60</f>
        <v>120</v>
      </c>
      <c r="E61" s="290">
        <f>MC!E69</f>
        <v>0</v>
      </c>
      <c r="F61" s="539" t="str">
        <f>F60</f>
        <v xml:space="preserve"> Room/Area 14 </v>
      </c>
      <c r="G61" s="539">
        <f>G60</f>
        <v>0</v>
      </c>
      <c r="H61" s="539" t="str">
        <f t="shared" si="0"/>
        <v>DAY # 1</v>
      </c>
      <c r="J61" s="549" t="str">
        <f>IF(E227&lt;=C61,"DRY","WET")</f>
        <v>DRY</v>
      </c>
      <c r="K61" s="288"/>
      <c r="O61">
        <f t="shared" si="6"/>
        <v>37</v>
      </c>
    </row>
    <row r="62" spans="1:15" ht="18">
      <c r="A62" s="301"/>
      <c r="B62" s="423"/>
      <c r="C62" s="545"/>
      <c r="D62" s="292"/>
      <c r="E62" s="290"/>
      <c r="F62" s="305"/>
      <c r="G62" s="305"/>
      <c r="H62" s="539" t="str">
        <f t="shared" si="0"/>
        <v>DAY # 1</v>
      </c>
      <c r="J62" s="549"/>
      <c r="K62" s="301"/>
      <c r="O62">
        <f t="shared" si="6"/>
        <v>38</v>
      </c>
    </row>
    <row r="63" spans="1:15" ht="18">
      <c r="A63" s="261" t="str">
        <f>'jobinfo(2)'!B67</f>
        <v xml:space="preserve"> Room/Area 15 </v>
      </c>
      <c r="B63" s="534" t="str">
        <f>B59</f>
        <v>Framing/SILLPLATE</v>
      </c>
      <c r="C63" s="544">
        <f t="shared" si="8"/>
        <v>20</v>
      </c>
      <c r="D63" s="278">
        <f>1+D227</f>
        <v>127</v>
      </c>
      <c r="E63" s="290">
        <f>MC!E71</f>
        <v>0</v>
      </c>
      <c r="F63" s="539" t="str">
        <f>A63</f>
        <v xml:space="preserve"> Room/Area 15 </v>
      </c>
      <c r="G63" s="539">
        <f>A64</f>
        <v>0</v>
      </c>
      <c r="H63" s="539" t="str">
        <f t="shared" si="0"/>
        <v>DAY # 1</v>
      </c>
      <c r="J63" s="549" t="str">
        <f>IF(E229&lt;=C63,"DRY","WET")</f>
        <v>DRY</v>
      </c>
      <c r="K63" s="290"/>
      <c r="O63">
        <f t="shared" si="6"/>
        <v>39</v>
      </c>
    </row>
    <row r="64" spans="1:15" ht="18" customHeight="1">
      <c r="A64" s="454">
        <f>'MIT-EQPT'!B47</f>
        <v>0</v>
      </c>
      <c r="B64" s="534">
        <f t="shared" ref="B64:B65" si="11">B60</f>
        <v>0</v>
      </c>
      <c r="C64" s="544">
        <f t="shared" si="8"/>
        <v>18</v>
      </c>
      <c r="D64" s="275">
        <f>1+D63</f>
        <v>128</v>
      </c>
      <c r="E64" s="290">
        <f>MC!E72</f>
        <v>0</v>
      </c>
      <c r="F64" s="539" t="str">
        <f>F63</f>
        <v xml:space="preserve"> Room/Area 15 </v>
      </c>
      <c r="G64" s="539">
        <f>G63</f>
        <v>0</v>
      </c>
      <c r="H64" s="539" t="str">
        <f t="shared" si="0"/>
        <v>DAY # 1</v>
      </c>
      <c r="J64" s="549" t="str">
        <f>IF(E230&lt;=C64,"DRY","WET")</f>
        <v>DRY</v>
      </c>
      <c r="K64" s="288"/>
      <c r="O64">
        <f t="shared" si="6"/>
        <v>40</v>
      </c>
    </row>
    <row r="65" spans="1:15" ht="18">
      <c r="A65" s="298"/>
      <c r="B65" s="534">
        <f t="shared" si="11"/>
        <v>0</v>
      </c>
      <c r="C65" s="544">
        <f t="shared" si="8"/>
        <v>16</v>
      </c>
      <c r="D65" s="275">
        <f>1+D64</f>
        <v>129</v>
      </c>
      <c r="E65" s="290">
        <f>MC!E73</f>
        <v>0</v>
      </c>
      <c r="F65" s="539" t="str">
        <f>F64</f>
        <v xml:space="preserve"> Room/Area 15 </v>
      </c>
      <c r="G65" s="539">
        <f>G64</f>
        <v>0</v>
      </c>
      <c r="H65" s="539" t="str">
        <f t="shared" si="0"/>
        <v>DAY # 1</v>
      </c>
      <c r="J65" s="549" t="str">
        <f>IF(E231&lt;=C65,"DRY","WET")</f>
        <v>DRY</v>
      </c>
      <c r="K65" s="288"/>
      <c r="O65">
        <f t="shared" si="6"/>
        <v>41</v>
      </c>
    </row>
    <row r="66" spans="1:15" ht="18">
      <c r="A66" s="263"/>
      <c r="B66" s="422"/>
      <c r="C66" s="542"/>
      <c r="D66" s="294"/>
      <c r="E66" s="290"/>
      <c r="F66" s="305"/>
      <c r="G66" s="305"/>
      <c r="H66" s="539" t="str">
        <f t="shared" si="0"/>
        <v>DAY # 1</v>
      </c>
      <c r="J66" s="551"/>
      <c r="K66" s="297"/>
      <c r="O66">
        <f t="shared" si="6"/>
        <v>42</v>
      </c>
    </row>
    <row r="67" spans="1:15" ht="18">
      <c r="A67" s="261" t="str">
        <f>'jobinfo(2)'!B68</f>
        <v xml:space="preserve"> Room/Area 16 </v>
      </c>
      <c r="B67" s="534" t="str">
        <f>B63</f>
        <v>Framing/SILLPLATE</v>
      </c>
      <c r="C67" s="544">
        <f t="shared" si="8"/>
        <v>20</v>
      </c>
      <c r="D67" s="278">
        <f>1+D231</f>
        <v>136</v>
      </c>
      <c r="E67" s="290">
        <f>MC!E75</f>
        <v>0</v>
      </c>
      <c r="F67" s="539" t="str">
        <f>A67</f>
        <v xml:space="preserve"> Room/Area 16 </v>
      </c>
      <c r="G67" s="539">
        <f>A68</f>
        <v>0</v>
      </c>
      <c r="H67" s="539" t="str">
        <f t="shared" si="0"/>
        <v>DAY # 1</v>
      </c>
      <c r="J67" s="549" t="str">
        <f>IF(E233&lt;=C67,"DRY","WET")</f>
        <v>DRY</v>
      </c>
      <c r="K67" s="284"/>
      <c r="O67">
        <f t="shared" ref="O67:O130" si="12">1+O66</f>
        <v>43</v>
      </c>
    </row>
    <row r="68" spans="1:15" ht="18" customHeight="1">
      <c r="A68" s="454">
        <f>'MIT-EQPT'!B48</f>
        <v>0</v>
      </c>
      <c r="B68" s="534">
        <f t="shared" ref="B68:B69" si="13">B64</f>
        <v>0</v>
      </c>
      <c r="C68" s="544">
        <f t="shared" si="8"/>
        <v>18</v>
      </c>
      <c r="D68" s="275">
        <f>1+D67</f>
        <v>137</v>
      </c>
      <c r="E68" s="290">
        <f>MC!E76</f>
        <v>0</v>
      </c>
      <c r="F68" s="539" t="str">
        <f>F67</f>
        <v xml:space="preserve"> Room/Area 16 </v>
      </c>
      <c r="G68" s="539">
        <f>G67</f>
        <v>0</v>
      </c>
      <c r="H68" s="539" t="str">
        <f t="shared" si="0"/>
        <v>DAY # 1</v>
      </c>
      <c r="J68" s="549" t="str">
        <f>IF(E234&lt;=C68,"DRY","WET")</f>
        <v>DRY</v>
      </c>
      <c r="K68" s="284"/>
      <c r="O68">
        <f t="shared" si="12"/>
        <v>44</v>
      </c>
    </row>
    <row r="69" spans="1:15" ht="18">
      <c r="A69" s="289"/>
      <c r="B69" s="534">
        <f t="shared" si="13"/>
        <v>0</v>
      </c>
      <c r="C69" s="544">
        <f t="shared" si="8"/>
        <v>16</v>
      </c>
      <c r="D69" s="275">
        <f>1+D68</f>
        <v>138</v>
      </c>
      <c r="E69" s="290">
        <f>MC!E77</f>
        <v>0</v>
      </c>
      <c r="F69" s="539" t="str">
        <f>F68</f>
        <v xml:space="preserve"> Room/Area 16 </v>
      </c>
      <c r="G69" s="539">
        <f>G68</f>
        <v>0</v>
      </c>
      <c r="H69" s="539" t="str">
        <f t="shared" si="0"/>
        <v>DAY # 1</v>
      </c>
      <c r="J69" s="549" t="str">
        <f>IF(E235&lt;=C69,"DRY","WET")</f>
        <v>DRY</v>
      </c>
      <c r="K69" s="284"/>
      <c r="O69">
        <f t="shared" si="12"/>
        <v>45</v>
      </c>
    </row>
    <row r="70" spans="1:15" ht="18">
      <c r="A70" s="263"/>
      <c r="B70" s="422"/>
      <c r="C70" s="542"/>
      <c r="D70" s="294"/>
      <c r="E70" s="290"/>
      <c r="F70" s="305"/>
      <c r="G70" s="305"/>
      <c r="H70" s="539" t="str">
        <f t="shared" ref="H70:H86" si="14">H69</f>
        <v>DAY # 1</v>
      </c>
      <c r="J70" s="287"/>
      <c r="K70" s="279"/>
      <c r="O70">
        <f t="shared" si="12"/>
        <v>46</v>
      </c>
    </row>
    <row r="71" spans="1:15" ht="18">
      <c r="A71" s="261" t="str">
        <f>'jobinfo(2)'!B69</f>
        <v xml:space="preserve"> Room/Area 17 </v>
      </c>
      <c r="B71" s="420">
        <f>B47</f>
        <v>0</v>
      </c>
      <c r="C71" s="544" t="e">
        <f>C47</f>
        <v>#REF!</v>
      </c>
      <c r="D71" s="278">
        <f>1+D235</f>
        <v>145</v>
      </c>
      <c r="E71" s="290">
        <f>MC!E79</f>
        <v>0</v>
      </c>
      <c r="F71" s="539" t="str">
        <f>A71</f>
        <v xml:space="preserve"> Room/Area 17 </v>
      </c>
      <c r="G71" s="539">
        <f>A72</f>
        <v>0</v>
      </c>
      <c r="H71" s="539" t="str">
        <f t="shared" si="14"/>
        <v>DAY # 1</v>
      </c>
      <c r="J71" s="549" t="e">
        <f>IF(E237&lt;=C71,"DRY","WET")</f>
        <v>#REF!</v>
      </c>
      <c r="K71" s="284"/>
      <c r="O71">
        <f t="shared" si="12"/>
        <v>47</v>
      </c>
    </row>
    <row r="72" spans="1:15" ht="18">
      <c r="A72" s="289">
        <f>'MIT-EQPT'!B49</f>
        <v>0</v>
      </c>
      <c r="B72" s="534">
        <f t="shared" ref="B72:C73" si="15">B68</f>
        <v>0</v>
      </c>
      <c r="C72" s="544">
        <f t="shared" si="15"/>
        <v>18</v>
      </c>
      <c r="D72" s="275">
        <f>1+D71</f>
        <v>146</v>
      </c>
      <c r="E72" s="290">
        <f>MC!E80</f>
        <v>0</v>
      </c>
      <c r="F72" s="539" t="str">
        <f>F71</f>
        <v xml:space="preserve"> Room/Area 17 </v>
      </c>
      <c r="G72" s="539">
        <f>G71</f>
        <v>0</v>
      </c>
      <c r="H72" s="539" t="str">
        <f t="shared" si="14"/>
        <v>DAY # 1</v>
      </c>
      <c r="J72" s="549" t="str">
        <f>IF(E238&lt;=C72,"DRY","WET")</f>
        <v>DRY</v>
      </c>
      <c r="K72" s="284"/>
      <c r="O72">
        <f t="shared" si="12"/>
        <v>48</v>
      </c>
    </row>
    <row r="73" spans="1:15" ht="18">
      <c r="A73" s="289"/>
      <c r="B73" s="534">
        <f t="shared" si="15"/>
        <v>0</v>
      </c>
      <c r="C73" s="544">
        <f t="shared" si="15"/>
        <v>16</v>
      </c>
      <c r="D73" s="275">
        <f>1+D72</f>
        <v>147</v>
      </c>
      <c r="E73" s="290">
        <f>MC!E81</f>
        <v>0</v>
      </c>
      <c r="F73" s="539" t="str">
        <f>F72</f>
        <v xml:space="preserve"> Room/Area 17 </v>
      </c>
      <c r="G73" s="539">
        <f>G72</f>
        <v>0</v>
      </c>
      <c r="H73" s="539" t="str">
        <f t="shared" si="14"/>
        <v>DAY # 1</v>
      </c>
      <c r="J73" s="549" t="str">
        <f>IF(E239&lt;=C73,"DRY","WET")</f>
        <v>DRY</v>
      </c>
      <c r="K73" s="284"/>
      <c r="O73">
        <f t="shared" si="12"/>
        <v>49</v>
      </c>
    </row>
    <row r="74" spans="1:15" ht="18">
      <c r="A74" s="264"/>
      <c r="B74" s="426"/>
      <c r="C74" s="542"/>
      <c r="D74" s="292"/>
      <c r="E74" s="290"/>
      <c r="F74" s="305"/>
      <c r="G74" s="305"/>
      <c r="H74" s="539" t="str">
        <f t="shared" si="14"/>
        <v>DAY # 1</v>
      </c>
      <c r="J74" s="302"/>
      <c r="K74" s="264"/>
      <c r="O74">
        <f t="shared" si="12"/>
        <v>50</v>
      </c>
    </row>
    <row r="75" spans="1:15" ht="18">
      <c r="A75" s="261" t="str">
        <f>'jobinfo(2)'!B70</f>
        <v xml:space="preserve"> Room/Area 18 </v>
      </c>
      <c r="B75" s="424" t="s">
        <v>1253</v>
      </c>
      <c r="C75" s="285"/>
      <c r="D75" s="278">
        <f>1+D239</f>
        <v>154</v>
      </c>
      <c r="E75" s="290">
        <f>MC!E83</f>
        <v>0</v>
      </c>
      <c r="F75" s="539" t="str">
        <f>A75</f>
        <v xml:space="preserve"> Room/Area 18 </v>
      </c>
      <c r="G75" s="539">
        <f>A76</f>
        <v>0</v>
      </c>
      <c r="H75" s="539" t="str">
        <f t="shared" si="14"/>
        <v>DAY # 1</v>
      </c>
      <c r="J75" s="549" t="str">
        <f>IF(E241&lt;=C75,"DRY","WET")</f>
        <v>DRY</v>
      </c>
      <c r="K75" s="284"/>
      <c r="O75">
        <f t="shared" si="12"/>
        <v>51</v>
      </c>
    </row>
    <row r="76" spans="1:15" ht="18">
      <c r="A76" s="492">
        <f>'MIT-EQPT'!B50</f>
        <v>0</v>
      </c>
      <c r="B76" s="424" t="s">
        <v>1253</v>
      </c>
      <c r="C76" s="285"/>
      <c r="D76" s="275">
        <f>1+D75</f>
        <v>155</v>
      </c>
      <c r="E76" s="290">
        <f>MC!E84</f>
        <v>0</v>
      </c>
      <c r="F76" s="539" t="str">
        <f>F75</f>
        <v xml:space="preserve"> Room/Area 18 </v>
      </c>
      <c r="G76" s="539">
        <f>G75</f>
        <v>0</v>
      </c>
      <c r="H76" s="539" t="str">
        <f t="shared" si="14"/>
        <v>DAY # 1</v>
      </c>
      <c r="J76" s="549" t="str">
        <f>IF(E242&lt;=C76,"DRY","WET")</f>
        <v>DRY</v>
      </c>
      <c r="K76" s="284"/>
      <c r="O76">
        <f t="shared" si="12"/>
        <v>52</v>
      </c>
    </row>
    <row r="77" spans="1:15" ht="18">
      <c r="A77" s="289"/>
      <c r="B77" s="424" t="s">
        <v>1253</v>
      </c>
      <c r="C77" s="285"/>
      <c r="D77" s="275">
        <f>1+D76</f>
        <v>156</v>
      </c>
      <c r="E77" s="290">
        <f>MC!E85</f>
        <v>0</v>
      </c>
      <c r="F77" s="539" t="str">
        <f>F76</f>
        <v xml:space="preserve"> Room/Area 18 </v>
      </c>
      <c r="G77" s="539">
        <f>G76</f>
        <v>0</v>
      </c>
      <c r="H77" s="539" t="str">
        <f t="shared" si="14"/>
        <v>DAY # 1</v>
      </c>
      <c r="J77" s="549" t="str">
        <f>IF(E243&lt;=C77,"DRY","WET")</f>
        <v>DRY</v>
      </c>
      <c r="K77" s="284"/>
      <c r="O77">
        <f t="shared" si="12"/>
        <v>53</v>
      </c>
    </row>
    <row r="78" spans="1:15" ht="18">
      <c r="A78" s="263"/>
      <c r="B78" s="426"/>
      <c r="C78" s="287"/>
      <c r="D78" s="294"/>
      <c r="E78" s="290"/>
      <c r="F78" s="305"/>
      <c r="G78" s="299"/>
      <c r="H78" s="539" t="str">
        <f t="shared" si="14"/>
        <v>DAY # 1</v>
      </c>
      <c r="J78" s="549"/>
      <c r="K78" s="264"/>
      <c r="O78">
        <f t="shared" si="12"/>
        <v>54</v>
      </c>
    </row>
    <row r="79" spans="1:15" ht="18">
      <c r="A79" s="261" t="str">
        <f>'jobinfo(2)'!B71</f>
        <v xml:space="preserve"> Room/Area 19 </v>
      </c>
      <c r="B79" s="424" t="s">
        <v>1254</v>
      </c>
      <c r="C79" s="285"/>
      <c r="D79" s="278">
        <f>1+D243</f>
        <v>163</v>
      </c>
      <c r="E79" s="290">
        <f>MC!E87</f>
        <v>0</v>
      </c>
      <c r="F79" s="539" t="str">
        <f>A79</f>
        <v xml:space="preserve"> Room/Area 19 </v>
      </c>
      <c r="G79" s="539">
        <f>A80</f>
        <v>0</v>
      </c>
      <c r="H79" s="539" t="str">
        <f t="shared" si="14"/>
        <v>DAY # 1</v>
      </c>
      <c r="J79" s="549" t="str">
        <f>IF(E245&lt;=C79,"DRY","WET")</f>
        <v>DRY</v>
      </c>
      <c r="K79" s="284"/>
      <c r="O79">
        <f t="shared" si="12"/>
        <v>55</v>
      </c>
    </row>
    <row r="80" spans="1:15" ht="18">
      <c r="A80" s="491">
        <f>'MIT-EQPT'!B51</f>
        <v>0</v>
      </c>
      <c r="B80" s="424" t="s">
        <v>1254</v>
      </c>
      <c r="C80" s="285"/>
      <c r="D80" s="275">
        <f>1+D79</f>
        <v>164</v>
      </c>
      <c r="E80" s="290">
        <f>MC!E88</f>
        <v>0</v>
      </c>
      <c r="F80" s="539" t="str">
        <f>F79</f>
        <v xml:space="preserve"> Room/Area 19 </v>
      </c>
      <c r="G80" s="539">
        <f>G79</f>
        <v>0</v>
      </c>
      <c r="H80" s="539" t="str">
        <f t="shared" si="14"/>
        <v>DAY # 1</v>
      </c>
      <c r="J80" s="549" t="str">
        <f>IF(E246&lt;=C80,"DRY","WET")</f>
        <v>DRY</v>
      </c>
      <c r="K80" s="284"/>
      <c r="O80">
        <f t="shared" si="12"/>
        <v>56</v>
      </c>
    </row>
    <row r="81" spans="1:15" ht="18">
      <c r="A81" s="289"/>
      <c r="B81" s="424" t="s">
        <v>1254</v>
      </c>
      <c r="C81" s="285"/>
      <c r="D81" s="275">
        <f>1+D80</f>
        <v>165</v>
      </c>
      <c r="E81" s="290">
        <f>MC!E89</f>
        <v>0</v>
      </c>
      <c r="F81" s="539" t="str">
        <f>F80</f>
        <v xml:space="preserve"> Room/Area 19 </v>
      </c>
      <c r="G81" s="539">
        <f>G80</f>
        <v>0</v>
      </c>
      <c r="H81" s="539" t="str">
        <f t="shared" si="14"/>
        <v>DAY # 1</v>
      </c>
      <c r="J81" s="549" t="str">
        <f>IF(E247&lt;=C81,"DRY","WET")</f>
        <v>DRY</v>
      </c>
      <c r="K81" s="284"/>
      <c r="O81">
        <f t="shared" si="12"/>
        <v>57</v>
      </c>
    </row>
    <row r="82" spans="1:15" ht="18">
      <c r="A82" s="263"/>
      <c r="B82" s="422"/>
      <c r="C82" s="287"/>
      <c r="D82" s="292"/>
      <c r="E82" s="290"/>
      <c r="F82" s="305"/>
      <c r="H82" s="539" t="str">
        <f t="shared" si="14"/>
        <v>DAY # 1</v>
      </c>
      <c r="J82" s="551"/>
      <c r="K82" s="264"/>
      <c r="O82">
        <f t="shared" si="12"/>
        <v>58</v>
      </c>
    </row>
    <row r="83" spans="1:15" ht="18">
      <c r="A83" s="261" t="str">
        <f>'jobinfo(2)'!B72</f>
        <v xml:space="preserve"> Room/Area 20 </v>
      </c>
      <c r="B83" s="425" t="s">
        <v>1255</v>
      </c>
      <c r="C83" s="287"/>
      <c r="D83" s="278">
        <f>1+D247</f>
        <v>172</v>
      </c>
      <c r="E83" s="290">
        <f>MC!E91</f>
        <v>0</v>
      </c>
      <c r="F83" s="539" t="str">
        <f>A83</f>
        <v xml:space="preserve"> Room/Area 20 </v>
      </c>
      <c r="G83" s="539">
        <f>A84</f>
        <v>0</v>
      </c>
      <c r="H83" s="539" t="str">
        <f t="shared" si="14"/>
        <v>DAY # 1</v>
      </c>
      <c r="J83" s="549" t="str">
        <f>IF(E249&lt;=C83,"DRY","WET")</f>
        <v>DRY</v>
      </c>
      <c r="K83" s="284"/>
      <c r="O83">
        <f t="shared" si="12"/>
        <v>59</v>
      </c>
    </row>
    <row r="84" spans="1:15" ht="18">
      <c r="A84" s="289">
        <f>'MIT-EQPT'!B52</f>
        <v>0</v>
      </c>
      <c r="B84" s="425" t="s">
        <v>1255</v>
      </c>
      <c r="C84" s="287"/>
      <c r="D84" s="275">
        <f>1+D83</f>
        <v>173</v>
      </c>
      <c r="E84" s="290">
        <f>MC!E92</f>
        <v>0</v>
      </c>
      <c r="F84" s="539" t="str">
        <f>F83</f>
        <v xml:space="preserve"> Room/Area 20 </v>
      </c>
      <c r="G84" s="539">
        <f>G83</f>
        <v>0</v>
      </c>
      <c r="H84" s="539" t="str">
        <f t="shared" si="14"/>
        <v>DAY # 1</v>
      </c>
      <c r="J84" s="549" t="str">
        <f>IF(E250&lt;=C84,"DRY","WET")</f>
        <v>DRY</v>
      </c>
      <c r="K84" s="284"/>
      <c r="O84">
        <f t="shared" si="12"/>
        <v>60</v>
      </c>
    </row>
    <row r="85" spans="1:15" ht="18">
      <c r="A85" s="286"/>
      <c r="B85" s="425" t="s">
        <v>1255</v>
      </c>
      <c r="C85" s="287"/>
      <c r="D85" s="275">
        <f>1+D84</f>
        <v>174</v>
      </c>
      <c r="E85" s="290">
        <f>MC!E93</f>
        <v>0</v>
      </c>
      <c r="F85" s="539" t="str">
        <f>F84</f>
        <v xml:space="preserve"> Room/Area 20 </v>
      </c>
      <c r="G85" s="539">
        <f>G84</f>
        <v>0</v>
      </c>
      <c r="H85" s="539" t="str">
        <f t="shared" si="14"/>
        <v>DAY # 1</v>
      </c>
      <c r="J85" s="549" t="str">
        <f>IF(E251&lt;=C85,"DRY","WET")</f>
        <v>DRY</v>
      </c>
      <c r="K85" s="284"/>
      <c r="O85">
        <f t="shared" si="12"/>
        <v>61</v>
      </c>
    </row>
    <row r="86" spans="1:15" ht="18">
      <c r="A86" s="283"/>
      <c r="C86" s="280"/>
      <c r="D86" s="275">
        <f>1+D85</f>
        <v>175</v>
      </c>
      <c r="E86" s="290"/>
      <c r="F86" s="539"/>
      <c r="H86" s="539" t="str">
        <f t="shared" si="14"/>
        <v>DAY # 1</v>
      </c>
      <c r="J86" s="280"/>
      <c r="K86" s="279"/>
      <c r="O86">
        <f t="shared" si="12"/>
        <v>62</v>
      </c>
    </row>
    <row r="87" spans="1:15" ht="18">
      <c r="D87" s="278">
        <f>1+D6</f>
        <v>4</v>
      </c>
      <c r="E87" s="334">
        <f>MC!G4</f>
        <v>0</v>
      </c>
      <c r="F87" s="539" t="str">
        <f>$A$4</f>
        <v xml:space="preserve"> Room/Area 1 </v>
      </c>
      <c r="G87" s="539">
        <f>$A$5</f>
        <v>0</v>
      </c>
      <c r="H87" s="539" t="str">
        <f>$G$3</f>
        <v>DAY # 2</v>
      </c>
      <c r="O87">
        <f t="shared" si="12"/>
        <v>63</v>
      </c>
    </row>
    <row r="88" spans="1:15" ht="18">
      <c r="D88" s="275">
        <f>1+D87</f>
        <v>5</v>
      </c>
      <c r="E88" s="290">
        <f>MC!G5</f>
        <v>0</v>
      </c>
      <c r="F88" s="539" t="str">
        <f>F87</f>
        <v xml:space="preserve"> Room/Area 1 </v>
      </c>
      <c r="G88" s="539">
        <f>G87</f>
        <v>0</v>
      </c>
      <c r="H88" s="539" t="str">
        <f>H87</f>
        <v>DAY # 2</v>
      </c>
      <c r="O88">
        <f t="shared" si="12"/>
        <v>64</v>
      </c>
    </row>
    <row r="89" spans="1:15" ht="18">
      <c r="D89" s="275">
        <f>1+D88</f>
        <v>6</v>
      </c>
      <c r="E89" s="334">
        <f>MC!G6</f>
        <v>0</v>
      </c>
      <c r="F89" s="539" t="str">
        <f>F88</f>
        <v xml:space="preserve"> Room/Area 1 </v>
      </c>
      <c r="G89" s="539">
        <f>G88</f>
        <v>0</v>
      </c>
      <c r="H89" s="539" t="str">
        <f t="shared" ref="H89:H152" si="16">H88</f>
        <v>DAY # 2</v>
      </c>
      <c r="O89">
        <f t="shared" si="12"/>
        <v>65</v>
      </c>
    </row>
    <row r="90" spans="1:15" ht="18">
      <c r="D90" s="306"/>
      <c r="E90" s="297"/>
      <c r="F90" s="305"/>
      <c r="G90" s="305"/>
      <c r="H90" s="539" t="str">
        <f t="shared" si="16"/>
        <v>DAY # 2</v>
      </c>
      <c r="O90">
        <f t="shared" si="12"/>
        <v>66</v>
      </c>
    </row>
    <row r="91" spans="1:15" ht="18">
      <c r="D91" s="278">
        <f>1+D10</f>
        <v>13</v>
      </c>
      <c r="E91" s="290">
        <f>MC!G8</f>
        <v>0</v>
      </c>
      <c r="F91" s="539" t="str">
        <f>A8</f>
        <v xml:space="preserve"> Room/Area 2 </v>
      </c>
      <c r="G91" s="539">
        <f>A9</f>
        <v>0</v>
      </c>
      <c r="H91" s="539" t="str">
        <f t="shared" si="16"/>
        <v>DAY # 2</v>
      </c>
      <c r="O91">
        <f t="shared" si="12"/>
        <v>67</v>
      </c>
    </row>
    <row r="92" spans="1:15" ht="18">
      <c r="D92" s="275">
        <f>1+D91</f>
        <v>14</v>
      </c>
      <c r="E92" s="290">
        <f>MC!G9</f>
        <v>0</v>
      </c>
      <c r="F92" s="539" t="str">
        <f>F91</f>
        <v xml:space="preserve"> Room/Area 2 </v>
      </c>
      <c r="G92" s="539">
        <f>G91</f>
        <v>0</v>
      </c>
      <c r="H92" s="539" t="str">
        <f t="shared" si="16"/>
        <v>DAY # 2</v>
      </c>
      <c r="O92">
        <f t="shared" si="12"/>
        <v>68</v>
      </c>
    </row>
    <row r="93" spans="1:15" ht="18">
      <c r="D93" s="275">
        <f>1+D92</f>
        <v>15</v>
      </c>
      <c r="E93" s="290">
        <f>MC!G10</f>
        <v>0</v>
      </c>
      <c r="F93" s="539" t="str">
        <f>F92</f>
        <v xml:space="preserve"> Room/Area 2 </v>
      </c>
      <c r="G93" s="539">
        <f>G92</f>
        <v>0</v>
      </c>
      <c r="H93" s="539" t="str">
        <f t="shared" si="16"/>
        <v>DAY # 2</v>
      </c>
      <c r="O93">
        <f t="shared" si="12"/>
        <v>69</v>
      </c>
    </row>
    <row r="94" spans="1:15" ht="18">
      <c r="D94" s="294"/>
      <c r="E94" s="301"/>
      <c r="H94" s="539" t="str">
        <f t="shared" si="16"/>
        <v>DAY # 2</v>
      </c>
      <c r="O94">
        <f t="shared" si="12"/>
        <v>70</v>
      </c>
    </row>
    <row r="95" spans="1:15" ht="18">
      <c r="D95" s="278">
        <f>1+D14</f>
        <v>22</v>
      </c>
      <c r="E95" s="290">
        <f>MC!G12</f>
        <v>0</v>
      </c>
      <c r="F95" s="539" t="str">
        <f>A12</f>
        <v xml:space="preserve"> Room/Area 3 </v>
      </c>
      <c r="G95" s="539">
        <f>A13</f>
        <v>0</v>
      </c>
      <c r="H95" s="539" t="str">
        <f t="shared" si="16"/>
        <v>DAY # 2</v>
      </c>
      <c r="O95">
        <f t="shared" si="12"/>
        <v>71</v>
      </c>
    </row>
    <row r="96" spans="1:15" ht="18">
      <c r="D96" s="275">
        <f>1+D95</f>
        <v>23</v>
      </c>
      <c r="E96" s="290">
        <f>MC!G13</f>
        <v>0</v>
      </c>
      <c r="F96" s="539" t="str">
        <f>F95</f>
        <v xml:space="preserve"> Room/Area 3 </v>
      </c>
      <c r="G96" s="539">
        <f>G95</f>
        <v>0</v>
      </c>
      <c r="H96" s="539" t="str">
        <f t="shared" si="16"/>
        <v>DAY # 2</v>
      </c>
      <c r="O96">
        <f t="shared" si="12"/>
        <v>72</v>
      </c>
    </row>
    <row r="97" spans="4:15" ht="18">
      <c r="D97" s="275">
        <f>1+D96</f>
        <v>24</v>
      </c>
      <c r="E97" s="290">
        <f>MC!G14</f>
        <v>0</v>
      </c>
      <c r="F97" s="539" t="str">
        <f>F96</f>
        <v xml:space="preserve"> Room/Area 3 </v>
      </c>
      <c r="G97" s="539">
        <f>G96</f>
        <v>0</v>
      </c>
      <c r="H97" s="539" t="str">
        <f t="shared" si="16"/>
        <v>DAY # 2</v>
      </c>
      <c r="O97">
        <f t="shared" si="12"/>
        <v>73</v>
      </c>
    </row>
    <row r="98" spans="4:15" ht="18">
      <c r="D98" s="292"/>
      <c r="E98" s="297"/>
      <c r="F98" s="305"/>
      <c r="G98" s="305"/>
      <c r="H98" s="539" t="str">
        <f t="shared" si="16"/>
        <v>DAY # 2</v>
      </c>
      <c r="O98">
        <f t="shared" si="12"/>
        <v>74</v>
      </c>
    </row>
    <row r="99" spans="4:15" ht="18">
      <c r="D99" s="278">
        <f>1+D18</f>
        <v>31</v>
      </c>
      <c r="E99" s="290">
        <f>MC!G16</f>
        <v>0</v>
      </c>
      <c r="F99" s="539" t="str">
        <f>A16</f>
        <v xml:space="preserve"> Room/Area 4 </v>
      </c>
      <c r="G99" s="539">
        <f>A17</f>
        <v>0</v>
      </c>
      <c r="H99" s="539" t="str">
        <f t="shared" si="16"/>
        <v>DAY # 2</v>
      </c>
      <c r="O99">
        <f t="shared" si="12"/>
        <v>75</v>
      </c>
    </row>
    <row r="100" spans="4:15" ht="18">
      <c r="D100" s="275">
        <f>1+D99</f>
        <v>32</v>
      </c>
      <c r="E100" s="290">
        <f>MC!G17</f>
        <v>0</v>
      </c>
      <c r="F100" s="539" t="str">
        <f>F99</f>
        <v xml:space="preserve"> Room/Area 4 </v>
      </c>
      <c r="G100" s="539">
        <f>G99</f>
        <v>0</v>
      </c>
      <c r="H100" s="539" t="str">
        <f t="shared" si="16"/>
        <v>DAY # 2</v>
      </c>
      <c r="O100">
        <f t="shared" si="12"/>
        <v>76</v>
      </c>
    </row>
    <row r="101" spans="4:15" ht="18">
      <c r="D101" s="275">
        <f>1+D100</f>
        <v>33</v>
      </c>
      <c r="E101" s="290">
        <f>MC!G18</f>
        <v>0</v>
      </c>
      <c r="F101" s="539" t="str">
        <f>F100</f>
        <v xml:space="preserve"> Room/Area 4 </v>
      </c>
      <c r="G101" s="539">
        <f>G100</f>
        <v>0</v>
      </c>
      <c r="H101" s="539" t="str">
        <f t="shared" si="16"/>
        <v>DAY # 2</v>
      </c>
      <c r="O101">
        <f t="shared" si="12"/>
        <v>77</v>
      </c>
    </row>
    <row r="102" spans="4:15" ht="18">
      <c r="D102" s="294"/>
      <c r="E102" s="301"/>
      <c r="F102" s="299"/>
      <c r="G102" s="299"/>
      <c r="H102" s="539" t="str">
        <f t="shared" si="16"/>
        <v>DAY # 2</v>
      </c>
      <c r="O102">
        <f t="shared" si="12"/>
        <v>78</v>
      </c>
    </row>
    <row r="103" spans="4:15" ht="18">
      <c r="D103" s="278">
        <f>1+D22</f>
        <v>40</v>
      </c>
      <c r="E103" s="290">
        <f>MC!G20</f>
        <v>0</v>
      </c>
      <c r="F103" s="539" t="str">
        <f>A20</f>
        <v xml:space="preserve"> Room/Area 5 </v>
      </c>
      <c r="G103" s="539">
        <f>A21</f>
        <v>0</v>
      </c>
      <c r="H103" s="539" t="str">
        <f t="shared" si="16"/>
        <v>DAY # 2</v>
      </c>
      <c r="O103">
        <f t="shared" si="12"/>
        <v>79</v>
      </c>
    </row>
    <row r="104" spans="4:15" ht="18">
      <c r="D104" s="275">
        <f>1+D103</f>
        <v>41</v>
      </c>
      <c r="E104" s="290">
        <f>MC!G21</f>
        <v>0</v>
      </c>
      <c r="F104" s="539" t="str">
        <f>F103</f>
        <v xml:space="preserve"> Room/Area 5 </v>
      </c>
      <c r="G104" s="539">
        <f>G103</f>
        <v>0</v>
      </c>
      <c r="H104" s="539" t="str">
        <f t="shared" si="16"/>
        <v>DAY # 2</v>
      </c>
      <c r="O104">
        <f t="shared" si="12"/>
        <v>80</v>
      </c>
    </row>
    <row r="105" spans="4:15" ht="18">
      <c r="D105" s="275">
        <f>1+D104</f>
        <v>42</v>
      </c>
      <c r="E105" s="290">
        <f>MC!G22</f>
        <v>0</v>
      </c>
      <c r="F105" s="539" t="str">
        <f>F104</f>
        <v xml:space="preserve"> Room/Area 5 </v>
      </c>
      <c r="G105" s="539">
        <f>G104</f>
        <v>0</v>
      </c>
      <c r="H105" s="539" t="str">
        <f t="shared" si="16"/>
        <v>DAY # 2</v>
      </c>
      <c r="O105">
        <f t="shared" si="12"/>
        <v>81</v>
      </c>
    </row>
    <row r="106" spans="4:15" ht="18">
      <c r="D106" s="294"/>
      <c r="E106" s="297"/>
      <c r="F106" s="305"/>
      <c r="G106" s="305"/>
      <c r="H106" s="539" t="str">
        <f t="shared" si="16"/>
        <v>DAY # 2</v>
      </c>
      <c r="O106">
        <f t="shared" si="12"/>
        <v>82</v>
      </c>
    </row>
    <row r="107" spans="4:15" ht="18">
      <c r="D107" s="278">
        <f>1+D26</f>
        <v>49</v>
      </c>
      <c r="E107" s="290">
        <f>MC!G24</f>
        <v>0</v>
      </c>
      <c r="F107" s="539" t="str">
        <f>A24</f>
        <v xml:space="preserve"> Room/Area 6 </v>
      </c>
      <c r="G107" s="539">
        <f>A25</f>
        <v>0</v>
      </c>
      <c r="H107" s="539" t="str">
        <f t="shared" si="16"/>
        <v>DAY # 2</v>
      </c>
      <c r="O107">
        <f t="shared" si="12"/>
        <v>83</v>
      </c>
    </row>
    <row r="108" spans="4:15" ht="18">
      <c r="D108" s="275">
        <f>1+D107</f>
        <v>50</v>
      </c>
      <c r="E108" s="290">
        <f>MC!G25</f>
        <v>0</v>
      </c>
      <c r="F108" s="539" t="str">
        <f>F107</f>
        <v xml:space="preserve"> Room/Area 6 </v>
      </c>
      <c r="G108" s="539">
        <f>G107</f>
        <v>0</v>
      </c>
      <c r="H108" s="539" t="str">
        <f t="shared" si="16"/>
        <v>DAY # 2</v>
      </c>
      <c r="O108">
        <f t="shared" si="12"/>
        <v>84</v>
      </c>
    </row>
    <row r="109" spans="4:15" ht="18">
      <c r="D109" s="275">
        <f>1+D108</f>
        <v>51</v>
      </c>
      <c r="E109" s="290">
        <f>MC!G26</f>
        <v>0</v>
      </c>
      <c r="F109" s="539" t="str">
        <f>F108</f>
        <v xml:space="preserve"> Room/Area 6 </v>
      </c>
      <c r="G109" s="539">
        <f>G108</f>
        <v>0</v>
      </c>
      <c r="H109" s="539" t="str">
        <f t="shared" si="16"/>
        <v>DAY # 2</v>
      </c>
      <c r="O109">
        <f t="shared" si="12"/>
        <v>85</v>
      </c>
    </row>
    <row r="110" spans="4:15" ht="18">
      <c r="D110" s="292"/>
      <c r="E110" s="297"/>
      <c r="H110" s="539" t="str">
        <f t="shared" si="16"/>
        <v>DAY # 2</v>
      </c>
      <c r="O110">
        <f t="shared" si="12"/>
        <v>86</v>
      </c>
    </row>
    <row r="111" spans="4:15" ht="18">
      <c r="D111" s="278">
        <f>1+D30</f>
        <v>58</v>
      </c>
      <c r="E111" s="290">
        <f>MC!G28</f>
        <v>0</v>
      </c>
      <c r="F111" s="539" t="str">
        <f>A28</f>
        <v xml:space="preserve"> Room/Area 7 </v>
      </c>
      <c r="G111" s="539">
        <f>A29</f>
        <v>0</v>
      </c>
      <c r="H111" s="539" t="str">
        <f t="shared" si="16"/>
        <v>DAY # 2</v>
      </c>
      <c r="O111">
        <f t="shared" si="12"/>
        <v>87</v>
      </c>
    </row>
    <row r="112" spans="4:15" ht="18">
      <c r="D112" s="275">
        <f>1+D111</f>
        <v>59</v>
      </c>
      <c r="E112" s="290">
        <f>MC!G29</f>
        <v>0</v>
      </c>
      <c r="F112" s="539" t="str">
        <f>F111</f>
        <v xml:space="preserve"> Room/Area 7 </v>
      </c>
      <c r="G112" s="539">
        <f>G111</f>
        <v>0</v>
      </c>
      <c r="H112" s="539" t="str">
        <f t="shared" si="16"/>
        <v>DAY # 2</v>
      </c>
      <c r="O112">
        <f t="shared" si="12"/>
        <v>88</v>
      </c>
    </row>
    <row r="113" spans="4:15" ht="18">
      <c r="D113" s="275">
        <f>1+D112</f>
        <v>60</v>
      </c>
      <c r="E113" s="290">
        <f>MC!G30</f>
        <v>0</v>
      </c>
      <c r="F113" s="539" t="str">
        <f>F112</f>
        <v xml:space="preserve"> Room/Area 7 </v>
      </c>
      <c r="G113" s="539">
        <f>G112</f>
        <v>0</v>
      </c>
      <c r="H113" s="539" t="str">
        <f t="shared" si="16"/>
        <v>DAY # 2</v>
      </c>
      <c r="O113">
        <f t="shared" si="12"/>
        <v>89</v>
      </c>
    </row>
    <row r="114" spans="4:15" ht="18">
      <c r="D114" s="294"/>
      <c r="E114" s="301"/>
      <c r="F114" s="305"/>
      <c r="G114" s="305"/>
      <c r="H114" s="539" t="str">
        <f t="shared" si="16"/>
        <v>DAY # 2</v>
      </c>
      <c r="O114">
        <f t="shared" si="12"/>
        <v>90</v>
      </c>
    </row>
    <row r="115" spans="4:15" ht="18">
      <c r="D115" s="278">
        <f>1+D34</f>
        <v>67</v>
      </c>
      <c r="E115" s="290">
        <f>MC!G32</f>
        <v>0</v>
      </c>
      <c r="F115" s="539" t="str">
        <f>A32</f>
        <v xml:space="preserve"> Room/Area 8 </v>
      </c>
      <c r="G115" s="539">
        <f>A33</f>
        <v>0</v>
      </c>
      <c r="H115" s="539" t="str">
        <f t="shared" si="16"/>
        <v>DAY # 2</v>
      </c>
      <c r="O115">
        <f t="shared" si="12"/>
        <v>91</v>
      </c>
    </row>
    <row r="116" spans="4:15" ht="18">
      <c r="D116" s="275">
        <f>1+D115</f>
        <v>68</v>
      </c>
      <c r="E116" s="290">
        <f>MC!G33</f>
        <v>0</v>
      </c>
      <c r="F116" s="539" t="str">
        <f>F115</f>
        <v xml:space="preserve"> Room/Area 8 </v>
      </c>
      <c r="G116" s="539">
        <f>G115</f>
        <v>0</v>
      </c>
      <c r="H116" s="539" t="str">
        <f t="shared" si="16"/>
        <v>DAY # 2</v>
      </c>
      <c r="O116">
        <f t="shared" si="12"/>
        <v>92</v>
      </c>
    </row>
    <row r="117" spans="4:15" ht="18">
      <c r="D117" s="275">
        <f>1+D116</f>
        <v>69</v>
      </c>
      <c r="E117" s="290">
        <f>MC!G34</f>
        <v>0</v>
      </c>
      <c r="F117" s="539" t="str">
        <f>F116</f>
        <v xml:space="preserve"> Room/Area 8 </v>
      </c>
      <c r="G117" s="539">
        <f>G116</f>
        <v>0</v>
      </c>
      <c r="H117" s="539" t="str">
        <f t="shared" si="16"/>
        <v>DAY # 2</v>
      </c>
      <c r="O117">
        <f t="shared" si="12"/>
        <v>93</v>
      </c>
    </row>
    <row r="118" spans="4:15" ht="18">
      <c r="D118" s="294"/>
      <c r="E118" s="297"/>
      <c r="F118" s="299"/>
      <c r="G118" s="299"/>
      <c r="H118" s="539" t="str">
        <f t="shared" si="16"/>
        <v>DAY # 2</v>
      </c>
      <c r="O118">
        <f t="shared" si="12"/>
        <v>94</v>
      </c>
    </row>
    <row r="119" spans="4:15" ht="18">
      <c r="D119" s="278">
        <f>1+D38</f>
        <v>76</v>
      </c>
      <c r="E119" s="290">
        <f>MC!G36</f>
        <v>0</v>
      </c>
      <c r="F119" s="539" t="str">
        <f>A36</f>
        <v xml:space="preserve"> Room/Area 9 </v>
      </c>
      <c r="G119" s="539">
        <f>A37</f>
        <v>0</v>
      </c>
      <c r="H119" s="539" t="str">
        <f t="shared" si="16"/>
        <v>DAY # 2</v>
      </c>
      <c r="O119">
        <f t="shared" si="12"/>
        <v>95</v>
      </c>
    </row>
    <row r="120" spans="4:15" ht="18">
      <c r="D120" s="275">
        <f>1+D119</f>
        <v>77</v>
      </c>
      <c r="E120" s="290">
        <f>MC!G37</f>
        <v>0</v>
      </c>
      <c r="F120" s="539" t="str">
        <f>F119</f>
        <v xml:space="preserve"> Room/Area 9 </v>
      </c>
      <c r="G120" s="539">
        <f>G119</f>
        <v>0</v>
      </c>
      <c r="H120" s="539" t="str">
        <f t="shared" si="16"/>
        <v>DAY # 2</v>
      </c>
      <c r="O120">
        <f t="shared" si="12"/>
        <v>96</v>
      </c>
    </row>
    <row r="121" spans="4:15" ht="18">
      <c r="D121" s="275">
        <f>1+D120</f>
        <v>78</v>
      </c>
      <c r="E121" s="290">
        <f>MC!G38</f>
        <v>0</v>
      </c>
      <c r="F121" s="539" t="str">
        <f>F120</f>
        <v xml:space="preserve"> Room/Area 9 </v>
      </c>
      <c r="G121" s="539">
        <f>G120</f>
        <v>0</v>
      </c>
      <c r="H121" s="539" t="str">
        <f t="shared" si="16"/>
        <v>DAY # 2</v>
      </c>
      <c r="O121">
        <f t="shared" si="12"/>
        <v>97</v>
      </c>
    </row>
    <row r="122" spans="4:15" ht="18">
      <c r="D122" s="291"/>
      <c r="E122" s="301"/>
      <c r="H122" s="539" t="str">
        <f t="shared" si="16"/>
        <v>DAY # 2</v>
      </c>
      <c r="O122">
        <f t="shared" si="12"/>
        <v>98</v>
      </c>
    </row>
    <row r="123" spans="4:15" ht="18">
      <c r="D123" s="278">
        <f>1+D42</f>
        <v>85</v>
      </c>
      <c r="E123" s="290">
        <f>MC!G40</f>
        <v>0</v>
      </c>
      <c r="F123" s="539" t="str">
        <f>A40</f>
        <v xml:space="preserve"> Room/Area 10 </v>
      </c>
      <c r="G123" s="539">
        <f>A41</f>
        <v>0</v>
      </c>
      <c r="H123" s="539" t="str">
        <f t="shared" si="16"/>
        <v>DAY # 2</v>
      </c>
      <c r="O123">
        <f t="shared" si="12"/>
        <v>99</v>
      </c>
    </row>
    <row r="124" spans="4:15" ht="18">
      <c r="D124" s="275">
        <f>1+D123</f>
        <v>86</v>
      </c>
      <c r="E124" s="290">
        <f>MC!G41</f>
        <v>0</v>
      </c>
      <c r="F124" s="539" t="str">
        <f>F123</f>
        <v xml:space="preserve"> Room/Area 10 </v>
      </c>
      <c r="G124" s="539">
        <f>G123</f>
        <v>0</v>
      </c>
      <c r="H124" s="539" t="str">
        <f t="shared" si="16"/>
        <v>DAY # 2</v>
      </c>
      <c r="O124">
        <f t="shared" si="12"/>
        <v>100</v>
      </c>
    </row>
    <row r="125" spans="4:15" ht="18">
      <c r="D125" s="275">
        <f>1+D124</f>
        <v>87</v>
      </c>
      <c r="E125" s="290">
        <f>MC!G42</f>
        <v>0</v>
      </c>
      <c r="F125" s="539" t="str">
        <f>F124</f>
        <v xml:space="preserve"> Room/Area 10 </v>
      </c>
      <c r="G125" s="539">
        <f>G124</f>
        <v>0</v>
      </c>
      <c r="H125" s="539" t="str">
        <f t="shared" si="16"/>
        <v>DAY # 2</v>
      </c>
      <c r="O125">
        <f t="shared" si="12"/>
        <v>101</v>
      </c>
    </row>
    <row r="126" spans="4:15" ht="18">
      <c r="D126" s="281"/>
      <c r="E126" s="282"/>
      <c r="H126" s="539" t="str">
        <f t="shared" si="16"/>
        <v>DAY # 2</v>
      </c>
      <c r="O126">
        <f t="shared" si="12"/>
        <v>102</v>
      </c>
    </row>
    <row r="127" spans="4:15" ht="15.6">
      <c r="D127" s="455">
        <f>'jobinfo(2)'!$C$2</f>
        <v>0</v>
      </c>
      <c r="H127" s="539" t="str">
        <f t="shared" si="16"/>
        <v>DAY # 2</v>
      </c>
      <c r="O127">
        <f t="shared" si="12"/>
        <v>103</v>
      </c>
    </row>
    <row r="128" spans="4:15" ht="15.6">
      <c r="D128" s="455"/>
      <c r="E128" s="316">
        <f>'jobinfo(2)'!$C$26</f>
        <v>0</v>
      </c>
      <c r="H128" s="539" t="str">
        <f t="shared" si="16"/>
        <v>DAY # 2</v>
      </c>
      <c r="O128">
        <f t="shared" si="12"/>
        <v>104</v>
      </c>
    </row>
    <row r="129" spans="4:15" ht="18">
      <c r="D129" s="312" t="s">
        <v>1146</v>
      </c>
      <c r="E129" s="312" t="s">
        <v>1147</v>
      </c>
      <c r="F129" s="540" t="s">
        <v>1252</v>
      </c>
      <c r="G129" s="540"/>
      <c r="H129" s="539" t="str">
        <f t="shared" si="16"/>
        <v>DAY # 2</v>
      </c>
      <c r="O129">
        <f t="shared" si="12"/>
        <v>105</v>
      </c>
    </row>
    <row r="130" spans="4:15" ht="18">
      <c r="D130" s="278">
        <f>1+D49</f>
        <v>94</v>
      </c>
      <c r="E130" s="290">
        <f>MC!G55</f>
        <v>0</v>
      </c>
      <c r="F130" s="539" t="str">
        <f>A47</f>
        <v xml:space="preserve"> Room/Area 11 </v>
      </c>
      <c r="G130" s="539">
        <f>A48</f>
        <v>0</v>
      </c>
      <c r="H130" s="539" t="str">
        <f t="shared" si="16"/>
        <v>DAY # 2</v>
      </c>
      <c r="O130">
        <f t="shared" si="12"/>
        <v>106</v>
      </c>
    </row>
    <row r="131" spans="4:15" ht="18">
      <c r="D131" s="275">
        <f>1+D130</f>
        <v>95</v>
      </c>
      <c r="E131" s="290">
        <f>MC!G56</f>
        <v>0</v>
      </c>
      <c r="F131" s="539" t="str">
        <f>F130</f>
        <v xml:space="preserve"> Room/Area 11 </v>
      </c>
      <c r="G131" s="539">
        <f>G130</f>
        <v>0</v>
      </c>
      <c r="H131" s="539" t="str">
        <f t="shared" si="16"/>
        <v>DAY # 2</v>
      </c>
      <c r="O131">
        <f t="shared" ref="O131:O194" si="17">1+O130</f>
        <v>107</v>
      </c>
    </row>
    <row r="132" spans="4:15" ht="18">
      <c r="D132" s="275">
        <f>1+D131</f>
        <v>96</v>
      </c>
      <c r="E132" s="290">
        <f>MC!G57</f>
        <v>0</v>
      </c>
      <c r="F132" s="539" t="str">
        <f>F131</f>
        <v xml:space="preserve"> Room/Area 11 </v>
      </c>
      <c r="G132" s="539">
        <f>G131</f>
        <v>0</v>
      </c>
      <c r="H132" s="539" t="str">
        <f t="shared" si="16"/>
        <v>DAY # 2</v>
      </c>
      <c r="O132">
        <f t="shared" si="17"/>
        <v>108</v>
      </c>
    </row>
    <row r="133" spans="4:15" ht="18">
      <c r="D133" s="306"/>
      <c r="E133" s="290"/>
      <c r="F133" s="305"/>
      <c r="G133" s="305"/>
      <c r="H133" s="539" t="str">
        <f t="shared" si="16"/>
        <v>DAY # 2</v>
      </c>
      <c r="O133">
        <f t="shared" si="17"/>
        <v>109</v>
      </c>
    </row>
    <row r="134" spans="4:15" ht="18">
      <c r="D134" s="278">
        <f>1+D53</f>
        <v>103</v>
      </c>
      <c r="E134" s="290">
        <f>MC!G59</f>
        <v>0</v>
      </c>
      <c r="F134" s="539" t="str">
        <f>A51</f>
        <v xml:space="preserve"> Room/Area 12 </v>
      </c>
      <c r="G134" s="539">
        <f>A52</f>
        <v>0</v>
      </c>
      <c r="H134" s="539" t="str">
        <f t="shared" si="16"/>
        <v>DAY # 2</v>
      </c>
      <c r="O134">
        <f t="shared" si="17"/>
        <v>110</v>
      </c>
    </row>
    <row r="135" spans="4:15" ht="18">
      <c r="D135" s="275">
        <f>1+D134</f>
        <v>104</v>
      </c>
      <c r="E135" s="290">
        <f>MC!G60</f>
        <v>0</v>
      </c>
      <c r="F135" s="539" t="str">
        <f>F134</f>
        <v xml:space="preserve"> Room/Area 12 </v>
      </c>
      <c r="G135" s="539">
        <f>G134</f>
        <v>0</v>
      </c>
      <c r="H135" s="539" t="str">
        <f t="shared" si="16"/>
        <v>DAY # 2</v>
      </c>
      <c r="O135">
        <f t="shared" si="17"/>
        <v>111</v>
      </c>
    </row>
    <row r="136" spans="4:15" ht="18">
      <c r="D136" s="275">
        <f>1+D135</f>
        <v>105</v>
      </c>
      <c r="E136" s="290">
        <f>MC!G61</f>
        <v>0</v>
      </c>
      <c r="F136" s="539" t="str">
        <f>F135</f>
        <v xml:space="preserve"> Room/Area 12 </v>
      </c>
      <c r="G136" s="539">
        <f>G135</f>
        <v>0</v>
      </c>
      <c r="H136" s="539" t="str">
        <f t="shared" si="16"/>
        <v>DAY # 2</v>
      </c>
      <c r="O136">
        <f t="shared" si="17"/>
        <v>112</v>
      </c>
    </row>
    <row r="137" spans="4:15" ht="18">
      <c r="D137" s="294"/>
      <c r="E137" s="290"/>
      <c r="H137" s="539" t="str">
        <f t="shared" si="16"/>
        <v>DAY # 2</v>
      </c>
      <c r="O137">
        <f t="shared" si="17"/>
        <v>113</v>
      </c>
    </row>
    <row r="138" spans="4:15" ht="18">
      <c r="D138" s="278">
        <f>1+D57</f>
        <v>112</v>
      </c>
      <c r="E138" s="290">
        <f>MC!G63</f>
        <v>0</v>
      </c>
      <c r="F138" s="539" t="str">
        <f>A55</f>
        <v xml:space="preserve"> Room/Area 13 </v>
      </c>
      <c r="G138" s="539">
        <f>A56</f>
        <v>0</v>
      </c>
      <c r="H138" s="539" t="str">
        <f t="shared" si="16"/>
        <v>DAY # 2</v>
      </c>
      <c r="O138">
        <f t="shared" si="17"/>
        <v>114</v>
      </c>
    </row>
    <row r="139" spans="4:15" ht="18">
      <c r="D139" s="275">
        <f>1+D138</f>
        <v>113</v>
      </c>
      <c r="E139" s="290">
        <f>MC!G64</f>
        <v>0</v>
      </c>
      <c r="F139" s="539" t="str">
        <f>F138</f>
        <v xml:space="preserve"> Room/Area 13 </v>
      </c>
      <c r="G139" s="539">
        <f>G138</f>
        <v>0</v>
      </c>
      <c r="H139" s="539" t="str">
        <f t="shared" si="16"/>
        <v>DAY # 2</v>
      </c>
      <c r="O139">
        <f t="shared" si="17"/>
        <v>115</v>
      </c>
    </row>
    <row r="140" spans="4:15" ht="18">
      <c r="D140" s="275">
        <f>1+D139</f>
        <v>114</v>
      </c>
      <c r="E140" s="290">
        <f>MC!G65</f>
        <v>0</v>
      </c>
      <c r="F140" s="539" t="str">
        <f>F139</f>
        <v xml:space="preserve"> Room/Area 13 </v>
      </c>
      <c r="G140" s="539">
        <f>G139</f>
        <v>0</v>
      </c>
      <c r="H140" s="539" t="str">
        <f t="shared" si="16"/>
        <v>DAY # 2</v>
      </c>
      <c r="O140">
        <f t="shared" si="17"/>
        <v>116</v>
      </c>
    </row>
    <row r="141" spans="4:15" ht="18">
      <c r="D141" s="292"/>
      <c r="E141" s="290"/>
      <c r="F141" s="305"/>
      <c r="G141" s="305"/>
      <c r="H141" s="539" t="str">
        <f t="shared" si="16"/>
        <v>DAY # 2</v>
      </c>
      <c r="O141">
        <f t="shared" si="17"/>
        <v>117</v>
      </c>
    </row>
    <row r="142" spans="4:15" ht="18">
      <c r="D142" s="278">
        <f>1+D61</f>
        <v>121</v>
      </c>
      <c r="E142" s="290">
        <f>MC!G67</f>
        <v>0</v>
      </c>
      <c r="F142" s="539" t="str">
        <f>A59</f>
        <v xml:space="preserve"> Room/Area 14 </v>
      </c>
      <c r="G142" s="539">
        <f>A60</f>
        <v>0</v>
      </c>
      <c r="H142" s="539" t="str">
        <f t="shared" si="16"/>
        <v>DAY # 2</v>
      </c>
      <c r="O142">
        <f t="shared" si="17"/>
        <v>118</v>
      </c>
    </row>
    <row r="143" spans="4:15" ht="18">
      <c r="D143" s="275">
        <f>1+D142</f>
        <v>122</v>
      </c>
      <c r="E143" s="290">
        <f>MC!G68</f>
        <v>0</v>
      </c>
      <c r="F143" s="539" t="str">
        <f>F142</f>
        <v xml:space="preserve"> Room/Area 14 </v>
      </c>
      <c r="G143" s="539">
        <f>G142</f>
        <v>0</v>
      </c>
      <c r="H143" s="539" t="str">
        <f t="shared" si="16"/>
        <v>DAY # 2</v>
      </c>
      <c r="O143">
        <f t="shared" si="17"/>
        <v>119</v>
      </c>
    </row>
    <row r="144" spans="4:15" ht="18">
      <c r="D144" s="275">
        <f>1+D143</f>
        <v>123</v>
      </c>
      <c r="E144" s="290">
        <f>MC!G69</f>
        <v>0</v>
      </c>
      <c r="F144" s="539" t="str">
        <f>F143</f>
        <v xml:space="preserve"> Room/Area 14 </v>
      </c>
      <c r="G144" s="539">
        <f>G143</f>
        <v>0</v>
      </c>
      <c r="H144" s="539" t="str">
        <f t="shared" si="16"/>
        <v>DAY # 2</v>
      </c>
      <c r="O144">
        <f t="shared" si="17"/>
        <v>120</v>
      </c>
    </row>
    <row r="145" spans="4:15" ht="18">
      <c r="D145" s="294"/>
      <c r="E145" s="290"/>
      <c r="F145" s="299"/>
      <c r="G145" s="299"/>
      <c r="H145" s="539" t="str">
        <f t="shared" si="16"/>
        <v>DAY # 2</v>
      </c>
      <c r="O145">
        <f t="shared" si="17"/>
        <v>121</v>
      </c>
    </row>
    <row r="146" spans="4:15" ht="18">
      <c r="D146" s="278">
        <f>1+D65</f>
        <v>130</v>
      </c>
      <c r="E146" s="290">
        <f>MC!G71</f>
        <v>0</v>
      </c>
      <c r="F146" s="539" t="str">
        <f>A63</f>
        <v xml:space="preserve"> Room/Area 15 </v>
      </c>
      <c r="G146" s="539">
        <f>A64</f>
        <v>0</v>
      </c>
      <c r="H146" s="539" t="str">
        <f t="shared" si="16"/>
        <v>DAY # 2</v>
      </c>
      <c r="O146">
        <f t="shared" si="17"/>
        <v>122</v>
      </c>
    </row>
    <row r="147" spans="4:15" ht="18">
      <c r="D147" s="275">
        <f>1+D146</f>
        <v>131</v>
      </c>
      <c r="E147" s="290">
        <f>MC!G72</f>
        <v>0</v>
      </c>
      <c r="F147" s="539" t="str">
        <f>F146</f>
        <v xml:space="preserve"> Room/Area 15 </v>
      </c>
      <c r="G147" s="539">
        <f>G146</f>
        <v>0</v>
      </c>
      <c r="H147" s="539" t="str">
        <f t="shared" si="16"/>
        <v>DAY # 2</v>
      </c>
      <c r="O147">
        <f t="shared" si="17"/>
        <v>123</v>
      </c>
    </row>
    <row r="148" spans="4:15" ht="18">
      <c r="D148" s="275">
        <f>1+D147</f>
        <v>132</v>
      </c>
      <c r="E148" s="290">
        <f>MC!G73</f>
        <v>0</v>
      </c>
      <c r="F148" s="539" t="str">
        <f>F147</f>
        <v xml:space="preserve"> Room/Area 15 </v>
      </c>
      <c r="G148" s="539">
        <f>G147</f>
        <v>0</v>
      </c>
      <c r="H148" s="539" t="str">
        <f t="shared" si="16"/>
        <v>DAY # 2</v>
      </c>
      <c r="O148">
        <f t="shared" si="17"/>
        <v>124</v>
      </c>
    </row>
    <row r="149" spans="4:15" ht="18">
      <c r="D149" s="294"/>
      <c r="E149" s="290"/>
      <c r="F149" s="305"/>
      <c r="G149" s="305"/>
      <c r="H149" s="539" t="str">
        <f t="shared" si="16"/>
        <v>DAY # 2</v>
      </c>
      <c r="O149">
        <f t="shared" si="17"/>
        <v>125</v>
      </c>
    </row>
    <row r="150" spans="4:15" ht="18">
      <c r="D150" s="278">
        <f>1+D69</f>
        <v>139</v>
      </c>
      <c r="E150" s="290">
        <f>MC!G75</f>
        <v>0</v>
      </c>
      <c r="F150" s="539" t="str">
        <f>A67</f>
        <v xml:space="preserve"> Room/Area 16 </v>
      </c>
      <c r="G150" s="539">
        <f>A68</f>
        <v>0</v>
      </c>
      <c r="H150" s="539" t="str">
        <f t="shared" si="16"/>
        <v>DAY # 2</v>
      </c>
      <c r="O150">
        <f t="shared" si="17"/>
        <v>126</v>
      </c>
    </row>
    <row r="151" spans="4:15" ht="18">
      <c r="D151" s="275">
        <f>1+D150</f>
        <v>140</v>
      </c>
      <c r="E151" s="290">
        <f>MC!G76</f>
        <v>0</v>
      </c>
      <c r="F151" s="539" t="str">
        <f>F150</f>
        <v xml:space="preserve"> Room/Area 16 </v>
      </c>
      <c r="G151" s="539">
        <f>G150</f>
        <v>0</v>
      </c>
      <c r="H151" s="539" t="str">
        <f t="shared" si="16"/>
        <v>DAY # 2</v>
      </c>
      <c r="O151">
        <f t="shared" si="17"/>
        <v>127</v>
      </c>
    </row>
    <row r="152" spans="4:15" ht="18">
      <c r="D152" s="275">
        <f>1+D151</f>
        <v>141</v>
      </c>
      <c r="E152" s="290">
        <f>MC!G77</f>
        <v>0</v>
      </c>
      <c r="F152" s="539" t="str">
        <f>F151</f>
        <v xml:space="preserve"> Room/Area 16 </v>
      </c>
      <c r="G152" s="539">
        <f>G151</f>
        <v>0</v>
      </c>
      <c r="H152" s="539" t="str">
        <f t="shared" si="16"/>
        <v>DAY # 2</v>
      </c>
      <c r="O152">
        <f t="shared" si="17"/>
        <v>128</v>
      </c>
    </row>
    <row r="153" spans="4:15" ht="18">
      <c r="D153" s="292"/>
      <c r="E153" s="290"/>
      <c r="H153" s="539" t="str">
        <f t="shared" ref="H153:H169" si="18">H152</f>
        <v>DAY # 2</v>
      </c>
      <c r="O153">
        <f t="shared" si="17"/>
        <v>129</v>
      </c>
    </row>
    <row r="154" spans="4:15" ht="18">
      <c r="D154" s="278">
        <f>1+D73</f>
        <v>148</v>
      </c>
      <c r="E154" s="290">
        <f>MC!G79</f>
        <v>0</v>
      </c>
      <c r="F154" s="539" t="str">
        <f>A71</f>
        <v xml:space="preserve"> Room/Area 17 </v>
      </c>
      <c r="G154" s="539">
        <f>A72</f>
        <v>0</v>
      </c>
      <c r="H154" s="539" t="str">
        <f t="shared" si="18"/>
        <v>DAY # 2</v>
      </c>
      <c r="O154">
        <f t="shared" si="17"/>
        <v>130</v>
      </c>
    </row>
    <row r="155" spans="4:15" ht="18">
      <c r="D155" s="275">
        <f>1+D154</f>
        <v>149</v>
      </c>
      <c r="E155" s="290">
        <f>MC!G80</f>
        <v>0</v>
      </c>
      <c r="F155" s="539" t="str">
        <f>F154</f>
        <v xml:space="preserve"> Room/Area 17 </v>
      </c>
      <c r="G155" s="539">
        <f>G154</f>
        <v>0</v>
      </c>
      <c r="H155" s="539" t="str">
        <f t="shared" si="18"/>
        <v>DAY # 2</v>
      </c>
      <c r="O155">
        <f t="shared" si="17"/>
        <v>131</v>
      </c>
    </row>
    <row r="156" spans="4:15" ht="18">
      <c r="D156" s="275">
        <f>1+D155</f>
        <v>150</v>
      </c>
      <c r="E156" s="290">
        <f>MC!G81</f>
        <v>0</v>
      </c>
      <c r="F156" s="539" t="str">
        <f>F155</f>
        <v xml:space="preserve"> Room/Area 17 </v>
      </c>
      <c r="G156" s="539">
        <f>G155</f>
        <v>0</v>
      </c>
      <c r="H156" s="539" t="str">
        <f t="shared" si="18"/>
        <v>DAY # 2</v>
      </c>
      <c r="O156">
        <f t="shared" si="17"/>
        <v>132</v>
      </c>
    </row>
    <row r="157" spans="4:15" ht="18">
      <c r="D157" s="294"/>
      <c r="E157" s="290"/>
      <c r="F157" s="305"/>
      <c r="G157" s="305"/>
      <c r="H157" s="539" t="str">
        <f t="shared" si="18"/>
        <v>DAY # 2</v>
      </c>
      <c r="O157">
        <f t="shared" si="17"/>
        <v>133</v>
      </c>
    </row>
    <row r="158" spans="4:15" ht="18">
      <c r="D158" s="278">
        <f>1+D77</f>
        <v>157</v>
      </c>
      <c r="E158" s="290">
        <f>MC!G83</f>
        <v>0</v>
      </c>
      <c r="F158" s="539" t="str">
        <f>A75</f>
        <v xml:space="preserve"> Room/Area 18 </v>
      </c>
      <c r="G158" s="539">
        <f>A76</f>
        <v>0</v>
      </c>
      <c r="H158" s="539" t="str">
        <f t="shared" si="18"/>
        <v>DAY # 2</v>
      </c>
      <c r="O158">
        <f t="shared" si="17"/>
        <v>134</v>
      </c>
    </row>
    <row r="159" spans="4:15" ht="18">
      <c r="D159" s="275">
        <f>1+D158</f>
        <v>158</v>
      </c>
      <c r="E159" s="290">
        <f>MC!G84</f>
        <v>0</v>
      </c>
      <c r="F159" s="539" t="str">
        <f>F158</f>
        <v xml:space="preserve"> Room/Area 18 </v>
      </c>
      <c r="G159" s="539">
        <f>G158</f>
        <v>0</v>
      </c>
      <c r="H159" s="539" t="str">
        <f t="shared" si="18"/>
        <v>DAY # 2</v>
      </c>
      <c r="O159">
        <f t="shared" si="17"/>
        <v>135</v>
      </c>
    </row>
    <row r="160" spans="4:15" ht="18">
      <c r="D160" s="275">
        <f>1+D159</f>
        <v>159</v>
      </c>
      <c r="E160" s="290">
        <f>MC!G85</f>
        <v>0</v>
      </c>
      <c r="F160" s="539" t="str">
        <f>F159</f>
        <v xml:space="preserve"> Room/Area 18 </v>
      </c>
      <c r="G160" s="539">
        <f>G159</f>
        <v>0</v>
      </c>
      <c r="H160" s="539" t="str">
        <f t="shared" si="18"/>
        <v>DAY # 2</v>
      </c>
      <c r="O160">
        <f t="shared" si="17"/>
        <v>136</v>
      </c>
    </row>
    <row r="161" spans="4:15" ht="18">
      <c r="D161" s="294"/>
      <c r="E161" s="290"/>
      <c r="F161" s="299"/>
      <c r="G161" s="299"/>
      <c r="H161" s="539" t="str">
        <f t="shared" si="18"/>
        <v>DAY # 2</v>
      </c>
      <c r="O161">
        <f t="shared" si="17"/>
        <v>137</v>
      </c>
    </row>
    <row r="162" spans="4:15" ht="18">
      <c r="D162" s="278">
        <f>1+D81</f>
        <v>166</v>
      </c>
      <c r="E162" s="290">
        <f>MC!G87</f>
        <v>0</v>
      </c>
      <c r="F162" s="539" t="str">
        <f>A79</f>
        <v xml:space="preserve"> Room/Area 19 </v>
      </c>
      <c r="G162" s="539">
        <f>A80</f>
        <v>0</v>
      </c>
      <c r="H162" s="539" t="str">
        <f t="shared" si="18"/>
        <v>DAY # 2</v>
      </c>
      <c r="O162">
        <f t="shared" si="17"/>
        <v>138</v>
      </c>
    </row>
    <row r="163" spans="4:15" ht="18">
      <c r="D163" s="275">
        <f>1+D162</f>
        <v>167</v>
      </c>
      <c r="E163" s="290">
        <f>MC!G88</f>
        <v>0</v>
      </c>
      <c r="F163" s="539" t="str">
        <f>F162</f>
        <v xml:space="preserve"> Room/Area 19 </v>
      </c>
      <c r="G163" s="539">
        <f>G162</f>
        <v>0</v>
      </c>
      <c r="H163" s="539" t="str">
        <f t="shared" si="18"/>
        <v>DAY # 2</v>
      </c>
      <c r="O163">
        <f t="shared" si="17"/>
        <v>139</v>
      </c>
    </row>
    <row r="164" spans="4:15" ht="18">
      <c r="D164" s="275">
        <f>1+D163</f>
        <v>168</v>
      </c>
      <c r="E164" s="290">
        <f>MC!G89</f>
        <v>0</v>
      </c>
      <c r="F164" s="539" t="str">
        <f>F163</f>
        <v xml:space="preserve"> Room/Area 19 </v>
      </c>
      <c r="G164" s="539">
        <f>G163</f>
        <v>0</v>
      </c>
      <c r="H164" s="539" t="str">
        <f t="shared" si="18"/>
        <v>DAY # 2</v>
      </c>
      <c r="O164">
        <f t="shared" si="17"/>
        <v>140</v>
      </c>
    </row>
    <row r="165" spans="4:15" ht="18">
      <c r="D165" s="291"/>
      <c r="E165" s="290"/>
      <c r="H165" s="539" t="str">
        <f t="shared" si="18"/>
        <v>DAY # 2</v>
      </c>
      <c r="O165">
        <f t="shared" si="17"/>
        <v>141</v>
      </c>
    </row>
    <row r="166" spans="4:15" ht="18">
      <c r="D166" s="278">
        <f>1+D85</f>
        <v>175</v>
      </c>
      <c r="E166" s="290">
        <f>MC!G91</f>
        <v>0</v>
      </c>
      <c r="F166" s="539" t="str">
        <f>A83</f>
        <v xml:space="preserve"> Room/Area 20 </v>
      </c>
      <c r="G166" s="539">
        <f>A84</f>
        <v>0</v>
      </c>
      <c r="H166" s="539" t="str">
        <f t="shared" si="18"/>
        <v>DAY # 2</v>
      </c>
      <c r="O166">
        <f t="shared" si="17"/>
        <v>142</v>
      </c>
    </row>
    <row r="167" spans="4:15" ht="18">
      <c r="D167" s="275">
        <f>1+D166</f>
        <v>176</v>
      </c>
      <c r="E167" s="290">
        <f>MC!G92</f>
        <v>0</v>
      </c>
      <c r="F167" s="539" t="str">
        <f>F166</f>
        <v xml:space="preserve"> Room/Area 20 </v>
      </c>
      <c r="G167" s="539">
        <f>G166</f>
        <v>0</v>
      </c>
      <c r="H167" s="539" t="str">
        <f t="shared" si="18"/>
        <v>DAY # 2</v>
      </c>
      <c r="O167">
        <f t="shared" si="17"/>
        <v>143</v>
      </c>
    </row>
    <row r="168" spans="4:15" ht="18">
      <c r="D168" s="275">
        <f>1+D167</f>
        <v>177</v>
      </c>
      <c r="E168" s="290">
        <f>MC!G93</f>
        <v>0</v>
      </c>
      <c r="F168" s="539" t="str">
        <f>F167</f>
        <v xml:space="preserve"> Room/Area 20 </v>
      </c>
      <c r="G168" s="539">
        <f>G167</f>
        <v>0</v>
      </c>
      <c r="H168" s="539" t="str">
        <f t="shared" si="18"/>
        <v>DAY # 2</v>
      </c>
      <c r="O168">
        <f t="shared" si="17"/>
        <v>144</v>
      </c>
    </row>
    <row r="169" spans="4:15" ht="18">
      <c r="D169" s="281"/>
      <c r="E169" s="290"/>
      <c r="H169" s="539" t="str">
        <f t="shared" si="18"/>
        <v>DAY # 2</v>
      </c>
      <c r="O169">
        <f t="shared" si="17"/>
        <v>145</v>
      </c>
    </row>
    <row r="170" spans="4:15" ht="18">
      <c r="D170" s="278">
        <f>1+D89</f>
        <v>7</v>
      </c>
      <c r="E170" s="290">
        <f>MC!I4</f>
        <v>0</v>
      </c>
      <c r="F170" s="539" t="str">
        <f>F4</f>
        <v xml:space="preserve"> Room/Area 1 </v>
      </c>
      <c r="G170" s="539">
        <f>G4</f>
        <v>0</v>
      </c>
      <c r="H170" s="539" t="str">
        <f>$I$3</f>
        <v>DAY # 3</v>
      </c>
      <c r="O170">
        <f t="shared" si="17"/>
        <v>146</v>
      </c>
    </row>
    <row r="171" spans="4:15" ht="18">
      <c r="D171" s="275">
        <f>1+D170</f>
        <v>8</v>
      </c>
      <c r="E171" s="334">
        <f>MC!I5</f>
        <v>0</v>
      </c>
      <c r="F171" s="539" t="str">
        <f t="shared" ref="F171:H172" si="19">F170</f>
        <v xml:space="preserve"> Room/Area 1 </v>
      </c>
      <c r="G171" s="539">
        <f t="shared" si="19"/>
        <v>0</v>
      </c>
      <c r="H171" s="539" t="str">
        <f t="shared" si="19"/>
        <v>DAY # 3</v>
      </c>
      <c r="O171">
        <f t="shared" si="17"/>
        <v>147</v>
      </c>
    </row>
    <row r="172" spans="4:15" ht="18">
      <c r="D172" s="275">
        <f>1+D171</f>
        <v>9</v>
      </c>
      <c r="E172" s="290">
        <f>MC!I6</f>
        <v>0</v>
      </c>
      <c r="F172" s="539" t="str">
        <f t="shared" si="19"/>
        <v xml:space="preserve"> Room/Area 1 </v>
      </c>
      <c r="G172" s="539">
        <f t="shared" si="19"/>
        <v>0</v>
      </c>
      <c r="H172" s="539" t="str">
        <f t="shared" si="19"/>
        <v>DAY # 3</v>
      </c>
      <c r="O172">
        <f t="shared" si="17"/>
        <v>148</v>
      </c>
    </row>
    <row r="173" spans="4:15" ht="18">
      <c r="D173" s="306"/>
      <c r="E173" s="297"/>
      <c r="O173">
        <f t="shared" si="17"/>
        <v>149</v>
      </c>
    </row>
    <row r="174" spans="4:15" ht="18">
      <c r="D174" s="278">
        <f>1+D93</f>
        <v>16</v>
      </c>
      <c r="E174" s="290">
        <f>MC!I8</f>
        <v>0</v>
      </c>
      <c r="F174" s="539" t="str">
        <f>F8</f>
        <v xml:space="preserve"> Room/Area 2 </v>
      </c>
      <c r="G174" s="539">
        <f>G8</f>
        <v>0</v>
      </c>
      <c r="H174" s="539" t="str">
        <f>$I$3</f>
        <v>DAY # 3</v>
      </c>
      <c r="O174">
        <f t="shared" si="17"/>
        <v>150</v>
      </c>
    </row>
    <row r="175" spans="4:15" ht="18">
      <c r="D175" s="275">
        <f>1+D174</f>
        <v>17</v>
      </c>
      <c r="E175" s="290">
        <f>MC!I9</f>
        <v>0</v>
      </c>
      <c r="F175" s="539" t="str">
        <f t="shared" ref="F175:H176" si="20">F174</f>
        <v xml:space="preserve"> Room/Area 2 </v>
      </c>
      <c r="G175" s="539">
        <f t="shared" si="20"/>
        <v>0</v>
      </c>
      <c r="H175" s="539" t="str">
        <f t="shared" si="20"/>
        <v>DAY # 3</v>
      </c>
      <c r="O175">
        <f t="shared" si="17"/>
        <v>151</v>
      </c>
    </row>
    <row r="176" spans="4:15" ht="18">
      <c r="D176" s="275">
        <f>1+D175</f>
        <v>18</v>
      </c>
      <c r="E176" s="290">
        <f>MC!I10</f>
        <v>0</v>
      </c>
      <c r="F176" s="539" t="str">
        <f t="shared" si="20"/>
        <v xml:space="preserve"> Room/Area 2 </v>
      </c>
      <c r="G176" s="539">
        <f t="shared" si="20"/>
        <v>0</v>
      </c>
      <c r="H176" s="539" t="str">
        <f t="shared" si="20"/>
        <v>DAY # 3</v>
      </c>
      <c r="O176">
        <f t="shared" si="17"/>
        <v>152</v>
      </c>
    </row>
    <row r="177" spans="4:15" ht="18">
      <c r="D177" s="303"/>
      <c r="E177" s="301"/>
      <c r="O177">
        <f t="shared" si="17"/>
        <v>153</v>
      </c>
    </row>
    <row r="178" spans="4:15" ht="18">
      <c r="D178" s="278">
        <f>1+D97</f>
        <v>25</v>
      </c>
      <c r="E178" s="290">
        <f>MC!I12</f>
        <v>0</v>
      </c>
      <c r="F178" s="539" t="str">
        <f>F12</f>
        <v xml:space="preserve"> Room/Area 3 </v>
      </c>
      <c r="G178" s="539">
        <f>G12</f>
        <v>0</v>
      </c>
      <c r="H178" s="539" t="str">
        <f>$I$3</f>
        <v>DAY # 3</v>
      </c>
      <c r="O178">
        <f t="shared" si="17"/>
        <v>154</v>
      </c>
    </row>
    <row r="179" spans="4:15" ht="18">
      <c r="D179" s="275">
        <f>1+D178</f>
        <v>26</v>
      </c>
      <c r="E179" s="290">
        <f>MC!I13</f>
        <v>0</v>
      </c>
      <c r="F179" s="539" t="str">
        <f t="shared" ref="F179:H180" si="21">F178</f>
        <v xml:space="preserve"> Room/Area 3 </v>
      </c>
      <c r="G179" s="539">
        <f t="shared" si="21"/>
        <v>0</v>
      </c>
      <c r="H179" s="539" t="str">
        <f t="shared" si="21"/>
        <v>DAY # 3</v>
      </c>
      <c r="O179">
        <f t="shared" si="17"/>
        <v>155</v>
      </c>
    </row>
    <row r="180" spans="4:15" ht="18">
      <c r="D180" s="275">
        <f>1+D179</f>
        <v>27</v>
      </c>
      <c r="E180" s="290">
        <f>MC!I14</f>
        <v>0</v>
      </c>
      <c r="F180" s="539" t="str">
        <f t="shared" si="21"/>
        <v xml:space="preserve"> Room/Area 3 </v>
      </c>
      <c r="G180" s="539">
        <f t="shared" si="21"/>
        <v>0</v>
      </c>
      <c r="H180" s="539" t="str">
        <f t="shared" si="21"/>
        <v>DAY # 3</v>
      </c>
      <c r="O180">
        <f t="shared" si="17"/>
        <v>156</v>
      </c>
    </row>
    <row r="181" spans="4:15" ht="18">
      <c r="D181" s="292"/>
      <c r="E181" s="297"/>
      <c r="O181">
        <f t="shared" si="17"/>
        <v>157</v>
      </c>
    </row>
    <row r="182" spans="4:15" ht="18">
      <c r="D182" s="278">
        <f>1+D101</f>
        <v>34</v>
      </c>
      <c r="E182" s="290">
        <f>MC!I16</f>
        <v>0</v>
      </c>
      <c r="F182" s="539" t="str">
        <f>F16</f>
        <v xml:space="preserve"> Room/Area 4 </v>
      </c>
      <c r="G182" s="539">
        <f>G16</f>
        <v>0</v>
      </c>
      <c r="H182" s="539" t="str">
        <f>$I$3</f>
        <v>DAY # 3</v>
      </c>
      <c r="O182">
        <f t="shared" si="17"/>
        <v>158</v>
      </c>
    </row>
    <row r="183" spans="4:15" ht="18">
      <c r="D183" s="275">
        <f>1+D182</f>
        <v>35</v>
      </c>
      <c r="E183" s="290">
        <f>MC!I17</f>
        <v>0</v>
      </c>
      <c r="F183" s="539" t="str">
        <f t="shared" ref="F183:H184" si="22">F182</f>
        <v xml:space="preserve"> Room/Area 4 </v>
      </c>
      <c r="G183" s="539">
        <f t="shared" si="22"/>
        <v>0</v>
      </c>
      <c r="H183" s="539" t="str">
        <f t="shared" si="22"/>
        <v>DAY # 3</v>
      </c>
      <c r="O183">
        <f t="shared" si="17"/>
        <v>159</v>
      </c>
    </row>
    <row r="184" spans="4:15" ht="18">
      <c r="D184" s="275">
        <f>1+D183</f>
        <v>36</v>
      </c>
      <c r="E184" s="290">
        <f>MC!I18</f>
        <v>0</v>
      </c>
      <c r="F184" s="539" t="str">
        <f t="shared" si="22"/>
        <v xml:space="preserve"> Room/Area 4 </v>
      </c>
      <c r="G184" s="539">
        <f t="shared" si="22"/>
        <v>0</v>
      </c>
      <c r="H184" s="539" t="str">
        <f t="shared" si="22"/>
        <v>DAY # 3</v>
      </c>
      <c r="O184">
        <f t="shared" si="17"/>
        <v>160</v>
      </c>
    </row>
    <row r="185" spans="4:15" ht="18">
      <c r="D185" s="294"/>
      <c r="E185" s="301"/>
      <c r="O185">
        <f t="shared" si="17"/>
        <v>161</v>
      </c>
    </row>
    <row r="186" spans="4:15" ht="18">
      <c r="D186" s="278">
        <f>1+D105</f>
        <v>43</v>
      </c>
      <c r="E186" s="290">
        <f>MC!I20</f>
        <v>0</v>
      </c>
      <c r="F186" s="539" t="str">
        <f>F20</f>
        <v xml:space="preserve"> Room/Area 5 </v>
      </c>
      <c r="G186" s="539">
        <f>G20</f>
        <v>0</v>
      </c>
      <c r="H186" s="539" t="str">
        <f>$I$3</f>
        <v>DAY # 3</v>
      </c>
      <c r="O186">
        <f t="shared" si="17"/>
        <v>162</v>
      </c>
    </row>
    <row r="187" spans="4:15" ht="18">
      <c r="D187" s="275">
        <f>1+D186</f>
        <v>44</v>
      </c>
      <c r="E187" s="290">
        <f>MC!I21</f>
        <v>0</v>
      </c>
      <c r="F187" s="539" t="str">
        <f t="shared" ref="F187:H188" si="23">F186</f>
        <v xml:space="preserve"> Room/Area 5 </v>
      </c>
      <c r="G187" s="539">
        <f t="shared" si="23"/>
        <v>0</v>
      </c>
      <c r="H187" s="539" t="str">
        <f t="shared" si="23"/>
        <v>DAY # 3</v>
      </c>
      <c r="O187">
        <f t="shared" si="17"/>
        <v>163</v>
      </c>
    </row>
    <row r="188" spans="4:15" ht="18">
      <c r="D188" s="275">
        <f>1+D187</f>
        <v>45</v>
      </c>
      <c r="E188" s="290">
        <f>MC!I22</f>
        <v>0</v>
      </c>
      <c r="F188" s="539" t="str">
        <f t="shared" si="23"/>
        <v xml:space="preserve"> Room/Area 5 </v>
      </c>
      <c r="G188" s="539">
        <f t="shared" si="23"/>
        <v>0</v>
      </c>
      <c r="H188" s="539" t="str">
        <f t="shared" si="23"/>
        <v>DAY # 3</v>
      </c>
      <c r="O188">
        <f t="shared" si="17"/>
        <v>164</v>
      </c>
    </row>
    <row r="189" spans="4:15" ht="18">
      <c r="D189" s="294"/>
      <c r="E189" s="297"/>
      <c r="O189">
        <f t="shared" si="17"/>
        <v>165</v>
      </c>
    </row>
    <row r="190" spans="4:15" ht="18">
      <c r="D190" s="278">
        <f>1+D109</f>
        <v>52</v>
      </c>
      <c r="E190" s="290">
        <f>MC!I24</f>
        <v>0</v>
      </c>
      <c r="F190" s="539" t="str">
        <f>F24</f>
        <v xml:space="preserve"> Room/Area 6 </v>
      </c>
      <c r="G190" s="539">
        <f>G24</f>
        <v>0</v>
      </c>
      <c r="H190" s="539" t="str">
        <f>$I$3</f>
        <v>DAY # 3</v>
      </c>
      <c r="O190">
        <f t="shared" si="17"/>
        <v>166</v>
      </c>
    </row>
    <row r="191" spans="4:15" ht="18">
      <c r="D191" s="275">
        <f>1+D190</f>
        <v>53</v>
      </c>
      <c r="E191" s="290">
        <f>MC!I25</f>
        <v>0</v>
      </c>
      <c r="F191" s="539" t="str">
        <f t="shared" ref="F191:H192" si="24">F190</f>
        <v xml:space="preserve"> Room/Area 6 </v>
      </c>
      <c r="G191" s="539">
        <f t="shared" si="24"/>
        <v>0</v>
      </c>
      <c r="H191" s="539" t="str">
        <f t="shared" si="24"/>
        <v>DAY # 3</v>
      </c>
      <c r="O191">
        <f t="shared" si="17"/>
        <v>167</v>
      </c>
    </row>
    <row r="192" spans="4:15" ht="18">
      <c r="D192" s="275">
        <f>1+D191</f>
        <v>54</v>
      </c>
      <c r="E192" s="290">
        <f>MC!I26</f>
        <v>0</v>
      </c>
      <c r="F192" s="539" t="str">
        <f t="shared" si="24"/>
        <v xml:space="preserve"> Room/Area 6 </v>
      </c>
      <c r="G192" s="539">
        <f t="shared" si="24"/>
        <v>0</v>
      </c>
      <c r="H192" s="539" t="str">
        <f t="shared" si="24"/>
        <v>DAY # 3</v>
      </c>
      <c r="O192">
        <f t="shared" si="17"/>
        <v>168</v>
      </c>
    </row>
    <row r="193" spans="4:15" ht="18">
      <c r="D193" s="292"/>
      <c r="E193" s="297"/>
      <c r="O193">
        <f t="shared" si="17"/>
        <v>169</v>
      </c>
    </row>
    <row r="194" spans="4:15" ht="18">
      <c r="D194" s="278">
        <f>1+D113</f>
        <v>61</v>
      </c>
      <c r="E194" s="290">
        <f>MC!I28</f>
        <v>0</v>
      </c>
      <c r="F194" s="539" t="str">
        <f>F28</f>
        <v xml:space="preserve"> Room/Area 7 </v>
      </c>
      <c r="G194" s="539">
        <f>G28</f>
        <v>0</v>
      </c>
      <c r="H194" s="539" t="str">
        <f>$I$3</f>
        <v>DAY # 3</v>
      </c>
      <c r="O194">
        <f t="shared" si="17"/>
        <v>170</v>
      </c>
    </row>
    <row r="195" spans="4:15" ht="18">
      <c r="D195" s="275">
        <f>1+D194</f>
        <v>62</v>
      </c>
      <c r="E195" s="290">
        <f>MC!I29</f>
        <v>0</v>
      </c>
      <c r="F195" s="539" t="str">
        <f t="shared" ref="F195:H196" si="25">F194</f>
        <v xml:space="preserve"> Room/Area 7 </v>
      </c>
      <c r="G195" s="539">
        <f t="shared" si="25"/>
        <v>0</v>
      </c>
      <c r="H195" s="539" t="str">
        <f t="shared" si="25"/>
        <v>DAY # 3</v>
      </c>
      <c r="O195">
        <f t="shared" ref="O195:O252" si="26">1+O194</f>
        <v>171</v>
      </c>
    </row>
    <row r="196" spans="4:15" ht="18">
      <c r="D196" s="275">
        <f>1+D195</f>
        <v>63</v>
      </c>
      <c r="E196" s="290">
        <f>MC!I30</f>
        <v>0</v>
      </c>
      <c r="F196" s="539" t="str">
        <f t="shared" si="25"/>
        <v xml:space="preserve"> Room/Area 7 </v>
      </c>
      <c r="G196" s="539">
        <f t="shared" si="25"/>
        <v>0</v>
      </c>
      <c r="H196" s="539" t="str">
        <f t="shared" si="25"/>
        <v>DAY # 3</v>
      </c>
      <c r="O196">
        <f t="shared" si="26"/>
        <v>172</v>
      </c>
    </row>
    <row r="197" spans="4:15" ht="18">
      <c r="D197" s="294"/>
      <c r="E197" s="301"/>
      <c r="O197">
        <f t="shared" si="26"/>
        <v>173</v>
      </c>
    </row>
    <row r="198" spans="4:15" ht="18">
      <c r="D198" s="278">
        <f>1+D117</f>
        <v>70</v>
      </c>
      <c r="E198" s="290">
        <f>MC!I32</f>
        <v>0</v>
      </c>
      <c r="F198" s="539" t="str">
        <f>F32</f>
        <v xml:space="preserve"> Room/Area 8 </v>
      </c>
      <c r="G198" s="539">
        <f>G32</f>
        <v>0</v>
      </c>
      <c r="H198" s="539" t="str">
        <f>$I$3</f>
        <v>DAY # 3</v>
      </c>
      <c r="O198">
        <f t="shared" si="26"/>
        <v>174</v>
      </c>
    </row>
    <row r="199" spans="4:15" ht="18">
      <c r="D199" s="275">
        <f>1+D198</f>
        <v>71</v>
      </c>
      <c r="E199" s="290">
        <f>MC!I33</f>
        <v>0</v>
      </c>
      <c r="F199" s="539" t="str">
        <f t="shared" ref="F199:H200" si="27">F198</f>
        <v xml:space="preserve"> Room/Area 8 </v>
      </c>
      <c r="G199" s="539">
        <f t="shared" si="27"/>
        <v>0</v>
      </c>
      <c r="H199" s="539" t="str">
        <f t="shared" si="27"/>
        <v>DAY # 3</v>
      </c>
      <c r="O199">
        <f t="shared" si="26"/>
        <v>175</v>
      </c>
    </row>
    <row r="200" spans="4:15" ht="18">
      <c r="D200" s="275">
        <f>1+D199</f>
        <v>72</v>
      </c>
      <c r="E200" s="290">
        <f>MC!I34</f>
        <v>0</v>
      </c>
      <c r="F200" s="539" t="str">
        <f t="shared" si="27"/>
        <v xml:space="preserve"> Room/Area 8 </v>
      </c>
      <c r="G200" s="539">
        <f t="shared" si="27"/>
        <v>0</v>
      </c>
      <c r="H200" s="539" t="str">
        <f t="shared" si="27"/>
        <v>DAY # 3</v>
      </c>
      <c r="O200">
        <f t="shared" si="26"/>
        <v>176</v>
      </c>
    </row>
    <row r="201" spans="4:15" ht="18">
      <c r="D201" s="292"/>
      <c r="E201" s="297"/>
      <c r="O201">
        <f t="shared" si="26"/>
        <v>177</v>
      </c>
    </row>
    <row r="202" spans="4:15" ht="18">
      <c r="D202" s="278">
        <f>1+D121</f>
        <v>79</v>
      </c>
      <c r="E202" s="290">
        <f>MC!I36</f>
        <v>0</v>
      </c>
      <c r="F202" s="539" t="str">
        <f>F36</f>
        <v xml:space="preserve"> Room/Area 9 </v>
      </c>
      <c r="G202" s="539">
        <f>G36</f>
        <v>0</v>
      </c>
      <c r="H202" s="539" t="str">
        <f>$I$3</f>
        <v>DAY # 3</v>
      </c>
      <c r="O202">
        <f t="shared" si="26"/>
        <v>178</v>
      </c>
    </row>
    <row r="203" spans="4:15" ht="18">
      <c r="D203" s="275">
        <f>1+D202</f>
        <v>80</v>
      </c>
      <c r="E203" s="290">
        <f>MC!I37</f>
        <v>0</v>
      </c>
      <c r="F203" s="539" t="str">
        <f t="shared" ref="F203:H204" si="28">F202</f>
        <v xml:space="preserve"> Room/Area 9 </v>
      </c>
      <c r="G203" s="539">
        <f t="shared" si="28"/>
        <v>0</v>
      </c>
      <c r="H203" s="539" t="str">
        <f t="shared" si="28"/>
        <v>DAY # 3</v>
      </c>
      <c r="O203">
        <f t="shared" si="26"/>
        <v>179</v>
      </c>
    </row>
    <row r="204" spans="4:15" ht="18">
      <c r="D204" s="275">
        <f>1+D203</f>
        <v>81</v>
      </c>
      <c r="E204" s="290">
        <f>MC!I38</f>
        <v>0</v>
      </c>
      <c r="F204" s="539" t="str">
        <f t="shared" si="28"/>
        <v xml:space="preserve"> Room/Area 9 </v>
      </c>
      <c r="G204" s="539">
        <f t="shared" si="28"/>
        <v>0</v>
      </c>
      <c r="H204" s="539" t="str">
        <f t="shared" si="28"/>
        <v>DAY # 3</v>
      </c>
      <c r="O204">
        <f t="shared" si="26"/>
        <v>180</v>
      </c>
    </row>
    <row r="205" spans="4:15" ht="18">
      <c r="D205" s="291"/>
      <c r="E205" s="301"/>
      <c r="O205">
        <f t="shared" si="26"/>
        <v>181</v>
      </c>
    </row>
    <row r="206" spans="4:15" ht="18">
      <c r="D206" s="278">
        <f>1+D125</f>
        <v>88</v>
      </c>
      <c r="E206" s="290">
        <f>MC!I40</f>
        <v>0</v>
      </c>
      <c r="F206" s="539" t="str">
        <f>F40</f>
        <v xml:space="preserve"> Room/Area 10 </v>
      </c>
      <c r="G206" s="539">
        <f>G40</f>
        <v>0</v>
      </c>
      <c r="H206" s="539" t="str">
        <f>$I$3</f>
        <v>DAY # 3</v>
      </c>
      <c r="O206">
        <f t="shared" si="26"/>
        <v>182</v>
      </c>
    </row>
    <row r="207" spans="4:15" ht="18">
      <c r="D207" s="275">
        <f>1+D206</f>
        <v>89</v>
      </c>
      <c r="E207" s="290">
        <f>MC!I41</f>
        <v>0</v>
      </c>
      <c r="F207" s="539" t="str">
        <f t="shared" ref="F207:H208" si="29">F206</f>
        <v xml:space="preserve"> Room/Area 10 </v>
      </c>
      <c r="G207" s="539">
        <f t="shared" si="29"/>
        <v>0</v>
      </c>
      <c r="H207" s="539" t="str">
        <f t="shared" si="29"/>
        <v>DAY # 3</v>
      </c>
      <c r="O207">
        <f t="shared" si="26"/>
        <v>183</v>
      </c>
    </row>
    <row r="208" spans="4:15" ht="18">
      <c r="D208" s="275">
        <f>1+D207</f>
        <v>90</v>
      </c>
      <c r="E208" s="290">
        <f>MC!I42</f>
        <v>0</v>
      </c>
      <c r="F208" s="539" t="str">
        <f t="shared" si="29"/>
        <v xml:space="preserve"> Room/Area 10 </v>
      </c>
      <c r="G208" s="539">
        <f t="shared" si="29"/>
        <v>0</v>
      </c>
      <c r="H208" s="539" t="str">
        <f t="shared" si="29"/>
        <v>DAY # 3</v>
      </c>
      <c r="O208">
        <f t="shared" si="26"/>
        <v>184</v>
      </c>
    </row>
    <row r="209" spans="4:15" ht="18">
      <c r="D209" s="280"/>
      <c r="E209" s="282"/>
      <c r="O209">
        <f t="shared" si="26"/>
        <v>185</v>
      </c>
    </row>
    <row r="210" spans="4:15" ht="15.6">
      <c r="D210" s="459">
        <f>'jobinfo(2)'!$C$3</f>
        <v>0</v>
      </c>
      <c r="F210" s="539">
        <f>F44</f>
        <v>0</v>
      </c>
      <c r="G210" s="539">
        <f>G44</f>
        <v>0</v>
      </c>
      <c r="H210" s="539" t="str">
        <f>$I$3</f>
        <v>DAY # 3</v>
      </c>
      <c r="O210">
        <f t="shared" si="26"/>
        <v>186</v>
      </c>
    </row>
    <row r="211" spans="4:15" ht="18">
      <c r="D211" s="318"/>
      <c r="E211" s="316">
        <f>'jobinfo(2)'!$C$26</f>
        <v>0</v>
      </c>
      <c r="F211" s="539">
        <f t="shared" ref="F211:H212" si="30">F210</f>
        <v>0</v>
      </c>
      <c r="G211" s="539">
        <f t="shared" si="30"/>
        <v>0</v>
      </c>
      <c r="H211" s="539" t="str">
        <f t="shared" si="30"/>
        <v>DAY # 3</v>
      </c>
      <c r="O211">
        <f t="shared" si="26"/>
        <v>187</v>
      </c>
    </row>
    <row r="212" spans="4:15" ht="18">
      <c r="D212" s="312" t="s">
        <v>1146</v>
      </c>
      <c r="E212" s="312" t="s">
        <v>1147</v>
      </c>
      <c r="F212" s="539">
        <f t="shared" si="30"/>
        <v>0</v>
      </c>
      <c r="G212" s="539">
        <f t="shared" si="30"/>
        <v>0</v>
      </c>
      <c r="H212" s="539" t="str">
        <f t="shared" si="30"/>
        <v>DAY # 3</v>
      </c>
      <c r="O212">
        <f t="shared" si="26"/>
        <v>188</v>
      </c>
    </row>
    <row r="213" spans="4:15" ht="18">
      <c r="D213" s="278">
        <f>1+D132</f>
        <v>97</v>
      </c>
      <c r="E213" s="290">
        <f>MC!I55</f>
        <v>0</v>
      </c>
      <c r="F213" s="539" t="str">
        <f>F47</f>
        <v xml:space="preserve"> Room/Area 11 </v>
      </c>
      <c r="G213" s="539">
        <f>G47</f>
        <v>0</v>
      </c>
      <c r="H213" s="539" t="str">
        <f>$I$3</f>
        <v>DAY # 3</v>
      </c>
      <c r="O213">
        <f t="shared" si="26"/>
        <v>189</v>
      </c>
    </row>
    <row r="214" spans="4:15" ht="18">
      <c r="D214" s="275">
        <f>1+D213</f>
        <v>98</v>
      </c>
      <c r="E214" s="290">
        <f>MC!I56</f>
        <v>0</v>
      </c>
      <c r="F214" s="539" t="str">
        <f t="shared" ref="F214:H215" si="31">F213</f>
        <v xml:space="preserve"> Room/Area 11 </v>
      </c>
      <c r="G214" s="539">
        <f t="shared" si="31"/>
        <v>0</v>
      </c>
      <c r="H214" s="539" t="str">
        <f t="shared" si="31"/>
        <v>DAY # 3</v>
      </c>
      <c r="O214">
        <f t="shared" si="26"/>
        <v>190</v>
      </c>
    </row>
    <row r="215" spans="4:15" ht="18">
      <c r="D215" s="275">
        <f>1+D214</f>
        <v>99</v>
      </c>
      <c r="E215" s="290">
        <f>MC!I57</f>
        <v>0</v>
      </c>
      <c r="F215" s="539" t="str">
        <f t="shared" si="31"/>
        <v xml:space="preserve"> Room/Area 11 </v>
      </c>
      <c r="G215" s="539">
        <f t="shared" si="31"/>
        <v>0</v>
      </c>
      <c r="H215" s="539" t="str">
        <f t="shared" si="31"/>
        <v>DAY # 3</v>
      </c>
      <c r="O215">
        <f t="shared" si="26"/>
        <v>191</v>
      </c>
    </row>
    <row r="216" spans="4:15" ht="18">
      <c r="D216" s="306"/>
      <c r="E216" s="290"/>
      <c r="O216">
        <f t="shared" si="26"/>
        <v>192</v>
      </c>
    </row>
    <row r="217" spans="4:15" ht="18">
      <c r="D217" s="278">
        <f>1+D136</f>
        <v>106</v>
      </c>
      <c r="E217" s="290">
        <f>MC!I59</f>
        <v>0</v>
      </c>
      <c r="F217" s="539" t="str">
        <f>F51</f>
        <v xml:space="preserve"> Room/Area 12 </v>
      </c>
      <c r="G217" s="539">
        <f>G51</f>
        <v>0</v>
      </c>
      <c r="H217" s="539" t="str">
        <f>$I$3</f>
        <v>DAY # 3</v>
      </c>
      <c r="O217">
        <f t="shared" si="26"/>
        <v>193</v>
      </c>
    </row>
    <row r="218" spans="4:15" ht="18">
      <c r="D218" s="275">
        <f>1+D217</f>
        <v>107</v>
      </c>
      <c r="E218" s="290">
        <f>MC!I60</f>
        <v>0</v>
      </c>
      <c r="F218" s="539" t="str">
        <f t="shared" ref="F218:H219" si="32">F217</f>
        <v xml:space="preserve"> Room/Area 12 </v>
      </c>
      <c r="G218" s="539">
        <f t="shared" si="32"/>
        <v>0</v>
      </c>
      <c r="H218" s="539" t="str">
        <f t="shared" si="32"/>
        <v>DAY # 3</v>
      </c>
      <c r="O218">
        <f t="shared" si="26"/>
        <v>194</v>
      </c>
    </row>
    <row r="219" spans="4:15" ht="18">
      <c r="D219" s="275">
        <f>1+D218</f>
        <v>108</v>
      </c>
      <c r="E219" s="290">
        <f>MC!I61</f>
        <v>0</v>
      </c>
      <c r="F219" s="539" t="str">
        <f t="shared" si="32"/>
        <v xml:space="preserve"> Room/Area 12 </v>
      </c>
      <c r="G219" s="539">
        <f t="shared" si="32"/>
        <v>0</v>
      </c>
      <c r="H219" s="539" t="str">
        <f t="shared" si="32"/>
        <v>DAY # 3</v>
      </c>
      <c r="O219">
        <f t="shared" si="26"/>
        <v>195</v>
      </c>
    </row>
    <row r="220" spans="4:15" ht="18">
      <c r="D220" s="303"/>
      <c r="E220" s="290"/>
      <c r="O220">
        <f t="shared" si="26"/>
        <v>196</v>
      </c>
    </row>
    <row r="221" spans="4:15" ht="18">
      <c r="D221" s="278">
        <f>1+D140</f>
        <v>115</v>
      </c>
      <c r="E221" s="290">
        <f>MC!I63</f>
        <v>0</v>
      </c>
      <c r="F221" s="539" t="str">
        <f>F55</f>
        <v xml:space="preserve"> Room/Area 13 </v>
      </c>
      <c r="G221" s="539">
        <f>G55</f>
        <v>0</v>
      </c>
      <c r="H221" s="539" t="str">
        <f>$I$3</f>
        <v>DAY # 3</v>
      </c>
      <c r="O221">
        <f t="shared" si="26"/>
        <v>197</v>
      </c>
    </row>
    <row r="222" spans="4:15" ht="18">
      <c r="D222" s="275">
        <f>1+D221</f>
        <v>116</v>
      </c>
      <c r="E222" s="290">
        <f>MC!I64</f>
        <v>0</v>
      </c>
      <c r="F222" s="539" t="str">
        <f t="shared" ref="F222:H223" si="33">F221</f>
        <v xml:space="preserve"> Room/Area 13 </v>
      </c>
      <c r="G222" s="539">
        <f t="shared" si="33"/>
        <v>0</v>
      </c>
      <c r="H222" s="539" t="str">
        <f t="shared" si="33"/>
        <v>DAY # 3</v>
      </c>
      <c r="O222">
        <f t="shared" si="26"/>
        <v>198</v>
      </c>
    </row>
    <row r="223" spans="4:15" ht="18">
      <c r="D223" s="275">
        <f>1+D222</f>
        <v>117</v>
      </c>
      <c r="E223" s="290">
        <f>MC!I65</f>
        <v>0</v>
      </c>
      <c r="F223" s="539" t="str">
        <f t="shared" si="33"/>
        <v xml:space="preserve"> Room/Area 13 </v>
      </c>
      <c r="G223" s="539">
        <f t="shared" si="33"/>
        <v>0</v>
      </c>
      <c r="H223" s="539" t="str">
        <f t="shared" si="33"/>
        <v>DAY # 3</v>
      </c>
      <c r="O223">
        <f t="shared" si="26"/>
        <v>199</v>
      </c>
    </row>
    <row r="224" spans="4:15" ht="18">
      <c r="D224" s="292"/>
      <c r="E224" s="290"/>
      <c r="O224">
        <f t="shared" si="26"/>
        <v>200</v>
      </c>
    </row>
    <row r="225" spans="4:15" ht="18">
      <c r="D225" s="278">
        <f>1+D144</f>
        <v>124</v>
      </c>
      <c r="E225" s="290">
        <f>MC!I67</f>
        <v>0</v>
      </c>
      <c r="F225" s="539" t="str">
        <f>F59</f>
        <v xml:space="preserve"> Room/Area 14 </v>
      </c>
      <c r="G225" s="539">
        <f>G59</f>
        <v>0</v>
      </c>
      <c r="H225" s="539" t="str">
        <f>$I$3</f>
        <v>DAY # 3</v>
      </c>
      <c r="O225">
        <f t="shared" si="26"/>
        <v>201</v>
      </c>
    </row>
    <row r="226" spans="4:15" ht="18">
      <c r="D226" s="275">
        <f>1+D225</f>
        <v>125</v>
      </c>
      <c r="E226" s="290">
        <f>MC!I68</f>
        <v>0</v>
      </c>
      <c r="F226" s="539" t="str">
        <f t="shared" ref="F226:H227" si="34">F225</f>
        <v xml:space="preserve"> Room/Area 14 </v>
      </c>
      <c r="G226" s="539">
        <f t="shared" si="34"/>
        <v>0</v>
      </c>
      <c r="H226" s="539" t="str">
        <f t="shared" si="34"/>
        <v>DAY # 3</v>
      </c>
      <c r="O226">
        <f t="shared" si="26"/>
        <v>202</v>
      </c>
    </row>
    <row r="227" spans="4:15" ht="18">
      <c r="D227" s="275">
        <f>1+D226</f>
        <v>126</v>
      </c>
      <c r="E227" s="290">
        <f>MC!I69</f>
        <v>0</v>
      </c>
      <c r="F227" s="539" t="str">
        <f t="shared" si="34"/>
        <v xml:space="preserve"> Room/Area 14 </v>
      </c>
      <c r="G227" s="539">
        <f t="shared" si="34"/>
        <v>0</v>
      </c>
      <c r="H227" s="539" t="str">
        <f t="shared" si="34"/>
        <v>DAY # 3</v>
      </c>
      <c r="O227">
        <f t="shared" si="26"/>
        <v>203</v>
      </c>
    </row>
    <row r="228" spans="4:15" ht="18">
      <c r="D228" s="294"/>
      <c r="E228" s="290"/>
      <c r="O228">
        <f t="shared" si="26"/>
        <v>204</v>
      </c>
    </row>
    <row r="229" spans="4:15" ht="18">
      <c r="D229" s="278">
        <f>1+D148</f>
        <v>133</v>
      </c>
      <c r="E229" s="290">
        <f>MC!I71</f>
        <v>0</v>
      </c>
      <c r="F229" s="539" t="str">
        <f>F63</f>
        <v xml:space="preserve"> Room/Area 15 </v>
      </c>
      <c r="G229" s="539">
        <f>G63</f>
        <v>0</v>
      </c>
      <c r="H229" s="539" t="str">
        <f>$I$3</f>
        <v>DAY # 3</v>
      </c>
      <c r="O229">
        <f t="shared" si="26"/>
        <v>205</v>
      </c>
    </row>
    <row r="230" spans="4:15" ht="18">
      <c r="D230" s="275">
        <f>1+D229</f>
        <v>134</v>
      </c>
      <c r="E230" s="290">
        <f>MC!I72</f>
        <v>0</v>
      </c>
      <c r="F230" s="539" t="str">
        <f t="shared" ref="F230:H231" si="35">F229</f>
        <v xml:space="preserve"> Room/Area 15 </v>
      </c>
      <c r="G230" s="539">
        <f t="shared" si="35"/>
        <v>0</v>
      </c>
      <c r="H230" s="539" t="str">
        <f t="shared" si="35"/>
        <v>DAY # 3</v>
      </c>
      <c r="O230">
        <f t="shared" si="26"/>
        <v>206</v>
      </c>
    </row>
    <row r="231" spans="4:15" ht="18">
      <c r="D231" s="275">
        <f>1+D230</f>
        <v>135</v>
      </c>
      <c r="E231" s="290">
        <f>MC!I73</f>
        <v>0</v>
      </c>
      <c r="F231" s="539" t="str">
        <f t="shared" si="35"/>
        <v xml:space="preserve"> Room/Area 15 </v>
      </c>
      <c r="G231" s="539">
        <f t="shared" si="35"/>
        <v>0</v>
      </c>
      <c r="H231" s="539" t="str">
        <f t="shared" si="35"/>
        <v>DAY # 3</v>
      </c>
      <c r="O231">
        <f t="shared" si="26"/>
        <v>207</v>
      </c>
    </row>
    <row r="232" spans="4:15" ht="18">
      <c r="D232" s="294"/>
      <c r="E232" s="290"/>
      <c r="O232">
        <f t="shared" si="26"/>
        <v>208</v>
      </c>
    </row>
    <row r="233" spans="4:15" ht="18">
      <c r="D233" s="278">
        <f>1+D152</f>
        <v>142</v>
      </c>
      <c r="E233" s="290">
        <f>MC!I75</f>
        <v>0</v>
      </c>
      <c r="F233" s="539" t="str">
        <f>F67</f>
        <v xml:space="preserve"> Room/Area 16 </v>
      </c>
      <c r="G233" s="539">
        <f>G67</f>
        <v>0</v>
      </c>
      <c r="H233" s="539" t="str">
        <f>$I$3</f>
        <v>DAY # 3</v>
      </c>
      <c r="O233">
        <f t="shared" si="26"/>
        <v>209</v>
      </c>
    </row>
    <row r="234" spans="4:15" ht="18">
      <c r="D234" s="275">
        <f>1+D233</f>
        <v>143</v>
      </c>
      <c r="E234" s="290">
        <f>MC!I76</f>
        <v>0</v>
      </c>
      <c r="F234" s="539" t="str">
        <f t="shared" ref="F234:H235" si="36">F233</f>
        <v xml:space="preserve"> Room/Area 16 </v>
      </c>
      <c r="G234" s="539">
        <f t="shared" si="36"/>
        <v>0</v>
      </c>
      <c r="H234" s="539" t="str">
        <f t="shared" si="36"/>
        <v>DAY # 3</v>
      </c>
      <c r="O234">
        <f t="shared" si="26"/>
        <v>210</v>
      </c>
    </row>
    <row r="235" spans="4:15" ht="18">
      <c r="D235" s="275">
        <f>1+D234</f>
        <v>144</v>
      </c>
      <c r="E235" s="290">
        <f>MC!I77</f>
        <v>0</v>
      </c>
      <c r="F235" s="539" t="str">
        <f t="shared" si="36"/>
        <v xml:space="preserve"> Room/Area 16 </v>
      </c>
      <c r="G235" s="539">
        <f t="shared" si="36"/>
        <v>0</v>
      </c>
      <c r="H235" s="539" t="str">
        <f t="shared" si="36"/>
        <v>DAY # 3</v>
      </c>
      <c r="O235">
        <f t="shared" si="26"/>
        <v>211</v>
      </c>
    </row>
    <row r="236" spans="4:15" ht="18">
      <c r="D236" s="292"/>
      <c r="E236" s="290"/>
      <c r="O236">
        <f t="shared" si="26"/>
        <v>212</v>
      </c>
    </row>
    <row r="237" spans="4:15" ht="18">
      <c r="D237" s="278">
        <f>1+D156</f>
        <v>151</v>
      </c>
      <c r="E237" s="290">
        <f>MC!I79</f>
        <v>0</v>
      </c>
      <c r="F237" s="539" t="str">
        <f>F71</f>
        <v xml:space="preserve"> Room/Area 17 </v>
      </c>
      <c r="G237" s="539">
        <f>G71</f>
        <v>0</v>
      </c>
      <c r="H237" s="539" t="str">
        <f>$I$3</f>
        <v>DAY # 3</v>
      </c>
      <c r="O237">
        <f t="shared" si="26"/>
        <v>213</v>
      </c>
    </row>
    <row r="238" spans="4:15" ht="18">
      <c r="D238" s="275">
        <f>1+D237</f>
        <v>152</v>
      </c>
      <c r="E238" s="290">
        <f>MC!I80</f>
        <v>0</v>
      </c>
      <c r="F238" s="539" t="str">
        <f t="shared" ref="F238:H239" si="37">F237</f>
        <v xml:space="preserve"> Room/Area 17 </v>
      </c>
      <c r="G238" s="539">
        <f t="shared" si="37"/>
        <v>0</v>
      </c>
      <c r="H238" s="539" t="str">
        <f t="shared" si="37"/>
        <v>DAY # 3</v>
      </c>
      <c r="O238">
        <f t="shared" si="26"/>
        <v>214</v>
      </c>
    </row>
    <row r="239" spans="4:15" ht="18">
      <c r="D239" s="275">
        <f>1+D238</f>
        <v>153</v>
      </c>
      <c r="E239" s="290">
        <f>MC!I81</f>
        <v>0</v>
      </c>
      <c r="F239" s="539" t="str">
        <f t="shared" si="37"/>
        <v xml:space="preserve"> Room/Area 17 </v>
      </c>
      <c r="G239" s="539">
        <f t="shared" si="37"/>
        <v>0</v>
      </c>
      <c r="H239" s="539" t="str">
        <f t="shared" si="37"/>
        <v>DAY # 3</v>
      </c>
      <c r="O239">
        <f t="shared" si="26"/>
        <v>215</v>
      </c>
    </row>
    <row r="240" spans="4:15" ht="18">
      <c r="D240" s="294"/>
      <c r="E240" s="290"/>
      <c r="O240">
        <f t="shared" si="26"/>
        <v>216</v>
      </c>
    </row>
    <row r="241" spans="1:15" ht="18">
      <c r="D241" s="278">
        <f>1+D160</f>
        <v>160</v>
      </c>
      <c r="E241" s="290">
        <f>MC!I83</f>
        <v>0</v>
      </c>
      <c r="F241" s="539" t="str">
        <f>F75</f>
        <v xml:space="preserve"> Room/Area 18 </v>
      </c>
      <c r="G241" s="539">
        <f>G75</f>
        <v>0</v>
      </c>
      <c r="H241" s="539" t="str">
        <f>$I$3</f>
        <v>DAY # 3</v>
      </c>
      <c r="O241">
        <f t="shared" si="26"/>
        <v>217</v>
      </c>
    </row>
    <row r="242" spans="1:15" ht="18">
      <c r="D242" s="275">
        <f>1+D241</f>
        <v>161</v>
      </c>
      <c r="E242" s="290">
        <f>MC!I84</f>
        <v>0</v>
      </c>
      <c r="F242" s="539" t="str">
        <f t="shared" ref="F242:H243" si="38">F241</f>
        <v xml:space="preserve"> Room/Area 18 </v>
      </c>
      <c r="G242" s="539">
        <f t="shared" si="38"/>
        <v>0</v>
      </c>
      <c r="H242" s="539" t="str">
        <f t="shared" si="38"/>
        <v>DAY # 3</v>
      </c>
      <c r="O242">
        <f t="shared" si="26"/>
        <v>218</v>
      </c>
    </row>
    <row r="243" spans="1:15" ht="18">
      <c r="D243" s="275">
        <f>1+D242</f>
        <v>162</v>
      </c>
      <c r="E243" s="290">
        <f>MC!I85</f>
        <v>0</v>
      </c>
      <c r="F243" s="539" t="str">
        <f t="shared" si="38"/>
        <v xml:space="preserve"> Room/Area 18 </v>
      </c>
      <c r="G243" s="539">
        <f t="shared" si="38"/>
        <v>0</v>
      </c>
      <c r="H243" s="539" t="str">
        <f t="shared" si="38"/>
        <v>DAY # 3</v>
      </c>
      <c r="O243">
        <f t="shared" si="26"/>
        <v>219</v>
      </c>
    </row>
    <row r="244" spans="1:15" ht="18">
      <c r="D244" s="292"/>
      <c r="E244" s="290"/>
      <c r="O244">
        <f t="shared" si="26"/>
        <v>220</v>
      </c>
    </row>
    <row r="245" spans="1:15" ht="18">
      <c r="D245" s="278">
        <f>1+D164</f>
        <v>169</v>
      </c>
      <c r="E245" s="290">
        <f>MC!I87</f>
        <v>0</v>
      </c>
      <c r="F245" s="539" t="str">
        <f>F79</f>
        <v xml:space="preserve"> Room/Area 19 </v>
      </c>
      <c r="G245" s="539">
        <f>G79</f>
        <v>0</v>
      </c>
      <c r="H245" s="539" t="str">
        <f>$I$3</f>
        <v>DAY # 3</v>
      </c>
      <c r="O245">
        <f t="shared" si="26"/>
        <v>221</v>
      </c>
    </row>
    <row r="246" spans="1:15" ht="18">
      <c r="D246" s="275">
        <f>1+D245</f>
        <v>170</v>
      </c>
      <c r="E246" s="290">
        <f>MC!I88</f>
        <v>0</v>
      </c>
      <c r="F246" s="539" t="str">
        <f t="shared" ref="F246:H247" si="39">F245</f>
        <v xml:space="preserve"> Room/Area 19 </v>
      </c>
      <c r="G246" s="539">
        <f t="shared" si="39"/>
        <v>0</v>
      </c>
      <c r="H246" s="539" t="str">
        <f t="shared" si="39"/>
        <v>DAY # 3</v>
      </c>
      <c r="O246">
        <f t="shared" si="26"/>
        <v>222</v>
      </c>
    </row>
    <row r="247" spans="1:15" ht="18">
      <c r="D247" s="275">
        <f>1+D246</f>
        <v>171</v>
      </c>
      <c r="E247" s="290">
        <f>MC!I89</f>
        <v>0</v>
      </c>
      <c r="F247" s="539" t="str">
        <f t="shared" si="39"/>
        <v xml:space="preserve"> Room/Area 19 </v>
      </c>
      <c r="G247" s="539">
        <f t="shared" si="39"/>
        <v>0</v>
      </c>
      <c r="H247" s="539" t="str">
        <f t="shared" si="39"/>
        <v>DAY # 3</v>
      </c>
      <c r="O247">
        <f t="shared" si="26"/>
        <v>223</v>
      </c>
    </row>
    <row r="248" spans="1:15" ht="18">
      <c r="D248" s="291"/>
      <c r="E248" s="290"/>
      <c r="O248">
        <f t="shared" si="26"/>
        <v>224</v>
      </c>
    </row>
    <row r="249" spans="1:15" ht="18">
      <c r="D249" s="278">
        <f>1+D168</f>
        <v>178</v>
      </c>
      <c r="E249" s="290">
        <f>MC!I91</f>
        <v>0</v>
      </c>
      <c r="F249" s="539" t="str">
        <f>F83</f>
        <v xml:space="preserve"> Room/Area 20 </v>
      </c>
      <c r="G249" s="539">
        <f>G83</f>
        <v>0</v>
      </c>
      <c r="H249" s="539" t="str">
        <f>$I$3</f>
        <v>DAY # 3</v>
      </c>
      <c r="O249">
        <f t="shared" si="26"/>
        <v>225</v>
      </c>
    </row>
    <row r="250" spans="1:15" ht="18">
      <c r="D250" s="275">
        <f>1+D249</f>
        <v>179</v>
      </c>
      <c r="E250" s="290">
        <f>MC!I92</f>
        <v>0</v>
      </c>
      <c r="F250" s="539" t="str">
        <f t="shared" ref="F250:H251" si="40">F249</f>
        <v xml:space="preserve"> Room/Area 20 </v>
      </c>
      <c r="G250" s="539">
        <f t="shared" si="40"/>
        <v>0</v>
      </c>
      <c r="H250" s="539" t="str">
        <f t="shared" si="40"/>
        <v>DAY # 3</v>
      </c>
      <c r="O250">
        <f t="shared" si="26"/>
        <v>226</v>
      </c>
    </row>
    <row r="251" spans="1:15" ht="18">
      <c r="D251" s="275">
        <f>1+D250</f>
        <v>180</v>
      </c>
      <c r="E251" s="290">
        <f>MC!I93</f>
        <v>0</v>
      </c>
      <c r="F251" s="539" t="str">
        <f t="shared" si="40"/>
        <v xml:space="preserve"> Room/Area 20 </v>
      </c>
      <c r="G251" s="539">
        <f t="shared" si="40"/>
        <v>0</v>
      </c>
      <c r="H251" s="539" t="str">
        <f t="shared" si="40"/>
        <v>DAY # 3</v>
      </c>
      <c r="O251">
        <f t="shared" si="26"/>
        <v>227</v>
      </c>
    </row>
    <row r="252" spans="1:15" ht="18">
      <c r="D252" s="280"/>
      <c r="E252" s="290"/>
      <c r="O252">
        <f t="shared" si="26"/>
        <v>228</v>
      </c>
    </row>
    <row r="254" spans="1:15">
      <c r="B254" s="272" t="s">
        <v>1108</v>
      </c>
      <c r="C254" s="272" t="s">
        <v>1099</v>
      </c>
      <c r="D254" s="272" t="s">
        <v>1100</v>
      </c>
      <c r="G254" t="s">
        <v>1108</v>
      </c>
      <c r="H254" t="s">
        <v>1099</v>
      </c>
      <c r="I254" t="s">
        <v>1100</v>
      </c>
      <c r="L254" t="s">
        <v>1108</v>
      </c>
      <c r="M254" t="s">
        <v>1099</v>
      </c>
      <c r="N254" t="s">
        <v>1100</v>
      </c>
    </row>
    <row r="255" spans="1:15">
      <c r="A255" s="273">
        <v>1</v>
      </c>
      <c r="B255" s="272">
        <v>69</v>
      </c>
      <c r="C255" s="272">
        <v>50.4</v>
      </c>
      <c r="D255" s="272">
        <v>53.3</v>
      </c>
      <c r="F255">
        <v>2</v>
      </c>
      <c r="G255">
        <v>85.4</v>
      </c>
      <c r="H255">
        <v>27.4</v>
      </c>
      <c r="I255">
        <v>44</v>
      </c>
      <c r="K255">
        <v>3</v>
      </c>
      <c r="L255">
        <v>68.3</v>
      </c>
      <c r="M255">
        <v>45.9</v>
      </c>
      <c r="N255">
        <v>47.1</v>
      </c>
    </row>
    <row r="259" spans="1:14">
      <c r="A259" s="273">
        <v>4</v>
      </c>
      <c r="B259" s="272">
        <v>70.7</v>
      </c>
      <c r="C259" s="272">
        <v>39.700000000000003</v>
      </c>
      <c r="D259" s="272">
        <v>44.5</v>
      </c>
      <c r="F259">
        <v>5</v>
      </c>
      <c r="G259">
        <v>71</v>
      </c>
      <c r="H259">
        <v>39.299999999999997</v>
      </c>
      <c r="I259">
        <v>44.6</v>
      </c>
      <c r="K259">
        <v>6</v>
      </c>
    </row>
    <row r="263" spans="1:14">
      <c r="B263" s="272">
        <v>73.7</v>
      </c>
      <c r="C263" s="272">
        <v>45.7</v>
      </c>
      <c r="D263" s="272">
        <v>55.5</v>
      </c>
      <c r="G263">
        <v>75.7</v>
      </c>
      <c r="H263">
        <v>39.700000000000003</v>
      </c>
      <c r="I263">
        <v>53</v>
      </c>
      <c r="L263">
        <v>77.7</v>
      </c>
      <c r="M263">
        <v>33.700000000000003</v>
      </c>
      <c r="N263">
        <v>48</v>
      </c>
    </row>
    <row r="264" spans="1:14">
      <c r="A264" s="273">
        <v>7</v>
      </c>
      <c r="F264">
        <v>8</v>
      </c>
      <c r="K264">
        <v>9</v>
      </c>
    </row>
    <row r="267" spans="1:14">
      <c r="B267" s="272">
        <v>75.2</v>
      </c>
      <c r="C267" s="272">
        <v>41</v>
      </c>
      <c r="D267" s="272">
        <v>54</v>
      </c>
      <c r="G267">
        <v>77.2</v>
      </c>
      <c r="H267">
        <v>36</v>
      </c>
      <c r="I267">
        <v>49</v>
      </c>
      <c r="L267">
        <v>77.2</v>
      </c>
      <c r="M267">
        <v>30</v>
      </c>
      <c r="N267">
        <v>47</v>
      </c>
    </row>
    <row r="268" spans="1:14">
      <c r="A268" s="273">
        <v>10</v>
      </c>
      <c r="E268" t="s">
        <v>1110</v>
      </c>
      <c r="F268">
        <v>11</v>
      </c>
      <c r="J268" t="s">
        <v>1110</v>
      </c>
      <c r="K268">
        <v>12</v>
      </c>
    </row>
    <row r="269" spans="1:14">
      <c r="E269">
        <v>2</v>
      </c>
      <c r="J269">
        <v>4</v>
      </c>
    </row>
    <row r="270" spans="1:14">
      <c r="E270">
        <v>-4</v>
      </c>
      <c r="J270">
        <v>10</v>
      </c>
    </row>
    <row r="271" spans="1:14">
      <c r="B271" s="272">
        <v>74.7</v>
      </c>
      <c r="C271" s="272">
        <v>43.7</v>
      </c>
      <c r="D271" s="272">
        <v>56.8</v>
      </c>
      <c r="G271">
        <v>75.7</v>
      </c>
      <c r="H271">
        <v>40.700000000000003</v>
      </c>
      <c r="I271">
        <v>54.7</v>
      </c>
      <c r="L271">
        <v>77.2</v>
      </c>
      <c r="M271">
        <v>35.700000000000003</v>
      </c>
      <c r="N271">
        <v>49.6</v>
      </c>
    </row>
    <row r="272" spans="1:14">
      <c r="A272" s="273">
        <v>13</v>
      </c>
      <c r="F272">
        <v>14</v>
      </c>
      <c r="K272">
        <v>15</v>
      </c>
    </row>
    <row r="275" spans="1:25">
      <c r="B275" s="272">
        <v>76.2</v>
      </c>
      <c r="C275" s="272">
        <v>41</v>
      </c>
      <c r="D275" s="272">
        <v>54.7</v>
      </c>
      <c r="G275">
        <v>77.2</v>
      </c>
      <c r="H275">
        <v>37</v>
      </c>
      <c r="I275">
        <v>51</v>
      </c>
      <c r="L275">
        <v>77.900000000000006</v>
      </c>
      <c r="M275">
        <v>31</v>
      </c>
      <c r="N275">
        <v>44</v>
      </c>
    </row>
    <row r="276" spans="1:25">
      <c r="A276" s="273">
        <v>16</v>
      </c>
      <c r="E276" t="s">
        <v>1110</v>
      </c>
      <c r="F276">
        <v>17</v>
      </c>
      <c r="J276" t="s">
        <v>1110</v>
      </c>
      <c r="K276">
        <v>18</v>
      </c>
    </row>
    <row r="277" spans="1:25">
      <c r="E277">
        <v>2</v>
      </c>
      <c r="J277">
        <v>4</v>
      </c>
    </row>
    <row r="283" spans="1:25">
      <c r="L283" t="s">
        <v>1103</v>
      </c>
      <c r="Q283" t="s">
        <v>1104</v>
      </c>
      <c r="U283" t="s">
        <v>1105</v>
      </c>
    </row>
    <row r="284" spans="1:25" ht="28.2" customHeight="1">
      <c r="L284" t="s">
        <v>1256</v>
      </c>
      <c r="M284" s="397" t="s">
        <v>1108</v>
      </c>
      <c r="N284" s="593" t="s">
        <v>1099</v>
      </c>
      <c r="O284" t="s">
        <v>1100</v>
      </c>
      <c r="Q284" t="s">
        <v>1256</v>
      </c>
      <c r="R284" t="s">
        <v>1108</v>
      </c>
      <c r="S284" s="671" t="s">
        <v>1099</v>
      </c>
      <c r="T284" t="s">
        <v>1100</v>
      </c>
      <c r="V284" t="s">
        <v>1256</v>
      </c>
      <c r="W284" t="s">
        <v>1108</v>
      </c>
      <c r="X284" s="593" t="s">
        <v>1099</v>
      </c>
      <c r="Y284" s="397" t="s">
        <v>1100</v>
      </c>
    </row>
    <row r="285" spans="1:25" ht="28.2" customHeight="1">
      <c r="L285">
        <v>3</v>
      </c>
      <c r="M285" s="670">
        <v>68.3</v>
      </c>
      <c r="N285" s="669">
        <v>45.9</v>
      </c>
      <c r="O285" s="669">
        <v>47.1</v>
      </c>
      <c r="Q285">
        <v>2</v>
      </c>
      <c r="R285" s="669">
        <v>85.4</v>
      </c>
      <c r="S285" s="670">
        <v>27.4</v>
      </c>
      <c r="T285" s="669">
        <v>44</v>
      </c>
      <c r="V285">
        <v>6</v>
      </c>
      <c r="W285" s="669">
        <v>73</v>
      </c>
      <c r="X285" s="669">
        <v>36.299999999999997</v>
      </c>
      <c r="Y285" s="670">
        <v>43.3</v>
      </c>
    </row>
    <row r="286" spans="1:25" ht="28.2" customHeight="1">
      <c r="L286">
        <v>1</v>
      </c>
      <c r="M286" s="670">
        <v>69</v>
      </c>
      <c r="N286" s="669">
        <v>50.4</v>
      </c>
      <c r="O286" s="669">
        <v>53.3</v>
      </c>
      <c r="Q286">
        <v>12</v>
      </c>
      <c r="R286" s="669">
        <v>77.2</v>
      </c>
      <c r="S286" s="670">
        <v>30</v>
      </c>
      <c r="T286" s="669">
        <v>47</v>
      </c>
      <c r="V286">
        <v>2</v>
      </c>
      <c r="W286" s="669">
        <v>85.4</v>
      </c>
      <c r="X286" s="669">
        <v>27.4</v>
      </c>
      <c r="Y286" s="670">
        <v>44</v>
      </c>
    </row>
    <row r="287" spans="1:25" ht="28.2" customHeight="1">
      <c r="L287">
        <v>4</v>
      </c>
      <c r="M287" s="670">
        <v>70.7</v>
      </c>
      <c r="N287" s="669">
        <v>39.700000000000003</v>
      </c>
      <c r="O287" s="669">
        <v>44.5</v>
      </c>
      <c r="Q287">
        <v>18</v>
      </c>
      <c r="R287" s="669">
        <v>77.900000000000006</v>
      </c>
      <c r="S287" s="670">
        <v>31</v>
      </c>
      <c r="T287" s="669">
        <v>44</v>
      </c>
      <c r="V287">
        <v>18</v>
      </c>
      <c r="W287" s="669">
        <v>77.900000000000006</v>
      </c>
      <c r="X287" s="669">
        <v>31</v>
      </c>
      <c r="Y287" s="670">
        <v>44</v>
      </c>
    </row>
    <row r="288" spans="1:25" ht="28.2" customHeight="1">
      <c r="L288">
        <v>5</v>
      </c>
      <c r="M288" s="670">
        <v>71</v>
      </c>
      <c r="N288" s="669">
        <v>39.299999999999997</v>
      </c>
      <c r="O288" s="669">
        <v>44.6</v>
      </c>
      <c r="Q288">
        <v>9</v>
      </c>
      <c r="R288" s="669">
        <v>77.7</v>
      </c>
      <c r="S288" s="670">
        <v>33.700000000000003</v>
      </c>
      <c r="T288" s="669">
        <v>48</v>
      </c>
      <c r="V288">
        <v>4</v>
      </c>
      <c r="W288" s="669">
        <v>70.7</v>
      </c>
      <c r="X288" s="669">
        <v>39.700000000000003</v>
      </c>
      <c r="Y288" s="670">
        <v>44.5</v>
      </c>
    </row>
    <row r="289" spans="12:25" ht="28.2" customHeight="1">
      <c r="L289">
        <v>6</v>
      </c>
      <c r="M289" s="670">
        <v>73</v>
      </c>
      <c r="N289" s="669">
        <v>36.299999999999997</v>
      </c>
      <c r="O289" s="669">
        <v>43.3</v>
      </c>
      <c r="Q289">
        <v>15</v>
      </c>
      <c r="R289" s="669">
        <v>77.2</v>
      </c>
      <c r="S289" s="670">
        <v>35.700000000000003</v>
      </c>
      <c r="T289" s="669">
        <v>49.6</v>
      </c>
      <c r="V289">
        <v>5</v>
      </c>
      <c r="W289" s="669">
        <v>71</v>
      </c>
      <c r="X289" s="669">
        <v>39.299999999999997</v>
      </c>
      <c r="Y289" s="670">
        <v>44.6</v>
      </c>
    </row>
    <row r="290" spans="12:25" ht="28.2" customHeight="1">
      <c r="L290">
        <v>7</v>
      </c>
      <c r="M290" s="670">
        <v>73.7</v>
      </c>
      <c r="N290" s="669">
        <v>45.7</v>
      </c>
      <c r="O290" s="669">
        <v>55.5</v>
      </c>
      <c r="Q290">
        <v>11</v>
      </c>
      <c r="R290" s="669">
        <v>77.2</v>
      </c>
      <c r="S290" s="670">
        <v>36</v>
      </c>
      <c r="T290" s="669">
        <v>49</v>
      </c>
      <c r="V290">
        <v>12</v>
      </c>
      <c r="W290" s="669">
        <v>77.2</v>
      </c>
      <c r="X290" s="669">
        <v>30</v>
      </c>
      <c r="Y290" s="670">
        <v>47</v>
      </c>
    </row>
    <row r="291" spans="12:25" ht="28.2" customHeight="1">
      <c r="L291">
        <v>13</v>
      </c>
      <c r="M291" s="670">
        <v>74.7</v>
      </c>
      <c r="N291" s="669">
        <v>43.7</v>
      </c>
      <c r="O291" s="669">
        <v>56.8</v>
      </c>
      <c r="Q291">
        <v>6</v>
      </c>
      <c r="R291" s="669">
        <v>73</v>
      </c>
      <c r="S291" s="670">
        <v>36.299999999999997</v>
      </c>
      <c r="T291" s="669">
        <v>43.3</v>
      </c>
      <c r="V291">
        <v>3</v>
      </c>
      <c r="W291" s="669">
        <v>68.3</v>
      </c>
      <c r="X291" s="669">
        <v>45.9</v>
      </c>
      <c r="Y291" s="670">
        <v>47.1</v>
      </c>
    </row>
    <row r="292" spans="12:25" ht="28.2" customHeight="1">
      <c r="L292">
        <v>10</v>
      </c>
      <c r="M292" s="670">
        <v>75.2</v>
      </c>
      <c r="N292" s="669">
        <v>41</v>
      </c>
      <c r="O292" s="669">
        <v>54</v>
      </c>
      <c r="Q292">
        <v>17</v>
      </c>
      <c r="R292" s="669">
        <v>77.2</v>
      </c>
      <c r="S292" s="670">
        <v>37</v>
      </c>
      <c r="T292" s="669">
        <v>51</v>
      </c>
      <c r="V292">
        <v>9</v>
      </c>
      <c r="W292" s="669">
        <v>77.7</v>
      </c>
      <c r="X292" s="669">
        <v>33.700000000000003</v>
      </c>
      <c r="Y292" s="670">
        <v>48</v>
      </c>
    </row>
    <row r="293" spans="12:25" ht="28.2" customHeight="1">
      <c r="L293">
        <v>8</v>
      </c>
      <c r="M293" s="670">
        <v>75.7</v>
      </c>
      <c r="N293" s="669">
        <v>39.700000000000003</v>
      </c>
      <c r="O293" s="669">
        <v>53</v>
      </c>
      <c r="Q293">
        <v>5</v>
      </c>
      <c r="R293" s="669">
        <v>71</v>
      </c>
      <c r="S293" s="670">
        <v>39.299999999999997</v>
      </c>
      <c r="T293" s="669">
        <v>44.6</v>
      </c>
      <c r="V293">
        <v>11</v>
      </c>
      <c r="W293" s="669">
        <v>77.2</v>
      </c>
      <c r="X293" s="669">
        <v>36</v>
      </c>
      <c r="Y293" s="670">
        <v>49</v>
      </c>
    </row>
    <row r="294" spans="12:25" ht="28.2" customHeight="1">
      <c r="L294">
        <v>14</v>
      </c>
      <c r="M294" s="670">
        <v>75.7</v>
      </c>
      <c r="N294" s="669">
        <v>40.700000000000003</v>
      </c>
      <c r="O294" s="669">
        <v>54.7</v>
      </c>
      <c r="Q294">
        <v>4</v>
      </c>
      <c r="R294" s="669">
        <v>70.7</v>
      </c>
      <c r="S294" s="670">
        <v>39.700000000000003</v>
      </c>
      <c r="T294" s="669">
        <v>44.5</v>
      </c>
      <c r="V294">
        <v>15</v>
      </c>
      <c r="W294" s="669">
        <v>77.2</v>
      </c>
      <c r="X294" s="669">
        <v>35.700000000000003</v>
      </c>
      <c r="Y294" s="670">
        <v>49.6</v>
      </c>
    </row>
    <row r="295" spans="12:25" ht="28.2" customHeight="1">
      <c r="L295">
        <v>16</v>
      </c>
      <c r="M295" s="670">
        <v>76.2</v>
      </c>
      <c r="N295" s="669">
        <v>41</v>
      </c>
      <c r="O295" s="669">
        <v>54.7</v>
      </c>
      <c r="Q295">
        <v>8</v>
      </c>
      <c r="R295" s="669">
        <v>75.7</v>
      </c>
      <c r="S295" s="670">
        <v>39.700000000000003</v>
      </c>
      <c r="T295" s="669">
        <v>53</v>
      </c>
      <c r="V295">
        <v>17</v>
      </c>
      <c r="W295" s="669">
        <v>77.2</v>
      </c>
      <c r="X295" s="669">
        <v>37</v>
      </c>
      <c r="Y295" s="670">
        <v>51</v>
      </c>
    </row>
    <row r="296" spans="12:25" ht="28.2" customHeight="1">
      <c r="L296">
        <v>12</v>
      </c>
      <c r="M296" s="670">
        <v>77.2</v>
      </c>
      <c r="N296" s="669">
        <v>30</v>
      </c>
      <c r="O296" s="669">
        <v>47</v>
      </c>
      <c r="Q296">
        <v>14</v>
      </c>
      <c r="R296" s="669">
        <v>75.7</v>
      </c>
      <c r="S296" s="670">
        <v>40.700000000000003</v>
      </c>
      <c r="T296" s="669">
        <v>54.7</v>
      </c>
      <c r="V296">
        <v>8</v>
      </c>
      <c r="W296" s="669">
        <v>75.7</v>
      </c>
      <c r="X296" s="669">
        <v>39.700000000000003</v>
      </c>
      <c r="Y296" s="670">
        <v>53</v>
      </c>
    </row>
    <row r="297" spans="12:25" ht="28.2" customHeight="1">
      <c r="L297">
        <v>15</v>
      </c>
      <c r="M297" s="670">
        <v>77.2</v>
      </c>
      <c r="N297" s="669">
        <v>35.700000000000003</v>
      </c>
      <c r="O297" s="669">
        <v>49.6</v>
      </c>
      <c r="Q297">
        <v>10</v>
      </c>
      <c r="R297" s="669">
        <v>75.2</v>
      </c>
      <c r="S297" s="670">
        <v>41</v>
      </c>
      <c r="T297" s="669">
        <v>54</v>
      </c>
      <c r="V297">
        <v>1</v>
      </c>
      <c r="W297" s="669">
        <v>69</v>
      </c>
      <c r="X297" s="669">
        <v>50.4</v>
      </c>
      <c r="Y297" s="670">
        <v>53.3</v>
      </c>
    </row>
    <row r="298" spans="12:25" ht="28.2" customHeight="1">
      <c r="L298">
        <v>11</v>
      </c>
      <c r="M298" s="670">
        <v>77.2</v>
      </c>
      <c r="N298" s="669">
        <v>36</v>
      </c>
      <c r="O298" s="669">
        <v>49</v>
      </c>
      <c r="Q298">
        <v>16</v>
      </c>
      <c r="R298" s="669">
        <v>76.2</v>
      </c>
      <c r="S298" s="670">
        <v>41</v>
      </c>
      <c r="T298" s="669">
        <v>54.7</v>
      </c>
      <c r="V298">
        <v>10</v>
      </c>
      <c r="W298" s="669">
        <v>75.2</v>
      </c>
      <c r="X298" s="669">
        <v>41</v>
      </c>
      <c r="Y298" s="670">
        <v>54</v>
      </c>
    </row>
    <row r="299" spans="12:25" ht="28.2" customHeight="1">
      <c r="L299">
        <v>17</v>
      </c>
      <c r="M299" s="670">
        <v>77.2</v>
      </c>
      <c r="N299" s="669">
        <v>37</v>
      </c>
      <c r="O299" s="669">
        <v>51</v>
      </c>
      <c r="Q299">
        <v>13</v>
      </c>
      <c r="R299" s="669">
        <v>74.7</v>
      </c>
      <c r="S299" s="670">
        <v>43.7</v>
      </c>
      <c r="T299" s="669">
        <v>56.8</v>
      </c>
      <c r="V299">
        <v>14</v>
      </c>
      <c r="W299" s="669">
        <v>75.7</v>
      </c>
      <c r="X299" s="669">
        <v>40.700000000000003</v>
      </c>
      <c r="Y299" s="670">
        <v>54.7</v>
      </c>
    </row>
    <row r="300" spans="12:25" ht="28.2" customHeight="1">
      <c r="L300">
        <v>9</v>
      </c>
      <c r="M300" s="670">
        <v>77.7</v>
      </c>
      <c r="N300" s="669">
        <v>33.700000000000003</v>
      </c>
      <c r="O300" s="669">
        <v>48</v>
      </c>
      <c r="Q300">
        <v>7</v>
      </c>
      <c r="R300" s="669">
        <v>73.7</v>
      </c>
      <c r="S300" s="670">
        <v>45.7</v>
      </c>
      <c r="T300" s="669">
        <v>55.5</v>
      </c>
      <c r="V300">
        <v>16</v>
      </c>
      <c r="W300" s="669">
        <v>76.2</v>
      </c>
      <c r="X300" s="669">
        <v>41</v>
      </c>
      <c r="Y300" s="670">
        <v>54.7</v>
      </c>
    </row>
    <row r="301" spans="12:25" ht="28.2" customHeight="1">
      <c r="L301">
        <v>18</v>
      </c>
      <c r="M301" s="670">
        <v>77.900000000000006</v>
      </c>
      <c r="N301" s="669">
        <v>31</v>
      </c>
      <c r="O301" s="669">
        <v>44</v>
      </c>
      <c r="Q301">
        <v>3</v>
      </c>
      <c r="R301" s="669">
        <v>68.3</v>
      </c>
      <c r="S301" s="670">
        <v>45.9</v>
      </c>
      <c r="T301" s="669">
        <v>47.1</v>
      </c>
      <c r="V301">
        <v>7</v>
      </c>
      <c r="W301" s="669">
        <v>73.7</v>
      </c>
      <c r="X301" s="669">
        <v>45.7</v>
      </c>
      <c r="Y301" s="670">
        <v>55.5</v>
      </c>
    </row>
    <row r="302" spans="12:25" ht="28.2" customHeight="1">
      <c r="L302">
        <v>2</v>
      </c>
      <c r="M302" s="670">
        <v>85.4</v>
      </c>
      <c r="N302" s="669">
        <v>27.4</v>
      </c>
      <c r="O302" s="669">
        <v>44</v>
      </c>
      <c r="Q302">
        <v>1</v>
      </c>
      <c r="R302" s="669">
        <v>69</v>
      </c>
      <c r="S302" s="670">
        <v>50.4</v>
      </c>
      <c r="T302" s="669">
        <v>53.3</v>
      </c>
      <c r="V302">
        <v>13</v>
      </c>
      <c r="W302" s="669">
        <v>74.7</v>
      </c>
      <c r="X302" s="669">
        <v>43.7</v>
      </c>
      <c r="Y302" s="670">
        <v>56.8</v>
      </c>
    </row>
    <row r="303" spans="12:25">
      <c r="M303" s="669"/>
      <c r="N303" s="669"/>
      <c r="O303" s="669"/>
    </row>
    <row r="304" spans="12:25">
      <c r="M304" s="669"/>
      <c r="N304" s="669"/>
      <c r="O304" s="669"/>
    </row>
    <row r="305" spans="13:15">
      <c r="M305" s="669"/>
      <c r="N305" s="669"/>
      <c r="O305" s="669"/>
    </row>
    <row r="306" spans="13:15">
      <c r="M306" s="669"/>
      <c r="N306" s="669"/>
      <c r="O306" s="669"/>
    </row>
    <row r="307" spans="13:15">
      <c r="M307" s="669"/>
      <c r="N307" s="669"/>
      <c r="O307" s="669"/>
    </row>
    <row r="308" spans="13:15">
      <c r="M308" s="669"/>
      <c r="N308" s="669"/>
      <c r="O308" s="669"/>
    </row>
    <row r="309" spans="13:15">
      <c r="M309" s="669"/>
      <c r="N309" s="669"/>
      <c r="O309" s="669"/>
    </row>
    <row r="310" spans="13:15">
      <c r="M310" s="669"/>
      <c r="N310" s="669"/>
      <c r="O310" s="669"/>
    </row>
    <row r="311" spans="13:15">
      <c r="M311" s="669"/>
      <c r="N311" s="669"/>
      <c r="O311" s="669"/>
    </row>
    <row r="312" spans="13:15">
      <c r="M312" s="669"/>
      <c r="N312" s="669"/>
      <c r="O312" s="669"/>
    </row>
    <row r="313" spans="13:15">
      <c r="M313" s="669"/>
      <c r="N313" s="669"/>
      <c r="O313" s="669"/>
    </row>
    <row r="314" spans="13:15">
      <c r="M314" s="669"/>
      <c r="N314" s="669"/>
      <c r="O314" s="669"/>
    </row>
  </sheetData>
  <sortState xmlns:xlrd2="http://schemas.microsoft.com/office/spreadsheetml/2017/richdata2" ref="V285:Y302">
    <sortCondition ref="Y285:Y302"/>
    <sortCondition ref="X285:X302"/>
    <sortCondition ref="W285:W302"/>
  </sortState>
  <mergeCells count="6">
    <mergeCell ref="A45:B45"/>
    <mergeCell ref="R1:U1"/>
    <mergeCell ref="V1:Z1"/>
    <mergeCell ref="A1:B1"/>
    <mergeCell ref="A2:B2"/>
    <mergeCell ref="A44:B44"/>
  </mergeCells>
  <printOptions horizontalCentered="1" gridLines="1"/>
  <pageMargins left="0.17" right="0.19" top="0.26" bottom="0.37" header="0.27" footer="0.21"/>
  <pageSetup scale="108" orientation="portrait" r:id="rId1"/>
  <headerFooter scaleWithDoc="0">
    <oddFooter xml:space="preserve">&amp;L&amp;A&amp;C                                                  &amp;R&amp;F  </oddFooter>
  </headerFooter>
  <rowBreaks count="1" manualBreakCount="1">
    <brk id="43"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7</vt:i4>
      </vt:variant>
    </vt:vector>
  </HeadingPairs>
  <TitlesOfParts>
    <vt:vector size="39" baseType="lpstr">
      <vt:lpstr>CVR</vt:lpstr>
      <vt:lpstr>MIT-EQPT</vt:lpstr>
      <vt:lpstr>TOTAL-EQPT</vt:lpstr>
      <vt:lpstr>CPS EST</vt:lpstr>
      <vt:lpstr>jobinfo(2)</vt:lpstr>
      <vt:lpstr>MIT QUICK</vt:lpstr>
      <vt:lpstr>Eqpt SETUP</vt:lpstr>
      <vt:lpstr>RH.T.GPP</vt:lpstr>
      <vt:lpstr>Mit Scope</vt:lpstr>
      <vt:lpstr>EP POT</vt:lpstr>
      <vt:lpstr>EXT&amp;UN</vt:lpstr>
      <vt:lpstr>RH&amp;F PICS</vt:lpstr>
      <vt:lpstr>DC1</vt:lpstr>
      <vt:lpstr>DC2</vt:lpstr>
      <vt:lpstr>DC3</vt:lpstr>
      <vt:lpstr>DC4</vt:lpstr>
      <vt:lpstr>DC5</vt:lpstr>
      <vt:lpstr>MC</vt:lpstr>
      <vt:lpstr>MC PICS</vt:lpstr>
      <vt:lpstr>MC1</vt:lpstr>
      <vt:lpstr>MC2</vt:lpstr>
      <vt:lpstr>MC3</vt:lpstr>
      <vt:lpstr>MC4</vt:lpstr>
      <vt:lpstr>MC5</vt:lpstr>
      <vt:lpstr>MC6</vt:lpstr>
      <vt:lpstr>MC7</vt:lpstr>
      <vt:lpstr>MC8</vt:lpstr>
      <vt:lpstr>MC9</vt:lpstr>
      <vt:lpstr>MC10</vt:lpstr>
      <vt:lpstr>BINDER</vt:lpstr>
      <vt:lpstr>MC (2)</vt:lpstr>
      <vt:lpstr>MC SORT</vt:lpstr>
      <vt:lpstr>CVR!Print_Area</vt:lpstr>
      <vt:lpstr>'EP POT'!Print_Area</vt:lpstr>
      <vt:lpstr>'Eqpt SETUP'!Print_Area</vt:lpstr>
      <vt:lpstr>'jobinfo(2)'!Print_Area</vt:lpstr>
      <vt:lpstr>'Mit Scope'!Print_Area</vt:lpstr>
      <vt:lpstr>RH.T.GPP!Print_Area</vt:lpstr>
      <vt:lpstr>'TOTAL-EQPT'!Print_Area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joe jones</dc:creator>
  <cp:keywords/>
  <dc:description/>
  <cp:lastModifiedBy>joe jones</cp:lastModifiedBy>
  <cp:revision/>
  <cp:lastPrinted>2024-12-16T15:23:43Z</cp:lastPrinted>
  <dcterms:created xsi:type="dcterms:W3CDTF">2022-07-28T16:43:27Z</dcterms:created>
  <dcterms:modified xsi:type="dcterms:W3CDTF">2025-09-02T11:34:48Z</dcterms:modified>
  <cp:category/>
  <cp:contentStatus/>
</cp:coreProperties>
</file>