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atazyaakoub/Desktop/DATA SCS/Classwork/Module 1/Challenge/"/>
    </mc:Choice>
  </mc:AlternateContent>
  <xr:revisionPtr revIDLastSave="0" documentId="13_ncr:1_{EF177809-AFBA-3645-AA89-0A7E7A7FC20A}" xr6:coauthVersionLast="47" xr6:coauthVersionMax="47" xr10:uidLastSave="{00000000-0000-0000-0000-000000000000}"/>
  <bookViews>
    <workbookView xWindow="2040" yWindow="500" windowWidth="28800" windowHeight="18000" activeTab="5" xr2:uid="{00000000-000D-0000-FFFF-FFFF00000000}"/>
  </bookViews>
  <sheets>
    <sheet name="Parent Category Analysis" sheetId="2" r:id="rId1"/>
    <sheet name="Subcategory Analysis" sheetId="3" r:id="rId2"/>
    <sheet name="Sheet3" sheetId="4" r:id="rId3"/>
    <sheet name="Theater Outcomes by Launch Date" sheetId="14" r:id="rId4"/>
    <sheet name="Outcomes Based on Goals" sheetId="15" r:id="rId5"/>
    <sheet name="Kickstarter" sheetId="1" r:id="rId6"/>
  </sheets>
  <definedNames>
    <definedName name="_xlnm._FilterDatabase" localSheetId="5" hidden="1">Kickstarter!$A$1:$U$4115</definedName>
  </definedNames>
  <calcPr calcId="191029"/>
  <pivotCaches>
    <pivotCache cacheId="10" r:id="rId7"/>
    <pivotCache cacheId="11" r:id="rId8"/>
    <pivotCache cacheId="2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3" i="15" l="1"/>
  <c r="H13" i="15"/>
  <c r="F13" i="15"/>
  <c r="G12" i="15"/>
  <c r="H12" i="15"/>
  <c r="F12" i="15"/>
  <c r="G11" i="15"/>
  <c r="H11" i="15"/>
  <c r="F11" i="15"/>
  <c r="G10" i="15"/>
  <c r="H10" i="15"/>
  <c r="F10" i="15"/>
  <c r="G9" i="15"/>
  <c r="H9" i="15"/>
  <c r="F9" i="15"/>
  <c r="G8" i="15"/>
  <c r="H8" i="15"/>
  <c r="F8" i="15"/>
  <c r="G7" i="15"/>
  <c r="H7" i="15"/>
  <c r="F7" i="15"/>
  <c r="G6" i="15"/>
  <c r="H6" i="15"/>
  <c r="F6" i="15"/>
  <c r="G5" i="15"/>
  <c r="H5" i="15"/>
  <c r="F5" i="15"/>
  <c r="G4" i="15"/>
  <c r="H4" i="15"/>
  <c r="F4" i="15"/>
  <c r="H3" i="15"/>
  <c r="G3" i="15"/>
  <c r="F3" i="15"/>
  <c r="H2" i="15"/>
  <c r="G2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C13" i="15"/>
  <c r="B13" i="15"/>
  <c r="D12" i="15"/>
  <c r="C12" i="15"/>
  <c r="B12" i="15"/>
  <c r="D11" i="15"/>
  <c r="C11" i="15"/>
  <c r="B11" i="15"/>
  <c r="D10" i="15"/>
  <c r="D9" i="15"/>
  <c r="D8" i="15"/>
  <c r="C10" i="15"/>
  <c r="B10" i="15"/>
  <c r="C9" i="15"/>
  <c r="B9" i="15"/>
  <c r="C8" i="15"/>
  <c r="B8" i="15"/>
  <c r="B7" i="15"/>
  <c r="C7" i="15"/>
  <c r="D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012" i="1"/>
  <c r="O2268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646" i="1"/>
  <c r="O2039" i="1"/>
  <c r="O3710" i="1"/>
  <c r="O2267" i="1"/>
  <c r="O2726" i="1"/>
  <c r="O1259" i="1"/>
  <c r="O1958" i="1"/>
  <c r="O2341" i="1"/>
  <c r="O308" i="1"/>
  <c r="O2216" i="1"/>
  <c r="O1194" i="1"/>
  <c r="O3446" i="1"/>
  <c r="O2081" i="1"/>
  <c r="O2257" i="1"/>
  <c r="O3584" i="1"/>
  <c r="O3294" i="1"/>
  <c r="O1970" i="1"/>
  <c r="O2186" i="1"/>
  <c r="O32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9" i="1"/>
  <c r="O310" i="1"/>
  <c r="O311" i="1"/>
  <c r="O312" i="1"/>
  <c r="O313" i="1"/>
  <c r="O314" i="1"/>
  <c r="O315" i="1"/>
  <c r="O317" i="1"/>
  <c r="O318" i="1"/>
  <c r="O319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5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4" i="1"/>
  <c r="O1025" i="1"/>
  <c r="O1026" i="1"/>
  <c r="O1027" i="1"/>
  <c r="O1028" i="1"/>
  <c r="O1029" i="1"/>
  <c r="O1030" i="1"/>
  <c r="O1031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5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8" i="1"/>
  <c r="O1469" i="1"/>
  <c r="O1470" i="1"/>
  <c r="O1471" i="1"/>
  <c r="O1472" i="1"/>
  <c r="O1473" i="1"/>
  <c r="O1474" i="1"/>
  <c r="O1475" i="1"/>
  <c r="O1476" i="1"/>
  <c r="O1477" i="1"/>
  <c r="O1479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5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8" i="1"/>
  <c r="O1949" i="1"/>
  <c r="O1951" i="1"/>
  <c r="O1952" i="1"/>
  <c r="O1953" i="1"/>
  <c r="O1954" i="1"/>
  <c r="O1955" i="1"/>
  <c r="O1959" i="1"/>
  <c r="O1961" i="1"/>
  <c r="O1962" i="1"/>
  <c r="O1964" i="1"/>
  <c r="O1965" i="1"/>
  <c r="O1966" i="1"/>
  <c r="O1967" i="1"/>
  <c r="O1968" i="1"/>
  <c r="O1973" i="1"/>
  <c r="O1975" i="1"/>
  <c r="O1977" i="1"/>
  <c r="O1981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6" i="1"/>
  <c r="O2007" i="1"/>
  <c r="O2008" i="1"/>
  <c r="O2009" i="1"/>
  <c r="O2010" i="1"/>
  <c r="O2014" i="1"/>
  <c r="O2017" i="1"/>
  <c r="O2019" i="1"/>
  <c r="O2020" i="1"/>
  <c r="O2022" i="1"/>
  <c r="O2023" i="1"/>
  <c r="O2024" i="1"/>
  <c r="O2025" i="1"/>
  <c r="O2027" i="1"/>
  <c r="O2028" i="1"/>
  <c r="O2029" i="1"/>
  <c r="O2030" i="1"/>
  <c r="O2032" i="1"/>
  <c r="O2033" i="1"/>
  <c r="O2035" i="1"/>
  <c r="O2037" i="1"/>
  <c r="O2038" i="1"/>
  <c r="O2041" i="1"/>
  <c r="O2042" i="1"/>
  <c r="O2043" i="1"/>
  <c r="O2044" i="1"/>
  <c r="O2046" i="1"/>
  <c r="O2048" i="1"/>
  <c r="O2049" i="1"/>
  <c r="O2050" i="1"/>
  <c r="O2051" i="1"/>
  <c r="O2053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3" i="1"/>
  <c r="O2074" i="1"/>
  <c r="O2075" i="1"/>
  <c r="O2076" i="1"/>
  <c r="O2079" i="1"/>
  <c r="O2080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8" i="1"/>
  <c r="O2192" i="1"/>
  <c r="O2193" i="1"/>
  <c r="O2197" i="1"/>
  <c r="O2198" i="1"/>
  <c r="O2200" i="1"/>
  <c r="O2201" i="1"/>
  <c r="O2205" i="1"/>
  <c r="O2206" i="1"/>
  <c r="O2207" i="1"/>
  <c r="O2208" i="1"/>
  <c r="O2209" i="1"/>
  <c r="O2210" i="1"/>
  <c r="O2211" i="1"/>
  <c r="O2212" i="1"/>
  <c r="O2213" i="1"/>
  <c r="O2214" i="1"/>
  <c r="O2215" i="1"/>
  <c r="O2217" i="1"/>
  <c r="O2218" i="1"/>
  <c r="O2219" i="1"/>
  <c r="O2220" i="1"/>
  <c r="O2221" i="1"/>
  <c r="O2222" i="1"/>
  <c r="O2223" i="1"/>
  <c r="O2224" i="1"/>
  <c r="O2225" i="1"/>
  <c r="O2226" i="1"/>
  <c r="O2228" i="1"/>
  <c r="O2229" i="1"/>
  <c r="O2231" i="1"/>
  <c r="O2232" i="1"/>
  <c r="O2237" i="1"/>
  <c r="O2240" i="1"/>
  <c r="O2241" i="1"/>
  <c r="O2242" i="1"/>
  <c r="O2248" i="1"/>
  <c r="O2249" i="1"/>
  <c r="O2250" i="1"/>
  <c r="O2251" i="1"/>
  <c r="O2253" i="1"/>
  <c r="O2254" i="1"/>
  <c r="O2255" i="1"/>
  <c r="O2258" i="1"/>
  <c r="O2260" i="1"/>
  <c r="O2264" i="1"/>
  <c r="O2265" i="1"/>
  <c r="O2266" i="1"/>
  <c r="O2270" i="1"/>
  <c r="O2273" i="1"/>
  <c r="O2275" i="1"/>
  <c r="O2276" i="1"/>
  <c r="O2278" i="1"/>
  <c r="O2279" i="1"/>
  <c r="O2280" i="1"/>
  <c r="O2281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2" i="1"/>
  <c r="O2303" i="1"/>
  <c r="O2304" i="1"/>
  <c r="O2305" i="1"/>
  <c r="O2306" i="1"/>
  <c r="O2307" i="1"/>
  <c r="O2308" i="1"/>
  <c r="O2309" i="1"/>
  <c r="O2310" i="1"/>
  <c r="O2311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30" i="1"/>
  <c r="O2331" i="1"/>
  <c r="O2332" i="1"/>
  <c r="O2333" i="1"/>
  <c r="O2334" i="1"/>
  <c r="O2335" i="1"/>
  <c r="O2336" i="1"/>
  <c r="O2337" i="1"/>
  <c r="O2339" i="1"/>
  <c r="O2340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5" i="1"/>
  <c r="O2606" i="1"/>
  <c r="O2607" i="1"/>
  <c r="O2608" i="1"/>
  <c r="O2610" i="1"/>
  <c r="O2612" i="1"/>
  <c r="O2614" i="1"/>
  <c r="O2615" i="1"/>
  <c r="O2616" i="1"/>
  <c r="O2617" i="1"/>
  <c r="O2618" i="1"/>
  <c r="O2620" i="1"/>
  <c r="O2621" i="1"/>
  <c r="O2622" i="1"/>
  <c r="O2623" i="1"/>
  <c r="O2624" i="1"/>
  <c r="O2625" i="1"/>
  <c r="O2628" i="1"/>
  <c r="O2630" i="1"/>
  <c r="O2631" i="1"/>
  <c r="O2632" i="1"/>
  <c r="O2633" i="1"/>
  <c r="O2634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4" i="1"/>
  <c r="O2725" i="1"/>
  <c r="O2727" i="1"/>
  <c r="O2728" i="1"/>
  <c r="O2730" i="1"/>
  <c r="O2731" i="1"/>
  <c r="O2732" i="1"/>
  <c r="O2733" i="1"/>
  <c r="O2734" i="1"/>
  <c r="O2735" i="1"/>
  <c r="O2738" i="1"/>
  <c r="O2739" i="1"/>
  <c r="O2740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7" i="1"/>
  <c r="O2998" i="1"/>
  <c r="O2999" i="1"/>
  <c r="O3000" i="1"/>
  <c r="O3001" i="1"/>
  <c r="O3002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<sst xmlns="http://schemas.openxmlformats.org/spreadsheetml/2006/main" count="33074" uniqueCount="8400">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</sst>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3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D-3C4D-9625-7F7A3A47CADD}"/>
            </c:ext>
          </c:extLst>
        </c:ser>
        <c:ser>
          <c:idx val="1"/>
          <c:order val="1"/>
          <c:tx>
            <c:strRef>
              <c:f>'Parent 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D-3C4D-9625-7F7A3A47CADD}"/>
            </c:ext>
          </c:extLst>
        </c:ser>
        <c:ser>
          <c:idx val="2"/>
          <c:order val="2"/>
          <c:tx>
            <c:strRef>
              <c:f>'Parent 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BD-3C4D-9625-7F7A3A47CADD}"/>
            </c:ext>
          </c:extLst>
        </c:ser>
        <c:ser>
          <c:idx val="3"/>
          <c:order val="3"/>
          <c:tx>
            <c:strRef>
              <c:f>'Parent 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BD-3C4D-9625-7F7A3A47C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391040"/>
        <c:axId val="378392688"/>
      </c:barChart>
      <c:catAx>
        <c:axId val="37839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92688"/>
        <c:crosses val="autoZero"/>
        <c:auto val="1"/>
        <c:lblAlgn val="ctr"/>
        <c:lblOffset val="100"/>
        <c:noMultiLvlLbl val="0"/>
      </c:catAx>
      <c:valAx>
        <c:axId val="37839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9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5-EA4F-B3AE-C90541DF5FCB}"/>
            </c:ext>
          </c:extLst>
        </c:ser>
        <c:ser>
          <c:idx val="1"/>
          <c:order val="1"/>
          <c:tx>
            <c:strRef>
              <c:f>'Subcategory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75-EA4F-B3AE-C90541DF5FCB}"/>
            </c:ext>
          </c:extLst>
        </c:ser>
        <c:ser>
          <c:idx val="2"/>
          <c:order val="2"/>
          <c:tx>
            <c:strRef>
              <c:f>'Subcategory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75-EA4F-B3AE-C90541DF5FCB}"/>
            </c:ext>
          </c:extLst>
        </c:ser>
        <c:ser>
          <c:idx val="3"/>
          <c:order val="3"/>
          <c:tx>
            <c:strRef>
              <c:f>'Subcategory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75-EA4F-B3AE-C90541DF5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7626848"/>
        <c:axId val="377851840"/>
      </c:barChart>
      <c:catAx>
        <c:axId val="3776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51840"/>
        <c:crosses val="autoZero"/>
        <c:auto val="1"/>
        <c:lblAlgn val="ctr"/>
        <c:lblOffset val="100"/>
        <c:noMultiLvlLbl val="0"/>
      </c:catAx>
      <c:valAx>
        <c:axId val="37785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6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D-8B4E-8BD0-0EF4DF67A78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D-8B4E-8BD0-0EF4DF67A78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4D-8B4E-8BD0-0EF4DF67A78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4D-8B4E-8BD0-0EF4DF67A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93536"/>
        <c:axId val="334095184"/>
      </c:lineChart>
      <c:catAx>
        <c:axId val="33409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95184"/>
        <c:crosses val="autoZero"/>
        <c:auto val="1"/>
        <c:lblAlgn val="ctr"/>
        <c:lblOffset val="100"/>
        <c:noMultiLvlLbl val="0"/>
      </c:catAx>
      <c:valAx>
        <c:axId val="3340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3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48-6C4E-BBBC-A3E58E01CFC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48-6C4E-BBBC-A3E58E01CF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48-6C4E-BBBC-A3E58E01C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6901119"/>
        <c:axId val="1206902767"/>
      </c:lineChart>
      <c:catAx>
        <c:axId val="120690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902767"/>
        <c:crosses val="autoZero"/>
        <c:auto val="1"/>
        <c:lblAlgn val="ctr"/>
        <c:lblOffset val="100"/>
        <c:noMultiLvlLbl val="0"/>
      </c:catAx>
      <c:valAx>
        <c:axId val="120690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90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35-8342-9F4C-B23336503A3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35-8342-9F4C-B23336503A3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35-8342-9F4C-B23336503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980255"/>
        <c:axId val="1288198927"/>
      </c:lineChart>
      <c:catAx>
        <c:axId val="128798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98927"/>
        <c:crosses val="autoZero"/>
        <c:auto val="1"/>
        <c:lblAlgn val="ctr"/>
        <c:lblOffset val="100"/>
        <c:noMultiLvlLbl val="0"/>
      </c:catAx>
      <c:valAx>
        <c:axId val="128819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98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7</xdr:row>
      <xdr:rowOff>101600</xdr:rowOff>
    </xdr:from>
    <xdr:to>
      <xdr:col>11</xdr:col>
      <xdr:colOff>114300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3C41D-D1A1-0CBE-4B93-D4A367223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7</xdr:row>
      <xdr:rowOff>101600</xdr:rowOff>
    </xdr:from>
    <xdr:to>
      <xdr:col>14</xdr:col>
      <xdr:colOff>482600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424BF-9AFF-4D5B-5B26-507900628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7</xdr:row>
      <xdr:rowOff>101600</xdr:rowOff>
    </xdr:from>
    <xdr:to>
      <xdr:col>11</xdr:col>
      <xdr:colOff>114300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62ABF-4B2A-B275-B9B6-B05A93B9C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14</xdr:row>
      <xdr:rowOff>171450</xdr:rowOff>
    </xdr:from>
    <xdr:to>
      <xdr:col>12</xdr:col>
      <xdr:colOff>457200</xdr:colOff>
      <xdr:row>30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6449CA-ECA7-8AFC-DEAA-94220FCCF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1016000</xdr:colOff>
      <xdr:row>14</xdr:row>
      <xdr:rowOff>171450</xdr:rowOff>
    </xdr:from>
    <xdr:to>
      <xdr:col>13</xdr:col>
      <xdr:colOff>12700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E75B5-D339-10F7-8C86-71C55585B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0.073663657407" createdVersion="8" refreshedVersion="8" minRefreshableVersion="3" recordCount="4114" xr:uid="{853C76FE-7CD8-5342-BCA5-5826C9FE5B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0.086250347224" createdVersion="8" refreshedVersion="8" minRefreshableVersion="3" recordCount="4114" xr:uid="{8F40B625-E0E8-4E4D-928A-67D3625F6F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7.923899305555" createdVersion="8" refreshedVersion="8" minRefreshableVersion="3" recordCount="4114" xr:uid="{CABB09B3-E18F-EE47-99AA-4107B1F5F6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88806-C012-F94B-AEEF-5FBBB7EA99FE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1116E-2047-B140-951B-A3B450CA9139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A107D-00CD-9B4B-AB7B-8FB175E8DC6B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16BCA-BCF2-6F47-9A95-388269415D31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40944-4272-244C-96F5-5245AD5DC358}">
  <dimension ref="A1:F14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DA05C-6B56-9E4D-9120-6BE7000C94A7}">
  <dimension ref="A1:F4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8359</v>
      </c>
      <c r="B2" t="s">
        <v>8362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8B0BB-9DCB-D843-BCFC-3D06EF02E50C}">
  <dimension ref="A1:F18"/>
  <sheetViews>
    <sheetView workbookViewId="0">
      <selection activeCell="O16" sqref="O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8362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9FB4-28DF-C94D-A63B-A21F8EAEC69E}">
  <dimension ref="A1:E18"/>
  <sheetViews>
    <sheetView workbookViewId="0">
      <selection activeCell="M39" sqref="M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8379</v>
      </c>
      <c r="B1" t="s">
        <v>8362</v>
      </c>
    </row>
    <row r="2" spans="1:5" x14ac:dyDescent="0.2">
      <c r="A2" s="11" t="s">
        <v>8359</v>
      </c>
      <c r="B2" t="s">
        <v>8315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3E433-1A4B-EB47-B48A-33A6CD3B4613}">
  <dimension ref="A1:H13"/>
  <sheetViews>
    <sheetView workbookViewId="0">
      <selection activeCell="K10" sqref="K10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s="17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8">
        <f>B2/$E$2</f>
        <v>0.75806451612903225</v>
      </c>
      <c r="G2" s="18">
        <f>C2/$E$2</f>
        <v>0.24193548387096775</v>
      </c>
      <c r="H2" s="18">
        <f>D2/$E$2</f>
        <v>0</v>
      </c>
    </row>
    <row r="3" spans="1:8" x14ac:dyDescent="0.2">
      <c r="A3" s="17" t="s">
        <v>8389</v>
      </c>
      <c r="B3">
        <f>COUNTIFS(Kickstarter!$D:$D, "&gt;=1000",Kickstarter!$D:$D, "&lt;=4999", Kickstarter!$F:$F, "Successful", Kickstarter!$R:$R, "Plays")</f>
        <v>388</v>
      </c>
      <c r="C3">
        <f>COUNTIFS(Kickstarter!$D:$D, "&gt;=1000",Kickstarter!$D:$D, "&lt;=4999", Kickstarter!$F:$F, "Failed", Kickstarter!$R:$R, "Plays")</f>
        <v>146</v>
      </c>
      <c r="D3">
        <f>COUNTIFS(Kickstarter!$D:$D, "&gt;=1000",Kickstarter!$D:$D, "&lt;=4999", Kickstarter!$F:$F, "Canceled", Kickstarter!$R:$R, "Plays")</f>
        <v>0</v>
      </c>
      <c r="E3">
        <f t="shared" ref="E3:E13" si="0">SUM(B3:D3)</f>
        <v>534</v>
      </c>
      <c r="F3" s="18">
        <f>B3/$E$3</f>
        <v>0.72659176029962547</v>
      </c>
      <c r="G3" s="18">
        <f>C3/$E$3</f>
        <v>0.27340823970037453</v>
      </c>
      <c r="H3" s="18">
        <f>D3/$E$3</f>
        <v>0</v>
      </c>
    </row>
    <row r="4" spans="1:8" x14ac:dyDescent="0.2">
      <c r="A4" s="17" t="s">
        <v>8390</v>
      </c>
      <c r="B4">
        <f>COUNTIFS(Kickstarter!$D:$D, "&gt;=5000",Kickstarter!$D:$D, "&lt;=9999", Kickstarter!$F:$F, "Successful", Kickstarter!$R:$R, "Plays")</f>
        <v>93</v>
      </c>
      <c r="C4">
        <f>COUNTIFS(Kickstarter!$D:$D, "&gt;=5000",Kickstarter!$D:$D, "&lt;=9999", Kickstarter!$F:$F, "Failed", Kickstarter!$R:$R, "Plays")</f>
        <v>76</v>
      </c>
      <c r="D4">
        <f>COUNTIFS(Kickstarter!$D:$D, "&gt;=5000",Kickstarter!$D:$D, "&lt;=9999", Kickstarter!$F:$F, "Canceled", Kickstarter!$R:$R, "Plays")</f>
        <v>0</v>
      </c>
      <c r="E4">
        <f t="shared" si="0"/>
        <v>169</v>
      </c>
      <c r="F4" s="18">
        <f>B4/$E$4</f>
        <v>0.55029585798816572</v>
      </c>
      <c r="G4" s="18">
        <f t="shared" ref="G4:H4" si="1">C4/$E$4</f>
        <v>0.44970414201183434</v>
      </c>
      <c r="H4" s="18">
        <f t="shared" si="1"/>
        <v>0</v>
      </c>
    </row>
    <row r="5" spans="1:8" x14ac:dyDescent="0.2">
      <c r="A5" s="17" t="s">
        <v>8391</v>
      </c>
      <c r="B5">
        <f>COUNTIFS(Kickstarter!$D:$D, "&gt;=10000",Kickstarter!$D:$D, "&lt;=14999", Kickstarter!$F:$F, "Successful", Kickstarter!$R:$R, "Plays")</f>
        <v>39</v>
      </c>
      <c r="C5">
        <f>COUNTIFS(Kickstarter!$D:$D, "&gt;=10000",Kickstarter!$D:$D, "&lt;=14999", Kickstarter!$F:$F, "Failed", Kickstarter!$R:$R, "Plays")</f>
        <v>33</v>
      </c>
      <c r="D5">
        <f>COUNTIFS(Kickstarter!$D:$D, "&gt;=10000",Kickstarter!$D:$D, "&lt;=14999", Kickstarter!$F:$F, "Canceled", Kickstarter!$R:$R, "Plays")</f>
        <v>0</v>
      </c>
      <c r="E5">
        <f t="shared" si="0"/>
        <v>72</v>
      </c>
      <c r="F5" s="18">
        <f>B5/$E$5</f>
        <v>0.54166666666666663</v>
      </c>
      <c r="G5" s="18">
        <f t="shared" ref="G5:H5" si="2">C5/$E$5</f>
        <v>0.45833333333333331</v>
      </c>
      <c r="H5" s="18">
        <f t="shared" si="2"/>
        <v>0</v>
      </c>
    </row>
    <row r="6" spans="1:8" x14ac:dyDescent="0.2">
      <c r="A6" s="17" t="s">
        <v>8392</v>
      </c>
      <c r="B6">
        <f>COUNTIFS(Kickstarter!$D:$D, "&gt;=15000",Kickstarter!$D:$D, "&lt;=19999", Kickstarter!$F:$F, "Successful", Kickstarter!$R:$R, "Plays")</f>
        <v>12</v>
      </c>
      <c r="C6">
        <f>COUNTIFS(Kickstarter!$D:$D, "&gt;=15000",Kickstarter!$D:$D, "&lt;=19999", Kickstarter!$F:$F, "Failed", Kickstarter!$R:$R, "Plays")</f>
        <v>12</v>
      </c>
      <c r="D6">
        <f>COUNTIFS(Kickstarter!$D:$D, "&gt;=15000",Kickstarter!$D:$D, "&lt;=19999", Kickstarter!$F:$F, "Canceled", Kickstarter!$R:$R, "Plays")</f>
        <v>0</v>
      </c>
      <c r="E6">
        <f t="shared" si="0"/>
        <v>24</v>
      </c>
      <c r="F6" s="18">
        <f>B6/$E$6</f>
        <v>0.5</v>
      </c>
      <c r="G6" s="18">
        <f t="shared" ref="G6:H6" si="3">C6/$E$6</f>
        <v>0.5</v>
      </c>
      <c r="H6" s="18">
        <f t="shared" si="3"/>
        <v>0</v>
      </c>
    </row>
    <row r="7" spans="1:8" x14ac:dyDescent="0.2">
      <c r="A7" s="17" t="s">
        <v>8393</v>
      </c>
      <c r="B7">
        <f>COUNTIFS(Kickstarter!$D:$D, "&gt;=20000",Kickstarter!$D:$D, "&lt;=24999", Kickstarter!$F:$F, "Successful", Kickstarter!$R:$R, "Plays")</f>
        <v>9</v>
      </c>
      <c r="C7">
        <f>COUNTIFS(Kickstarter!$D:$D, "&gt;=20000",Kickstarter!$D:$D, "&lt;=24999", Kickstarter!$F:$F, "Failed", Kickstarter!$R:$R, "Plays")</f>
        <v>11</v>
      </c>
      <c r="D7">
        <f>COUNTIFS(Kickstarter!$D:$D, "&gt;=20000",Kickstarter!$D:$D, "&lt;=24999", Kickstarter!$F:$F, "Canceled", Kickstarter!$R:$R, "Plays")</f>
        <v>0</v>
      </c>
      <c r="E7">
        <f t="shared" si="0"/>
        <v>20</v>
      </c>
      <c r="F7" s="18">
        <f>B7/$E$7</f>
        <v>0.45</v>
      </c>
      <c r="G7" s="18">
        <f t="shared" ref="G7:H7" si="4">C7/$E$7</f>
        <v>0.55000000000000004</v>
      </c>
      <c r="H7" s="18">
        <f t="shared" si="4"/>
        <v>0</v>
      </c>
    </row>
    <row r="8" spans="1:8" x14ac:dyDescent="0.2">
      <c r="A8" s="17" t="s">
        <v>8394</v>
      </c>
      <c r="B8">
        <f>COUNTIFS(Kickstarter!$D:$D, "&gt;=25000",Kickstarter!$D:$D, "&lt;=29999", Kickstarter!$F:$F, "Successful", Kickstarter!$R:$R, "Plays")</f>
        <v>1</v>
      </c>
      <c r="C8">
        <f>COUNTIFS(Kickstarter!$D:$D, "&gt;=25000",Kickstarter!$D:$D, "&lt;=29999", Kickstarter!$F:$F, "Failed", Kickstarter!$R:$R, "Plays")</f>
        <v>4</v>
      </c>
      <c r="D8">
        <f>COUNTIFS(Kickstarter!$D:$D, "&gt;=25000",Kickstarter!$D:$D, "&lt;=29999", Kickstarter!$F:$F, "Canceled", Kickstarter!$R:$R, "Plays")</f>
        <v>0</v>
      </c>
      <c r="E8">
        <f t="shared" si="0"/>
        <v>5</v>
      </c>
      <c r="F8" s="18">
        <f>B8/$E$8</f>
        <v>0.2</v>
      </c>
      <c r="G8" s="18">
        <f t="shared" ref="G8:H8" si="5">C8/$E$8</f>
        <v>0.8</v>
      </c>
      <c r="H8" s="18">
        <f t="shared" si="5"/>
        <v>0</v>
      </c>
    </row>
    <row r="9" spans="1:8" x14ac:dyDescent="0.2">
      <c r="A9" s="17" t="s">
        <v>8395</v>
      </c>
      <c r="B9">
        <f>COUNTIFS(Kickstarter!$D:$D, "&gt;=30000",Kickstarter!$D:$D, "&lt;=34999", Kickstarter!$F:$F, "Successful", Kickstarter!$R:$R, "Plays")</f>
        <v>3</v>
      </c>
      <c r="C9">
        <f>COUNTIFS(Kickstarter!$D:$D, "&gt;=30000",Kickstarter!$D:$D, "&lt;=34999", Kickstarter!$F:$F, "Failed", Kickstarter!$R:$R, "Plays")</f>
        <v>8</v>
      </c>
      <c r="D9">
        <f>COUNTIFS(Kickstarter!$D:$D, "&gt;=30000",Kickstarter!$D:$D, "&lt;=34999", Kickstarter!$F:$F, "Canceled", Kickstarter!$R:$R, "Plays")</f>
        <v>0</v>
      </c>
      <c r="E9">
        <f t="shared" si="0"/>
        <v>11</v>
      </c>
      <c r="F9" s="18">
        <f>B9/$E$9</f>
        <v>0.27272727272727271</v>
      </c>
      <c r="G9" s="18">
        <f t="shared" ref="G9:H9" si="6">C9/$E$9</f>
        <v>0.72727272727272729</v>
      </c>
      <c r="H9" s="18">
        <f t="shared" si="6"/>
        <v>0</v>
      </c>
    </row>
    <row r="10" spans="1:8" x14ac:dyDescent="0.2">
      <c r="A10" s="17" t="s">
        <v>8396</v>
      </c>
      <c r="B10">
        <f>COUNTIFS(Kickstarter!$D:$D, "&gt;=35000",Kickstarter!$D:$D, "&lt;=39999", Kickstarter!$F:$F, "Successful", Kickstarter!$R:$R, "Plays")</f>
        <v>4</v>
      </c>
      <c r="C10">
        <f>COUNTIFS(Kickstarter!$D:$D, "&gt;=35000",Kickstarter!$D:$D, "&lt;=39999", Kickstarter!$F:$F, "Failed", Kickstarter!$R:$R, "Plays")</f>
        <v>2</v>
      </c>
      <c r="D10">
        <f>COUNTIFS(Kickstarter!$D:$D, "&gt;=35000",Kickstarter!$D:$D, "&lt;=39999", Kickstarter!$F:$F, "Canceled", Kickstarter!$R:$R, "Plays")</f>
        <v>0</v>
      </c>
      <c r="E10">
        <f t="shared" si="0"/>
        <v>6</v>
      </c>
      <c r="F10" s="18">
        <f>B10/$E$10</f>
        <v>0.66666666666666663</v>
      </c>
      <c r="G10" s="18">
        <f t="shared" ref="G10:H10" si="7">C10/$E$10</f>
        <v>0.33333333333333331</v>
      </c>
      <c r="H10" s="18">
        <f t="shared" si="7"/>
        <v>0</v>
      </c>
    </row>
    <row r="11" spans="1:8" x14ac:dyDescent="0.2">
      <c r="A11" s="17" t="s">
        <v>8397</v>
      </c>
      <c r="B11">
        <f>COUNTIFS(Kickstarter!$D:$D, "&gt;=40000",Kickstarter!$D:$D, "&lt;=44999", Kickstarter!$F:$F, "Successful", Kickstarter!$R:$R, "Plays")</f>
        <v>2</v>
      </c>
      <c r="C11">
        <f>COUNTIFS(Kickstarter!$D:$D, "&gt;=40000",Kickstarter!$D:$D, "&lt;=44999", Kickstarter!$F:$F, "Failed", Kickstarter!$R:$R, "Plays")</f>
        <v>1</v>
      </c>
      <c r="D11">
        <f>COUNTIFS(Kickstarter!$D:$D, "&gt;=40000",Kickstarter!$D:$D, "&lt;=44999", Kickstarter!$F:$F, "Canceled", Kickstarter!$R:$R, "Plays")</f>
        <v>0</v>
      </c>
      <c r="E11">
        <f t="shared" si="0"/>
        <v>3</v>
      </c>
      <c r="F11" s="18">
        <f>B11/$E$11</f>
        <v>0.66666666666666663</v>
      </c>
      <c r="G11" s="18">
        <f t="shared" ref="G11:H11" si="8">C11/$E$11</f>
        <v>0.33333333333333331</v>
      </c>
      <c r="H11" s="18">
        <f t="shared" si="8"/>
        <v>0</v>
      </c>
    </row>
    <row r="12" spans="1:8" x14ac:dyDescent="0.2">
      <c r="A12" s="17" t="s">
        <v>8398</v>
      </c>
      <c r="B12">
        <f>COUNTIFS(Kickstarter!$D:$D, "&gt;=45000",Kickstarter!$D:$D, "&lt;=49999", Kickstarter!$F:$F, "Successful", Kickstarter!$R:$R, "Plays")</f>
        <v>0</v>
      </c>
      <c r="C12">
        <f>COUNTIFS(Kickstarter!$D:$D, "&gt;=45000",Kickstarter!$D:$D, "&lt;=49999", Kickstarter!$F:$F, "Failed", Kickstarter!$R:$R, "Plays")</f>
        <v>1</v>
      </c>
      <c r="D12">
        <f>COUNTIFS(Kickstarter!$D:$D, "&gt;=45000",Kickstarter!$D:$D, "&lt;=49999", Kickstarter!$F:$F, "Canceled", Kickstarter!$R:$R, "Plays")</f>
        <v>0</v>
      </c>
      <c r="E12">
        <f t="shared" si="0"/>
        <v>1</v>
      </c>
      <c r="F12" s="18">
        <f>B12/$E$12</f>
        <v>0</v>
      </c>
      <c r="G12" s="18">
        <f t="shared" ref="G12:H12" si="9">C12/$E$12</f>
        <v>1</v>
      </c>
      <c r="H12" s="18">
        <f t="shared" si="9"/>
        <v>0</v>
      </c>
    </row>
    <row r="13" spans="1:8" x14ac:dyDescent="0.2">
      <c r="A13" s="17" t="s">
        <v>8399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8">
        <f>B13/$E$13</f>
        <v>0.16666666666666666</v>
      </c>
      <c r="G13" s="18">
        <f t="shared" ref="G13:H13" si="10">C13/$E$13</f>
        <v>0.83333333333333337</v>
      </c>
      <c r="H13" s="18">
        <f t="shared" si="10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Normal="100" workbookViewId="0">
      <selection activeCell="F527" sqref="F5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6.3320312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20.5" bestFit="1" customWidth="1"/>
    <col min="21" max="21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  <c r="U1" s="14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 Analysis</vt:lpstr>
      <vt:lpstr>Subcategory Analysis</vt:lpstr>
      <vt:lpstr>Sheet3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2022-07-06T02:55:21Z</dcterms:modified>
</cp:coreProperties>
</file>