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QAM\Personnel\Sérieux\"/>
    </mc:Choice>
  </mc:AlternateContent>
  <xr:revisionPtr revIDLastSave="0" documentId="13_ncr:1_{AD60D191-2065-4205-B804-662A10826288}" xr6:coauthVersionLast="47" xr6:coauthVersionMax="47" xr10:uidLastSave="{00000000-0000-0000-0000-000000000000}"/>
  <bookViews>
    <workbookView xWindow="-120" yWindow="-120" windowWidth="20730" windowHeight="11160" tabRatio="717" xr2:uid="{4E48D71A-11A8-48A3-A37D-9541A381940A}"/>
  </bookViews>
  <sheets>
    <sheet name="Instructions" sheetId="13" r:id="rId1"/>
    <sheet name="Fall 2019" sheetId="9" r:id="rId2"/>
    <sheet name="Winter 2020" sheetId="10" r:id="rId3"/>
    <sheet name="Summer 2020" sheetId="11" r:id="rId4"/>
    <sheet name="Across years" sheetId="14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11" l="1"/>
  <c r="G24" i="11"/>
  <c r="C24" i="11"/>
  <c r="I23" i="11"/>
  <c r="I24" i="11" s="1"/>
  <c r="H23" i="11"/>
  <c r="G23" i="11"/>
  <c r="F23" i="11"/>
  <c r="F24" i="11" s="1"/>
  <c r="E23" i="11"/>
  <c r="E24" i="11" s="1"/>
  <c r="D23" i="11"/>
  <c r="D24" i="11" s="1"/>
  <c r="C23" i="11"/>
  <c r="I22" i="11"/>
  <c r="H22" i="11"/>
  <c r="G22" i="11"/>
  <c r="F22" i="11"/>
  <c r="E22" i="11"/>
  <c r="D22" i="11"/>
  <c r="C22" i="11"/>
  <c r="I23" i="10"/>
  <c r="I24" i="10" s="1"/>
  <c r="H23" i="10"/>
  <c r="H24" i="10" s="1"/>
  <c r="G23" i="10"/>
  <c r="G24" i="10" s="1"/>
  <c r="F23" i="10"/>
  <c r="F24" i="10" s="1"/>
  <c r="E23" i="10"/>
  <c r="E24" i="10" s="1"/>
  <c r="D23" i="10"/>
  <c r="D24" i="10" s="1"/>
  <c r="C23" i="10"/>
  <c r="C24" i="10" s="1"/>
  <c r="I22" i="10"/>
  <c r="H22" i="10"/>
  <c r="G22" i="10"/>
  <c r="F22" i="10"/>
  <c r="E22" i="10"/>
  <c r="D22" i="10"/>
  <c r="C22" i="10"/>
  <c r="I23" i="9"/>
  <c r="I24" i="9" s="1"/>
  <c r="H23" i="9"/>
  <c r="H24" i="9" s="1"/>
  <c r="G23" i="9"/>
  <c r="G24" i="9" s="1"/>
  <c r="F23" i="9"/>
  <c r="F24" i="9" s="1"/>
  <c r="E23" i="9"/>
  <c r="E24" i="9" s="1"/>
  <c r="D23" i="9"/>
  <c r="D24" i="9" s="1"/>
  <c r="C23" i="9"/>
  <c r="C24" i="9" s="1"/>
  <c r="I22" i="9"/>
  <c r="H22" i="9"/>
  <c r="G22" i="9"/>
  <c r="F22" i="9"/>
  <c r="E22" i="9"/>
  <c r="D22" i="9"/>
  <c r="C22" i="9"/>
  <c r="K2" i="14"/>
  <c r="J2" i="14"/>
  <c r="Z40" i="11"/>
  <c r="Z40" i="9"/>
  <c r="Z38" i="9" l="1"/>
  <c r="Z43" i="9" s="1"/>
  <c r="Z38" i="11"/>
  <c r="I3" i="14"/>
  <c r="I7" i="14" s="1"/>
  <c r="I8" i="14" s="1"/>
  <c r="H3" i="14"/>
  <c r="H7" i="14" s="1"/>
  <c r="H8" i="14" s="1"/>
  <c r="G3" i="14"/>
  <c r="G7" i="14" s="1"/>
  <c r="G8" i="14" s="1"/>
  <c r="F3" i="14"/>
  <c r="F7" i="14" s="1"/>
  <c r="F8" i="14" s="1"/>
  <c r="D3" i="14"/>
  <c r="C3" i="14"/>
  <c r="C7" i="14" s="1"/>
  <c r="C8" i="14" s="1"/>
  <c r="B3" i="14"/>
  <c r="B7" i="14" s="1"/>
  <c r="B8" i="14" s="1"/>
  <c r="M2" i="14"/>
  <c r="L2" i="14"/>
  <c r="L6" i="14" s="1"/>
  <c r="N5" i="14"/>
  <c r="D7" i="14"/>
  <c r="D8" i="14" s="1"/>
  <c r="M2" i="9"/>
  <c r="N2" i="9"/>
  <c r="M3" i="9"/>
  <c r="N3" i="9"/>
  <c r="M4" i="9"/>
  <c r="N4" i="9"/>
  <c r="M5" i="9"/>
  <c r="N10" i="9" s="1"/>
  <c r="N5" i="9"/>
  <c r="M6" i="9"/>
  <c r="M7" i="9"/>
  <c r="M8" i="9"/>
  <c r="M9" i="9"/>
  <c r="N9" i="9"/>
  <c r="M10" i="9"/>
  <c r="M11" i="9"/>
  <c r="N11" i="9"/>
  <c r="M12" i="9"/>
  <c r="M13" i="9"/>
  <c r="N13" i="9"/>
  <c r="M14" i="9"/>
  <c r="N16" i="9" s="1"/>
  <c r="N14" i="9"/>
  <c r="M15" i="9"/>
  <c r="N18" i="9" s="1"/>
  <c r="N15" i="9"/>
  <c r="M16" i="9"/>
  <c r="M17" i="9"/>
  <c r="M18" i="9"/>
  <c r="J19" i="11"/>
  <c r="M19" i="11" s="1"/>
  <c r="A3" i="11"/>
  <c r="A4" i="11" s="1"/>
  <c r="B4" i="11" s="1"/>
  <c r="B2" i="11"/>
  <c r="AD3" i="11"/>
  <c r="AD4" i="11" s="1"/>
  <c r="AD5" i="11" s="1"/>
  <c r="AD6" i="11" s="1"/>
  <c r="AD7" i="11" s="1"/>
  <c r="AD8" i="11" s="1"/>
  <c r="AD9" i="11" s="1"/>
  <c r="AD10" i="11" s="1"/>
  <c r="AD11" i="11" s="1"/>
  <c r="AD12" i="11" s="1"/>
  <c r="AD13" i="11" s="1"/>
  <c r="AD14" i="11" s="1"/>
  <c r="AD15" i="11" s="1"/>
  <c r="AD16" i="11" s="1"/>
  <c r="AD17" i="11" s="1"/>
  <c r="AD18" i="11" s="1"/>
  <c r="AD19" i="11" s="1"/>
  <c r="AD20" i="11" s="1"/>
  <c r="AD21" i="11" s="1"/>
  <c r="AD22" i="11" s="1"/>
  <c r="AD23" i="11" s="1"/>
  <c r="AD24" i="11" s="1"/>
  <c r="AD25" i="11" s="1"/>
  <c r="AD26" i="11" s="1"/>
  <c r="AD27" i="11" s="1"/>
  <c r="AD28" i="11" s="1"/>
  <c r="AD29" i="11" s="1"/>
  <c r="AC3" i="11"/>
  <c r="AC4" i="11" s="1"/>
  <c r="AC5" i="11" s="1"/>
  <c r="AC6" i="11" s="1"/>
  <c r="AC7" i="11" s="1"/>
  <c r="AC8" i="11" s="1"/>
  <c r="AC9" i="11" s="1"/>
  <c r="AC10" i="11" s="1"/>
  <c r="AC11" i="11" s="1"/>
  <c r="AC12" i="11" s="1"/>
  <c r="AC13" i="11" s="1"/>
  <c r="AC14" i="11" s="1"/>
  <c r="AC15" i="11" s="1"/>
  <c r="AC16" i="11" s="1"/>
  <c r="AC17" i="11" s="1"/>
  <c r="AC18" i="11" s="1"/>
  <c r="AC19" i="11" s="1"/>
  <c r="AC20" i="11" s="1"/>
  <c r="AC21" i="11" s="1"/>
  <c r="AC22" i="11" s="1"/>
  <c r="AC23" i="11" s="1"/>
  <c r="AC24" i="11" s="1"/>
  <c r="AC25" i="11" s="1"/>
  <c r="AC26" i="11" s="1"/>
  <c r="AC27" i="11" s="1"/>
  <c r="AC28" i="11" s="1"/>
  <c r="AC29" i="11" s="1"/>
  <c r="AD3" i="10"/>
  <c r="AD4" i="10" s="1"/>
  <c r="AD5" i="10" s="1"/>
  <c r="AD6" i="10" s="1"/>
  <c r="AD7" i="10" s="1"/>
  <c r="AD8" i="10" s="1"/>
  <c r="AD9" i="10" s="1"/>
  <c r="AD10" i="10" s="1"/>
  <c r="AD11" i="10" s="1"/>
  <c r="AD12" i="10" s="1"/>
  <c r="AD13" i="10" s="1"/>
  <c r="AD14" i="10" s="1"/>
  <c r="AD15" i="10" s="1"/>
  <c r="AD16" i="10" s="1"/>
  <c r="AD17" i="10" s="1"/>
  <c r="AD18" i="10" s="1"/>
  <c r="AD19" i="10" s="1"/>
  <c r="AD20" i="10" s="1"/>
  <c r="AD21" i="10" s="1"/>
  <c r="AD22" i="10" s="1"/>
  <c r="AD23" i="10" s="1"/>
  <c r="AD24" i="10" s="1"/>
  <c r="AD25" i="10" s="1"/>
  <c r="AD26" i="10" s="1"/>
  <c r="AD27" i="10" s="1"/>
  <c r="AD28" i="10" s="1"/>
  <c r="AD29" i="10" s="1"/>
  <c r="AC3" i="10"/>
  <c r="AC4" i="10" s="1"/>
  <c r="AC5" i="10" s="1"/>
  <c r="AC6" i="10" s="1"/>
  <c r="AC7" i="10" s="1"/>
  <c r="AC8" i="10" s="1"/>
  <c r="AC9" i="10" s="1"/>
  <c r="AC10" i="10" s="1"/>
  <c r="AC11" i="10" s="1"/>
  <c r="AC12" i="10" s="1"/>
  <c r="AC13" i="10" s="1"/>
  <c r="AC14" i="10" s="1"/>
  <c r="AC15" i="10" s="1"/>
  <c r="AC16" i="10" s="1"/>
  <c r="AC17" i="10" s="1"/>
  <c r="AC18" i="10" s="1"/>
  <c r="AC19" i="10" s="1"/>
  <c r="AC20" i="10" s="1"/>
  <c r="AC21" i="10" s="1"/>
  <c r="AC22" i="10" s="1"/>
  <c r="AC23" i="10" s="1"/>
  <c r="AC24" i="10" s="1"/>
  <c r="AC25" i="10" s="1"/>
  <c r="AC26" i="10" s="1"/>
  <c r="AC27" i="10" s="1"/>
  <c r="AC28" i="10" s="1"/>
  <c r="AC29" i="10" s="1"/>
  <c r="A3" i="10"/>
  <c r="B3" i="10" s="1"/>
  <c r="B2" i="10"/>
  <c r="AD3" i="9"/>
  <c r="AD4" i="9" s="1"/>
  <c r="AD5" i="9" s="1"/>
  <c r="AD6" i="9" s="1"/>
  <c r="AD7" i="9" s="1"/>
  <c r="AD8" i="9" s="1"/>
  <c r="AD9" i="9" s="1"/>
  <c r="AD10" i="9" s="1"/>
  <c r="AD11" i="9" s="1"/>
  <c r="AD12" i="9" s="1"/>
  <c r="AD13" i="9" s="1"/>
  <c r="AD14" i="9" s="1"/>
  <c r="AD15" i="9" s="1"/>
  <c r="AD16" i="9" s="1"/>
  <c r="AD17" i="9" s="1"/>
  <c r="AD18" i="9" s="1"/>
  <c r="AD19" i="9" s="1"/>
  <c r="AD20" i="9" s="1"/>
  <c r="AD21" i="9" s="1"/>
  <c r="AD22" i="9" s="1"/>
  <c r="AD23" i="9" s="1"/>
  <c r="AD24" i="9" s="1"/>
  <c r="AD25" i="9" s="1"/>
  <c r="AD26" i="9" s="1"/>
  <c r="AD27" i="9" s="1"/>
  <c r="AD28" i="9" s="1"/>
  <c r="AD29" i="9" s="1"/>
  <c r="AC3" i="9"/>
  <c r="AC4" i="9" s="1"/>
  <c r="AC5" i="9" s="1"/>
  <c r="AC6" i="9" s="1"/>
  <c r="AC7" i="9" s="1"/>
  <c r="AC8" i="9" s="1"/>
  <c r="AC9" i="9" s="1"/>
  <c r="AC10" i="9" s="1"/>
  <c r="AC11" i="9" s="1"/>
  <c r="AC12" i="9" s="1"/>
  <c r="AC13" i="9" s="1"/>
  <c r="AC14" i="9" s="1"/>
  <c r="AC15" i="9" s="1"/>
  <c r="AC16" i="9" s="1"/>
  <c r="AC17" i="9" s="1"/>
  <c r="AC18" i="9" s="1"/>
  <c r="AC19" i="9" s="1"/>
  <c r="AC20" i="9" s="1"/>
  <c r="AC21" i="9" s="1"/>
  <c r="AC22" i="9" s="1"/>
  <c r="AC23" i="9" s="1"/>
  <c r="AC24" i="9" s="1"/>
  <c r="AC25" i="9" s="1"/>
  <c r="AC26" i="9" s="1"/>
  <c r="AC27" i="9" s="1"/>
  <c r="AC28" i="9" s="1"/>
  <c r="AC29" i="9" s="1"/>
  <c r="A3" i="9"/>
  <c r="B3" i="9" s="1"/>
  <c r="B2" i="9"/>
  <c r="Z43" i="11" l="1"/>
  <c r="M6" i="14"/>
  <c r="K7" i="14"/>
  <c r="K8" i="14" s="1"/>
  <c r="L7" i="14"/>
  <c r="L8" i="14" s="1"/>
  <c r="J7" i="14"/>
  <c r="J8" i="14" s="1"/>
  <c r="M7" i="14"/>
  <c r="M8" i="14" s="1"/>
  <c r="O5" i="14"/>
  <c r="P5" i="14" s="1"/>
  <c r="D6" i="14"/>
  <c r="O4" i="14"/>
  <c r="P4" i="14" s="1"/>
  <c r="F6" i="14"/>
  <c r="N2" i="14"/>
  <c r="G6" i="14"/>
  <c r="O2" i="14"/>
  <c r="P2" i="14" s="1"/>
  <c r="H6" i="14"/>
  <c r="I6" i="14"/>
  <c r="B6" i="14"/>
  <c r="J6" i="14"/>
  <c r="N4" i="14"/>
  <c r="C6" i="14"/>
  <c r="K6" i="14"/>
  <c r="N17" i="9"/>
  <c r="N12" i="9"/>
  <c r="N8" i="9"/>
  <c r="N7" i="9"/>
  <c r="N6" i="9"/>
  <c r="A4" i="9"/>
  <c r="A5" i="9" s="1"/>
  <c r="B3" i="11"/>
  <c r="A5" i="11"/>
  <c r="A4" i="10"/>
  <c r="A5" i="10" s="1"/>
  <c r="B5" i="10" s="1"/>
  <c r="A6" i="9"/>
  <c r="B5" i="9"/>
  <c r="B4" i="9"/>
  <c r="K18" i="11"/>
  <c r="J18" i="11"/>
  <c r="M18" i="11" s="1"/>
  <c r="J17" i="11"/>
  <c r="M17" i="11" s="1"/>
  <c r="J16" i="11"/>
  <c r="M16" i="11" s="1"/>
  <c r="J15" i="11"/>
  <c r="M15" i="11" s="1"/>
  <c r="J14" i="11"/>
  <c r="M14" i="11" s="1"/>
  <c r="J13" i="11"/>
  <c r="M13" i="11" s="1"/>
  <c r="J12" i="11"/>
  <c r="M12" i="11" s="1"/>
  <c r="J11" i="11"/>
  <c r="M11" i="11" s="1"/>
  <c r="J10" i="11"/>
  <c r="M10" i="11" s="1"/>
  <c r="J9" i="11"/>
  <c r="M9" i="11" s="1"/>
  <c r="J8" i="11"/>
  <c r="M8" i="11" s="1"/>
  <c r="J7" i="11"/>
  <c r="M7" i="11" s="1"/>
  <c r="J6" i="11"/>
  <c r="M6" i="11" s="1"/>
  <c r="J5" i="11"/>
  <c r="M5" i="11" s="1"/>
  <c r="J4" i="11"/>
  <c r="M4" i="11" s="1"/>
  <c r="J3" i="11"/>
  <c r="M3" i="11" s="1"/>
  <c r="J2" i="11"/>
  <c r="K11" i="11" s="1"/>
  <c r="J19" i="10"/>
  <c r="J18" i="10"/>
  <c r="M18" i="10" s="1"/>
  <c r="J17" i="10"/>
  <c r="M17" i="10" s="1"/>
  <c r="J16" i="10"/>
  <c r="M16" i="10" s="1"/>
  <c r="J15" i="10"/>
  <c r="M15" i="10" s="1"/>
  <c r="J14" i="10"/>
  <c r="M14" i="10" s="1"/>
  <c r="J13" i="10"/>
  <c r="M13" i="10" s="1"/>
  <c r="J12" i="10"/>
  <c r="M12" i="10" s="1"/>
  <c r="J11" i="10"/>
  <c r="M11" i="10" s="1"/>
  <c r="J10" i="10"/>
  <c r="M10" i="10" s="1"/>
  <c r="J9" i="10"/>
  <c r="M9" i="10" s="1"/>
  <c r="J8" i="10"/>
  <c r="M8" i="10" s="1"/>
  <c r="J7" i="10"/>
  <c r="M7" i="10" s="1"/>
  <c r="J6" i="10"/>
  <c r="M6" i="10" s="1"/>
  <c r="J5" i="10"/>
  <c r="M5" i="10" s="1"/>
  <c r="J4" i="10"/>
  <c r="M4" i="10" s="1"/>
  <c r="J3" i="10"/>
  <c r="M3" i="10" s="1"/>
  <c r="J2" i="10"/>
  <c r="M2" i="10" s="1"/>
  <c r="J19" i="9"/>
  <c r="M19" i="9" s="1"/>
  <c r="N19" i="9" s="1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M19" i="10" l="1"/>
  <c r="E3" i="14"/>
  <c r="N7" i="14"/>
  <c r="K13" i="11"/>
  <c r="K14" i="11"/>
  <c r="K2" i="11"/>
  <c r="K6" i="11"/>
  <c r="K5" i="11"/>
  <c r="K9" i="11"/>
  <c r="K17" i="11"/>
  <c r="M2" i="11"/>
  <c r="K19" i="11"/>
  <c r="K10" i="11"/>
  <c r="K3" i="11"/>
  <c r="K7" i="11"/>
  <c r="K15" i="11"/>
  <c r="K4" i="11"/>
  <c r="K8" i="11"/>
  <c r="K12" i="11"/>
  <c r="K16" i="11"/>
  <c r="K3" i="10"/>
  <c r="K19" i="10"/>
  <c r="Z38" i="10" s="1"/>
  <c r="Z43" i="10" s="1"/>
  <c r="K4" i="10"/>
  <c r="K8" i="10"/>
  <c r="K12" i="10"/>
  <c r="K16" i="10"/>
  <c r="K7" i="10"/>
  <c r="K15" i="10"/>
  <c r="K5" i="10"/>
  <c r="K9" i="10"/>
  <c r="K13" i="10"/>
  <c r="K17" i="10"/>
  <c r="K11" i="10"/>
  <c r="N19" i="10"/>
  <c r="Z40" i="10" s="1"/>
  <c r="N15" i="10"/>
  <c r="N11" i="10"/>
  <c r="N7" i="10"/>
  <c r="N3" i="10"/>
  <c r="N18" i="10"/>
  <c r="N14" i="10"/>
  <c r="N10" i="10"/>
  <c r="N6" i="10"/>
  <c r="N2" i="10"/>
  <c r="N17" i="10"/>
  <c r="N13" i="10"/>
  <c r="N9" i="10"/>
  <c r="N5" i="10"/>
  <c r="N16" i="10"/>
  <c r="N12" i="10"/>
  <c r="N8" i="10"/>
  <c r="N4" i="10"/>
  <c r="K2" i="10"/>
  <c r="K6" i="10"/>
  <c r="K10" i="10"/>
  <c r="K14" i="10"/>
  <c r="K18" i="10"/>
  <c r="A6" i="10"/>
  <c r="A7" i="10" s="1"/>
  <c r="K8" i="9"/>
  <c r="K12" i="9"/>
  <c r="K16" i="9"/>
  <c r="K7" i="9"/>
  <c r="K19" i="9"/>
  <c r="K4" i="9"/>
  <c r="K5" i="9"/>
  <c r="K9" i="9"/>
  <c r="K13" i="9"/>
  <c r="K17" i="9"/>
  <c r="K15" i="9"/>
  <c r="K3" i="9"/>
  <c r="K11" i="9"/>
  <c r="K2" i="9"/>
  <c r="K6" i="9"/>
  <c r="K10" i="9"/>
  <c r="K14" i="9"/>
  <c r="K18" i="9"/>
  <c r="A6" i="11"/>
  <c r="B5" i="11"/>
  <c r="B4" i="10"/>
  <c r="A7" i="9"/>
  <c r="B6" i="9"/>
  <c r="E7" i="14" l="1"/>
  <c r="E8" i="14" s="1"/>
  <c r="O3" i="14"/>
  <c r="P3" i="14" s="1"/>
  <c r="E6" i="14"/>
  <c r="N3" i="14"/>
  <c r="N8" i="14" s="1"/>
  <c r="N19" i="11"/>
  <c r="N15" i="11"/>
  <c r="N11" i="11"/>
  <c r="N7" i="11"/>
  <c r="N3" i="11"/>
  <c r="N18" i="11"/>
  <c r="N14" i="11"/>
  <c r="N10" i="11"/>
  <c r="N6" i="11"/>
  <c r="N2" i="11"/>
  <c r="N12" i="11"/>
  <c r="N8" i="11"/>
  <c r="N13" i="11"/>
  <c r="N5" i="11"/>
  <c r="N16" i="11"/>
  <c r="N4" i="11"/>
  <c r="N17" i="11"/>
  <c r="N9" i="11"/>
  <c r="B6" i="10"/>
  <c r="A7" i="11"/>
  <c r="B6" i="11"/>
  <c r="B7" i="10"/>
  <c r="A8" i="10"/>
  <c r="B7" i="9"/>
  <c r="A8" i="9"/>
  <c r="O6" i="14" l="1"/>
  <c r="P6" i="14" s="1"/>
  <c r="N6" i="14"/>
  <c r="B7" i="11"/>
  <c r="A8" i="11"/>
  <c r="B8" i="10"/>
  <c r="A9" i="10"/>
  <c r="B8" i="9"/>
  <c r="A9" i="9"/>
  <c r="B8" i="11" l="1"/>
  <c r="A9" i="11"/>
  <c r="A10" i="10"/>
  <c r="B9" i="10"/>
  <c r="A10" i="9"/>
  <c r="B9" i="9"/>
  <c r="A10" i="11" l="1"/>
  <c r="B9" i="11"/>
  <c r="B10" i="10"/>
  <c r="A11" i="10"/>
  <c r="A11" i="9"/>
  <c r="B10" i="9"/>
  <c r="A11" i="11" l="1"/>
  <c r="B10" i="11"/>
  <c r="B11" i="10"/>
  <c r="A12" i="10"/>
  <c r="B11" i="9"/>
  <c r="A12" i="9"/>
  <c r="B11" i="11" l="1"/>
  <c r="A12" i="11"/>
  <c r="B12" i="10"/>
  <c r="A13" i="10"/>
  <c r="A13" i="9"/>
  <c r="B12" i="9"/>
  <c r="B12" i="11" l="1"/>
  <c r="A13" i="11"/>
  <c r="A14" i="10"/>
  <c r="B13" i="10"/>
  <c r="A14" i="9"/>
  <c r="B13" i="9"/>
  <c r="A14" i="11" l="1"/>
  <c r="B13" i="11"/>
  <c r="A15" i="10"/>
  <c r="B14" i="10"/>
  <c r="A15" i="9"/>
  <c r="B14" i="9"/>
  <c r="A15" i="11" l="1"/>
  <c r="B14" i="11"/>
  <c r="B15" i="10"/>
  <c r="A16" i="10"/>
  <c r="B15" i="9"/>
  <c r="A16" i="9"/>
  <c r="B15" i="11" l="1"/>
  <c r="A16" i="11"/>
  <c r="B16" i="10"/>
  <c r="A17" i="10"/>
  <c r="A17" i="9"/>
  <c r="B16" i="9"/>
  <c r="B16" i="11" l="1"/>
  <c r="A17" i="11"/>
  <c r="A18" i="10"/>
  <c r="B17" i="10"/>
  <c r="A18" i="9"/>
  <c r="B17" i="9"/>
  <c r="A18" i="11" l="1"/>
  <c r="B17" i="11"/>
  <c r="A19" i="10"/>
  <c r="B19" i="10" s="1"/>
  <c r="B18" i="10"/>
  <c r="A19" i="9"/>
  <c r="B19" i="9" s="1"/>
  <c r="B18" i="9"/>
  <c r="A19" i="11" l="1"/>
  <c r="B19" i="11" s="1"/>
  <c r="B18" i="11"/>
</calcChain>
</file>

<file path=xl/sharedStrings.xml><?xml version="1.0" encoding="utf-8"?>
<sst xmlns="http://schemas.openxmlformats.org/spreadsheetml/2006/main" count="145" uniqueCount="73">
  <si>
    <t>Monday</t>
  </si>
  <si>
    <t>Tuesday</t>
  </si>
  <si>
    <t>Wednesday</t>
  </si>
  <si>
    <t>Thursday</t>
  </si>
  <si>
    <t>Friday</t>
  </si>
  <si>
    <t>Saturday</t>
  </si>
  <si>
    <t>Sunday</t>
  </si>
  <si>
    <t>Week total</t>
  </si>
  <si>
    <t>Total Mean</t>
  </si>
  <si>
    <t>Objective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</si>
  <si>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</si>
  <si>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</si>
  <si>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</si>
  <si>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</si>
  <si>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</si>
  <si>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</si>
  <si>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</si>
  <si>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</si>
  <si>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Week</t>
  </si>
  <si>
    <t>You can annotate the plot with comments as you wish to explain potential variations in hours worked by selecting a text box, and then typing CTR+C and CTR+V.</t>
  </si>
  <si>
    <t>You can change your weekly objective (the green and red lines) by changing the top numbers on the right of the graph (the correct cells are highlighted in grey).</t>
  </si>
  <si>
    <t>How to use this time-management self-monitoring system (for keeping track of your weekly worked hours)</t>
  </si>
  <si>
    <t>Change the date at the top left to the first Monday of the new semester (the correct cell is highlighted in grey). The other cells will update automatically.</t>
  </si>
  <si>
    <t>Date (Fall 2019)</t>
  </si>
  <si>
    <t>You can also delete existing annotations on the graph if they do not apply to you.</t>
  </si>
  <si>
    <t>x</t>
  </si>
  <si>
    <t>Minimum</t>
  </si>
  <si>
    <t xml:space="preserve">To copy a sheet, right-click on it, then click "Move or Copy...", check the box "Create a copy", select "(move to end)", then OK. </t>
  </si>
  <si>
    <t>Repeat for the following weeks. The graph (on the right) will update automatically with your weekly averages across the semester.</t>
  </si>
  <si>
    <t>You can rename the existing sheets to your current semesters. After your first year, you can copy the sheets as needed for future semesters.</t>
  </si>
  <si>
    <t>https://remi-theriault.com</t>
  </si>
  <si>
    <t>Rémi Thériault (2021)</t>
  </si>
  <si>
    <t>Credit:</t>
  </si>
  <si>
    <t>Date (Summer 2020)</t>
  </si>
  <si>
    <t>Date (Winter 2020)</t>
  </si>
  <si>
    <t>https://cppastudents.medium.com/time-management-the-importance-of-self-monitoring-c9dfff241af1</t>
  </si>
  <si>
    <t>Please see the full Medium blog explaining the scientific basis behind self-monitoring and the complete rationale behind this system:</t>
  </si>
  <si>
    <t>After getting the idea, you can erase the existing example data (the sample hours worked, not the rest) before you start tracking your own hours.</t>
  </si>
  <si>
    <t>Blog post:</t>
  </si>
  <si>
    <t>At the end of your work week, add your total daily hours worked for each day of that week in the appropriate cells (Monday to Sunday).</t>
  </si>
  <si>
    <t>Week PQO</t>
  </si>
  <si>
    <t>PQO %</t>
  </si>
  <si>
    <t>Total PQO %</t>
  </si>
  <si>
    <t xml:space="preserve">Note: </t>
  </si>
  <si>
    <t>For students, it is a bit more tricky, but it can be your thesis, scientific papers, scholarship applications, class or conference presentations, or even papers for courses.</t>
  </si>
  <si>
    <r>
      <rPr>
        <u/>
        <sz val="11"/>
        <color theme="1"/>
        <rFont val="Calibri"/>
        <family val="2"/>
        <scheme val="minor"/>
      </rPr>
      <t xml:space="preserve">This is the ADVANCED version! </t>
    </r>
    <r>
      <rPr>
        <sz val="11"/>
        <color theme="1"/>
        <rFont val="Calibri"/>
        <family val="2"/>
        <scheme val="minor"/>
      </rPr>
      <t>It has additional columns to track what high performance coach Brendon Burchard calls "Prolific Quality Output", or PQO.</t>
    </r>
  </si>
  <si>
    <t>Research shows that it is worth tracking your MOST important work separately, so this is what I use. According to Brendon Burchard, that should be 60% of your time.</t>
  </si>
  <si>
    <t>PQO is essentially the mostly valued tangible OUTPUT by your colleagues in your field. For an author: books. For a researcher: publications. For an influencer: videos.</t>
  </si>
  <si>
    <t>Ultimately, YOU decide what is important and strategic for you. Clearly though, this is NOT emails, meetings, phone calls, volunteering, class readings, browsing, etc.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</si>
  <si>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</si>
  <si>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</si>
  <si>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</si>
  <si>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</si>
  <si>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</si>
  <si>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</si>
  <si>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</si>
  <si>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</si>
  <si>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</si>
  <si>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</si>
  <si>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</si>
  <si>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</si>
  <si>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 Average</t>
  </si>
  <si>
    <t>SD</t>
  </si>
  <si>
    <t>95% CI</t>
  </si>
  <si>
    <t>Average</t>
  </si>
  <si>
    <t>Objective: 40 hrs/week (5 day x 8 hrs)</t>
  </si>
  <si>
    <t>Objective PQO: 60% of total hours</t>
  </si>
  <si>
    <t>The summary box (white background) will update automatically with your current number of hours worked and objective.</t>
  </si>
  <si>
    <t>(Note: Some semesters have only 17 weeks, not 18! So we put x's and don’t fill it to preserve the general formatting.)</t>
  </si>
  <si>
    <t>Note: You will need to update the formulas in the cells above (rows 2019 to 2022) to reflect the actual names of your worksheets for this to work.</t>
  </si>
  <si>
    <t>You will also need to verify that the row range in the formulas match the months (January to December) correctly based on your other sheets.</t>
  </si>
  <si>
    <t>to an empty cell and adapt it as necessary as you progress through the year. Good luck.</t>
  </si>
  <si>
    <t>The formulas simply compute the average for 4-5 weeks (rows) at a time, representing each month. You can copy a formula from an existing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</si>
</sst>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B07BD7"/>
        <bgColor indexed="64"/>
      </patternFill>
    </fill>
    <fill>
      <patternFill patternType="solid">
        <fgColor rgb="FFFF43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08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41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2" fontId="1" fillId="0" borderId="0" xfId="0" applyNumberFormat="1" applyFont="1"/>
    <xf numFmtId="2" fontId="0" fillId="0" borderId="0" xfId="0" applyNumberFormat="1" applyFont="1"/>
    <xf numFmtId="0" fontId="1" fillId="0" borderId="0" xfId="0" applyFont="1" applyFill="1" applyBorder="1"/>
    <xf numFmtId="2" fontId="1" fillId="0" borderId="0" xfId="0" applyNumberFormat="1" applyFont="1" applyFill="1" applyBorder="1"/>
    <xf numFmtId="0" fontId="3" fillId="0" borderId="0" xfId="0" applyFont="1"/>
    <xf numFmtId="164" fontId="0" fillId="3" borderId="1" xfId="0" applyNumberFormat="1" applyFill="1" applyBorder="1"/>
    <xf numFmtId="164" fontId="0" fillId="0" borderId="0" xfId="0" applyNumberFormat="1"/>
    <xf numFmtId="0" fontId="0" fillId="3" borderId="1" xfId="0" applyFill="1" applyBorder="1"/>
    <xf numFmtId="0" fontId="1" fillId="4" borderId="1" xfId="0" applyFont="1" applyFill="1" applyBorder="1"/>
    <xf numFmtId="2" fontId="1" fillId="5" borderId="1" xfId="0" applyNumberFormat="1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0" fillId="0" borderId="3" xfId="0" applyBorder="1"/>
    <xf numFmtId="0" fontId="0" fillId="2" borderId="0" xfId="0" applyFill="1"/>
    <xf numFmtId="0" fontId="0" fillId="6" borderId="0" xfId="0" applyFill="1"/>
    <xf numFmtId="0" fontId="4" fillId="0" borderId="0" xfId="1"/>
    <xf numFmtId="0" fontId="1" fillId="7" borderId="0" xfId="0" applyFont="1" applyFill="1"/>
    <xf numFmtId="0" fontId="0" fillId="7" borderId="0" xfId="0" applyFill="1"/>
    <xf numFmtId="0" fontId="1" fillId="8" borderId="1" xfId="0" applyFont="1" applyFill="1" applyBorder="1"/>
    <xf numFmtId="2" fontId="1" fillId="8" borderId="1" xfId="0" applyNumberFormat="1" applyFont="1" applyFill="1" applyBorder="1"/>
    <xf numFmtId="9" fontId="1" fillId="8" borderId="1" xfId="2" applyFont="1" applyFill="1" applyBorder="1"/>
    <xf numFmtId="2" fontId="1" fillId="8" borderId="1" xfId="2" applyNumberFormat="1" applyFont="1" applyFill="1" applyBorder="1"/>
    <xf numFmtId="44" fontId="0" fillId="0" borderId="0" xfId="3" applyFont="1"/>
    <xf numFmtId="0" fontId="0" fillId="0" borderId="5" xfId="0" applyBorder="1"/>
    <xf numFmtId="44" fontId="0" fillId="0" borderId="5" xfId="3" applyFont="1" applyBorder="1"/>
    <xf numFmtId="2" fontId="0" fillId="0" borderId="3" xfId="0" applyNumberFormat="1" applyBorder="1"/>
    <xf numFmtId="44" fontId="0" fillId="0" borderId="0" xfId="3" applyFont="1" applyFill="1" applyBorder="1"/>
    <xf numFmtId="2" fontId="0" fillId="0" borderId="0" xfId="0" applyNumberFormat="1" applyAlignment="1">
      <alignment horizontal="right"/>
    </xf>
    <xf numFmtId="2" fontId="0" fillId="0" borderId="4" xfId="0" applyNumberFormat="1" applyBorder="1" applyAlignment="1">
      <alignment horizontal="right"/>
    </xf>
    <xf numFmtId="2" fontId="7" fillId="0" borderId="0" xfId="0" applyNumberFormat="1" applyFont="1" applyFill="1"/>
    <xf numFmtId="2" fontId="0" fillId="0" borderId="0" xfId="0" applyNumberFormat="1" applyFill="1"/>
    <xf numFmtId="2" fontId="0" fillId="0" borderId="4" xfId="0" applyNumberFormat="1" applyFill="1" applyBorder="1"/>
    <xf numFmtId="0" fontId="0" fillId="0" borderId="0" xfId="0" applyFill="1"/>
    <xf numFmtId="2" fontId="1" fillId="0" borderId="0" xfId="0" applyNumberFormat="1" applyFont="1" applyFill="1"/>
    <xf numFmtId="2" fontId="1" fillId="0" borderId="3" xfId="0" applyNumberFormat="1" applyFont="1" applyFill="1" applyBorder="1"/>
    <xf numFmtId="2" fontId="1" fillId="0" borderId="6" xfId="0" applyNumberFormat="1" applyFont="1" applyFill="1" applyBorder="1"/>
    <xf numFmtId="0" fontId="1" fillId="0" borderId="3" xfId="0" applyFont="1" applyBorder="1"/>
  </cellXfs>
  <cellStyles count="4">
    <cellStyle name="Currency" xfId="3" builtinId="4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E089"/>
      <color rgb="FFFF4343"/>
      <color rgb="FFB07B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Number of hours worked per week (FALL 2019)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'Fall 2019'!$J$1</c:f>
              <c:strCache>
                <c:ptCount val="1"/>
                <c:pt idx="0">
                  <c:v>Week total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'Fall 2019'!$B$2:$B$19</c:f>
              <c:strCache>
                <c:ptCount val="18"/>
                <c:pt idx="0">
                  <c:v>Week 1 (Aug 26)</c:v>
                </c:pt>
                <c:pt idx="1">
                  <c:v>Week 2 (Sep 2)</c:v>
                </c:pt>
                <c:pt idx="2">
                  <c:v>Week 3 (Sep 9)</c:v>
                </c:pt>
                <c:pt idx="3">
                  <c:v>Week 4 (Sep 16)</c:v>
                </c:pt>
                <c:pt idx="4">
                  <c:v>Week 5 (Sep 23)</c:v>
                </c:pt>
                <c:pt idx="5">
                  <c:v>Week 6 (Sep 30)</c:v>
                </c:pt>
                <c:pt idx="6">
                  <c:v>Week 7 (Oct 7)</c:v>
                </c:pt>
                <c:pt idx="7">
                  <c:v>Week 8 (Oct 14)</c:v>
                </c:pt>
                <c:pt idx="8">
                  <c:v>Week 9 (Oct 21)</c:v>
                </c:pt>
                <c:pt idx="9">
                  <c:v>Week 10 (Oct 28)</c:v>
                </c:pt>
                <c:pt idx="10">
                  <c:v>Week 11 (Nov 4)</c:v>
                </c:pt>
                <c:pt idx="11">
                  <c:v>Week 12 (Nov 11)</c:v>
                </c:pt>
                <c:pt idx="12">
                  <c:v>Week 13 (Nov 18)</c:v>
                </c:pt>
                <c:pt idx="13">
                  <c:v>Week 14 (Nov 25)</c:v>
                </c:pt>
                <c:pt idx="14">
                  <c:v>Week 15 (Dec 2)</c:v>
                </c:pt>
                <c:pt idx="15">
                  <c:v>Week 16 (Dec 9)</c:v>
                </c:pt>
                <c:pt idx="16">
                  <c:v>Week 17 (Dec 16)</c:v>
                </c:pt>
                <c:pt idx="17">
                  <c:v>Week 18 (Dec 23)</c:v>
                </c:pt>
              </c:strCache>
            </c:strRef>
          </c:cat>
          <c:val>
            <c:numRef>
              <c:f>'Fall 2019'!$J$2:$J$19</c:f>
              <c:numCache>
                <c:formatCode>General</c:formatCode>
                <c:ptCount val="18"/>
                <c:pt idx="0">
                  <c:v>16.5</c:v>
                </c:pt>
                <c:pt idx="1">
                  <c:v>48</c:v>
                </c:pt>
                <c:pt idx="2">
                  <c:v>50.5</c:v>
                </c:pt>
                <c:pt idx="3">
                  <c:v>45</c:v>
                </c:pt>
                <c:pt idx="4">
                  <c:v>36</c:v>
                </c:pt>
                <c:pt idx="5">
                  <c:v>60.5</c:v>
                </c:pt>
                <c:pt idx="6">
                  <c:v>46.5</c:v>
                </c:pt>
                <c:pt idx="7">
                  <c:v>45</c:v>
                </c:pt>
                <c:pt idx="8">
                  <c:v>50.5</c:v>
                </c:pt>
                <c:pt idx="9">
                  <c:v>34.5</c:v>
                </c:pt>
                <c:pt idx="10">
                  <c:v>31.5</c:v>
                </c:pt>
                <c:pt idx="11">
                  <c:v>52</c:v>
                </c:pt>
                <c:pt idx="12">
                  <c:v>29</c:v>
                </c:pt>
                <c:pt idx="13">
                  <c:v>39.5</c:v>
                </c:pt>
                <c:pt idx="14">
                  <c:v>43</c:v>
                </c:pt>
                <c:pt idx="15">
                  <c:v>33.5</c:v>
                </c:pt>
                <c:pt idx="16">
                  <c:v>36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4-4C6A-AB9B-7F17DF94E064}"/>
            </c:ext>
          </c:extLst>
        </c:ser>
        <c:ser>
          <c:idx val="1"/>
          <c:order val="1"/>
          <c:tx>
            <c:strRef>
              <c:f>'Fall 2019'!$K$1</c:f>
              <c:strCache>
                <c:ptCount val="1"/>
                <c:pt idx="0">
                  <c:v>Total Mean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'Fall 2019'!$B$2:$B$19</c:f>
              <c:strCache>
                <c:ptCount val="18"/>
                <c:pt idx="0">
                  <c:v>Week 1 (Aug 26)</c:v>
                </c:pt>
                <c:pt idx="1">
                  <c:v>Week 2 (Sep 2)</c:v>
                </c:pt>
                <c:pt idx="2">
                  <c:v>Week 3 (Sep 9)</c:v>
                </c:pt>
                <c:pt idx="3">
                  <c:v>Week 4 (Sep 16)</c:v>
                </c:pt>
                <c:pt idx="4">
                  <c:v>Week 5 (Sep 23)</c:v>
                </c:pt>
                <c:pt idx="5">
                  <c:v>Week 6 (Sep 30)</c:v>
                </c:pt>
                <c:pt idx="6">
                  <c:v>Week 7 (Oct 7)</c:v>
                </c:pt>
                <c:pt idx="7">
                  <c:v>Week 8 (Oct 14)</c:v>
                </c:pt>
                <c:pt idx="8">
                  <c:v>Week 9 (Oct 21)</c:v>
                </c:pt>
                <c:pt idx="9">
                  <c:v>Week 10 (Oct 28)</c:v>
                </c:pt>
                <c:pt idx="10">
                  <c:v>Week 11 (Nov 4)</c:v>
                </c:pt>
                <c:pt idx="11">
                  <c:v>Week 12 (Nov 11)</c:v>
                </c:pt>
                <c:pt idx="12">
                  <c:v>Week 13 (Nov 18)</c:v>
                </c:pt>
                <c:pt idx="13">
                  <c:v>Week 14 (Nov 25)</c:v>
                </c:pt>
                <c:pt idx="14">
                  <c:v>Week 15 (Dec 2)</c:v>
                </c:pt>
                <c:pt idx="15">
                  <c:v>Week 16 (Dec 9)</c:v>
                </c:pt>
                <c:pt idx="16">
                  <c:v>Week 17 (Dec 16)</c:v>
                </c:pt>
                <c:pt idx="17">
                  <c:v>Week 18 (Dec 23)</c:v>
                </c:pt>
              </c:strCache>
            </c:strRef>
          </c:cat>
          <c:val>
            <c:numRef>
              <c:f>'Fall 2019'!$K$2:$K$19</c:f>
              <c:numCache>
                <c:formatCode>0.00</c:formatCode>
                <c:ptCount val="18"/>
                <c:pt idx="0">
                  <c:v>16.5</c:v>
                </c:pt>
                <c:pt idx="1">
                  <c:v>32.25</c:v>
                </c:pt>
                <c:pt idx="2">
                  <c:v>38.333333333333336</c:v>
                </c:pt>
                <c:pt idx="3">
                  <c:v>40</c:v>
                </c:pt>
                <c:pt idx="4">
                  <c:v>39.200000000000003</c:v>
                </c:pt>
                <c:pt idx="5">
                  <c:v>42.75</c:v>
                </c:pt>
                <c:pt idx="6">
                  <c:v>43.285714285714285</c:v>
                </c:pt>
                <c:pt idx="7">
                  <c:v>43.5</c:v>
                </c:pt>
                <c:pt idx="8">
                  <c:v>44.277777777777779</c:v>
                </c:pt>
                <c:pt idx="9">
                  <c:v>43.3</c:v>
                </c:pt>
                <c:pt idx="10">
                  <c:v>42.227272727272727</c:v>
                </c:pt>
                <c:pt idx="11">
                  <c:v>43.041666666666664</c:v>
                </c:pt>
                <c:pt idx="12">
                  <c:v>41.96153846153846</c:v>
                </c:pt>
                <c:pt idx="13">
                  <c:v>41.785714285714285</c:v>
                </c:pt>
                <c:pt idx="14">
                  <c:v>41.866666666666667</c:v>
                </c:pt>
                <c:pt idx="15">
                  <c:v>41.34375</c:v>
                </c:pt>
                <c:pt idx="16">
                  <c:v>41.029411764705884</c:v>
                </c:pt>
                <c:pt idx="17">
                  <c:v>38.805555555555557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14-4C6A-AB9B-7F17DF94E064}"/>
            </c:ext>
          </c:extLst>
        </c:ser>
        <c:ser>
          <c:idx val="2"/>
          <c:order val="2"/>
          <c:tx>
            <c:strRef>
              <c:f>'Fall 2019'!$AC$1</c:f>
              <c:strCache>
                <c:ptCount val="1"/>
                <c:pt idx="0">
                  <c:v>Objective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'Fall 2019'!$B$2:$B$19</c:f>
              <c:strCache>
                <c:ptCount val="18"/>
                <c:pt idx="0">
                  <c:v>Week 1 (Aug 26)</c:v>
                </c:pt>
                <c:pt idx="1">
                  <c:v>Week 2 (Sep 2)</c:v>
                </c:pt>
                <c:pt idx="2">
                  <c:v>Week 3 (Sep 9)</c:v>
                </c:pt>
                <c:pt idx="3">
                  <c:v>Week 4 (Sep 16)</c:v>
                </c:pt>
                <c:pt idx="4">
                  <c:v>Week 5 (Sep 23)</c:v>
                </c:pt>
                <c:pt idx="5">
                  <c:v>Week 6 (Sep 30)</c:v>
                </c:pt>
                <c:pt idx="6">
                  <c:v>Week 7 (Oct 7)</c:v>
                </c:pt>
                <c:pt idx="7">
                  <c:v>Week 8 (Oct 14)</c:v>
                </c:pt>
                <c:pt idx="8">
                  <c:v>Week 9 (Oct 21)</c:v>
                </c:pt>
                <c:pt idx="9">
                  <c:v>Week 10 (Oct 28)</c:v>
                </c:pt>
                <c:pt idx="10">
                  <c:v>Week 11 (Nov 4)</c:v>
                </c:pt>
                <c:pt idx="11">
                  <c:v>Week 12 (Nov 11)</c:v>
                </c:pt>
                <c:pt idx="12">
                  <c:v>Week 13 (Nov 18)</c:v>
                </c:pt>
                <c:pt idx="13">
                  <c:v>Week 14 (Nov 25)</c:v>
                </c:pt>
                <c:pt idx="14">
                  <c:v>Week 15 (Dec 2)</c:v>
                </c:pt>
                <c:pt idx="15">
                  <c:v>Week 16 (Dec 9)</c:v>
                </c:pt>
                <c:pt idx="16">
                  <c:v>Week 17 (Dec 16)</c:v>
                </c:pt>
                <c:pt idx="17">
                  <c:v>Week 18 (Dec 23)</c:v>
                </c:pt>
              </c:strCache>
            </c:strRef>
          </c:cat>
          <c:val>
            <c:numRef>
              <c:f>'Fall 2019'!$AC$2:$AC$19</c:f>
              <c:numCache>
                <c:formatCode>General</c:formatCode>
                <c:ptCount val="1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14-4C6A-AB9B-7F17DF94E064}"/>
            </c:ext>
          </c:extLst>
        </c:ser>
        <c:ser>
          <c:idx val="3"/>
          <c:order val="3"/>
          <c:tx>
            <c:v>Bad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'Fall 2019'!$B$2:$B$19</c:f>
              <c:strCache>
                <c:ptCount val="18"/>
                <c:pt idx="0">
                  <c:v>Week 1 (Aug 26)</c:v>
                </c:pt>
                <c:pt idx="1">
                  <c:v>Week 2 (Sep 2)</c:v>
                </c:pt>
                <c:pt idx="2">
                  <c:v>Week 3 (Sep 9)</c:v>
                </c:pt>
                <c:pt idx="3">
                  <c:v>Week 4 (Sep 16)</c:v>
                </c:pt>
                <c:pt idx="4">
                  <c:v>Week 5 (Sep 23)</c:v>
                </c:pt>
                <c:pt idx="5">
                  <c:v>Week 6 (Sep 30)</c:v>
                </c:pt>
                <c:pt idx="6">
                  <c:v>Week 7 (Oct 7)</c:v>
                </c:pt>
                <c:pt idx="7">
                  <c:v>Week 8 (Oct 14)</c:v>
                </c:pt>
                <c:pt idx="8">
                  <c:v>Week 9 (Oct 21)</c:v>
                </c:pt>
                <c:pt idx="9">
                  <c:v>Week 10 (Oct 28)</c:v>
                </c:pt>
                <c:pt idx="10">
                  <c:v>Week 11 (Nov 4)</c:v>
                </c:pt>
                <c:pt idx="11">
                  <c:v>Week 12 (Nov 11)</c:v>
                </c:pt>
                <c:pt idx="12">
                  <c:v>Week 13 (Nov 18)</c:v>
                </c:pt>
                <c:pt idx="13">
                  <c:v>Week 14 (Nov 25)</c:v>
                </c:pt>
                <c:pt idx="14">
                  <c:v>Week 15 (Dec 2)</c:v>
                </c:pt>
                <c:pt idx="15">
                  <c:v>Week 16 (Dec 9)</c:v>
                </c:pt>
                <c:pt idx="16">
                  <c:v>Week 17 (Dec 16)</c:v>
                </c:pt>
                <c:pt idx="17">
                  <c:v>Week 18 (Dec 23)</c:v>
                </c:pt>
              </c:strCache>
            </c:strRef>
          </c:cat>
          <c:val>
            <c:numRef>
              <c:f>'Fall 2019'!$AD$2:$AD$19</c:f>
              <c:numCache>
                <c:formatCode>General</c:formatCode>
                <c:ptCount val="18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14-4C6A-AB9B-7F17DF94E064}"/>
            </c:ext>
          </c:extLst>
        </c:ser>
        <c:ser>
          <c:idx val="4"/>
          <c:order val="4"/>
          <c:tx>
            <c:strRef>
              <c:f>'Fall 2019'!$N$1</c:f>
              <c:strCache>
                <c:ptCount val="1"/>
                <c:pt idx="0">
                  <c:v>Total PQO %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  <a:alpha val="7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'Fall 2019'!$N$2:$N$19</c:f>
              <c:numCache>
                <c:formatCode>0.00</c:formatCode>
                <c:ptCount val="18"/>
                <c:pt idx="0">
                  <c:v>45.454545454545453</c:v>
                </c:pt>
                <c:pt idx="1">
                  <c:v>32.623106060606062</c:v>
                </c:pt>
                <c:pt idx="2">
                  <c:v>32.639826482648267</c:v>
                </c:pt>
                <c:pt idx="3">
                  <c:v>27.813203195319531</c:v>
                </c:pt>
                <c:pt idx="4">
                  <c:v>26.417229222922288</c:v>
                </c:pt>
                <c:pt idx="5">
                  <c:v>22.840803966760312</c:v>
                </c:pt>
                <c:pt idx="6">
                  <c:v>19.577831971508839</c:v>
                </c:pt>
                <c:pt idx="7">
                  <c:v>19.908380752848011</c:v>
                </c:pt>
                <c:pt idx="8">
                  <c:v>19.456514464577769</c:v>
                </c:pt>
                <c:pt idx="9">
                  <c:v>20.264486206525788</c:v>
                </c:pt>
                <c:pt idx="10">
                  <c:v>22.462664228154754</c:v>
                </c:pt>
                <c:pt idx="11">
                  <c:v>24.757442209141857</c:v>
                </c:pt>
                <c:pt idx="12">
                  <c:v>23.648779545839169</c:v>
                </c:pt>
                <c:pt idx="13">
                  <c:v>21.959581006850655</c:v>
                </c:pt>
                <c:pt idx="14">
                  <c:v>22.045996536626504</c:v>
                </c:pt>
                <c:pt idx="15">
                  <c:v>22.160659066520182</c:v>
                </c:pt>
                <c:pt idx="16">
                  <c:v>22.409378467835989</c:v>
                </c:pt>
                <c:pt idx="17">
                  <c:v>26.719968552956214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6F-4DFB-8A7D-79A8CE483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281888"/>
        <c:axId val="773284840"/>
      </c:lineChart>
      <c:catAx>
        <c:axId val="7732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4840"/>
        <c:crosses val="autoZero"/>
        <c:auto val="1"/>
        <c:lblAlgn val="ctr"/>
        <c:lblOffset val="100"/>
        <c:noMultiLvlLbl val="0"/>
      </c:catAx>
      <c:valAx>
        <c:axId val="77328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Hours per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18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70064957075824"/>
          <c:y val="0.92509698518194261"/>
          <c:w val="0.53980358719895616"/>
          <c:h val="3.91988734580969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 sz="1600" b="1" i="0" kern="1200" spc="0" baseline="0">
                <a:solidFill>
                  <a:srgbClr val="7F7F7F"/>
                </a:solidFill>
                <a:effectLst/>
              </a:rPr>
              <a:t>Number of hours worked per day of the week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'Fall 2019'!$C$20:$I$20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'Fall 2019'!$C$24:$I$24</c:f>
                <c:numCache>
                  <c:formatCode>General</c:formatCode>
                  <c:ptCount val="7"/>
                  <c:pt idx="0">
                    <c:v>1.2507363216083698</c:v>
                  </c:pt>
                  <c:pt idx="1">
                    <c:v>1.3077764029129082</c:v>
                  </c:pt>
                  <c:pt idx="2">
                    <c:v>1.133817736672674</c:v>
                  </c:pt>
                  <c:pt idx="3">
                    <c:v>1.6105129244562102</c:v>
                  </c:pt>
                  <c:pt idx="4">
                    <c:v>1.8622054933380381</c:v>
                  </c:pt>
                  <c:pt idx="5">
                    <c:v>1.8902241310245791</c:v>
                  </c:pt>
                  <c:pt idx="6">
                    <c:v>0.88538932375673185</c:v>
                  </c:pt>
                </c:numCache>
              </c:numRef>
            </c:plus>
            <c:minus>
              <c:numRef>
                <c:f>'Fall 2019'!$C$24:$I$24</c:f>
                <c:numCache>
                  <c:formatCode>General</c:formatCode>
                  <c:ptCount val="7"/>
                  <c:pt idx="0">
                    <c:v>1.2507363216083698</c:v>
                  </c:pt>
                  <c:pt idx="1">
                    <c:v>1.3077764029129082</c:v>
                  </c:pt>
                  <c:pt idx="2">
                    <c:v>1.133817736672674</c:v>
                  </c:pt>
                  <c:pt idx="3">
                    <c:v>1.6105129244562102</c:v>
                  </c:pt>
                  <c:pt idx="4">
                    <c:v>1.8622054933380381</c:v>
                  </c:pt>
                  <c:pt idx="5">
                    <c:v>1.8902241310245791</c:v>
                  </c:pt>
                  <c:pt idx="6">
                    <c:v>0.88538932375673185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'Fall 2019'!$C$20:$I$20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'Fall 2019'!$C$22:$I$22</c:f>
              <c:numCache>
                <c:formatCode>General</c:formatCode>
                <c:ptCount val="7"/>
                <c:pt idx="0">
                  <c:v>4.7777777777777777</c:v>
                </c:pt>
                <c:pt idx="1">
                  <c:v>8.4722222222222214</c:v>
                </c:pt>
                <c:pt idx="2">
                  <c:v>5.6388888888888893</c:v>
                </c:pt>
                <c:pt idx="3">
                  <c:v>7.7222222222222223</c:v>
                </c:pt>
                <c:pt idx="4">
                  <c:v>7.9722222222222223</c:v>
                </c:pt>
                <c:pt idx="5">
                  <c:v>2.7777777777777777</c:v>
                </c:pt>
                <c:pt idx="6">
                  <c:v>1.4444444444444444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0-41FB-9C50-780DEA30F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65541264"/>
        <c:axId val="765543888"/>
      </c:barChart>
      <c:catAx>
        <c:axId val="76554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43888"/>
        <c:crosses val="autoZero"/>
        <c:auto val="1"/>
        <c:lblAlgn val="ctr"/>
        <c:lblOffset val="100"/>
        <c:noMultiLvlLbl val="0"/>
      </c:catAx>
      <c:valAx>
        <c:axId val="765543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900" b="1" i="0" kern="1200" baseline="0">
                    <a:solidFill>
                      <a:srgbClr val="595959"/>
                    </a:solidFill>
                    <a:effectLst/>
                  </a:rPr>
                  <a:t>Hours per week</a:t>
                </a:r>
                <a:endParaRPr lang="en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412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Number of hours worked per week (WINTER 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'Winter 2020'!$J$1</c:f>
              <c:strCache>
                <c:ptCount val="1"/>
                <c:pt idx="0">
                  <c:v>Week total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'Winter 2020'!$B$2:$B$18</c:f>
              <c:strCache>
                <c:ptCount val="17"/>
                <c:pt idx="0">
                  <c:v>Week 1 (Dec 30)</c:v>
                </c:pt>
                <c:pt idx="1">
                  <c:v>Week 2 (Jan 6)</c:v>
                </c:pt>
                <c:pt idx="2">
                  <c:v>Week 3 (Jan 13)</c:v>
                </c:pt>
                <c:pt idx="3">
                  <c:v>Week 4 (Jan 20)</c:v>
                </c:pt>
                <c:pt idx="4">
                  <c:v>Week 5 (Jan 27)</c:v>
                </c:pt>
                <c:pt idx="5">
                  <c:v>Week 6 (Feb 3)</c:v>
                </c:pt>
                <c:pt idx="6">
                  <c:v>Week 7 (Feb 10)</c:v>
                </c:pt>
                <c:pt idx="7">
                  <c:v>Week 8 (Feb 17)</c:v>
                </c:pt>
                <c:pt idx="8">
                  <c:v>Week 9 (Feb 24)</c:v>
                </c:pt>
                <c:pt idx="9">
                  <c:v>Week 10 (Mar 2)</c:v>
                </c:pt>
                <c:pt idx="10">
                  <c:v>Week 11 (Mar 9)</c:v>
                </c:pt>
                <c:pt idx="11">
                  <c:v>Week 12 (Mar 16)</c:v>
                </c:pt>
                <c:pt idx="12">
                  <c:v>Week 13 (Mar 23)</c:v>
                </c:pt>
                <c:pt idx="13">
                  <c:v>Week 14 (Mar 30)</c:v>
                </c:pt>
                <c:pt idx="14">
                  <c:v>Week 15 (Apr 6)</c:v>
                </c:pt>
                <c:pt idx="15">
                  <c:v>Week 16 (Apr 13)</c:v>
                </c:pt>
                <c:pt idx="16">
                  <c:v>Week 17 (Apr 20)</c:v>
                </c:pt>
              </c:strCache>
            </c:strRef>
          </c:cat>
          <c:val>
            <c:numRef>
              <c:f>'Winter 2020'!$J$2:$J$18</c:f>
              <c:numCache>
                <c:formatCode>General</c:formatCode>
                <c:ptCount val="17"/>
                <c:pt idx="0">
                  <c:v>4</c:v>
                </c:pt>
                <c:pt idx="1">
                  <c:v>36.5</c:v>
                </c:pt>
                <c:pt idx="2">
                  <c:v>35.5</c:v>
                </c:pt>
                <c:pt idx="3">
                  <c:v>39.5</c:v>
                </c:pt>
                <c:pt idx="4">
                  <c:v>40</c:v>
                </c:pt>
                <c:pt idx="5">
                  <c:v>31</c:v>
                </c:pt>
                <c:pt idx="6">
                  <c:v>42</c:v>
                </c:pt>
                <c:pt idx="7">
                  <c:v>37.5</c:v>
                </c:pt>
                <c:pt idx="8">
                  <c:v>42.5</c:v>
                </c:pt>
                <c:pt idx="9">
                  <c:v>33</c:v>
                </c:pt>
                <c:pt idx="10">
                  <c:v>22.5</c:v>
                </c:pt>
                <c:pt idx="11">
                  <c:v>8.5</c:v>
                </c:pt>
                <c:pt idx="12">
                  <c:v>21</c:v>
                </c:pt>
                <c:pt idx="13">
                  <c:v>26</c:v>
                </c:pt>
                <c:pt idx="14">
                  <c:v>25.5</c:v>
                </c:pt>
                <c:pt idx="15">
                  <c:v>14.5</c:v>
                </c:pt>
                <c:pt idx="16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7-4DC8-82E0-7C73007A4FBC}"/>
            </c:ext>
          </c:extLst>
        </c:ser>
        <c:ser>
          <c:idx val="1"/>
          <c:order val="1"/>
          <c:tx>
            <c:strRef>
              <c:f>'Winter 2020'!$K$1</c:f>
              <c:strCache>
                <c:ptCount val="1"/>
                <c:pt idx="0">
                  <c:v>Total Mean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'Winter 2020'!$B$2:$B$18</c:f>
              <c:strCache>
                <c:ptCount val="17"/>
                <c:pt idx="0">
                  <c:v>Week 1 (Dec 30)</c:v>
                </c:pt>
                <c:pt idx="1">
                  <c:v>Week 2 (Jan 6)</c:v>
                </c:pt>
                <c:pt idx="2">
                  <c:v>Week 3 (Jan 13)</c:v>
                </c:pt>
                <c:pt idx="3">
                  <c:v>Week 4 (Jan 20)</c:v>
                </c:pt>
                <c:pt idx="4">
                  <c:v>Week 5 (Jan 27)</c:v>
                </c:pt>
                <c:pt idx="5">
                  <c:v>Week 6 (Feb 3)</c:v>
                </c:pt>
                <c:pt idx="6">
                  <c:v>Week 7 (Feb 10)</c:v>
                </c:pt>
                <c:pt idx="7">
                  <c:v>Week 8 (Feb 17)</c:v>
                </c:pt>
                <c:pt idx="8">
                  <c:v>Week 9 (Feb 24)</c:v>
                </c:pt>
                <c:pt idx="9">
                  <c:v>Week 10 (Mar 2)</c:v>
                </c:pt>
                <c:pt idx="10">
                  <c:v>Week 11 (Mar 9)</c:v>
                </c:pt>
                <c:pt idx="11">
                  <c:v>Week 12 (Mar 16)</c:v>
                </c:pt>
                <c:pt idx="12">
                  <c:v>Week 13 (Mar 23)</c:v>
                </c:pt>
                <c:pt idx="13">
                  <c:v>Week 14 (Mar 30)</c:v>
                </c:pt>
                <c:pt idx="14">
                  <c:v>Week 15 (Apr 6)</c:v>
                </c:pt>
                <c:pt idx="15">
                  <c:v>Week 16 (Apr 13)</c:v>
                </c:pt>
                <c:pt idx="16">
                  <c:v>Week 17 (Apr 20)</c:v>
                </c:pt>
              </c:strCache>
            </c:strRef>
          </c:cat>
          <c:val>
            <c:numRef>
              <c:f>'Winter 2020'!$K$2:$K$18</c:f>
              <c:numCache>
                <c:formatCode>0.00</c:formatCode>
                <c:ptCount val="17"/>
                <c:pt idx="0">
                  <c:v>4</c:v>
                </c:pt>
                <c:pt idx="1">
                  <c:v>20.25</c:v>
                </c:pt>
                <c:pt idx="2">
                  <c:v>25.333333333333332</c:v>
                </c:pt>
                <c:pt idx="3">
                  <c:v>28.875</c:v>
                </c:pt>
                <c:pt idx="4">
                  <c:v>31.1</c:v>
                </c:pt>
                <c:pt idx="5">
                  <c:v>31.083333333333332</c:v>
                </c:pt>
                <c:pt idx="6">
                  <c:v>32.642857142857146</c:v>
                </c:pt>
                <c:pt idx="7">
                  <c:v>33.25</c:v>
                </c:pt>
                <c:pt idx="8">
                  <c:v>34.277777777777779</c:v>
                </c:pt>
                <c:pt idx="9">
                  <c:v>34.15</c:v>
                </c:pt>
                <c:pt idx="10">
                  <c:v>33.090909090909093</c:v>
                </c:pt>
                <c:pt idx="11">
                  <c:v>31.041666666666668</c:v>
                </c:pt>
                <c:pt idx="12">
                  <c:v>30.26923076923077</c:v>
                </c:pt>
                <c:pt idx="13">
                  <c:v>29.964285714285715</c:v>
                </c:pt>
                <c:pt idx="14">
                  <c:v>29.666666666666668</c:v>
                </c:pt>
                <c:pt idx="15">
                  <c:v>28.71875</c:v>
                </c:pt>
                <c:pt idx="16">
                  <c:v>28.470588235294116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7-4DC8-82E0-7C73007A4FBC}"/>
            </c:ext>
          </c:extLst>
        </c:ser>
        <c:ser>
          <c:idx val="2"/>
          <c:order val="2"/>
          <c:tx>
            <c:strRef>
              <c:f>'Winter 2020'!$AC$1</c:f>
              <c:strCache>
                <c:ptCount val="1"/>
                <c:pt idx="0">
                  <c:v>Objective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'Winter 2020'!$B$2:$B$18</c:f>
              <c:strCache>
                <c:ptCount val="17"/>
                <c:pt idx="0">
                  <c:v>Week 1 (Dec 30)</c:v>
                </c:pt>
                <c:pt idx="1">
                  <c:v>Week 2 (Jan 6)</c:v>
                </c:pt>
                <c:pt idx="2">
                  <c:v>Week 3 (Jan 13)</c:v>
                </c:pt>
                <c:pt idx="3">
                  <c:v>Week 4 (Jan 20)</c:v>
                </c:pt>
                <c:pt idx="4">
                  <c:v>Week 5 (Jan 27)</c:v>
                </c:pt>
                <c:pt idx="5">
                  <c:v>Week 6 (Feb 3)</c:v>
                </c:pt>
                <c:pt idx="6">
                  <c:v>Week 7 (Feb 10)</c:v>
                </c:pt>
                <c:pt idx="7">
                  <c:v>Week 8 (Feb 17)</c:v>
                </c:pt>
                <c:pt idx="8">
                  <c:v>Week 9 (Feb 24)</c:v>
                </c:pt>
                <c:pt idx="9">
                  <c:v>Week 10 (Mar 2)</c:v>
                </c:pt>
                <c:pt idx="10">
                  <c:v>Week 11 (Mar 9)</c:v>
                </c:pt>
                <c:pt idx="11">
                  <c:v>Week 12 (Mar 16)</c:v>
                </c:pt>
                <c:pt idx="12">
                  <c:v>Week 13 (Mar 23)</c:v>
                </c:pt>
                <c:pt idx="13">
                  <c:v>Week 14 (Mar 30)</c:v>
                </c:pt>
                <c:pt idx="14">
                  <c:v>Week 15 (Apr 6)</c:v>
                </c:pt>
                <c:pt idx="15">
                  <c:v>Week 16 (Apr 13)</c:v>
                </c:pt>
                <c:pt idx="16">
                  <c:v>Week 17 (Apr 20)</c:v>
                </c:pt>
              </c:strCache>
            </c:strRef>
          </c:cat>
          <c:val>
            <c:numRef>
              <c:f>'Winter 2020'!$AC$2:$AC$18</c:f>
              <c:numCache>
                <c:formatCode>General</c:formatCode>
                <c:ptCount val="17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D7-4DC8-82E0-7C73007A4FBC}"/>
            </c:ext>
          </c:extLst>
        </c:ser>
        <c:ser>
          <c:idx val="3"/>
          <c:order val="3"/>
          <c:tx>
            <c:v>Bad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'Winter 2020'!$B$2:$B$18</c:f>
              <c:strCache>
                <c:ptCount val="17"/>
                <c:pt idx="0">
                  <c:v>Week 1 (Dec 30)</c:v>
                </c:pt>
                <c:pt idx="1">
                  <c:v>Week 2 (Jan 6)</c:v>
                </c:pt>
                <c:pt idx="2">
                  <c:v>Week 3 (Jan 13)</c:v>
                </c:pt>
                <c:pt idx="3">
                  <c:v>Week 4 (Jan 20)</c:v>
                </c:pt>
                <c:pt idx="4">
                  <c:v>Week 5 (Jan 27)</c:v>
                </c:pt>
                <c:pt idx="5">
                  <c:v>Week 6 (Feb 3)</c:v>
                </c:pt>
                <c:pt idx="6">
                  <c:v>Week 7 (Feb 10)</c:v>
                </c:pt>
                <c:pt idx="7">
                  <c:v>Week 8 (Feb 17)</c:v>
                </c:pt>
                <c:pt idx="8">
                  <c:v>Week 9 (Feb 24)</c:v>
                </c:pt>
                <c:pt idx="9">
                  <c:v>Week 10 (Mar 2)</c:v>
                </c:pt>
                <c:pt idx="10">
                  <c:v>Week 11 (Mar 9)</c:v>
                </c:pt>
                <c:pt idx="11">
                  <c:v>Week 12 (Mar 16)</c:v>
                </c:pt>
                <c:pt idx="12">
                  <c:v>Week 13 (Mar 23)</c:v>
                </c:pt>
                <c:pt idx="13">
                  <c:v>Week 14 (Mar 30)</c:v>
                </c:pt>
                <c:pt idx="14">
                  <c:v>Week 15 (Apr 6)</c:v>
                </c:pt>
                <c:pt idx="15">
                  <c:v>Week 16 (Apr 13)</c:v>
                </c:pt>
                <c:pt idx="16">
                  <c:v>Week 17 (Apr 20)</c:v>
                </c:pt>
              </c:strCache>
            </c:strRef>
          </c:cat>
          <c:val>
            <c:numRef>
              <c:f>'Winter 2020'!$AD$2:$AD$18</c:f>
              <c:numCache>
                <c:formatCode>General</c:formatCode>
                <c:ptCount val="17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D7-4DC8-82E0-7C73007A4FBC}"/>
            </c:ext>
          </c:extLst>
        </c:ser>
        <c:ser>
          <c:idx val="4"/>
          <c:order val="4"/>
          <c:tx>
            <c:strRef>
              <c:f>'Winter 2020'!$N$1</c:f>
              <c:strCache>
                <c:ptCount val="1"/>
                <c:pt idx="0">
                  <c:v>Total PQO %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  <a:alpha val="7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'Winter 2020'!$N$2:$N$19</c:f>
              <c:numCache>
                <c:formatCode>0.00</c:formatCode>
                <c:ptCount val="18"/>
                <c:pt idx="0">
                  <c:v>50</c:v>
                </c:pt>
                <c:pt idx="1">
                  <c:v>38.013698630136986</c:v>
                </c:pt>
                <c:pt idx="2">
                  <c:v>40.835423499903527</c:v>
                </c:pt>
                <c:pt idx="3">
                  <c:v>34.424035979358024</c:v>
                </c:pt>
                <c:pt idx="4">
                  <c:v>31.289228783486422</c:v>
                </c:pt>
                <c:pt idx="5">
                  <c:v>27.687260545378468</c:v>
                </c:pt>
                <c:pt idx="6">
                  <c:v>23.731937610324401</c:v>
                </c:pt>
                <c:pt idx="7">
                  <c:v>24.098778742367184</c:v>
                </c:pt>
                <c:pt idx="8">
                  <c:v>23.512639927855794</c:v>
                </c:pt>
                <c:pt idx="9">
                  <c:v>24.040163813858094</c:v>
                </c:pt>
                <c:pt idx="10">
                  <c:v>27.511260032800287</c:v>
                </c:pt>
                <c:pt idx="11">
                  <c:v>50.708851108498308</c:v>
                </c:pt>
                <c:pt idx="12">
                  <c:v>47.907071352899536</c:v>
                </c:pt>
                <c:pt idx="13">
                  <c:v>44.485137684835287</c:v>
                </c:pt>
                <c:pt idx="14">
                  <c:v>44.133840924146924</c:v>
                </c:pt>
                <c:pt idx="15">
                  <c:v>44.823751728456706</c:v>
                </c:pt>
                <c:pt idx="16">
                  <c:v>44.467972815258172</c:v>
                </c:pt>
                <c:pt idx="17">
                  <c:v>42.262080145627422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D1-4EE6-958F-F24086F8E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281888"/>
        <c:axId val="773284840"/>
      </c:lineChart>
      <c:catAx>
        <c:axId val="7732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4840"/>
        <c:crosses val="autoZero"/>
        <c:auto val="1"/>
        <c:lblAlgn val="ctr"/>
        <c:lblOffset val="100"/>
        <c:noMultiLvlLbl val="0"/>
      </c:catAx>
      <c:valAx>
        <c:axId val="77328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Hours per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18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70064957075824"/>
          <c:y val="0.92509698518194261"/>
          <c:w val="0.53980358719895616"/>
          <c:h val="3.91988734580969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 sz="1600" b="1" i="0" kern="1200" spc="0" baseline="0">
                <a:solidFill>
                  <a:srgbClr val="7F7F7F"/>
                </a:solidFill>
                <a:effectLst/>
              </a:rPr>
              <a:t>Number of hours worked per day of the week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'Winter 2020'!$C$20:$I$20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'Winter 2020'!$C$24:$I$24</c:f>
                <c:numCache>
                  <c:formatCode>General</c:formatCode>
                  <c:ptCount val="7"/>
                  <c:pt idx="0">
                    <c:v>1.2555365620833241</c:v>
                  </c:pt>
                  <c:pt idx="1">
                    <c:v>1.5601968369738042</c:v>
                  </c:pt>
                  <c:pt idx="2">
                    <c:v>1.3894219902172624</c:v>
                  </c:pt>
                  <c:pt idx="3">
                    <c:v>1.684178858798749</c:v>
                  </c:pt>
                  <c:pt idx="4">
                    <c:v>1.077601641194579</c:v>
                  </c:pt>
                  <c:pt idx="5">
                    <c:v>0.10888688803000299</c:v>
                  </c:pt>
                  <c:pt idx="6">
                    <c:v>0</c:v>
                  </c:pt>
                </c:numCache>
              </c:numRef>
            </c:plus>
            <c:minus>
              <c:numRef>
                <c:f>'Winter 2020'!$C$24:$I$24</c:f>
                <c:numCache>
                  <c:formatCode>General</c:formatCode>
                  <c:ptCount val="7"/>
                  <c:pt idx="0">
                    <c:v>1.2555365620833241</c:v>
                  </c:pt>
                  <c:pt idx="1">
                    <c:v>1.5601968369738042</c:v>
                  </c:pt>
                  <c:pt idx="2">
                    <c:v>1.3894219902172624</c:v>
                  </c:pt>
                  <c:pt idx="3">
                    <c:v>1.684178858798749</c:v>
                  </c:pt>
                  <c:pt idx="4">
                    <c:v>1.077601641194579</c:v>
                  </c:pt>
                  <c:pt idx="5">
                    <c:v>0.10888688803000299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'Winter 2020'!$C$20:$I$20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'Winter 2020'!$C$22:$I$22</c:f>
              <c:numCache>
                <c:formatCode>General</c:formatCode>
                <c:ptCount val="7"/>
                <c:pt idx="0">
                  <c:v>4.1944444444444446</c:v>
                </c:pt>
                <c:pt idx="1">
                  <c:v>6.3611111111111107</c:v>
                </c:pt>
                <c:pt idx="2">
                  <c:v>4.8888888888888893</c:v>
                </c:pt>
                <c:pt idx="3">
                  <c:v>6.5555555555555554</c:v>
                </c:pt>
                <c:pt idx="4">
                  <c:v>6</c:v>
                </c:pt>
                <c:pt idx="5">
                  <c:v>5.5555555555555552E-2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7-494C-8CA8-F718AF8B0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65541264"/>
        <c:axId val="765543888"/>
      </c:barChart>
      <c:catAx>
        <c:axId val="76554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43888"/>
        <c:crosses val="autoZero"/>
        <c:auto val="1"/>
        <c:lblAlgn val="ctr"/>
        <c:lblOffset val="100"/>
        <c:noMultiLvlLbl val="0"/>
      </c:catAx>
      <c:valAx>
        <c:axId val="765543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900" b="1" i="0" kern="1200" baseline="0">
                    <a:solidFill>
                      <a:srgbClr val="595959"/>
                    </a:solidFill>
                    <a:effectLst/>
                  </a:rPr>
                  <a:t>Hours per week</a:t>
                </a:r>
                <a:endParaRPr lang="en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412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CA" sz="1600" b="1" i="0" u="none" strike="noStrike" cap="none" normalizeH="0" baseline="0">
                <a:effectLst/>
              </a:rPr>
              <a:t>Number of hours worked per week (SUMMER </a:t>
            </a:r>
            <a:r>
              <a:rPr lang="en-US"/>
              <a:t>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'Summer 2020'!$J$1</c:f>
              <c:strCache>
                <c:ptCount val="1"/>
                <c:pt idx="0">
                  <c:v>Week total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'Summer 2020'!$B$2:$B$18</c:f>
              <c:strCache>
                <c:ptCount val="17"/>
                <c:pt idx="0">
                  <c:v>Week 1 (May 4)</c:v>
                </c:pt>
                <c:pt idx="1">
                  <c:v>Week 2 (May 11)</c:v>
                </c:pt>
                <c:pt idx="2">
                  <c:v>Week 3 (May 18)</c:v>
                </c:pt>
                <c:pt idx="3">
                  <c:v>Week 4 (May 25)</c:v>
                </c:pt>
                <c:pt idx="4">
                  <c:v>Week 5 (Jun 1)</c:v>
                </c:pt>
                <c:pt idx="5">
                  <c:v>Week 6 (Jun 8)</c:v>
                </c:pt>
                <c:pt idx="6">
                  <c:v>Week 7 (Jun 15)</c:v>
                </c:pt>
                <c:pt idx="7">
                  <c:v>Week 8 (Jun 22)</c:v>
                </c:pt>
                <c:pt idx="8">
                  <c:v>Week 9 (Jun 29)</c:v>
                </c:pt>
                <c:pt idx="9">
                  <c:v>Week 10 (Jul 6)</c:v>
                </c:pt>
                <c:pt idx="10">
                  <c:v>Week 11 (Jul 13)</c:v>
                </c:pt>
                <c:pt idx="11">
                  <c:v>Week 12 (Jul 20)</c:v>
                </c:pt>
                <c:pt idx="12">
                  <c:v>Week 13 (Jul 27)</c:v>
                </c:pt>
                <c:pt idx="13">
                  <c:v>Week 14 (Aug 3)</c:v>
                </c:pt>
                <c:pt idx="14">
                  <c:v>Week 15 (Aug 10)</c:v>
                </c:pt>
                <c:pt idx="15">
                  <c:v>Week 16 (Aug 17)</c:v>
                </c:pt>
                <c:pt idx="16">
                  <c:v>Week 17 (Aug 24)</c:v>
                </c:pt>
              </c:strCache>
            </c:strRef>
          </c:cat>
          <c:val>
            <c:numRef>
              <c:f>'Summer 2020'!$J$2:$J$18</c:f>
              <c:numCache>
                <c:formatCode>General</c:formatCode>
                <c:ptCount val="17"/>
                <c:pt idx="0">
                  <c:v>36</c:v>
                </c:pt>
                <c:pt idx="1">
                  <c:v>29</c:v>
                </c:pt>
                <c:pt idx="2">
                  <c:v>54.5</c:v>
                </c:pt>
                <c:pt idx="3">
                  <c:v>47.5</c:v>
                </c:pt>
                <c:pt idx="4">
                  <c:v>33.5</c:v>
                </c:pt>
                <c:pt idx="5">
                  <c:v>48</c:v>
                </c:pt>
                <c:pt idx="6">
                  <c:v>37.5</c:v>
                </c:pt>
                <c:pt idx="7">
                  <c:v>36</c:v>
                </c:pt>
                <c:pt idx="8">
                  <c:v>36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7-46D1-B491-1EA3F68368AC}"/>
            </c:ext>
          </c:extLst>
        </c:ser>
        <c:ser>
          <c:idx val="1"/>
          <c:order val="1"/>
          <c:tx>
            <c:strRef>
              <c:f>'Summer 2020'!$K$1</c:f>
              <c:strCache>
                <c:ptCount val="1"/>
                <c:pt idx="0">
                  <c:v>Total Mean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'Summer 2020'!$B$2:$B$18</c:f>
              <c:strCache>
                <c:ptCount val="17"/>
                <c:pt idx="0">
                  <c:v>Week 1 (May 4)</c:v>
                </c:pt>
                <c:pt idx="1">
                  <c:v>Week 2 (May 11)</c:v>
                </c:pt>
                <c:pt idx="2">
                  <c:v>Week 3 (May 18)</c:v>
                </c:pt>
                <c:pt idx="3">
                  <c:v>Week 4 (May 25)</c:v>
                </c:pt>
                <c:pt idx="4">
                  <c:v>Week 5 (Jun 1)</c:v>
                </c:pt>
                <c:pt idx="5">
                  <c:v>Week 6 (Jun 8)</c:v>
                </c:pt>
                <c:pt idx="6">
                  <c:v>Week 7 (Jun 15)</c:v>
                </c:pt>
                <c:pt idx="7">
                  <c:v>Week 8 (Jun 22)</c:v>
                </c:pt>
                <c:pt idx="8">
                  <c:v>Week 9 (Jun 29)</c:v>
                </c:pt>
                <c:pt idx="9">
                  <c:v>Week 10 (Jul 6)</c:v>
                </c:pt>
                <c:pt idx="10">
                  <c:v>Week 11 (Jul 13)</c:v>
                </c:pt>
                <c:pt idx="11">
                  <c:v>Week 12 (Jul 20)</c:v>
                </c:pt>
                <c:pt idx="12">
                  <c:v>Week 13 (Jul 27)</c:v>
                </c:pt>
                <c:pt idx="13">
                  <c:v>Week 14 (Aug 3)</c:v>
                </c:pt>
                <c:pt idx="14">
                  <c:v>Week 15 (Aug 10)</c:v>
                </c:pt>
                <c:pt idx="15">
                  <c:v>Week 16 (Aug 17)</c:v>
                </c:pt>
                <c:pt idx="16">
                  <c:v>Week 17 (Aug 24)</c:v>
                </c:pt>
              </c:strCache>
            </c:strRef>
          </c:cat>
          <c:val>
            <c:numRef>
              <c:f>'Summer 2020'!$K$2:$K$18</c:f>
              <c:numCache>
                <c:formatCode>0.00</c:formatCode>
                <c:ptCount val="17"/>
                <c:pt idx="0">
                  <c:v>36</c:v>
                </c:pt>
                <c:pt idx="1">
                  <c:v>32.5</c:v>
                </c:pt>
                <c:pt idx="2">
                  <c:v>39.833333333333336</c:v>
                </c:pt>
                <c:pt idx="3">
                  <c:v>41.75</c:v>
                </c:pt>
                <c:pt idx="4">
                  <c:v>40.1</c:v>
                </c:pt>
                <c:pt idx="5">
                  <c:v>41.416666666666664</c:v>
                </c:pt>
                <c:pt idx="6">
                  <c:v>40.857142857142854</c:v>
                </c:pt>
                <c:pt idx="7">
                  <c:v>40.25</c:v>
                </c:pt>
                <c:pt idx="8">
                  <c:v>39.777777777777779</c:v>
                </c:pt>
                <c:pt idx="9">
                  <c:v>35.799999999999997</c:v>
                </c:pt>
                <c:pt idx="10">
                  <c:v>32.545454545454547</c:v>
                </c:pt>
                <c:pt idx="11">
                  <c:v>29.833333333333332</c:v>
                </c:pt>
                <c:pt idx="12">
                  <c:v>27.53846153846154</c:v>
                </c:pt>
                <c:pt idx="13">
                  <c:v>25.571428571428573</c:v>
                </c:pt>
                <c:pt idx="14">
                  <c:v>23.866666666666667</c:v>
                </c:pt>
                <c:pt idx="15">
                  <c:v>22.375</c:v>
                </c:pt>
                <c:pt idx="16">
                  <c:v>21.058823529411764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C7-46D1-B491-1EA3F68368AC}"/>
            </c:ext>
          </c:extLst>
        </c:ser>
        <c:ser>
          <c:idx val="2"/>
          <c:order val="2"/>
          <c:tx>
            <c:strRef>
              <c:f>'Summer 2020'!$AC$1</c:f>
              <c:strCache>
                <c:ptCount val="1"/>
                <c:pt idx="0">
                  <c:v>Objective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'Summer 2020'!$B$2:$B$18</c:f>
              <c:strCache>
                <c:ptCount val="17"/>
                <c:pt idx="0">
                  <c:v>Week 1 (May 4)</c:v>
                </c:pt>
                <c:pt idx="1">
                  <c:v>Week 2 (May 11)</c:v>
                </c:pt>
                <c:pt idx="2">
                  <c:v>Week 3 (May 18)</c:v>
                </c:pt>
                <c:pt idx="3">
                  <c:v>Week 4 (May 25)</c:v>
                </c:pt>
                <c:pt idx="4">
                  <c:v>Week 5 (Jun 1)</c:v>
                </c:pt>
                <c:pt idx="5">
                  <c:v>Week 6 (Jun 8)</c:v>
                </c:pt>
                <c:pt idx="6">
                  <c:v>Week 7 (Jun 15)</c:v>
                </c:pt>
                <c:pt idx="7">
                  <c:v>Week 8 (Jun 22)</c:v>
                </c:pt>
                <c:pt idx="8">
                  <c:v>Week 9 (Jun 29)</c:v>
                </c:pt>
                <c:pt idx="9">
                  <c:v>Week 10 (Jul 6)</c:v>
                </c:pt>
                <c:pt idx="10">
                  <c:v>Week 11 (Jul 13)</c:v>
                </c:pt>
                <c:pt idx="11">
                  <c:v>Week 12 (Jul 20)</c:v>
                </c:pt>
                <c:pt idx="12">
                  <c:v>Week 13 (Jul 27)</c:v>
                </c:pt>
                <c:pt idx="13">
                  <c:v>Week 14 (Aug 3)</c:v>
                </c:pt>
                <c:pt idx="14">
                  <c:v>Week 15 (Aug 10)</c:v>
                </c:pt>
                <c:pt idx="15">
                  <c:v>Week 16 (Aug 17)</c:v>
                </c:pt>
                <c:pt idx="16">
                  <c:v>Week 17 (Aug 24)</c:v>
                </c:pt>
              </c:strCache>
            </c:strRef>
          </c:cat>
          <c:val>
            <c:numRef>
              <c:f>'Summer 2020'!$AC$2:$AC$18</c:f>
              <c:numCache>
                <c:formatCode>General</c:formatCode>
                <c:ptCount val="17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C7-46D1-B491-1EA3F68368AC}"/>
            </c:ext>
          </c:extLst>
        </c:ser>
        <c:ser>
          <c:idx val="3"/>
          <c:order val="3"/>
          <c:tx>
            <c:v>Bad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'Summer 2020'!$B$2:$B$18</c:f>
              <c:strCache>
                <c:ptCount val="17"/>
                <c:pt idx="0">
                  <c:v>Week 1 (May 4)</c:v>
                </c:pt>
                <c:pt idx="1">
                  <c:v>Week 2 (May 11)</c:v>
                </c:pt>
                <c:pt idx="2">
                  <c:v>Week 3 (May 18)</c:v>
                </c:pt>
                <c:pt idx="3">
                  <c:v>Week 4 (May 25)</c:v>
                </c:pt>
                <c:pt idx="4">
                  <c:v>Week 5 (Jun 1)</c:v>
                </c:pt>
                <c:pt idx="5">
                  <c:v>Week 6 (Jun 8)</c:v>
                </c:pt>
                <c:pt idx="6">
                  <c:v>Week 7 (Jun 15)</c:v>
                </c:pt>
                <c:pt idx="7">
                  <c:v>Week 8 (Jun 22)</c:v>
                </c:pt>
                <c:pt idx="8">
                  <c:v>Week 9 (Jun 29)</c:v>
                </c:pt>
                <c:pt idx="9">
                  <c:v>Week 10 (Jul 6)</c:v>
                </c:pt>
                <c:pt idx="10">
                  <c:v>Week 11 (Jul 13)</c:v>
                </c:pt>
                <c:pt idx="11">
                  <c:v>Week 12 (Jul 20)</c:v>
                </c:pt>
                <c:pt idx="12">
                  <c:v>Week 13 (Jul 27)</c:v>
                </c:pt>
                <c:pt idx="13">
                  <c:v>Week 14 (Aug 3)</c:v>
                </c:pt>
                <c:pt idx="14">
                  <c:v>Week 15 (Aug 10)</c:v>
                </c:pt>
                <c:pt idx="15">
                  <c:v>Week 16 (Aug 17)</c:v>
                </c:pt>
                <c:pt idx="16">
                  <c:v>Week 17 (Aug 24)</c:v>
                </c:pt>
              </c:strCache>
            </c:strRef>
          </c:cat>
          <c:val>
            <c:numRef>
              <c:f>'Summer 2020'!$AD$2:$AD$18</c:f>
              <c:numCache>
                <c:formatCode>General</c:formatCode>
                <c:ptCount val="17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C7-46D1-B491-1EA3F68368AC}"/>
            </c:ext>
          </c:extLst>
        </c:ser>
        <c:ser>
          <c:idx val="4"/>
          <c:order val="4"/>
          <c:tx>
            <c:strRef>
              <c:f>'Summer 2020'!$N$1</c:f>
              <c:strCache>
                <c:ptCount val="1"/>
                <c:pt idx="0">
                  <c:v>Total PQO %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  <a:alpha val="7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'Summer 2020'!$N$2:$N$19</c:f>
              <c:numCache>
                <c:formatCode>0.00</c:formatCode>
                <c:ptCount val="18"/>
                <c:pt idx="0">
                  <c:v>20.833333333333336</c:v>
                </c:pt>
                <c:pt idx="1">
                  <c:v>26.795977011494255</c:v>
                </c:pt>
                <c:pt idx="2">
                  <c:v>27.955727793595557</c:v>
                </c:pt>
                <c:pt idx="3">
                  <c:v>24.12469058203877</c:v>
                </c:pt>
                <c:pt idx="4">
                  <c:v>23.777364405929525</c:v>
                </c:pt>
                <c:pt idx="5">
                  <c:v>20.856137004941271</c:v>
                </c:pt>
                <c:pt idx="6">
                  <c:v>17.876688861378231</c:v>
                </c:pt>
                <c:pt idx="7">
                  <c:v>19.114324975928177</c:v>
                </c:pt>
                <c:pt idx="8">
                  <c:v>19.459646892183073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F3-430E-A2A8-A8C6AF28D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281888"/>
        <c:axId val="773284840"/>
      </c:lineChart>
      <c:catAx>
        <c:axId val="7732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4840"/>
        <c:crosses val="autoZero"/>
        <c:auto val="1"/>
        <c:lblAlgn val="ctr"/>
        <c:lblOffset val="100"/>
        <c:noMultiLvlLbl val="0"/>
      </c:catAx>
      <c:valAx>
        <c:axId val="77328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Hours per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18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70064957075824"/>
          <c:y val="0.92509698518194261"/>
          <c:w val="0.53980358719895616"/>
          <c:h val="4.0613994975412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 sz="1600" b="1" i="0" kern="1200" spc="0" baseline="0">
                <a:solidFill>
                  <a:srgbClr val="7F7F7F"/>
                </a:solidFill>
                <a:effectLst/>
              </a:rPr>
              <a:t>Number of hours worked per day of the week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'Summer 2020'!$C$20:$I$20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'Summer 2020'!$C$24:$I$24</c:f>
                <c:numCache>
                  <c:formatCode>General</c:formatCode>
                  <c:ptCount val="7"/>
                  <c:pt idx="0">
                    <c:v>1.3762458403138338</c:v>
                  </c:pt>
                  <c:pt idx="1">
                    <c:v>1.2872161921308951</c:v>
                  </c:pt>
                  <c:pt idx="2">
                    <c:v>1.9877449782992944</c:v>
                  </c:pt>
                  <c:pt idx="3">
                    <c:v>1.45171174546071</c:v>
                  </c:pt>
                  <c:pt idx="4">
                    <c:v>1.0199975966987986</c:v>
                  </c:pt>
                  <c:pt idx="5">
                    <c:v>0.65332132818001787</c:v>
                  </c:pt>
                  <c:pt idx="6">
                    <c:v>0.21777377606000595</c:v>
                  </c:pt>
                </c:numCache>
              </c:numRef>
            </c:plus>
            <c:minus>
              <c:numRef>
                <c:f>'Summer 2020'!$C$24:$I$24</c:f>
                <c:numCache>
                  <c:formatCode>General</c:formatCode>
                  <c:ptCount val="7"/>
                  <c:pt idx="0">
                    <c:v>1.3762458403138338</c:v>
                  </c:pt>
                  <c:pt idx="1">
                    <c:v>1.2872161921308951</c:v>
                  </c:pt>
                  <c:pt idx="2">
                    <c:v>1.9877449782992944</c:v>
                  </c:pt>
                  <c:pt idx="3">
                    <c:v>1.45171174546071</c:v>
                  </c:pt>
                  <c:pt idx="4">
                    <c:v>1.0199975966987986</c:v>
                  </c:pt>
                  <c:pt idx="5">
                    <c:v>0.65332132818001787</c:v>
                  </c:pt>
                  <c:pt idx="6">
                    <c:v>0.21777377606000595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'Summer 2020'!$C$20:$I$20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'Summer 2020'!$C$22:$I$22</c:f>
              <c:numCache>
                <c:formatCode>General</c:formatCode>
                <c:ptCount val="7"/>
                <c:pt idx="0">
                  <c:v>8.5</c:v>
                </c:pt>
                <c:pt idx="1">
                  <c:v>7.7777777777777777</c:v>
                </c:pt>
                <c:pt idx="2">
                  <c:v>6.2222222222222223</c:v>
                </c:pt>
                <c:pt idx="3">
                  <c:v>8.1666666666666661</c:v>
                </c:pt>
                <c:pt idx="4">
                  <c:v>8.6666666666666661</c:v>
                </c:pt>
                <c:pt idx="5">
                  <c:v>0.33333333333333331</c:v>
                </c:pt>
                <c:pt idx="6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0-4B9F-BFE1-8A1B436CC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65541264"/>
        <c:axId val="765543888"/>
      </c:barChart>
      <c:catAx>
        <c:axId val="76554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43888"/>
        <c:crosses val="autoZero"/>
        <c:auto val="1"/>
        <c:lblAlgn val="ctr"/>
        <c:lblOffset val="100"/>
        <c:noMultiLvlLbl val="0"/>
      </c:catAx>
      <c:valAx>
        <c:axId val="765543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900" b="1" i="0" kern="1200" baseline="0">
                    <a:solidFill>
                      <a:srgbClr val="595959"/>
                    </a:solidFill>
                    <a:effectLst/>
                  </a:rPr>
                  <a:t>Hours per week</a:t>
                </a:r>
                <a:endParaRPr lang="en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412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Weekly hours</a:t>
            </a:r>
            <a:r>
              <a:rPr lang="en-CA" baseline="0"/>
              <a:t> worked per month (across years)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'Across years'!$B$8:$M$8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plus>
            <c:minus>
              <c:numRef>
                <c:f>'Across years'!$B$8:$M$8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'Across years'!$B$1:$M$1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'Across years'!$B$6:$M$6</c:f>
              <c:numCache>
                <c:formatCode>0.00</c:formatCode>
                <c:ptCount val="12"/>
                <c:pt idx="0">
                  <c:v>31.1</c:v>
                </c:pt>
                <c:pt idx="1">
                  <c:v>38.25</c:v>
                </c:pt>
                <c:pt idx="2">
                  <c:v>21.25</c:v>
                </c:pt>
                <c:pt idx="3">
                  <c:v>22.3</c:v>
                </c:pt>
                <c:pt idx="4">
                  <c:v>41.75</c:v>
                </c:pt>
                <c:pt idx="5">
                  <c:v>38.75</c:v>
                </c:pt>
                <c:pt idx="6">
                  <c:v>7.2</c:v>
                </c:pt>
                <c:pt idx="7">
                  <c:v>0</c:v>
                </c:pt>
                <c:pt idx="8">
                  <c:v>39.200000000000003</c:v>
                </c:pt>
                <c:pt idx="9">
                  <c:v>47.4</c:v>
                </c:pt>
                <c:pt idx="10">
                  <c:v>38</c:v>
                </c:pt>
                <c:pt idx="11">
                  <c:v>28.375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7-4951-B17E-4165789D7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602296"/>
        <c:axId val="775598032"/>
      </c:lineChart>
      <c:catAx>
        <c:axId val="77560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598032"/>
        <c:crosses val="autoZero"/>
        <c:auto val="1"/>
        <c:lblAlgn val="ctr"/>
        <c:lblOffset val="100"/>
        <c:noMultiLvlLbl val="0"/>
      </c:catAx>
      <c:valAx>
        <c:axId val="77559803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602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baseline="0">
                <a:effectLst/>
              </a:rPr>
              <a:t>Weekly hours worked per month (across years)</a:t>
            </a:r>
            <a:endParaRPr lang="en-CA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'Across years'!$A$2:$A$5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'Across years'!$P$2:$P$5</c:f>
                <c:numCache>
                  <c:formatCode>General</c:formatCode>
                  <c:ptCount val="4"/>
                  <c:pt idx="0">
                    <c:v>7.6372180878758833</c:v>
                  </c:pt>
                  <c:pt idx="1">
                    <c:v>10.624511211529349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'Across years'!$P$2:$P$5</c:f>
                <c:numCache>
                  <c:formatCode>General</c:formatCode>
                  <c:ptCount val="4"/>
                  <c:pt idx="0">
                    <c:v>7.6372180878758833</c:v>
                  </c:pt>
                  <c:pt idx="1">
                    <c:v>10.624511211529349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'Across years'!$A$2:$A$5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'Across years'!$N$2:$N$5</c:f>
              <c:numCache>
                <c:formatCode>0.00</c:formatCode>
                <c:ptCount val="4"/>
                <c:pt idx="0">
                  <c:v>38.243749999999999</c:v>
                </c:pt>
                <c:pt idx="1">
                  <c:v>25.074999999999996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D3-4F80-9D7D-44B19E2A2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880832"/>
        <c:axId val="316878864"/>
      </c:lineChart>
      <c:catAx>
        <c:axId val="31688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78864"/>
        <c:crosses val="autoZero"/>
        <c:auto val="1"/>
        <c:lblAlgn val="ctr"/>
        <c:lblOffset val="100"/>
        <c:tickMarkSkip val="1"/>
        <c:noMultiLvlLbl val="0"/>
      </c:catAx>
      <c:valAx>
        <c:axId val="316878864"/>
        <c:scaling>
          <c:orientation val="minMax"/>
          <c:max val="5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80832"/>
        <c:crosses val="autoZero"/>
        <c:crossBetween val="between"/>
        <c:majorUnit val="10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479425</xdr:colOff>
      <xdr:row>0</xdr:row>
      <xdr:rowOff>127000</xdr:rowOff>
    </xdr:from>
    <xdr:to>
      <xdr:col>26</xdr:col>
      <xdr:colOff>425824</xdr:colOff>
      <xdr:row>29</xdr:row>
      <xdr:rowOff>69851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70DA58-C8ED-4826-BE98-B4FAF16A5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1131794</xdr:colOff>
      <xdr:row>24</xdr:row>
      <xdr:rowOff>145677</xdr:rowOff>
    </xdr:from>
    <xdr:to>
      <xdr:col>10</xdr:col>
      <xdr:colOff>38100</xdr:colOff>
      <xdr:row>45</xdr:row>
      <xdr:rowOff>126627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449F2A-973E-4CEA-A6CC-5B627FE0F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0.51876</cdr:x>
      <cdr:y>0.66339</cdr:y>
    </cdr:from>
    <cdr:to>
      <cdr:x>0.79221</cdr:x>
      <cdr:y>0.83995</cdr:y>
    </cdr:to>
    <cdr:sp macro="" textlink="'Fall 2019'!$Z$4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3F6B7AB-0B5B-496F-A9B8-0F323E62C359}"/>
            </a:ext>
          </a:extLst>
        </cdr:cNvPr>
        <cdr:cNvSpPr txBox="1"/>
      </cdr:nvSpPr>
      <cdr:spPr>
        <a:xfrm xmlns:a="http://schemas.openxmlformats.org/drawingml/2006/main">
          <a:off x="4890112" y="3626970"/>
          <a:ext cx="2577697" cy="96535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26D36287-4EAA-4A1F-8551-B9497C87C6E9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Average: 38.81 hrs/week
Objective: 40 hrs/week (5 day x 8 hrs)
Average PQO: 26.72%
Objective PQO: 60% of total hours</a:t>
          </a:fld>
          <a:endParaRPr lang="en-CA" sz="1100" b="1"/>
        </a:p>
      </cdr:txBody>
    </cdr:sp>
  </cdr:relSizeAnchor>
  <cdr:relSizeAnchor xmlns:cdr="http://schemas.openxmlformats.org/drawingml/2006/chartDrawing">
    <cdr:from>
      <cdr:x>0.06905</cdr:x>
      <cdr:y>0.69163</cdr:y>
    </cdr:from>
    <cdr:to>
      <cdr:x>0.20317</cdr:x>
      <cdr:y>0.77152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3434D7E-89DB-4C3F-9C67-A17ADB81A4BB}"/>
            </a:ext>
          </a:extLst>
        </cdr:cNvPr>
        <cdr:cNvSpPr txBox="1"/>
      </cdr:nvSpPr>
      <cdr:spPr>
        <a:xfrm xmlns:a="http://schemas.openxmlformats.org/drawingml/2006/main">
          <a:off x="654919" y="3781403"/>
          <a:ext cx="1272129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(Personal</a:t>
          </a:r>
          <a:r>
            <a:rPr lang="en-CA" sz="1100" baseline="0"/>
            <a:t> event 1</a:t>
          </a:r>
          <a:r>
            <a:rPr lang="en-CA" sz="1100"/>
            <a:t>)</a:t>
          </a:r>
        </a:p>
      </cdr:txBody>
    </cdr:sp>
  </cdr:relSizeAnchor>
  <cdr:relSizeAnchor xmlns:cdr="http://schemas.openxmlformats.org/drawingml/2006/chartDrawing">
    <cdr:from>
      <cdr:x>0.23363</cdr:x>
      <cdr:y>0.50374</cdr:y>
    </cdr:from>
    <cdr:to>
      <cdr:x>0.36775</cdr:x>
      <cdr:y>0.58363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8A2EB03-65EF-413E-995E-37DED22B93C4}"/>
            </a:ext>
          </a:extLst>
        </cdr:cNvPr>
        <cdr:cNvSpPr txBox="1"/>
      </cdr:nvSpPr>
      <cdr:spPr>
        <a:xfrm xmlns:a="http://schemas.openxmlformats.org/drawingml/2006/main">
          <a:off x="2215982" y="2754123"/>
          <a:ext cx="1272129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(Special event)</a:t>
          </a:r>
        </a:p>
      </cdr:txBody>
    </cdr:sp>
  </cdr:relSizeAnchor>
  <cdr:relSizeAnchor xmlns:cdr="http://schemas.openxmlformats.org/drawingml/2006/chartDrawing">
    <cdr:from>
      <cdr:x>0.8135</cdr:x>
      <cdr:y>0.55051</cdr:y>
    </cdr:from>
    <cdr:to>
      <cdr:x>0.94762</cdr:x>
      <cdr:y>0.6304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974D9AE-947B-4BC0-89FA-A1ED0772CBAA}"/>
            </a:ext>
          </a:extLst>
        </cdr:cNvPr>
        <cdr:cNvSpPr txBox="1"/>
      </cdr:nvSpPr>
      <cdr:spPr>
        <a:xfrm xmlns:a="http://schemas.openxmlformats.org/drawingml/2006/main">
          <a:off x="7716008" y="3009806"/>
          <a:ext cx="1272129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(Holidays)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479425</xdr:colOff>
      <xdr:row>0</xdr:row>
      <xdr:rowOff>127000</xdr:rowOff>
    </xdr:from>
    <xdr:to>
      <xdr:col>26</xdr:col>
      <xdr:colOff>425824</xdr:colOff>
      <xdr:row>29</xdr:row>
      <xdr:rowOff>69851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0E1FDD-160E-44F3-A2BE-5A977BBDC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974912</xdr:colOff>
      <xdr:row>24</xdr:row>
      <xdr:rowOff>179294</xdr:rowOff>
    </xdr:from>
    <xdr:to>
      <xdr:col>9</xdr:col>
      <xdr:colOff>553571</xdr:colOff>
      <xdr:row>45</xdr:row>
      <xdr:rowOff>160244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4EF5E4-6700-46E4-9D8E-BBCDBF3B0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0.09682</cdr:x>
      <cdr:y>0.67306</cdr:y>
    </cdr:from>
    <cdr:to>
      <cdr:x>0.23094</cdr:x>
      <cdr:y>0.78445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6ABC506-CFDA-4865-BBC9-A34D72B098DE}"/>
            </a:ext>
          </a:extLst>
        </cdr:cNvPr>
        <cdr:cNvSpPr txBox="1"/>
      </cdr:nvSpPr>
      <cdr:spPr>
        <a:xfrm xmlns:a="http://schemas.openxmlformats.org/drawingml/2006/main">
          <a:off x="918376" y="3679871"/>
          <a:ext cx="1272129" cy="60901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(Beginning of term)</a:t>
          </a:r>
        </a:p>
      </cdr:txBody>
    </cdr:sp>
  </cdr:relSizeAnchor>
  <cdr:relSizeAnchor xmlns:cdr="http://schemas.openxmlformats.org/drawingml/2006/chartDrawing">
    <cdr:from>
      <cdr:x>0.29733</cdr:x>
      <cdr:y>0.35639</cdr:y>
    </cdr:from>
    <cdr:to>
      <cdr:x>0.43145</cdr:x>
      <cdr:y>0.43628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255A765-B497-4954-B4ED-08BC66E940DD}"/>
            </a:ext>
          </a:extLst>
        </cdr:cNvPr>
        <cdr:cNvSpPr txBox="1"/>
      </cdr:nvSpPr>
      <cdr:spPr>
        <a:xfrm xmlns:a="http://schemas.openxmlformats.org/drawingml/2006/main">
          <a:off x="2820154" y="1948536"/>
          <a:ext cx="1272129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(Got sick)</a:t>
          </a:r>
        </a:p>
      </cdr:txBody>
    </cdr:sp>
  </cdr:relSizeAnchor>
  <cdr:relSizeAnchor xmlns:cdr="http://schemas.openxmlformats.org/drawingml/2006/chartDrawing">
    <cdr:from>
      <cdr:x>0.54429</cdr:x>
      <cdr:y>0.47161</cdr:y>
    </cdr:from>
    <cdr:to>
      <cdr:x>0.62792</cdr:x>
      <cdr:y>0.5515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B6E5D4FB-DB39-41A3-A96D-B8349BBB8CA6}"/>
            </a:ext>
          </a:extLst>
        </cdr:cNvPr>
        <cdr:cNvSpPr txBox="1"/>
      </cdr:nvSpPr>
      <cdr:spPr>
        <a:xfrm xmlns:a="http://schemas.openxmlformats.org/drawingml/2006/main">
          <a:off x="5130815" y="2578475"/>
          <a:ext cx="788344" cy="43678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(Event)</a:t>
          </a:r>
        </a:p>
      </cdr:txBody>
    </cdr:sp>
  </cdr:relSizeAnchor>
  <cdr:relSizeAnchor xmlns:cdr="http://schemas.openxmlformats.org/drawingml/2006/chartDrawing">
    <cdr:from>
      <cdr:x>0.61705</cdr:x>
      <cdr:y>0.73483</cdr:y>
    </cdr:from>
    <cdr:to>
      <cdr:x>0.75117</cdr:x>
      <cdr:y>0.81472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42A9DB0E-70F2-4C9A-B051-7307BB704C47}"/>
            </a:ext>
          </a:extLst>
        </cdr:cNvPr>
        <cdr:cNvSpPr txBox="1"/>
      </cdr:nvSpPr>
      <cdr:spPr>
        <a:xfrm xmlns:a="http://schemas.openxmlformats.org/drawingml/2006/main">
          <a:off x="5852766" y="4017597"/>
          <a:ext cx="1272129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(Personal</a:t>
          </a:r>
          <a:r>
            <a:rPr lang="en-CA" sz="1100" baseline="0"/>
            <a:t> event</a:t>
          </a:r>
          <a:r>
            <a:rPr lang="en-CA" sz="1100"/>
            <a:t>)</a:t>
          </a:r>
        </a:p>
      </cdr:txBody>
    </cdr:sp>
  </cdr:relSizeAnchor>
  <cdr:relSizeAnchor xmlns:cdr="http://schemas.openxmlformats.org/drawingml/2006/chartDrawing">
    <cdr:from>
      <cdr:x>0.78152</cdr:x>
      <cdr:y>0.6303</cdr:y>
    </cdr:from>
    <cdr:to>
      <cdr:x>0.97782</cdr:x>
      <cdr:y>0.71024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4AF1C40E-9E31-46F6-8E72-F427E5FD83E3}"/>
            </a:ext>
          </a:extLst>
        </cdr:cNvPr>
        <cdr:cNvSpPr txBox="1"/>
      </cdr:nvSpPr>
      <cdr:spPr>
        <a:xfrm xmlns:a="http://schemas.openxmlformats.org/drawingml/2006/main">
          <a:off x="7412718" y="3446062"/>
          <a:ext cx="1861941" cy="4370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_____________________</a:t>
          </a:r>
        </a:p>
        <a:p xmlns:a="http://schemas.openxmlformats.org/drawingml/2006/main">
          <a:pPr algn="ctr"/>
          <a:r>
            <a:rPr lang="en-CA" sz="1100"/>
            <a:t>(Coronavirus chaos)</a:t>
          </a:r>
        </a:p>
      </cdr:txBody>
    </cdr:sp>
  </cdr:relSizeAnchor>
  <cdr:relSizeAnchor xmlns:cdr="http://schemas.openxmlformats.org/drawingml/2006/chartDrawing">
    <cdr:from>
      <cdr:x>0.28831</cdr:x>
      <cdr:y>0.62417</cdr:y>
    </cdr:from>
    <cdr:to>
      <cdr:x>0.56176</cdr:x>
      <cdr:y>0.80074</cdr:y>
    </cdr:to>
    <cdr:sp macro="" textlink="'Winter 2020'!$Z$43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93453384-00FF-47AB-933C-4750970951D3}"/>
            </a:ext>
          </a:extLst>
        </cdr:cNvPr>
        <cdr:cNvSpPr txBox="1"/>
      </cdr:nvSpPr>
      <cdr:spPr>
        <a:xfrm xmlns:a="http://schemas.openxmlformats.org/drawingml/2006/main">
          <a:off x="2717800" y="3412565"/>
          <a:ext cx="2577697" cy="96535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215997F-BCDA-489D-806E-67C8208CD417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Average: 28.06 hrs/week
Objective: 40 hrs/week (5 day x 8 hrs)
Average PQO: 42.26%
Objective PQO: 60% of total hours</a:t>
          </a:fld>
          <a:endParaRPr lang="en-CA" sz="11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479425</xdr:colOff>
      <xdr:row>0</xdr:row>
      <xdr:rowOff>127000</xdr:rowOff>
    </xdr:from>
    <xdr:to>
      <xdr:col>26</xdr:col>
      <xdr:colOff>425824</xdr:colOff>
      <xdr:row>28</xdr:row>
      <xdr:rowOff>69851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B3FF8D-8A73-449E-B9D2-B654BA17B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1042147</xdr:colOff>
      <xdr:row>24</xdr:row>
      <xdr:rowOff>156882</xdr:rowOff>
    </xdr:from>
    <xdr:to>
      <xdr:col>9</xdr:col>
      <xdr:colOff>620806</xdr:colOff>
      <xdr:row>45</xdr:row>
      <xdr:rowOff>137832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F77E8F-0C84-451C-BF7A-15FBA4A09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0.08236</cdr:x>
      <cdr:y>0.54682</cdr:y>
    </cdr:from>
    <cdr:to>
      <cdr:x>0.21648</cdr:x>
      <cdr:y>0.66223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6ABC506-CFDA-4865-BBC9-A34D72B098DE}"/>
            </a:ext>
          </a:extLst>
        </cdr:cNvPr>
        <cdr:cNvSpPr txBox="1"/>
      </cdr:nvSpPr>
      <cdr:spPr>
        <a:xfrm xmlns:a="http://schemas.openxmlformats.org/drawingml/2006/main">
          <a:off x="781146" y="2885488"/>
          <a:ext cx="1272129" cy="60901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(Beginning</a:t>
          </a:r>
          <a:r>
            <a:rPr lang="en-CA" sz="1100" baseline="0"/>
            <a:t> of semester</a:t>
          </a:r>
          <a:r>
            <a:rPr lang="en-CA" sz="1100"/>
            <a:t>)</a:t>
          </a:r>
        </a:p>
      </cdr:txBody>
    </cdr:sp>
  </cdr:relSizeAnchor>
  <cdr:relSizeAnchor xmlns:cdr="http://schemas.openxmlformats.org/drawingml/2006/chartDrawing">
    <cdr:from>
      <cdr:x>0.19083</cdr:x>
      <cdr:y>0.65732</cdr:y>
    </cdr:from>
    <cdr:to>
      <cdr:x>0.46428</cdr:x>
      <cdr:y>0.84026</cdr:y>
    </cdr:to>
    <cdr:sp macro="" textlink="'Summer 2020'!$Z$43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392C513B-CCE5-4280-842C-016AA0F51C93}"/>
            </a:ext>
          </a:extLst>
        </cdr:cNvPr>
        <cdr:cNvSpPr txBox="1"/>
      </cdr:nvSpPr>
      <cdr:spPr>
        <a:xfrm xmlns:a="http://schemas.openxmlformats.org/drawingml/2006/main">
          <a:off x="1798883" y="3468600"/>
          <a:ext cx="2577697" cy="96534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2076536-7B23-43E8-ACEA-2536911034B5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Average: 39.78 hrs/week
Objective: 40 hrs/week (5 day x 8 hrs)
Average PQO: 19.46%
Objective PQO: 60% of total hours</a:t>
          </a:fld>
          <a:endParaRPr lang="en-CA" sz="1100" b="1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100293</xdr:colOff>
      <xdr:row>13</xdr:row>
      <xdr:rowOff>104775</xdr:rowOff>
    </xdr:from>
    <xdr:to>
      <xdr:col>10</xdr:col>
      <xdr:colOff>265580</xdr:colOff>
      <xdr:row>36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C10B83-15DD-4FB9-841F-DEC09AC68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13</xdr:row>
      <xdr:rowOff>79843</xdr:rowOff>
    </xdr:from>
    <xdr:to>
      <xdr:col>20</xdr:col>
      <xdr:colOff>209550</xdr:colOff>
      <xdr:row>30</xdr:row>
      <xdr:rowOff>112339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C1DA7E-D5EA-4E6C-BBB4-35E6AFB24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unch%20in%20and%20out%20(work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ll 2017"/>
      <sheetName val="Winter 2018"/>
      <sheetName val="Summer 2018"/>
      <sheetName val="Fall 2018"/>
      <sheetName val="Winter 2019"/>
      <sheetName val="Summer 2019"/>
      <sheetName val="Fall 2019"/>
      <sheetName val="Winter 2020"/>
      <sheetName val="Summer 2020"/>
      <sheetName val="Fall 2020"/>
      <sheetName val="Winter 2021"/>
      <sheetName val="Summer 2021"/>
      <sheetName val="Fall 2021"/>
      <sheetName val="Winter 2022"/>
      <sheetName val="Across yea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1">
          <cell r="C21">
            <v>6.25</v>
          </cell>
          <cell r="D21">
            <v>4.625</v>
          </cell>
          <cell r="E21">
            <v>5.666666666666667</v>
          </cell>
          <cell r="F21">
            <v>7.125</v>
          </cell>
          <cell r="G21">
            <v>3.375</v>
          </cell>
          <cell r="H21">
            <v>4.583333333333333</v>
          </cell>
          <cell r="I21">
            <v>5.291666666666667</v>
          </cell>
        </row>
        <row r="23">
          <cell r="C23">
            <v>0.84007294236794172</v>
          </cell>
          <cell r="D23">
            <v>0.87090174668636888</v>
          </cell>
          <cell r="E23">
            <v>1.0811700871311494</v>
          </cell>
          <cell r="F23">
            <v>0.73498649420252016</v>
          </cell>
          <cell r="G23">
            <v>1.1451668467412159</v>
          </cell>
          <cell r="H23">
            <v>1.4863794450201808</v>
          </cell>
          <cell r="I23">
            <v>1.7582596623371407</v>
          </cell>
        </row>
        <row r="24">
          <cell r="C24" t="str">
            <v>Monday</v>
          </cell>
          <cell r="D24" t="str">
            <v>Tuesday</v>
          </cell>
          <cell r="E24" t="str">
            <v>Wednesday</v>
          </cell>
          <cell r="F24" t="str">
            <v>Thursday</v>
          </cell>
          <cell r="G24" t="str">
            <v>Friday</v>
          </cell>
          <cell r="H24" t="str">
            <v>Saturday</v>
          </cell>
          <cell r="I24" t="str">
            <v>Sunday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ppastudents.medium.com/time-management-the-importance-of-self-monitoring-c9dfff241af1" TargetMode="External"/><Relationship Id="rId1" Type="http://schemas.openxmlformats.org/officeDocument/2006/relationships/hyperlink" Target="https://remi-theriault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6FE27-0780-44AF-82FB-9A1F916D752A}">
  <dimension ref="A1:Q24"/>
  <sheetViews>
    <sheetView tabSelected="1" zoomScaleNormal="100" workbookViewId="0">
      <selection activeCell="R21" sqref="R21"/>
    </sheetView>
  </sheetViews>
  <sheetFormatPr defaultRowHeight="15" x14ac:dyDescent="0.25"/>
  <cols>
    <col min="1" max="1" width="10.5703125" customWidth="1"/>
  </cols>
  <sheetData>
    <row r="1" spans="1:17" ht="23.25" x14ac:dyDescent="0.35">
      <c r="A1" s="8" t="s">
        <v>21</v>
      </c>
    </row>
    <row r="3" spans="1:17" x14ac:dyDescent="0.25">
      <c r="A3" s="3" t="s">
        <v>10</v>
      </c>
      <c r="B3" s="3" t="s">
        <v>37</v>
      </c>
    </row>
    <row r="4" spans="1:17" x14ac:dyDescent="0.25">
      <c r="A4" s="3" t="s">
        <v>11</v>
      </c>
      <c r="B4" s="3" t="s">
        <v>22</v>
      </c>
    </row>
    <row r="5" spans="1:17" x14ac:dyDescent="0.25">
      <c r="A5" s="3" t="s">
        <v>12</v>
      </c>
      <c r="B5" s="3" t="s">
        <v>39</v>
      </c>
    </row>
    <row r="6" spans="1:17" x14ac:dyDescent="0.25">
      <c r="B6" t="s">
        <v>28</v>
      </c>
    </row>
    <row r="7" spans="1:17" x14ac:dyDescent="0.25">
      <c r="A7" s="3" t="s">
        <v>13</v>
      </c>
      <c r="B7" t="s">
        <v>20</v>
      </c>
    </row>
    <row r="8" spans="1:17" x14ac:dyDescent="0.25">
      <c r="A8" s="3" t="s">
        <v>14</v>
      </c>
      <c r="B8" t="s">
        <v>19</v>
      </c>
    </row>
    <row r="9" spans="1:17" x14ac:dyDescent="0.25">
      <c r="A9" s="3" t="s">
        <v>15</v>
      </c>
      <c r="B9" t="s">
        <v>24</v>
      </c>
    </row>
    <row r="10" spans="1:17" x14ac:dyDescent="0.25">
      <c r="A10" s="3" t="s">
        <v>16</v>
      </c>
      <c r="B10" t="s">
        <v>67</v>
      </c>
    </row>
    <row r="11" spans="1:17" x14ac:dyDescent="0.25">
      <c r="A11" s="3" t="s">
        <v>17</v>
      </c>
      <c r="B11" t="s">
        <v>29</v>
      </c>
    </row>
    <row r="12" spans="1:17" x14ac:dyDescent="0.25">
      <c r="A12" s="3"/>
      <c r="B12" t="s">
        <v>27</v>
      </c>
    </row>
    <row r="14" spans="1:17" x14ac:dyDescent="0.25">
      <c r="A14" s="20" t="s">
        <v>43</v>
      </c>
      <c r="B14" s="21" t="s">
        <v>45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</row>
    <row r="15" spans="1:17" x14ac:dyDescent="0.25">
      <c r="A15" s="21"/>
      <c r="B15" s="21" t="s">
        <v>46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</row>
    <row r="16" spans="1:17" x14ac:dyDescent="0.25">
      <c r="A16" s="21"/>
      <c r="B16" s="21" t="s">
        <v>47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</row>
    <row r="17" spans="1:17" x14ac:dyDescent="0.25">
      <c r="A17" s="21"/>
      <c r="B17" s="21" t="s">
        <v>44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</row>
    <row r="18" spans="1:17" x14ac:dyDescent="0.25">
      <c r="A18" s="21"/>
      <c r="B18" s="21" t="s">
        <v>48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</row>
    <row r="20" spans="1:17" x14ac:dyDescent="0.25">
      <c r="A20" s="3" t="s">
        <v>38</v>
      </c>
      <c r="B20" t="s">
        <v>36</v>
      </c>
    </row>
    <row r="21" spans="1:17" x14ac:dyDescent="0.25">
      <c r="B21" s="19" t="s">
        <v>35</v>
      </c>
    </row>
    <row r="23" spans="1:17" x14ac:dyDescent="0.25">
      <c r="A23" s="3" t="s">
        <v>32</v>
      </c>
      <c r="B23" t="s">
        <v>31</v>
      </c>
    </row>
    <row r="24" spans="1:17" x14ac:dyDescent="0.25">
      <c r="B24" s="19" t="s">
        <v>30</v>
      </c>
    </row>
  </sheetData>
  <phoneticPr fontId="2" type="noConversion"/>
  <hyperlinks>
    <hyperlink ref="B24" r:id="rId1" xr:uid="{314D6972-3250-4FEF-B5CD-2CCACECC16A6}"/>
    <hyperlink ref="B21" r:id="rId2" xr:uid="{7E55B120-D59B-4470-BCE1-3264B9806DA8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3EC7-E9DA-4693-BC09-732742EBE1D6}">
  <dimension ref="A1:AD78"/>
  <sheetViews>
    <sheetView zoomScale="85" zoomScaleNormal="85" workbookViewId="0">
      <selection activeCell="A23" sqref="A23"/>
    </sheetView>
  </sheetViews>
  <sheetFormatPr defaultRowHeight="15" x14ac:dyDescent="0.25"/>
  <cols>
    <col min="1" max="1" width="18.5703125" bestFit="1" customWidth="1"/>
    <col min="2" max="2" width="16.7109375" bestFit="1" customWidth="1"/>
    <col min="10" max="10" width="10.7109375" bestFit="1" customWidth="1"/>
    <col min="11" max="11" width="12" bestFit="1" customWidth="1"/>
    <col min="12" max="12" width="13" customWidth="1"/>
    <col min="13" max="13" width="11" customWidth="1"/>
    <col min="14" max="14" width="11.85546875" bestFit="1" customWidth="1"/>
    <col min="15" max="15" width="10.85546875" bestFit="1" customWidth="1"/>
    <col min="26" max="26" width="40.42578125" customWidth="1"/>
    <col min="27" max="27" width="8.28515625" customWidth="1"/>
    <col min="28" max="28" width="6" customWidth="1"/>
    <col min="29" max="29" width="9.5703125" bestFit="1" customWidth="1"/>
    <col min="30" max="30" width="9.85546875" bestFit="1" customWidth="1"/>
  </cols>
  <sheetData>
    <row r="1" spans="1:30" x14ac:dyDescent="0.25">
      <c r="A1" s="3" t="s">
        <v>23</v>
      </c>
      <c r="B1" s="3" t="s">
        <v>18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14" t="s">
        <v>7</v>
      </c>
      <c r="K1" s="15" t="s">
        <v>8</v>
      </c>
      <c r="L1" s="22" t="s">
        <v>40</v>
      </c>
      <c r="M1" s="22" t="s">
        <v>41</v>
      </c>
      <c r="N1" s="22" t="s">
        <v>42</v>
      </c>
      <c r="AC1" s="17" t="s">
        <v>9</v>
      </c>
      <c r="AD1" s="18" t="s">
        <v>26</v>
      </c>
    </row>
    <row r="2" spans="1:30" x14ac:dyDescent="0.25">
      <c r="A2" s="9">
        <v>43703</v>
      </c>
      <c r="B2" s="16" t="str">
        <f>CONCATENATE("Week 1 (", TEXT(A2,"MMM D"), ")")</f>
        <v>Week 1 (Aug 26)</v>
      </c>
      <c r="C2" s="16">
        <v>5.5</v>
      </c>
      <c r="D2" s="16">
        <v>8</v>
      </c>
      <c r="E2" s="16">
        <v>0.5</v>
      </c>
      <c r="F2" s="16">
        <v>0</v>
      </c>
      <c r="G2" s="16">
        <v>0</v>
      </c>
      <c r="H2" s="16">
        <v>0</v>
      </c>
      <c r="I2" s="16">
        <v>2.5</v>
      </c>
      <c r="J2" s="12">
        <f t="shared" ref="J2:J18" si="0">SUM(C2:I2)</f>
        <v>16.5</v>
      </c>
      <c r="K2" s="13">
        <f>AVERAGE(J2:J2)</f>
        <v>16.5</v>
      </c>
      <c r="L2" s="23">
        <v>7.5</v>
      </c>
      <c r="M2" s="24">
        <f t="shared" ref="M2:M19" si="1">L2/J2</f>
        <v>0.45454545454545453</v>
      </c>
      <c r="N2" s="25">
        <f>AVERAGE(M$2:M2)*100</f>
        <v>45.454545454545453</v>
      </c>
      <c r="O2" s="1"/>
      <c r="AC2" s="11">
        <v>45</v>
      </c>
      <c r="AD2" s="11">
        <v>35</v>
      </c>
    </row>
    <row r="3" spans="1:30" x14ac:dyDescent="0.25">
      <c r="A3" s="10">
        <f>A2+7</f>
        <v>43710</v>
      </c>
      <c r="B3" t="str">
        <f>CONCATENATE("Week 2 (", TEXT(A3,"MMM D"), ")")</f>
        <v>Week 2 (Sep 2)</v>
      </c>
      <c r="C3">
        <v>0</v>
      </c>
      <c r="D3">
        <v>7</v>
      </c>
      <c r="E3">
        <v>8.5</v>
      </c>
      <c r="F3">
        <v>9</v>
      </c>
      <c r="G3">
        <v>12</v>
      </c>
      <c r="H3">
        <v>8</v>
      </c>
      <c r="I3">
        <v>3.5</v>
      </c>
      <c r="J3" s="12">
        <f t="shared" si="0"/>
        <v>48</v>
      </c>
      <c r="K3" s="13">
        <f>AVERAGE(J$2:J3)</f>
        <v>32.25</v>
      </c>
      <c r="L3" s="23">
        <v>9.5</v>
      </c>
      <c r="M3" s="24">
        <f t="shared" si="1"/>
        <v>0.19791666666666666</v>
      </c>
      <c r="N3" s="25">
        <f>AVERAGE(M$2:M3)*100</f>
        <v>32.623106060606062</v>
      </c>
      <c r="O3" s="1"/>
      <c r="AC3" s="17">
        <f>AC2</f>
        <v>45</v>
      </c>
      <c r="AD3" s="18">
        <f>AD2</f>
        <v>35</v>
      </c>
    </row>
    <row r="4" spans="1:30" x14ac:dyDescent="0.25">
      <c r="A4" s="10">
        <f t="shared" ref="A4:A19" si="2">A3+7</f>
        <v>43717</v>
      </c>
      <c r="B4" t="str">
        <f>CONCATENATE("Week 3 (", TEXT(A4,"MMM D"), ")")</f>
        <v>Week 3 (Sep 9)</v>
      </c>
      <c r="C4">
        <v>6</v>
      </c>
      <c r="D4">
        <v>13</v>
      </c>
      <c r="E4">
        <v>5.5</v>
      </c>
      <c r="F4">
        <v>7</v>
      </c>
      <c r="G4">
        <v>10</v>
      </c>
      <c r="H4">
        <v>3</v>
      </c>
      <c r="I4">
        <v>6</v>
      </c>
      <c r="J4" s="12">
        <f t="shared" si="0"/>
        <v>50.5</v>
      </c>
      <c r="K4" s="13">
        <f>AVERAGE(J$2:J4)</f>
        <v>38.333333333333336</v>
      </c>
      <c r="L4" s="23">
        <v>16.5</v>
      </c>
      <c r="M4" s="24">
        <f t="shared" si="1"/>
        <v>0.32673267326732675</v>
      </c>
      <c r="N4" s="25">
        <f>AVERAGE(M$2:M4)*100</f>
        <v>32.639826482648267</v>
      </c>
      <c r="O4" s="1"/>
      <c r="AC4" s="17">
        <f t="shared" ref="AC4:AC29" si="3">AC3</f>
        <v>45</v>
      </c>
      <c r="AD4" s="18">
        <f t="shared" ref="AD4:AD29" si="4">AD3</f>
        <v>35</v>
      </c>
    </row>
    <row r="5" spans="1:30" x14ac:dyDescent="0.25">
      <c r="A5" s="10">
        <f t="shared" si="2"/>
        <v>43724</v>
      </c>
      <c r="B5" t="str">
        <f>CONCATENATE("Week 4 (", TEXT(A5,"MMM D"), ")")</f>
        <v>Week 4 (Sep 16)</v>
      </c>
      <c r="C5">
        <v>7</v>
      </c>
      <c r="D5">
        <v>10.5</v>
      </c>
      <c r="E5">
        <v>7.5</v>
      </c>
      <c r="F5">
        <v>8.5</v>
      </c>
      <c r="G5">
        <v>11.5</v>
      </c>
      <c r="H5">
        <v>0</v>
      </c>
      <c r="I5">
        <v>0</v>
      </c>
      <c r="J5" s="12">
        <f t="shared" si="0"/>
        <v>45</v>
      </c>
      <c r="K5" s="13">
        <f>AVERAGE(J$2:J5)</f>
        <v>40</v>
      </c>
      <c r="L5" s="23">
        <v>6</v>
      </c>
      <c r="M5" s="24">
        <f t="shared" si="1"/>
        <v>0.13333333333333333</v>
      </c>
      <c r="N5" s="25">
        <f>AVERAGE(M$2:M5)*100</f>
        <v>27.813203195319531</v>
      </c>
      <c r="O5" s="1"/>
      <c r="AC5" s="17">
        <f t="shared" si="3"/>
        <v>45</v>
      </c>
      <c r="AD5" s="18">
        <f t="shared" si="4"/>
        <v>35</v>
      </c>
    </row>
    <row r="6" spans="1:30" x14ac:dyDescent="0.25">
      <c r="A6" s="10">
        <f t="shared" si="2"/>
        <v>43731</v>
      </c>
      <c r="B6" t="str">
        <f>CONCATENATE("Week 5 (", TEXT(A6,"MMM D"), ")")</f>
        <v>Week 5 (Sep 23)</v>
      </c>
      <c r="C6">
        <v>8.5</v>
      </c>
      <c r="D6">
        <v>9.5</v>
      </c>
      <c r="E6">
        <v>7.5</v>
      </c>
      <c r="F6">
        <v>5.5</v>
      </c>
      <c r="G6">
        <v>1</v>
      </c>
      <c r="H6">
        <v>3</v>
      </c>
      <c r="I6">
        <v>1</v>
      </c>
      <c r="J6" s="12">
        <f t="shared" si="0"/>
        <v>36</v>
      </c>
      <c r="K6" s="13">
        <f>AVERAGE(J$2:J6)</f>
        <v>39.200000000000003</v>
      </c>
      <c r="L6" s="23">
        <v>7.5</v>
      </c>
      <c r="M6" s="24">
        <f t="shared" si="1"/>
        <v>0.20833333333333334</v>
      </c>
      <c r="N6" s="25">
        <f>AVERAGE(M$2:M6)*100</f>
        <v>26.417229222922288</v>
      </c>
      <c r="O6" s="1"/>
      <c r="AC6" s="17">
        <f t="shared" si="3"/>
        <v>45</v>
      </c>
      <c r="AD6" s="18">
        <f t="shared" si="4"/>
        <v>35</v>
      </c>
    </row>
    <row r="7" spans="1:30" x14ac:dyDescent="0.25">
      <c r="A7" s="10">
        <f t="shared" si="2"/>
        <v>43738</v>
      </c>
      <c r="B7" t="str">
        <f>CONCATENATE("Week 6 (", TEXT(A7,"MMM D"), ")")</f>
        <v>Week 6 (Sep 30)</v>
      </c>
      <c r="C7">
        <v>7.5</v>
      </c>
      <c r="D7">
        <v>10</v>
      </c>
      <c r="E7">
        <v>7.5</v>
      </c>
      <c r="F7">
        <v>8</v>
      </c>
      <c r="G7">
        <v>12.5</v>
      </c>
      <c r="H7">
        <v>12.5</v>
      </c>
      <c r="I7">
        <v>2.5</v>
      </c>
      <c r="J7" s="12">
        <f t="shared" si="0"/>
        <v>60.5</v>
      </c>
      <c r="K7" s="13">
        <f>AVERAGE(J$2:J7)</f>
        <v>42.75</v>
      </c>
      <c r="L7" s="23">
        <v>3</v>
      </c>
      <c r="M7" s="24">
        <f t="shared" si="1"/>
        <v>4.9586776859504134E-2</v>
      </c>
      <c r="N7" s="25">
        <f>AVERAGE(M$2:M7)*100</f>
        <v>22.840803966760312</v>
      </c>
      <c r="O7" s="1"/>
      <c r="AC7" s="17">
        <f t="shared" si="3"/>
        <v>45</v>
      </c>
      <c r="AD7" s="18">
        <f t="shared" si="4"/>
        <v>35</v>
      </c>
    </row>
    <row r="8" spans="1:30" x14ac:dyDescent="0.25">
      <c r="A8" s="10">
        <f t="shared" si="2"/>
        <v>43745</v>
      </c>
      <c r="B8" t="str">
        <f>CONCATENATE("Week 7 (", TEXT(A8,"MMM D"), ")")</f>
        <v>Week 7 (Oct 7)</v>
      </c>
      <c r="C8">
        <v>4</v>
      </c>
      <c r="D8">
        <v>10</v>
      </c>
      <c r="E8">
        <v>9</v>
      </c>
      <c r="F8">
        <v>9</v>
      </c>
      <c r="G8">
        <v>9</v>
      </c>
      <c r="H8">
        <v>1</v>
      </c>
      <c r="I8">
        <v>4.5</v>
      </c>
      <c r="J8" s="12">
        <f t="shared" si="0"/>
        <v>46.5</v>
      </c>
      <c r="K8" s="13">
        <f>AVERAGE(J$2:J8)</f>
        <v>43.285714285714285</v>
      </c>
      <c r="L8" s="23">
        <v>0</v>
      </c>
      <c r="M8" s="24">
        <f t="shared" si="1"/>
        <v>0</v>
      </c>
      <c r="N8" s="25">
        <f>AVERAGE(M$2:M8)*100</f>
        <v>19.577831971508839</v>
      </c>
      <c r="O8" s="1"/>
      <c r="AC8" s="17">
        <f t="shared" si="3"/>
        <v>45</v>
      </c>
      <c r="AD8" s="18">
        <f t="shared" si="4"/>
        <v>35</v>
      </c>
    </row>
    <row r="9" spans="1:30" x14ac:dyDescent="0.25">
      <c r="A9" s="10">
        <f t="shared" si="2"/>
        <v>43752</v>
      </c>
      <c r="B9" t="str">
        <f>CONCATENATE("Week 8 (", TEXT(A9,"MMM D"), ")")</f>
        <v>Week 8 (Oct 14)</v>
      </c>
      <c r="C9">
        <v>4.5</v>
      </c>
      <c r="D9">
        <v>10.5</v>
      </c>
      <c r="E9">
        <v>7.5</v>
      </c>
      <c r="F9">
        <v>10</v>
      </c>
      <c r="G9">
        <v>10.5</v>
      </c>
      <c r="H9">
        <v>2</v>
      </c>
      <c r="I9">
        <v>0</v>
      </c>
      <c r="J9" s="12">
        <f t="shared" si="0"/>
        <v>45</v>
      </c>
      <c r="K9" s="13">
        <f>AVERAGE(J$2:J9)</f>
        <v>43.5</v>
      </c>
      <c r="L9" s="23">
        <v>10</v>
      </c>
      <c r="M9" s="24">
        <f t="shared" si="1"/>
        <v>0.22222222222222221</v>
      </c>
      <c r="N9" s="25">
        <f>AVERAGE(M$2:M9)*100</f>
        <v>19.908380752848011</v>
      </c>
      <c r="O9" s="1"/>
      <c r="AC9" s="17">
        <f t="shared" si="3"/>
        <v>45</v>
      </c>
      <c r="AD9" s="18">
        <f t="shared" si="4"/>
        <v>35</v>
      </c>
    </row>
    <row r="10" spans="1:30" x14ac:dyDescent="0.25">
      <c r="A10" s="10">
        <f t="shared" si="2"/>
        <v>43759</v>
      </c>
      <c r="B10" t="str">
        <f>CONCATENATE("Week 9 (", TEXT(A10,"MMM D"), ")")</f>
        <v>Week 9 (Oct 21)</v>
      </c>
      <c r="C10">
        <v>6</v>
      </c>
      <c r="D10">
        <v>10.5</v>
      </c>
      <c r="E10">
        <v>4</v>
      </c>
      <c r="F10">
        <v>11</v>
      </c>
      <c r="G10">
        <v>7</v>
      </c>
      <c r="H10">
        <v>12</v>
      </c>
      <c r="I10">
        <v>0</v>
      </c>
      <c r="J10" s="12">
        <f t="shared" si="0"/>
        <v>50.5</v>
      </c>
      <c r="K10" s="13">
        <f>AVERAGE(J$2:J10)</f>
        <v>44.277777777777779</v>
      </c>
      <c r="L10" s="23">
        <v>8</v>
      </c>
      <c r="M10" s="24">
        <f t="shared" si="1"/>
        <v>0.15841584158415842</v>
      </c>
      <c r="N10" s="25">
        <f>AVERAGE(M$2:M10)*100</f>
        <v>19.456514464577769</v>
      </c>
      <c r="O10" s="1"/>
      <c r="AC10" s="17">
        <f t="shared" si="3"/>
        <v>45</v>
      </c>
      <c r="AD10" s="18">
        <f t="shared" si="4"/>
        <v>35</v>
      </c>
    </row>
    <row r="11" spans="1:30" x14ac:dyDescent="0.25">
      <c r="A11" s="10">
        <f t="shared" si="2"/>
        <v>43766</v>
      </c>
      <c r="B11" t="str">
        <f>CONCATENATE("Week 10 (", TEXT(A11,"MMM D"), ")")</f>
        <v>Week 10 (Oct 28)</v>
      </c>
      <c r="C11">
        <v>0</v>
      </c>
      <c r="D11">
        <v>8</v>
      </c>
      <c r="E11">
        <v>4</v>
      </c>
      <c r="F11">
        <v>7</v>
      </c>
      <c r="G11">
        <v>10</v>
      </c>
      <c r="H11">
        <v>4.5</v>
      </c>
      <c r="I11">
        <v>1</v>
      </c>
      <c r="J11" s="12">
        <f t="shared" si="0"/>
        <v>34.5</v>
      </c>
      <c r="K11" s="13">
        <f>AVERAGE(J$2:J11)</f>
        <v>43.3</v>
      </c>
      <c r="L11" s="23">
        <v>9.5</v>
      </c>
      <c r="M11" s="24">
        <f t="shared" si="1"/>
        <v>0.27536231884057971</v>
      </c>
      <c r="N11" s="25">
        <f>AVERAGE(M$2:M11)*100</f>
        <v>20.264486206525788</v>
      </c>
      <c r="O11" s="1"/>
      <c r="AC11" s="17">
        <f t="shared" si="3"/>
        <v>45</v>
      </c>
      <c r="AD11" s="18">
        <f t="shared" si="4"/>
        <v>35</v>
      </c>
    </row>
    <row r="12" spans="1:30" x14ac:dyDescent="0.25">
      <c r="A12" s="10">
        <f t="shared" si="2"/>
        <v>43773</v>
      </c>
      <c r="B12" t="str">
        <f>CONCATENATE("Week 11 (", TEXT(A12,"MMM D"), ")")</f>
        <v>Week 11 (Nov 4)</v>
      </c>
      <c r="C12">
        <v>2</v>
      </c>
      <c r="D12">
        <v>9.5</v>
      </c>
      <c r="E12">
        <v>5</v>
      </c>
      <c r="F12">
        <v>8</v>
      </c>
      <c r="G12">
        <v>7</v>
      </c>
      <c r="H12">
        <v>0</v>
      </c>
      <c r="I12">
        <v>0</v>
      </c>
      <c r="J12" s="12">
        <f t="shared" si="0"/>
        <v>31.5</v>
      </c>
      <c r="K12" s="13">
        <f>AVERAGE(J$2:J12)</f>
        <v>42.227272727272727</v>
      </c>
      <c r="L12" s="23">
        <v>14</v>
      </c>
      <c r="M12" s="24">
        <f t="shared" si="1"/>
        <v>0.44444444444444442</v>
      </c>
      <c r="N12" s="25">
        <f>AVERAGE(M$2:M12)*100</f>
        <v>22.462664228154754</v>
      </c>
      <c r="O12" s="1"/>
      <c r="AC12" s="17">
        <f t="shared" si="3"/>
        <v>45</v>
      </c>
      <c r="AD12" s="18">
        <f t="shared" si="4"/>
        <v>35</v>
      </c>
    </row>
    <row r="13" spans="1:30" x14ac:dyDescent="0.25">
      <c r="A13" s="10">
        <f t="shared" si="2"/>
        <v>43780</v>
      </c>
      <c r="B13" t="str">
        <f>CONCATENATE("Week 12 (", TEXT(A13,"MMM D"), ")")</f>
        <v>Week 12 (Nov 11)</v>
      </c>
      <c r="C13">
        <v>6</v>
      </c>
      <c r="D13">
        <v>10.5</v>
      </c>
      <c r="E13">
        <v>5</v>
      </c>
      <c r="F13">
        <v>10.5</v>
      </c>
      <c r="G13">
        <v>12</v>
      </c>
      <c r="H13">
        <v>4</v>
      </c>
      <c r="I13">
        <v>4</v>
      </c>
      <c r="J13" s="12">
        <f t="shared" si="0"/>
        <v>52</v>
      </c>
      <c r="K13" s="13">
        <f>AVERAGE(J$2:J13)</f>
        <v>43.041666666666664</v>
      </c>
      <c r="L13" s="23">
        <v>26</v>
      </c>
      <c r="M13" s="24">
        <f t="shared" si="1"/>
        <v>0.5</v>
      </c>
      <c r="N13" s="25">
        <f>AVERAGE(M$2:M13)*100</f>
        <v>24.757442209141857</v>
      </c>
      <c r="O13" s="1"/>
      <c r="AC13" s="17">
        <f t="shared" si="3"/>
        <v>45</v>
      </c>
      <c r="AD13" s="18">
        <f t="shared" si="4"/>
        <v>35</v>
      </c>
    </row>
    <row r="14" spans="1:30" x14ac:dyDescent="0.25">
      <c r="A14" s="10">
        <f t="shared" si="2"/>
        <v>43787</v>
      </c>
      <c r="B14" t="str">
        <f>CONCATENATE("Week 13 (", TEXT(A14,"MMM D"), ")")</f>
        <v>Week 13 (Nov 18)</v>
      </c>
      <c r="C14">
        <v>4</v>
      </c>
      <c r="D14">
        <v>7</v>
      </c>
      <c r="E14">
        <v>5.5</v>
      </c>
      <c r="F14">
        <v>3.5</v>
      </c>
      <c r="G14">
        <v>9</v>
      </c>
      <c r="H14">
        <v>0</v>
      </c>
      <c r="I14">
        <v>0</v>
      </c>
      <c r="J14" s="12">
        <f t="shared" si="0"/>
        <v>29</v>
      </c>
      <c r="K14" s="13">
        <f>AVERAGE(J$2:J14)</f>
        <v>41.96153846153846</v>
      </c>
      <c r="L14" s="23">
        <v>3</v>
      </c>
      <c r="M14" s="24">
        <f t="shared" si="1"/>
        <v>0.10344827586206896</v>
      </c>
      <c r="N14" s="25">
        <f>AVERAGE(M$2:M14)*100</f>
        <v>23.648779545839169</v>
      </c>
      <c r="O14" s="1"/>
      <c r="AC14" s="17">
        <f t="shared" si="3"/>
        <v>45</v>
      </c>
      <c r="AD14" s="18">
        <f t="shared" si="4"/>
        <v>35</v>
      </c>
    </row>
    <row r="15" spans="1:30" x14ac:dyDescent="0.25">
      <c r="A15" s="10">
        <f t="shared" si="2"/>
        <v>43794</v>
      </c>
      <c r="B15" t="str">
        <f>CONCATENATE("Week 14 (", TEXT(A15,"MMM D"), ")")</f>
        <v>Week 14 (Nov 25)</v>
      </c>
      <c r="C15">
        <v>8</v>
      </c>
      <c r="D15">
        <v>6.5</v>
      </c>
      <c r="E15">
        <v>5.5</v>
      </c>
      <c r="F15">
        <v>12</v>
      </c>
      <c r="G15">
        <v>6.5</v>
      </c>
      <c r="H15">
        <v>0</v>
      </c>
      <c r="I15">
        <v>1</v>
      </c>
      <c r="J15" s="12">
        <f t="shared" si="0"/>
        <v>39.5</v>
      </c>
      <c r="K15" s="13">
        <f>AVERAGE(J$2:J15)</f>
        <v>41.785714285714285</v>
      </c>
      <c r="L15" s="23">
        <v>0</v>
      </c>
      <c r="M15" s="24">
        <f t="shared" si="1"/>
        <v>0</v>
      </c>
      <c r="N15" s="25">
        <f>AVERAGE(M$2:M15)*100</f>
        <v>21.959581006850655</v>
      </c>
      <c r="O15" s="1"/>
      <c r="AC15" s="17">
        <f t="shared" si="3"/>
        <v>45</v>
      </c>
      <c r="AD15" s="18">
        <f t="shared" si="4"/>
        <v>35</v>
      </c>
    </row>
    <row r="16" spans="1:30" x14ac:dyDescent="0.25">
      <c r="A16" s="10">
        <f t="shared" si="2"/>
        <v>43801</v>
      </c>
      <c r="B16" t="str">
        <f>CONCATENATE("Week 15 (", TEXT(A16,"MMM D"), ")")</f>
        <v>Week 15 (Dec 2)</v>
      </c>
      <c r="C16">
        <v>7.5</v>
      </c>
      <c r="D16">
        <v>9.5</v>
      </c>
      <c r="E16">
        <v>5</v>
      </c>
      <c r="F16">
        <v>11</v>
      </c>
      <c r="G16">
        <v>10</v>
      </c>
      <c r="H16">
        <v>0</v>
      </c>
      <c r="I16">
        <v>0</v>
      </c>
      <c r="J16" s="12">
        <f t="shared" si="0"/>
        <v>43</v>
      </c>
      <c r="K16" s="13">
        <f>AVERAGE(J$2:J16)</f>
        <v>41.866666666666667</v>
      </c>
      <c r="L16" s="23">
        <v>10</v>
      </c>
      <c r="M16" s="24">
        <f t="shared" si="1"/>
        <v>0.23255813953488372</v>
      </c>
      <c r="N16" s="25">
        <f>AVERAGE(M$2:M16)*100</f>
        <v>22.045996536626504</v>
      </c>
      <c r="O16" s="1"/>
      <c r="AC16" s="17">
        <f t="shared" si="3"/>
        <v>45</v>
      </c>
      <c r="AD16" s="18">
        <f t="shared" si="4"/>
        <v>35</v>
      </c>
    </row>
    <row r="17" spans="1:30" x14ac:dyDescent="0.25">
      <c r="A17" s="10">
        <f t="shared" si="2"/>
        <v>43808</v>
      </c>
      <c r="B17" t="str">
        <f>CONCATENATE("Week 16 (", TEXT(A17,"MMM D"), ")")</f>
        <v>Week 16 (Dec 9)</v>
      </c>
      <c r="C17">
        <v>6</v>
      </c>
      <c r="D17">
        <v>5.5</v>
      </c>
      <c r="E17">
        <v>7.5</v>
      </c>
      <c r="F17">
        <v>9</v>
      </c>
      <c r="G17">
        <v>5.5</v>
      </c>
      <c r="H17">
        <v>0</v>
      </c>
      <c r="I17">
        <v>0</v>
      </c>
      <c r="J17" s="12">
        <f t="shared" si="0"/>
        <v>33.5</v>
      </c>
      <c r="K17" s="13">
        <f>AVERAGE(J$2:J17)</f>
        <v>41.34375</v>
      </c>
      <c r="L17" s="23">
        <v>8</v>
      </c>
      <c r="M17" s="24">
        <f t="shared" si="1"/>
        <v>0.23880597014925373</v>
      </c>
      <c r="N17" s="25">
        <f>AVERAGE(M$2:M17)*100</f>
        <v>22.160659066520182</v>
      </c>
      <c r="O17" s="1"/>
      <c r="AC17" s="17">
        <f t="shared" si="3"/>
        <v>45</v>
      </c>
      <c r="AD17" s="18">
        <f t="shared" si="4"/>
        <v>35</v>
      </c>
    </row>
    <row r="18" spans="1:30" x14ac:dyDescent="0.25">
      <c r="A18" s="10">
        <f t="shared" si="2"/>
        <v>43815</v>
      </c>
      <c r="B18" t="str">
        <f>CONCATENATE("Week 17 (", TEXT(A18,"MMM D"), ")")</f>
        <v>Week 17 (Dec 16)</v>
      </c>
      <c r="C18">
        <v>2.5</v>
      </c>
      <c r="D18">
        <v>7</v>
      </c>
      <c r="E18">
        <v>6.5</v>
      </c>
      <c r="F18">
        <v>10</v>
      </c>
      <c r="G18">
        <v>10</v>
      </c>
      <c r="H18">
        <v>0</v>
      </c>
      <c r="I18">
        <v>0</v>
      </c>
      <c r="J18" s="12">
        <f t="shared" si="0"/>
        <v>36</v>
      </c>
      <c r="K18" s="13">
        <f>AVERAGE(J$2:J18)</f>
        <v>41.029411764705884</v>
      </c>
      <c r="L18" s="23">
        <v>9.5</v>
      </c>
      <c r="M18" s="24">
        <f t="shared" si="1"/>
        <v>0.2638888888888889</v>
      </c>
      <c r="N18" s="25">
        <f>AVERAGE(M$2:M18)*100</f>
        <v>22.409378467835989</v>
      </c>
      <c r="O18" s="1"/>
      <c r="AC18" s="17">
        <f t="shared" si="3"/>
        <v>45</v>
      </c>
      <c r="AD18" s="18">
        <f t="shared" si="4"/>
        <v>35</v>
      </c>
    </row>
    <row r="19" spans="1:30" x14ac:dyDescent="0.25">
      <c r="A19" s="10">
        <f t="shared" si="2"/>
        <v>43822</v>
      </c>
      <c r="B19" t="str">
        <f>CONCATENATE("Week 18 (", TEXT(A19,"MMM D"), ")")</f>
        <v>Week 18 (Dec 23)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s="12">
        <f>SUM(C19:I19)</f>
        <v>1</v>
      </c>
      <c r="K19" s="13">
        <f>AVERAGE(J$2:J19)</f>
        <v>38.805555555555557</v>
      </c>
      <c r="L19" s="23">
        <v>1</v>
      </c>
      <c r="M19" s="24">
        <f t="shared" si="1"/>
        <v>1</v>
      </c>
      <c r="N19" s="25">
        <f>AVERAGE(M$2:M19)*100</f>
        <v>26.719968552956214</v>
      </c>
      <c r="O19" s="1"/>
      <c r="AC19" s="17">
        <f t="shared" si="3"/>
        <v>45</v>
      </c>
      <c r="AD19" s="18">
        <f t="shared" si="4"/>
        <v>35</v>
      </c>
    </row>
    <row r="20" spans="1:30" x14ac:dyDescent="0.25">
      <c r="B20" s="2"/>
      <c r="C20" s="40" t="s">
        <v>0</v>
      </c>
      <c r="D20" s="40" t="s">
        <v>1</v>
      </c>
      <c r="E20" s="40" t="s">
        <v>2</v>
      </c>
      <c r="F20" s="40" t="s">
        <v>3</v>
      </c>
      <c r="G20" s="40" t="s">
        <v>4</v>
      </c>
      <c r="H20" s="40" t="s">
        <v>5</v>
      </c>
      <c r="I20" s="40" t="s">
        <v>6</v>
      </c>
      <c r="J20" s="6"/>
      <c r="K20" s="7"/>
      <c r="L20" s="4"/>
      <c r="M20" s="4"/>
      <c r="N20" s="4"/>
      <c r="O20" s="1"/>
      <c r="AC20" s="17">
        <f t="shared" si="3"/>
        <v>45</v>
      </c>
      <c r="AD20" s="18">
        <f t="shared" si="4"/>
        <v>35</v>
      </c>
    </row>
    <row r="21" spans="1:30" x14ac:dyDescent="0.25">
      <c r="K21" s="1"/>
      <c r="L21" s="1"/>
      <c r="M21" s="1"/>
      <c r="N21" s="1"/>
      <c r="O21" s="1"/>
      <c r="AC21" s="17">
        <f t="shared" si="3"/>
        <v>45</v>
      </c>
      <c r="AD21" s="18">
        <f t="shared" si="4"/>
        <v>35</v>
      </c>
    </row>
    <row r="22" spans="1:30" x14ac:dyDescent="0.25">
      <c r="B22" t="s">
        <v>64</v>
      </c>
      <c r="C22">
        <f>AVERAGE(C2:C19)</f>
        <v>4.7777777777777777</v>
      </c>
      <c r="D22">
        <f>AVERAGE(D2:D19)</f>
        <v>8.4722222222222214</v>
      </c>
      <c r="E22">
        <f>AVERAGE(E2:E19)</f>
        <v>5.6388888888888893</v>
      </c>
      <c r="F22">
        <f>AVERAGE(F2:F19)</f>
        <v>7.7222222222222223</v>
      </c>
      <c r="G22">
        <f>AVERAGE(G2:G19)</f>
        <v>7.9722222222222223</v>
      </c>
      <c r="H22">
        <f>AVERAGE(H2:H19)</f>
        <v>2.7777777777777777</v>
      </c>
      <c r="I22">
        <f>AVERAGE(I2:I19)</f>
        <v>1.4444444444444444</v>
      </c>
      <c r="K22" s="1"/>
      <c r="L22" s="1"/>
      <c r="M22" s="1"/>
      <c r="O22" s="1"/>
      <c r="AC22" s="17">
        <f t="shared" si="3"/>
        <v>45</v>
      </c>
      <c r="AD22" s="18">
        <f t="shared" si="4"/>
        <v>35</v>
      </c>
    </row>
    <row r="23" spans="1:30" x14ac:dyDescent="0.25">
      <c r="B23" t="s">
        <v>62</v>
      </c>
      <c r="C23" s="1">
        <f>STDEV(C2:C20)</f>
        <v>2.707409344646118</v>
      </c>
      <c r="D23" s="1">
        <f>STDEV(D2:D20)</f>
        <v>2.8308812919105044</v>
      </c>
      <c r="E23" s="1">
        <f>STDEV(E2:E20)</f>
        <v>2.4543212524968117</v>
      </c>
      <c r="F23" s="1">
        <f>STDEV(F2:F20)</f>
        <v>3.4862006211980727</v>
      </c>
      <c r="G23" s="1">
        <f>STDEV(G2:G20)</f>
        <v>4.0310275373080682</v>
      </c>
      <c r="H23" s="1">
        <f>STDEV(H2:H20)</f>
        <v>4.0916781478214386</v>
      </c>
      <c r="I23" s="1">
        <f>STDEV(I2:I20)</f>
        <v>1.9165600993392002</v>
      </c>
      <c r="K23" s="1"/>
      <c r="L23" s="1"/>
      <c r="M23" s="1"/>
      <c r="N23" s="1"/>
      <c r="O23" s="1"/>
      <c r="AC23" s="17">
        <f t="shared" si="3"/>
        <v>45</v>
      </c>
      <c r="AD23" s="18">
        <f t="shared" si="4"/>
        <v>35</v>
      </c>
    </row>
    <row r="24" spans="1:30" x14ac:dyDescent="0.25">
      <c r="B24" t="s">
        <v>63</v>
      </c>
      <c r="C24">
        <f>CONFIDENCE(0.05,C23,COUNT(C2:C19))</f>
        <v>1.2507363216083698</v>
      </c>
      <c r="D24">
        <f>CONFIDENCE(0.05,D23,COUNT(D2:D19))</f>
        <v>1.3077764029129082</v>
      </c>
      <c r="E24">
        <f>CONFIDENCE(0.05,E23,COUNT(E2:E19))</f>
        <v>1.133817736672674</v>
      </c>
      <c r="F24">
        <f>CONFIDENCE(0.05,F23,COUNT(F2:F19))</f>
        <v>1.6105129244562102</v>
      </c>
      <c r="G24">
        <f>CONFIDENCE(0.05,G23,COUNT(G2:G19))</f>
        <v>1.8622054933380381</v>
      </c>
      <c r="H24">
        <f>CONFIDENCE(0.05,H23,COUNT(H2:H19))</f>
        <v>1.8902241310245791</v>
      </c>
      <c r="I24">
        <f>CONFIDENCE(0.05,I23,COUNT(I2:I19))</f>
        <v>0.88538932375673185</v>
      </c>
      <c r="L24" s="1"/>
      <c r="O24" s="1"/>
      <c r="AC24" s="17">
        <f t="shared" si="3"/>
        <v>45</v>
      </c>
      <c r="AD24" s="18">
        <f t="shared" si="4"/>
        <v>35</v>
      </c>
    </row>
    <row r="25" spans="1:30" x14ac:dyDescent="0.25">
      <c r="O25" s="1"/>
      <c r="AC25" s="17">
        <f t="shared" si="3"/>
        <v>45</v>
      </c>
      <c r="AD25" s="18">
        <f t="shared" si="4"/>
        <v>35</v>
      </c>
    </row>
    <row r="26" spans="1:30" x14ac:dyDescent="0.25">
      <c r="O26" s="1"/>
      <c r="AC26" s="17">
        <f t="shared" si="3"/>
        <v>45</v>
      </c>
      <c r="AD26" s="18">
        <f t="shared" si="4"/>
        <v>35</v>
      </c>
    </row>
    <row r="27" spans="1:30" ht="15" customHeight="1" x14ac:dyDescent="0.25">
      <c r="O27" s="1"/>
      <c r="AC27" s="17">
        <f t="shared" si="3"/>
        <v>45</v>
      </c>
      <c r="AD27" s="18">
        <f t="shared" si="4"/>
        <v>35</v>
      </c>
    </row>
    <row r="28" spans="1:30" ht="15" customHeight="1" x14ac:dyDescent="0.25">
      <c r="O28" s="1"/>
      <c r="AC28" s="17">
        <f t="shared" si="3"/>
        <v>45</v>
      </c>
      <c r="AD28" s="18">
        <f t="shared" si="4"/>
        <v>35</v>
      </c>
    </row>
    <row r="29" spans="1:30" x14ac:dyDescent="0.25">
      <c r="O29" s="1"/>
      <c r="AC29" s="17">
        <f t="shared" si="3"/>
        <v>45</v>
      </c>
      <c r="AD29" s="18">
        <f t="shared" si="4"/>
        <v>35</v>
      </c>
    </row>
    <row r="30" spans="1:30" x14ac:dyDescent="0.25">
      <c r="O30" s="1"/>
    </row>
    <row r="38" spans="2:26" x14ac:dyDescent="0.25">
      <c r="Z38" t="str">
        <f>_xlfn.CONCAT("Average: ", ROUND(INDEX(K2:K19,MATCH(1E+100,I2:I19,1)), 2), " hrs/week")</f>
        <v>Average: 38.81 hrs/week</v>
      </c>
    </row>
    <row r="39" spans="2:26" x14ac:dyDescent="0.25">
      <c r="Z39" t="s">
        <v>65</v>
      </c>
    </row>
    <row r="40" spans="2:26" x14ac:dyDescent="0.25">
      <c r="Z40" t="str">
        <f>_xlfn.CONCAT("Average PQO: ", ROUND(INDEX(N2:N19,MATCH(1E+100,I2:I19,1)), 2), "%")</f>
        <v>Average PQO: 26.72%</v>
      </c>
    </row>
    <row r="41" spans="2:26" x14ac:dyDescent="0.25">
      <c r="Z41" t="s">
        <v>66</v>
      </c>
    </row>
    <row r="43" spans="2:26" ht="60" x14ac:dyDescent="0.25">
      <c r="Z43" s="2" t="str">
        <f>_xlfn.TEXTJOIN(CHAR(10), FALSE, Z38:Z41)</f>
        <v>Average: 38.81 hrs/week
Objective: 40 hrs/week (5 day x 8 hrs)
Average PQO: 26.72%
Objective PQO: 60% of total hours</v>
      </c>
    </row>
    <row r="46" spans="2:26" x14ac:dyDescent="0.25">
      <c r="B46" s="3"/>
      <c r="J46" s="3"/>
    </row>
    <row r="47" spans="2:26" x14ac:dyDescent="0.25">
      <c r="B47" s="3"/>
    </row>
    <row r="48" spans="2:26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8CE8E-79C9-4031-AEC0-0D5175012249}">
  <dimension ref="A1:AD43"/>
  <sheetViews>
    <sheetView zoomScale="85" zoomScaleNormal="85" workbookViewId="0">
      <selection activeCell="K25" sqref="K25"/>
    </sheetView>
  </sheetViews>
  <sheetFormatPr defaultRowHeight="15" x14ac:dyDescent="0.25"/>
  <cols>
    <col min="1" max="1" width="19" bestFit="1" customWidth="1"/>
    <col min="2" max="2" width="17" bestFit="1" customWidth="1"/>
    <col min="10" max="10" width="10.7109375" bestFit="1" customWidth="1"/>
    <col min="11" max="11" width="12" bestFit="1" customWidth="1"/>
    <col min="12" max="13" width="11.42578125" customWidth="1"/>
    <col min="14" max="14" width="12.7109375" bestFit="1" customWidth="1"/>
    <col min="15" max="15" width="10.85546875" bestFit="1" customWidth="1"/>
    <col min="26" max="26" width="40.42578125" customWidth="1"/>
    <col min="27" max="27" width="8.28515625" customWidth="1"/>
    <col min="28" max="28" width="6" customWidth="1"/>
    <col min="29" max="29" width="9.5703125" bestFit="1" customWidth="1"/>
    <col min="30" max="30" width="9.85546875" bestFit="1" customWidth="1"/>
  </cols>
  <sheetData>
    <row r="1" spans="1:30" s="3" customFormat="1" x14ac:dyDescent="0.25">
      <c r="A1" s="3" t="s">
        <v>34</v>
      </c>
      <c r="B1" s="3" t="s">
        <v>18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14" t="s">
        <v>7</v>
      </c>
      <c r="K1" s="15" t="s">
        <v>8</v>
      </c>
      <c r="L1" s="22" t="s">
        <v>40</v>
      </c>
      <c r="M1" s="22" t="s">
        <v>41</v>
      </c>
      <c r="N1" s="22" t="s">
        <v>42</v>
      </c>
      <c r="AC1" s="17" t="s">
        <v>9</v>
      </c>
      <c r="AD1" s="18" t="s">
        <v>26</v>
      </c>
    </row>
    <row r="2" spans="1:30" x14ac:dyDescent="0.25">
      <c r="A2" s="9">
        <v>43829</v>
      </c>
      <c r="B2" s="16" t="str">
        <f>CONCATENATE("Week 1 (", TEXT(A2,"MMM D"), ")")</f>
        <v>Week 1 (Dec 30)</v>
      </c>
      <c r="C2" s="16">
        <v>0</v>
      </c>
      <c r="D2" s="16">
        <v>0</v>
      </c>
      <c r="E2" s="16">
        <v>0</v>
      </c>
      <c r="F2" s="16">
        <v>0</v>
      </c>
      <c r="G2" s="16">
        <v>4</v>
      </c>
      <c r="H2" s="16">
        <v>0</v>
      </c>
      <c r="I2" s="16">
        <v>0</v>
      </c>
      <c r="J2" s="12">
        <f t="shared" ref="J2:J18" si="0">SUM(C2:I2)</f>
        <v>4</v>
      </c>
      <c r="K2" s="13">
        <f>AVERAGE(J2:J2)</f>
        <v>4</v>
      </c>
      <c r="L2" s="23">
        <v>2</v>
      </c>
      <c r="M2" s="24">
        <f t="shared" ref="M2:M19" si="1">L2/J2</f>
        <v>0.5</v>
      </c>
      <c r="N2" s="25">
        <f>AVERAGE(M$2:M2)*100</f>
        <v>50</v>
      </c>
      <c r="O2" s="1"/>
      <c r="AC2" s="11">
        <v>45</v>
      </c>
      <c r="AD2" s="11">
        <v>35</v>
      </c>
    </row>
    <row r="3" spans="1:30" x14ac:dyDescent="0.25">
      <c r="A3" s="10">
        <f>A2+7</f>
        <v>43836</v>
      </c>
      <c r="B3" t="str">
        <f>CONCATENATE("Week 2 (", TEXT(A3,"MMM D"), ")")</f>
        <v>Week 2 (Jan 6)</v>
      </c>
      <c r="C3">
        <v>8.5</v>
      </c>
      <c r="D3">
        <v>6.5</v>
      </c>
      <c r="E3">
        <v>6.5</v>
      </c>
      <c r="F3">
        <v>9</v>
      </c>
      <c r="G3">
        <v>6</v>
      </c>
      <c r="H3">
        <v>0</v>
      </c>
      <c r="I3">
        <v>0</v>
      </c>
      <c r="J3" s="12">
        <f t="shared" si="0"/>
        <v>36.5</v>
      </c>
      <c r="K3" s="13">
        <f>AVERAGE(J$2:J3)</f>
        <v>20.25</v>
      </c>
      <c r="L3" s="23">
        <v>9.5</v>
      </c>
      <c r="M3" s="24">
        <f t="shared" si="1"/>
        <v>0.26027397260273971</v>
      </c>
      <c r="N3" s="25">
        <f>AVERAGE(M$2:M3)*100</f>
        <v>38.013698630136986</v>
      </c>
      <c r="O3" s="1"/>
      <c r="AC3" s="17">
        <f>AC2</f>
        <v>45</v>
      </c>
      <c r="AD3" s="18">
        <f>AD2</f>
        <v>35</v>
      </c>
    </row>
    <row r="4" spans="1:30" x14ac:dyDescent="0.25">
      <c r="A4" s="10">
        <f t="shared" ref="A4:A19" si="2">A3+7</f>
        <v>43843</v>
      </c>
      <c r="B4" t="str">
        <f>CONCATENATE("Week 3 (", TEXT(A4,"MMM D"), ")")</f>
        <v>Week 3 (Jan 13)</v>
      </c>
      <c r="C4">
        <v>0</v>
      </c>
      <c r="D4">
        <v>10</v>
      </c>
      <c r="E4">
        <v>9</v>
      </c>
      <c r="F4">
        <v>7.5</v>
      </c>
      <c r="G4">
        <v>9</v>
      </c>
      <c r="H4">
        <v>0</v>
      </c>
      <c r="I4">
        <v>0</v>
      </c>
      <c r="J4" s="12">
        <f t="shared" si="0"/>
        <v>35.5</v>
      </c>
      <c r="K4" s="13">
        <f>AVERAGE(J$2:J4)</f>
        <v>25.333333333333332</v>
      </c>
      <c r="L4" s="23">
        <v>16.5</v>
      </c>
      <c r="M4" s="24">
        <f t="shared" si="1"/>
        <v>0.46478873239436619</v>
      </c>
      <c r="N4" s="25">
        <f>AVERAGE(M$2:M4)*100</f>
        <v>40.835423499903527</v>
      </c>
      <c r="O4" s="1"/>
      <c r="AC4" s="17">
        <f t="shared" ref="AC4:AD29" si="3">AC3</f>
        <v>45</v>
      </c>
      <c r="AD4" s="18">
        <f t="shared" si="3"/>
        <v>35</v>
      </c>
    </row>
    <row r="5" spans="1:30" x14ac:dyDescent="0.25">
      <c r="A5" s="10">
        <f t="shared" si="2"/>
        <v>43850</v>
      </c>
      <c r="B5" t="str">
        <f>CONCATENATE("Week 4 (", TEXT(A5,"MMM D"), ")")</f>
        <v>Week 4 (Jan 20)</v>
      </c>
      <c r="C5">
        <v>9</v>
      </c>
      <c r="D5">
        <v>10</v>
      </c>
      <c r="E5">
        <v>6</v>
      </c>
      <c r="F5">
        <v>7.5</v>
      </c>
      <c r="G5">
        <v>7</v>
      </c>
      <c r="H5">
        <v>0</v>
      </c>
      <c r="I5">
        <v>0</v>
      </c>
      <c r="J5" s="12">
        <f t="shared" si="0"/>
        <v>39.5</v>
      </c>
      <c r="K5" s="13">
        <f>AVERAGE(J$2:J5)</f>
        <v>28.875</v>
      </c>
      <c r="L5" s="23">
        <v>6</v>
      </c>
      <c r="M5" s="24">
        <f t="shared" si="1"/>
        <v>0.15189873417721519</v>
      </c>
      <c r="N5" s="25">
        <f>AVERAGE(M$2:M5)*100</f>
        <v>34.424035979358024</v>
      </c>
      <c r="O5" s="1"/>
      <c r="AC5" s="17">
        <f t="shared" si="3"/>
        <v>45</v>
      </c>
      <c r="AD5" s="18">
        <f t="shared" si="3"/>
        <v>35</v>
      </c>
    </row>
    <row r="6" spans="1:30" x14ac:dyDescent="0.25">
      <c r="A6" s="10">
        <f t="shared" si="2"/>
        <v>43857</v>
      </c>
      <c r="B6" t="str">
        <f>CONCATENATE("Week 5 (", TEXT(A6,"MMM D"), ")")</f>
        <v>Week 5 (Jan 27)</v>
      </c>
      <c r="C6">
        <v>7.5</v>
      </c>
      <c r="D6">
        <v>7</v>
      </c>
      <c r="E6">
        <v>8.5</v>
      </c>
      <c r="F6">
        <v>12</v>
      </c>
      <c r="G6">
        <v>5</v>
      </c>
      <c r="H6">
        <v>0</v>
      </c>
      <c r="I6">
        <v>0</v>
      </c>
      <c r="J6" s="12">
        <f t="shared" si="0"/>
        <v>40</v>
      </c>
      <c r="K6" s="13">
        <f>AVERAGE(J$2:J6)</f>
        <v>31.1</v>
      </c>
      <c r="L6" s="23">
        <v>7.5</v>
      </c>
      <c r="M6" s="24">
        <f t="shared" si="1"/>
        <v>0.1875</v>
      </c>
      <c r="N6" s="25">
        <f>AVERAGE(M$2:M6)*100</f>
        <v>31.289228783486422</v>
      </c>
      <c r="O6" s="1"/>
      <c r="AC6" s="17">
        <f t="shared" si="3"/>
        <v>45</v>
      </c>
      <c r="AD6" s="18">
        <f t="shared" si="3"/>
        <v>35</v>
      </c>
    </row>
    <row r="7" spans="1:30" x14ac:dyDescent="0.25">
      <c r="A7" s="10">
        <f t="shared" si="2"/>
        <v>43864</v>
      </c>
      <c r="B7" t="str">
        <f>CONCATENATE("Week 6 (", TEXT(A7,"MMM D"), ")")</f>
        <v>Week 6 (Feb 3)</v>
      </c>
      <c r="C7">
        <v>1.5</v>
      </c>
      <c r="D7">
        <v>7.5</v>
      </c>
      <c r="E7">
        <v>5</v>
      </c>
      <c r="F7">
        <v>10</v>
      </c>
      <c r="G7">
        <v>7</v>
      </c>
      <c r="H7">
        <v>0</v>
      </c>
      <c r="I7">
        <v>0</v>
      </c>
      <c r="J7" s="12">
        <f t="shared" si="0"/>
        <v>31</v>
      </c>
      <c r="K7" s="13">
        <f>AVERAGE(J$2:J7)</f>
        <v>31.083333333333332</v>
      </c>
      <c r="L7" s="23">
        <v>3</v>
      </c>
      <c r="M7" s="24">
        <f t="shared" si="1"/>
        <v>9.6774193548387094E-2</v>
      </c>
      <c r="N7" s="25">
        <f>AVERAGE(M$2:M7)*100</f>
        <v>27.687260545378468</v>
      </c>
      <c r="O7" s="1"/>
      <c r="AC7" s="17">
        <f t="shared" si="3"/>
        <v>45</v>
      </c>
      <c r="AD7" s="18">
        <f t="shared" si="3"/>
        <v>35</v>
      </c>
    </row>
    <row r="8" spans="1:30" x14ac:dyDescent="0.25">
      <c r="A8" s="10">
        <f t="shared" si="2"/>
        <v>43871</v>
      </c>
      <c r="B8" t="str">
        <f>CONCATENATE("Week 7 (", TEXT(A8,"MMM D"), ")")</f>
        <v>Week 7 (Feb 10)</v>
      </c>
      <c r="C8">
        <v>6.5</v>
      </c>
      <c r="D8">
        <v>11</v>
      </c>
      <c r="E8">
        <v>9</v>
      </c>
      <c r="F8">
        <v>8</v>
      </c>
      <c r="G8">
        <v>7.5</v>
      </c>
      <c r="H8">
        <v>0</v>
      </c>
      <c r="I8">
        <v>0</v>
      </c>
      <c r="J8" s="12">
        <f t="shared" si="0"/>
        <v>42</v>
      </c>
      <c r="K8" s="13">
        <f>AVERAGE(J$2:J8)</f>
        <v>32.642857142857146</v>
      </c>
      <c r="L8" s="23">
        <v>0</v>
      </c>
      <c r="M8" s="24">
        <f t="shared" si="1"/>
        <v>0</v>
      </c>
      <c r="N8" s="25">
        <f>AVERAGE(M$2:M8)*100</f>
        <v>23.731937610324401</v>
      </c>
      <c r="O8" s="1"/>
      <c r="AC8" s="17">
        <f t="shared" si="3"/>
        <v>45</v>
      </c>
      <c r="AD8" s="18">
        <f t="shared" si="3"/>
        <v>35</v>
      </c>
    </row>
    <row r="9" spans="1:30" x14ac:dyDescent="0.25">
      <c r="A9" s="10">
        <f t="shared" si="2"/>
        <v>43878</v>
      </c>
      <c r="B9" t="str">
        <f>CONCATENATE("Week 8 (", TEXT(A9,"MMM D"), ")")</f>
        <v>Week 8 (Feb 17)</v>
      </c>
      <c r="C9">
        <v>5.5</v>
      </c>
      <c r="D9">
        <v>8</v>
      </c>
      <c r="E9">
        <v>7</v>
      </c>
      <c r="F9">
        <v>11</v>
      </c>
      <c r="G9">
        <v>6</v>
      </c>
      <c r="H9">
        <v>0</v>
      </c>
      <c r="I9">
        <v>0</v>
      </c>
      <c r="J9" s="12">
        <f t="shared" si="0"/>
        <v>37.5</v>
      </c>
      <c r="K9" s="13">
        <f>AVERAGE(J$2:J9)</f>
        <v>33.25</v>
      </c>
      <c r="L9" s="23">
        <v>10</v>
      </c>
      <c r="M9" s="24">
        <f t="shared" si="1"/>
        <v>0.26666666666666666</v>
      </c>
      <c r="N9" s="25">
        <f>AVERAGE(M$2:M9)*100</f>
        <v>24.098778742367184</v>
      </c>
      <c r="O9" s="1"/>
      <c r="AC9" s="17">
        <f t="shared" si="3"/>
        <v>45</v>
      </c>
      <c r="AD9" s="18">
        <f t="shared" si="3"/>
        <v>35</v>
      </c>
    </row>
    <row r="10" spans="1:30" x14ac:dyDescent="0.25">
      <c r="A10" s="10">
        <f t="shared" si="2"/>
        <v>43885</v>
      </c>
      <c r="B10" t="str">
        <f>CONCATENATE("Week 9 (", TEXT(A10,"MMM D"), ")")</f>
        <v>Week 9 (Feb 24)</v>
      </c>
      <c r="C10">
        <v>5.5</v>
      </c>
      <c r="D10">
        <v>11</v>
      </c>
      <c r="E10">
        <v>6.5</v>
      </c>
      <c r="F10">
        <v>10.5</v>
      </c>
      <c r="G10">
        <v>9</v>
      </c>
      <c r="H10">
        <v>0</v>
      </c>
      <c r="I10">
        <v>0</v>
      </c>
      <c r="J10" s="12">
        <f t="shared" si="0"/>
        <v>42.5</v>
      </c>
      <c r="K10" s="13">
        <f>AVERAGE(J$2:J10)</f>
        <v>34.277777777777779</v>
      </c>
      <c r="L10" s="23">
        <v>8</v>
      </c>
      <c r="M10" s="24">
        <f t="shared" si="1"/>
        <v>0.18823529411764706</v>
      </c>
      <c r="N10" s="25">
        <f>AVERAGE(M$2:M10)*100</f>
        <v>23.512639927855794</v>
      </c>
      <c r="O10" s="1"/>
      <c r="AC10" s="17">
        <f t="shared" si="3"/>
        <v>45</v>
      </c>
      <c r="AD10" s="18">
        <f t="shared" si="3"/>
        <v>35</v>
      </c>
    </row>
    <row r="11" spans="1:30" x14ac:dyDescent="0.25">
      <c r="A11" s="10">
        <f t="shared" si="2"/>
        <v>43892</v>
      </c>
      <c r="B11" t="str">
        <f>CONCATENATE("Week 10 (", TEXT(A11,"MMM D"), ")")</f>
        <v>Week 10 (Mar 2)</v>
      </c>
      <c r="C11">
        <v>3</v>
      </c>
      <c r="D11">
        <v>9</v>
      </c>
      <c r="E11">
        <v>4</v>
      </c>
      <c r="F11">
        <v>8</v>
      </c>
      <c r="G11">
        <v>9</v>
      </c>
      <c r="H11">
        <v>0</v>
      </c>
      <c r="I11">
        <v>0</v>
      </c>
      <c r="J11" s="12">
        <f t="shared" si="0"/>
        <v>33</v>
      </c>
      <c r="K11" s="13">
        <f>AVERAGE(J$2:J11)</f>
        <v>34.15</v>
      </c>
      <c r="L11" s="23">
        <v>9.5</v>
      </c>
      <c r="M11" s="24">
        <f t="shared" si="1"/>
        <v>0.2878787878787879</v>
      </c>
      <c r="N11" s="25">
        <f>AVERAGE(M$2:M11)*100</f>
        <v>24.040163813858094</v>
      </c>
      <c r="O11" s="1"/>
      <c r="AC11" s="17">
        <f t="shared" si="3"/>
        <v>45</v>
      </c>
      <c r="AD11" s="18">
        <f t="shared" si="3"/>
        <v>35</v>
      </c>
    </row>
    <row r="12" spans="1:30" x14ac:dyDescent="0.25">
      <c r="A12" s="10">
        <f t="shared" si="2"/>
        <v>43899</v>
      </c>
      <c r="B12" t="str">
        <f>CONCATENATE("Week 11 (", TEXT(A12,"MMM D"), ")")</f>
        <v>Week 11 (Mar 9)</v>
      </c>
      <c r="C12">
        <v>2</v>
      </c>
      <c r="D12">
        <v>7.5</v>
      </c>
      <c r="E12">
        <v>6</v>
      </c>
      <c r="F12">
        <v>7</v>
      </c>
      <c r="G12">
        <v>0</v>
      </c>
      <c r="H12">
        <v>0</v>
      </c>
      <c r="I12">
        <v>0</v>
      </c>
      <c r="J12" s="12">
        <f t="shared" si="0"/>
        <v>22.5</v>
      </c>
      <c r="K12" s="13">
        <f>AVERAGE(J$2:J12)</f>
        <v>33.090909090909093</v>
      </c>
      <c r="L12" s="23">
        <v>14</v>
      </c>
      <c r="M12" s="24">
        <f t="shared" si="1"/>
        <v>0.62222222222222223</v>
      </c>
      <c r="N12" s="25">
        <f>AVERAGE(M$2:M12)*100</f>
        <v>27.511260032800287</v>
      </c>
      <c r="O12" s="1"/>
      <c r="AC12" s="17">
        <f t="shared" si="3"/>
        <v>45</v>
      </c>
      <c r="AD12" s="18">
        <f t="shared" si="3"/>
        <v>35</v>
      </c>
    </row>
    <row r="13" spans="1:30" x14ac:dyDescent="0.25">
      <c r="A13" s="10">
        <f t="shared" si="2"/>
        <v>43906</v>
      </c>
      <c r="B13" t="str">
        <f>CONCATENATE("Week 12 (", TEXT(A13,"MMM D"), ")")</f>
        <v>Week 12 (Mar 16)</v>
      </c>
      <c r="C13">
        <v>2</v>
      </c>
      <c r="D13">
        <v>0</v>
      </c>
      <c r="E13">
        <v>0</v>
      </c>
      <c r="F13">
        <v>0</v>
      </c>
      <c r="G13">
        <v>6.5</v>
      </c>
      <c r="H13">
        <v>0</v>
      </c>
      <c r="I13">
        <v>0</v>
      </c>
      <c r="J13" s="12">
        <f t="shared" si="0"/>
        <v>8.5</v>
      </c>
      <c r="K13" s="13">
        <f>AVERAGE(J$2:J13)</f>
        <v>31.041666666666668</v>
      </c>
      <c r="L13" s="23">
        <v>26</v>
      </c>
      <c r="M13" s="24">
        <f t="shared" si="1"/>
        <v>3.0588235294117645</v>
      </c>
      <c r="N13" s="25">
        <f>AVERAGE(M$2:M13)*100</f>
        <v>50.708851108498308</v>
      </c>
      <c r="O13" s="1"/>
      <c r="AC13" s="17">
        <f t="shared" si="3"/>
        <v>45</v>
      </c>
      <c r="AD13" s="18">
        <f t="shared" si="3"/>
        <v>35</v>
      </c>
    </row>
    <row r="14" spans="1:30" x14ac:dyDescent="0.25">
      <c r="A14" s="10">
        <f t="shared" si="2"/>
        <v>43913</v>
      </c>
      <c r="B14" t="str">
        <f>CONCATENATE("Week 13 (", TEXT(A14,"MMM D"), ")")</f>
        <v>Week 13 (Mar 23)</v>
      </c>
      <c r="C14">
        <v>3</v>
      </c>
      <c r="D14">
        <v>4.5</v>
      </c>
      <c r="E14">
        <v>4</v>
      </c>
      <c r="F14">
        <v>1.5</v>
      </c>
      <c r="G14">
        <v>7</v>
      </c>
      <c r="H14">
        <v>1</v>
      </c>
      <c r="I14">
        <v>0</v>
      </c>
      <c r="J14" s="12">
        <f t="shared" si="0"/>
        <v>21</v>
      </c>
      <c r="K14" s="13">
        <f>AVERAGE(J$2:J14)</f>
        <v>30.26923076923077</v>
      </c>
      <c r="L14" s="23">
        <v>3</v>
      </c>
      <c r="M14" s="24">
        <f t="shared" si="1"/>
        <v>0.14285714285714285</v>
      </c>
      <c r="N14" s="25">
        <f>AVERAGE(M$2:M14)*100</f>
        <v>47.907071352899536</v>
      </c>
      <c r="O14" s="1"/>
      <c r="AC14" s="17">
        <f t="shared" si="3"/>
        <v>45</v>
      </c>
      <c r="AD14" s="18">
        <f t="shared" si="3"/>
        <v>35</v>
      </c>
    </row>
    <row r="15" spans="1:30" x14ac:dyDescent="0.25">
      <c r="A15" s="10">
        <f t="shared" si="2"/>
        <v>43920</v>
      </c>
      <c r="B15" t="str">
        <f>CONCATENATE("Week 14 (", TEXT(A15,"MMM D"), ")")</f>
        <v>Week 14 (Mar 30)</v>
      </c>
      <c r="C15">
        <v>4.5</v>
      </c>
      <c r="D15">
        <v>7</v>
      </c>
      <c r="E15">
        <v>2</v>
      </c>
      <c r="F15">
        <v>8</v>
      </c>
      <c r="G15">
        <v>4.5</v>
      </c>
      <c r="H15">
        <v>0</v>
      </c>
      <c r="I15">
        <v>0</v>
      </c>
      <c r="J15" s="12">
        <f t="shared" si="0"/>
        <v>26</v>
      </c>
      <c r="K15" s="13">
        <f>AVERAGE(J$2:J15)</f>
        <v>29.964285714285715</v>
      </c>
      <c r="L15" s="23">
        <v>0</v>
      </c>
      <c r="M15" s="24">
        <f t="shared" si="1"/>
        <v>0</v>
      </c>
      <c r="N15" s="25">
        <f>AVERAGE(M$2:M15)*100</f>
        <v>44.485137684835287</v>
      </c>
      <c r="O15" s="1"/>
      <c r="AC15" s="17">
        <f t="shared" si="3"/>
        <v>45</v>
      </c>
      <c r="AD15" s="18">
        <f t="shared" si="3"/>
        <v>35</v>
      </c>
    </row>
    <row r="16" spans="1:30" x14ac:dyDescent="0.25">
      <c r="A16" s="10">
        <f t="shared" si="2"/>
        <v>43927</v>
      </c>
      <c r="B16" t="str">
        <f>CONCATENATE("Week 15 (", TEXT(A16,"MMM D"), ")")</f>
        <v>Week 15 (Apr 6)</v>
      </c>
      <c r="C16">
        <v>2.5</v>
      </c>
      <c r="D16">
        <v>5</v>
      </c>
      <c r="E16">
        <v>4</v>
      </c>
      <c r="F16">
        <v>6.5</v>
      </c>
      <c r="G16">
        <v>7.5</v>
      </c>
      <c r="H16">
        <v>0</v>
      </c>
      <c r="I16">
        <v>0</v>
      </c>
      <c r="J16" s="12">
        <f t="shared" si="0"/>
        <v>25.5</v>
      </c>
      <c r="K16" s="13">
        <f>AVERAGE(J$2:J16)</f>
        <v>29.666666666666668</v>
      </c>
      <c r="L16" s="23">
        <v>10</v>
      </c>
      <c r="M16" s="24">
        <f t="shared" si="1"/>
        <v>0.39215686274509803</v>
      </c>
      <c r="N16" s="25">
        <f>AVERAGE(M$2:M16)*100</f>
        <v>44.133840924146924</v>
      </c>
      <c r="O16" s="1"/>
      <c r="AC16" s="17">
        <f t="shared" si="3"/>
        <v>45</v>
      </c>
      <c r="AD16" s="18">
        <f t="shared" si="3"/>
        <v>35</v>
      </c>
    </row>
    <row r="17" spans="1:30" x14ac:dyDescent="0.25">
      <c r="A17" s="10">
        <f t="shared" si="2"/>
        <v>43934</v>
      </c>
      <c r="B17" t="str">
        <f>CONCATENATE("Week 16 (", TEXT(A17,"MMM D"), ")")</f>
        <v>Week 16 (Apr 13)</v>
      </c>
      <c r="C17">
        <v>3</v>
      </c>
      <c r="D17">
        <v>3.5</v>
      </c>
      <c r="E17">
        <v>1.5</v>
      </c>
      <c r="F17">
        <v>4</v>
      </c>
      <c r="G17">
        <v>2.5</v>
      </c>
      <c r="H17">
        <v>0</v>
      </c>
      <c r="I17">
        <v>0</v>
      </c>
      <c r="J17" s="12">
        <f t="shared" si="0"/>
        <v>14.5</v>
      </c>
      <c r="K17" s="13">
        <f>AVERAGE(J$2:J17)</f>
        <v>28.71875</v>
      </c>
      <c r="L17" s="23">
        <v>8</v>
      </c>
      <c r="M17" s="24">
        <f t="shared" si="1"/>
        <v>0.55172413793103448</v>
      </c>
      <c r="N17" s="25">
        <f>AVERAGE(M$2:M17)*100</f>
        <v>44.823751728456706</v>
      </c>
      <c r="O17" s="1"/>
      <c r="AC17" s="17">
        <f t="shared" si="3"/>
        <v>45</v>
      </c>
      <c r="AD17" s="18">
        <f t="shared" si="3"/>
        <v>35</v>
      </c>
    </row>
    <row r="18" spans="1:30" x14ac:dyDescent="0.25">
      <c r="A18" s="10">
        <f t="shared" si="2"/>
        <v>43941</v>
      </c>
      <c r="B18" t="str">
        <f>CONCATENATE("Week 17 (", TEXT(A18,"MMM D"), ")")</f>
        <v>Week 17 (Apr 20)</v>
      </c>
      <c r="C18">
        <v>6</v>
      </c>
      <c r="D18">
        <v>3</v>
      </c>
      <c r="E18">
        <v>8</v>
      </c>
      <c r="F18">
        <v>3</v>
      </c>
      <c r="G18">
        <v>4.5</v>
      </c>
      <c r="H18">
        <v>0</v>
      </c>
      <c r="I18">
        <v>0</v>
      </c>
      <c r="J18" s="12">
        <f t="shared" si="0"/>
        <v>24.5</v>
      </c>
      <c r="K18" s="13">
        <f>AVERAGE(J$2:J18)</f>
        <v>28.470588235294116</v>
      </c>
      <c r="L18" s="23">
        <v>9.5</v>
      </c>
      <c r="M18" s="24">
        <f t="shared" si="1"/>
        <v>0.38775510204081631</v>
      </c>
      <c r="N18" s="25">
        <f>AVERAGE(M$2:M18)*100</f>
        <v>44.467972815258172</v>
      </c>
      <c r="O18" s="1"/>
      <c r="AC18" s="17">
        <f t="shared" si="3"/>
        <v>45</v>
      </c>
      <c r="AD18" s="18">
        <f t="shared" si="3"/>
        <v>35</v>
      </c>
    </row>
    <row r="19" spans="1:30" x14ac:dyDescent="0.25">
      <c r="A19" s="10">
        <f t="shared" si="2"/>
        <v>43948</v>
      </c>
      <c r="B19" t="str">
        <f>CONCATENATE("Week 18 (", TEXT(A19,"MMM D"), ")")</f>
        <v>Week 18 (Apr 27)</v>
      </c>
      <c r="C19">
        <v>5.5</v>
      </c>
      <c r="D19">
        <v>4</v>
      </c>
      <c r="E19">
        <v>1</v>
      </c>
      <c r="F19">
        <v>4.5</v>
      </c>
      <c r="G19">
        <v>6</v>
      </c>
      <c r="H19">
        <v>0</v>
      </c>
      <c r="I19">
        <v>0</v>
      </c>
      <c r="J19" s="12">
        <f>SUM(C19:I19)</f>
        <v>21</v>
      </c>
      <c r="K19" s="13">
        <f>AVERAGE(J$2:J19)</f>
        <v>28.055555555555557</v>
      </c>
      <c r="L19" s="23">
        <v>1</v>
      </c>
      <c r="M19" s="24">
        <f t="shared" si="1"/>
        <v>4.7619047619047616E-2</v>
      </c>
      <c r="N19" s="25">
        <f>AVERAGE(M$2:M19)*100</f>
        <v>42.262080145627422</v>
      </c>
      <c r="O19" s="1"/>
      <c r="AC19" s="17">
        <f t="shared" si="3"/>
        <v>45</v>
      </c>
      <c r="AD19" s="18">
        <f t="shared" si="3"/>
        <v>35</v>
      </c>
    </row>
    <row r="20" spans="1:30" x14ac:dyDescent="0.25">
      <c r="B20" s="2"/>
      <c r="C20" s="40" t="s">
        <v>0</v>
      </c>
      <c r="D20" s="40" t="s">
        <v>1</v>
      </c>
      <c r="E20" s="40" t="s">
        <v>2</v>
      </c>
      <c r="F20" s="40" t="s">
        <v>3</v>
      </c>
      <c r="G20" s="40" t="s">
        <v>4</v>
      </c>
      <c r="H20" s="40" t="s">
        <v>5</v>
      </c>
      <c r="I20" s="40" t="s">
        <v>6</v>
      </c>
      <c r="J20" s="3"/>
      <c r="K20" s="4"/>
      <c r="L20" s="4"/>
      <c r="M20" s="4"/>
      <c r="N20" s="4"/>
      <c r="O20" s="1"/>
      <c r="AC20" s="17">
        <f t="shared" si="3"/>
        <v>45</v>
      </c>
      <c r="AD20" s="18">
        <f t="shared" si="3"/>
        <v>35</v>
      </c>
    </row>
    <row r="21" spans="1:30" x14ac:dyDescent="0.25">
      <c r="K21" s="1"/>
      <c r="L21" s="1"/>
      <c r="M21" s="1"/>
      <c r="N21" s="1"/>
      <c r="O21" s="1"/>
      <c r="AC21" s="17">
        <f t="shared" si="3"/>
        <v>45</v>
      </c>
      <c r="AD21" s="18">
        <f t="shared" si="3"/>
        <v>35</v>
      </c>
    </row>
    <row r="22" spans="1:30" x14ac:dyDescent="0.25">
      <c r="B22" t="s">
        <v>64</v>
      </c>
      <c r="C22">
        <f>AVERAGE(C2:C19)</f>
        <v>4.1944444444444446</v>
      </c>
      <c r="D22">
        <f>AVERAGE(D2:D19)</f>
        <v>6.3611111111111107</v>
      </c>
      <c r="E22">
        <f>AVERAGE(E2:E19)</f>
        <v>4.8888888888888893</v>
      </c>
      <c r="F22">
        <f>AVERAGE(F2:F19)</f>
        <v>6.5555555555555554</v>
      </c>
      <c r="G22">
        <f>AVERAGE(G2:G19)</f>
        <v>6</v>
      </c>
      <c r="H22">
        <f>AVERAGE(H2:H19)</f>
        <v>5.5555555555555552E-2</v>
      </c>
      <c r="I22">
        <f>AVERAGE(I2:I19)</f>
        <v>0</v>
      </c>
      <c r="K22" s="1"/>
      <c r="L22" s="1"/>
      <c r="M22" s="1"/>
      <c r="O22" s="1"/>
      <c r="AC22" s="17">
        <f t="shared" si="3"/>
        <v>45</v>
      </c>
      <c r="AD22" s="18">
        <f t="shared" si="3"/>
        <v>35</v>
      </c>
    </row>
    <row r="23" spans="1:30" x14ac:dyDescent="0.25">
      <c r="B23" t="s">
        <v>62</v>
      </c>
      <c r="C23" s="1">
        <f>STDEV(C2:C20)</f>
        <v>2.717800196573827</v>
      </c>
      <c r="D23" s="1">
        <f>STDEV(D2:D20)</f>
        <v>3.3772837831064759</v>
      </c>
      <c r="E23" s="1">
        <f>STDEV(E2:E20)</f>
        <v>3.0076156060884722</v>
      </c>
      <c r="F23" s="1">
        <f>STDEV(F2:F20)</f>
        <v>3.6456617606687836</v>
      </c>
      <c r="G23" s="1">
        <f>STDEV(G2:G20)</f>
        <v>2.3326329481056884</v>
      </c>
      <c r="H23" s="1">
        <f>STDEV(H2:H20)</f>
        <v>0.23570226039551584</v>
      </c>
      <c r="I23" s="1">
        <f>STDEV(I2:I20)</f>
        <v>0</v>
      </c>
      <c r="K23" s="1"/>
      <c r="L23" s="1"/>
      <c r="M23" s="1"/>
      <c r="N23" s="1"/>
      <c r="O23" s="1"/>
      <c r="AC23" s="17">
        <f t="shared" si="3"/>
        <v>45</v>
      </c>
      <c r="AD23" s="18">
        <f t="shared" si="3"/>
        <v>35</v>
      </c>
    </row>
    <row r="24" spans="1:30" x14ac:dyDescent="0.25">
      <c r="B24" t="s">
        <v>63</v>
      </c>
      <c r="C24">
        <f>CONFIDENCE(0.05,C23,COUNT(C2:C19))</f>
        <v>1.2555365620833241</v>
      </c>
      <c r="D24">
        <f>CONFIDENCE(0.05,D23,COUNT(D2:D19))</f>
        <v>1.5601968369738042</v>
      </c>
      <c r="E24">
        <f>CONFIDENCE(0.05,E23,COUNT(E2:E19))</f>
        <v>1.3894219902172624</v>
      </c>
      <c r="F24">
        <f>CONFIDENCE(0.05,F23,COUNT(F2:F19))</f>
        <v>1.684178858798749</v>
      </c>
      <c r="G24">
        <f>CONFIDENCE(0.05,G23,COUNT(G2:G19))</f>
        <v>1.077601641194579</v>
      </c>
      <c r="H24">
        <f>CONFIDENCE(0.05,H23,COUNT(H2:H19))</f>
        <v>0.10888688803000299</v>
      </c>
      <c r="I24" t="e">
        <f>CONFIDENCE(0.05,I23,COUNT(I2:I19))</f>
        <v>#NUM!</v>
      </c>
      <c r="L24" s="1"/>
      <c r="O24" s="1"/>
      <c r="AC24" s="17">
        <f t="shared" si="3"/>
        <v>45</v>
      </c>
      <c r="AD24" s="18">
        <f t="shared" si="3"/>
        <v>35</v>
      </c>
    </row>
    <row r="25" spans="1:30" x14ac:dyDescent="0.25">
      <c r="O25" s="1"/>
      <c r="AC25" s="17">
        <f t="shared" si="3"/>
        <v>45</v>
      </c>
      <c r="AD25" s="18">
        <f t="shared" si="3"/>
        <v>35</v>
      </c>
    </row>
    <row r="26" spans="1:30" x14ac:dyDescent="0.25">
      <c r="O26" s="1"/>
      <c r="AC26" s="17">
        <f t="shared" si="3"/>
        <v>45</v>
      </c>
      <c r="AD26" s="18">
        <f t="shared" si="3"/>
        <v>35</v>
      </c>
    </row>
    <row r="27" spans="1:30" ht="15" customHeight="1" x14ac:dyDescent="0.25">
      <c r="O27" s="1"/>
      <c r="AC27" s="17">
        <f t="shared" si="3"/>
        <v>45</v>
      </c>
      <c r="AD27" s="18">
        <f t="shared" si="3"/>
        <v>35</v>
      </c>
    </row>
    <row r="28" spans="1:30" ht="15" customHeight="1" x14ac:dyDescent="0.25">
      <c r="O28" s="1"/>
      <c r="AC28" s="17">
        <f t="shared" si="3"/>
        <v>45</v>
      </c>
      <c r="AD28" s="18">
        <f t="shared" si="3"/>
        <v>35</v>
      </c>
    </row>
    <row r="29" spans="1:30" x14ac:dyDescent="0.25">
      <c r="O29" s="1"/>
      <c r="AC29" s="17">
        <f t="shared" si="3"/>
        <v>45</v>
      </c>
      <c r="AD29" s="18">
        <f t="shared" si="3"/>
        <v>35</v>
      </c>
    </row>
    <row r="30" spans="1:30" x14ac:dyDescent="0.25">
      <c r="O30" s="1"/>
    </row>
    <row r="38" spans="26:26" x14ac:dyDescent="0.25">
      <c r="Z38" t="str">
        <f>_xlfn.CONCAT("Average: ", ROUND(INDEX(K2:K19,MATCH(1E+100,I2:I19,1)), 2), " hrs/week")</f>
        <v>Average: 28.06 hrs/week</v>
      </c>
    </row>
    <row r="39" spans="26:26" x14ac:dyDescent="0.25">
      <c r="Z39" t="s">
        <v>65</v>
      </c>
    </row>
    <row r="40" spans="26:26" x14ac:dyDescent="0.25">
      <c r="Z40" t="str">
        <f>_xlfn.CONCAT("Average PQO: ", ROUND(INDEX(N2:N19,MATCH(1E+100,I2:I19,1)), 2), "%")</f>
        <v>Average PQO: 42.26%</v>
      </c>
    </row>
    <row r="41" spans="26:26" x14ac:dyDescent="0.25">
      <c r="Z41" t="s">
        <v>66</v>
      </c>
    </row>
    <row r="43" spans="26:26" ht="60" x14ac:dyDescent="0.25">
      <c r="Z43" s="2" t="str">
        <f>_xlfn.TEXTJOIN(CHAR(10), FALSE, Z38:Z41)</f>
        <v>Average: 28.06 hrs/week
Objective: 40 hrs/week (5 day x 8 hrs)
Average PQO: 42.26%
Objective PQO: 60% of total hours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39E8-15A8-49BB-845D-CC0815CA17CA}">
  <dimension ref="A1:AD43"/>
  <sheetViews>
    <sheetView zoomScale="85" zoomScaleNormal="85" zoomScalePageLayoutView="55" workbookViewId="0">
      <selection activeCell="A22" sqref="A22"/>
    </sheetView>
  </sheetViews>
  <sheetFormatPr defaultRowHeight="15" x14ac:dyDescent="0.25"/>
  <cols>
    <col min="1" max="1" width="19" bestFit="1" customWidth="1"/>
    <col min="2" max="2" width="17" bestFit="1" customWidth="1"/>
    <col min="10" max="10" width="10.7109375" bestFit="1" customWidth="1"/>
    <col min="11" max="11" width="12" bestFit="1" customWidth="1"/>
    <col min="12" max="12" width="11.140625" customWidth="1"/>
    <col min="13" max="13" width="11.7109375" customWidth="1"/>
    <col min="14" max="14" width="12.7109375" bestFit="1" customWidth="1"/>
    <col min="15" max="15" width="10.85546875" bestFit="1" customWidth="1"/>
    <col min="26" max="26" width="40.42578125" customWidth="1"/>
    <col min="27" max="27" width="8.28515625" customWidth="1"/>
    <col min="28" max="28" width="6" customWidth="1"/>
    <col min="29" max="29" width="9.5703125" bestFit="1" customWidth="1"/>
    <col min="30" max="30" width="9.85546875" bestFit="1" customWidth="1"/>
  </cols>
  <sheetData>
    <row r="1" spans="1:30" s="3" customFormat="1" x14ac:dyDescent="0.25">
      <c r="A1" s="3" t="s">
        <v>33</v>
      </c>
      <c r="B1" s="3" t="s">
        <v>18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14" t="s">
        <v>7</v>
      </c>
      <c r="K1" s="15" t="s">
        <v>8</v>
      </c>
      <c r="L1" s="22" t="s">
        <v>40</v>
      </c>
      <c r="M1" s="22" t="s">
        <v>41</v>
      </c>
      <c r="N1" s="22" t="s">
        <v>42</v>
      </c>
      <c r="AC1" s="17" t="s">
        <v>9</v>
      </c>
      <c r="AD1" s="18" t="s">
        <v>26</v>
      </c>
    </row>
    <row r="2" spans="1:30" x14ac:dyDescent="0.25">
      <c r="A2" s="9">
        <v>43955</v>
      </c>
      <c r="B2" s="16" t="str">
        <f>CONCATENATE("Week 1 (", TEXT(A2,"MMM D"), ")")</f>
        <v>Week 1 (May 4)</v>
      </c>
      <c r="C2" s="16">
        <v>7</v>
      </c>
      <c r="D2" s="16">
        <v>5.5</v>
      </c>
      <c r="E2" s="16">
        <v>9</v>
      </c>
      <c r="F2" s="16">
        <v>7</v>
      </c>
      <c r="G2" s="16">
        <v>7.5</v>
      </c>
      <c r="H2" s="16">
        <v>0</v>
      </c>
      <c r="I2" s="16">
        <v>0</v>
      </c>
      <c r="J2" s="12">
        <f t="shared" ref="J2:J19" si="0">SUM(C2:I2)</f>
        <v>36</v>
      </c>
      <c r="K2" s="13">
        <f>AVERAGE(J2:J2)</f>
        <v>36</v>
      </c>
      <c r="L2" s="23">
        <v>7.5</v>
      </c>
      <c r="M2" s="24">
        <f t="shared" ref="M2:M19" si="1">L2/J2</f>
        <v>0.20833333333333334</v>
      </c>
      <c r="N2" s="25">
        <f>AVERAGE(M$2:M2)*100</f>
        <v>20.833333333333336</v>
      </c>
      <c r="O2" s="1"/>
      <c r="AC2" s="11">
        <v>45</v>
      </c>
      <c r="AD2" s="11">
        <v>35</v>
      </c>
    </row>
    <row r="3" spans="1:30" x14ac:dyDescent="0.25">
      <c r="A3" s="10">
        <f>A2+7</f>
        <v>43962</v>
      </c>
      <c r="B3" t="str">
        <f>CONCATENATE("Week 2 (", TEXT(A3,"MMM D"), ")")</f>
        <v>Week 2 (May 11)</v>
      </c>
      <c r="C3">
        <v>7</v>
      </c>
      <c r="D3">
        <v>6</v>
      </c>
      <c r="E3">
        <v>4.5</v>
      </c>
      <c r="F3">
        <v>3.5</v>
      </c>
      <c r="G3">
        <v>8</v>
      </c>
      <c r="H3">
        <v>0</v>
      </c>
      <c r="I3">
        <v>0</v>
      </c>
      <c r="J3" s="12">
        <f t="shared" si="0"/>
        <v>29</v>
      </c>
      <c r="K3" s="13">
        <f>AVERAGE(J$2:J3)</f>
        <v>32.5</v>
      </c>
      <c r="L3" s="23">
        <v>9.5</v>
      </c>
      <c r="M3" s="24">
        <f t="shared" si="1"/>
        <v>0.32758620689655171</v>
      </c>
      <c r="N3" s="25">
        <f>AVERAGE(M$2:M3)*100</f>
        <v>26.795977011494255</v>
      </c>
      <c r="O3" s="1"/>
      <c r="AC3" s="17">
        <f>AC2</f>
        <v>45</v>
      </c>
      <c r="AD3" s="18">
        <f>AD2</f>
        <v>35</v>
      </c>
    </row>
    <row r="4" spans="1:30" x14ac:dyDescent="0.25">
      <c r="A4" s="10">
        <f t="shared" ref="A4:A19" si="2">A3+7</f>
        <v>43969</v>
      </c>
      <c r="B4" t="str">
        <f>CONCATENATE("Week 3 (", TEXT(A4,"MMM D"), ")")</f>
        <v>Week 3 (May 18)</v>
      </c>
      <c r="C4">
        <v>13.5</v>
      </c>
      <c r="D4">
        <v>10</v>
      </c>
      <c r="E4">
        <v>10.5</v>
      </c>
      <c r="F4">
        <v>11</v>
      </c>
      <c r="G4">
        <v>8.5</v>
      </c>
      <c r="H4">
        <v>0</v>
      </c>
      <c r="I4">
        <v>1</v>
      </c>
      <c r="J4" s="12">
        <f t="shared" si="0"/>
        <v>54.5</v>
      </c>
      <c r="K4" s="13">
        <f>AVERAGE(J$2:J4)</f>
        <v>39.833333333333336</v>
      </c>
      <c r="L4" s="23">
        <v>16.5</v>
      </c>
      <c r="M4" s="24">
        <f t="shared" si="1"/>
        <v>0.30275229357798167</v>
      </c>
      <c r="N4" s="25">
        <f>AVERAGE(M$2:M4)*100</f>
        <v>27.955727793595557</v>
      </c>
      <c r="O4" s="1"/>
      <c r="AC4" s="17">
        <f t="shared" ref="AC4:AD29" si="3">AC3</f>
        <v>45</v>
      </c>
      <c r="AD4" s="18">
        <f t="shared" si="3"/>
        <v>35</v>
      </c>
    </row>
    <row r="5" spans="1:30" x14ac:dyDescent="0.25">
      <c r="A5" s="10">
        <f t="shared" si="2"/>
        <v>43976</v>
      </c>
      <c r="B5" t="str">
        <f>CONCATENATE("Week 4 (", TEXT(A5,"MMM D"), ")")</f>
        <v>Week 4 (May 25)</v>
      </c>
      <c r="C5">
        <v>8.5</v>
      </c>
      <c r="D5">
        <v>9.5</v>
      </c>
      <c r="E5">
        <v>7.5</v>
      </c>
      <c r="F5">
        <v>8.5</v>
      </c>
      <c r="G5">
        <v>10.5</v>
      </c>
      <c r="H5">
        <v>3</v>
      </c>
      <c r="I5">
        <v>0</v>
      </c>
      <c r="J5" s="12">
        <f t="shared" si="0"/>
        <v>47.5</v>
      </c>
      <c r="K5" s="13">
        <f>AVERAGE(J$2:J5)</f>
        <v>41.75</v>
      </c>
      <c r="L5" s="23">
        <v>6</v>
      </c>
      <c r="M5" s="24">
        <f t="shared" si="1"/>
        <v>0.12631578947368421</v>
      </c>
      <c r="N5" s="25">
        <f>AVERAGE(M$2:M5)*100</f>
        <v>24.12469058203877</v>
      </c>
      <c r="O5" s="1"/>
      <c r="AC5" s="17">
        <f t="shared" si="3"/>
        <v>45</v>
      </c>
      <c r="AD5" s="18">
        <f t="shared" si="3"/>
        <v>35</v>
      </c>
    </row>
    <row r="6" spans="1:30" x14ac:dyDescent="0.25">
      <c r="A6" s="10">
        <f t="shared" si="2"/>
        <v>43983</v>
      </c>
      <c r="B6" t="str">
        <f>CONCATENATE("Week 5 (", TEXT(A6,"MMM D"), ")")</f>
        <v>Week 5 (Jun 1)</v>
      </c>
      <c r="C6">
        <v>7.5</v>
      </c>
      <c r="D6">
        <v>6.5</v>
      </c>
      <c r="E6">
        <v>2.5</v>
      </c>
      <c r="F6">
        <v>9.5</v>
      </c>
      <c r="G6">
        <v>7.5</v>
      </c>
      <c r="H6">
        <v>0</v>
      </c>
      <c r="I6">
        <v>0</v>
      </c>
      <c r="J6" s="12">
        <f t="shared" si="0"/>
        <v>33.5</v>
      </c>
      <c r="K6" s="13">
        <f>AVERAGE(J$2:J6)</f>
        <v>40.1</v>
      </c>
      <c r="L6" s="23">
        <v>7.5</v>
      </c>
      <c r="M6" s="24">
        <f t="shared" si="1"/>
        <v>0.22388059701492538</v>
      </c>
      <c r="N6" s="25">
        <f>AVERAGE(M$2:M6)*100</f>
        <v>23.777364405929525</v>
      </c>
      <c r="O6" s="1"/>
      <c r="AC6" s="17">
        <f t="shared" si="3"/>
        <v>45</v>
      </c>
      <c r="AD6" s="18">
        <f t="shared" si="3"/>
        <v>35</v>
      </c>
    </row>
    <row r="7" spans="1:30" x14ac:dyDescent="0.25">
      <c r="A7" s="10">
        <f t="shared" si="2"/>
        <v>43990</v>
      </c>
      <c r="B7" t="str">
        <f>CONCATENATE("Week 6 (", TEXT(A7,"MMM D"), ")")</f>
        <v>Week 6 (Jun 8)</v>
      </c>
      <c r="C7">
        <v>8.5</v>
      </c>
      <c r="D7">
        <v>10.5</v>
      </c>
      <c r="E7">
        <v>7</v>
      </c>
      <c r="F7">
        <v>10.5</v>
      </c>
      <c r="G7">
        <v>11.5</v>
      </c>
      <c r="H7">
        <v>0</v>
      </c>
      <c r="I7">
        <v>0</v>
      </c>
      <c r="J7" s="12">
        <f t="shared" si="0"/>
        <v>48</v>
      </c>
      <c r="K7" s="13">
        <f>AVERAGE(J$2:J7)</f>
        <v>41.416666666666664</v>
      </c>
      <c r="L7" s="23">
        <v>3</v>
      </c>
      <c r="M7" s="24">
        <f t="shared" si="1"/>
        <v>6.25E-2</v>
      </c>
      <c r="N7" s="25">
        <f>AVERAGE(M$2:M7)*100</f>
        <v>20.856137004941271</v>
      </c>
      <c r="O7" s="1"/>
      <c r="AC7" s="17">
        <f t="shared" si="3"/>
        <v>45</v>
      </c>
      <c r="AD7" s="18">
        <f t="shared" si="3"/>
        <v>35</v>
      </c>
    </row>
    <row r="8" spans="1:30" x14ac:dyDescent="0.25">
      <c r="A8" s="10">
        <f t="shared" si="2"/>
        <v>43997</v>
      </c>
      <c r="B8" t="str">
        <f>CONCATENATE("Week 7 (", TEXT(A8,"MMM D"), ")")</f>
        <v>Week 7 (Jun 15)</v>
      </c>
      <c r="C8">
        <v>8.5</v>
      </c>
      <c r="D8">
        <v>8.5</v>
      </c>
      <c r="E8">
        <v>6.5</v>
      </c>
      <c r="F8">
        <v>7.5</v>
      </c>
      <c r="G8">
        <v>6.5</v>
      </c>
      <c r="H8">
        <v>0</v>
      </c>
      <c r="I8">
        <v>0</v>
      </c>
      <c r="J8" s="12">
        <f t="shared" si="0"/>
        <v>37.5</v>
      </c>
      <c r="K8" s="13">
        <f>AVERAGE(J$2:J8)</f>
        <v>40.857142857142854</v>
      </c>
      <c r="L8" s="23">
        <v>0</v>
      </c>
      <c r="M8" s="24">
        <f t="shared" si="1"/>
        <v>0</v>
      </c>
      <c r="N8" s="25">
        <f>AVERAGE(M$2:M8)*100</f>
        <v>17.876688861378231</v>
      </c>
      <c r="O8" s="1"/>
      <c r="AC8" s="17">
        <f t="shared" si="3"/>
        <v>45</v>
      </c>
      <c r="AD8" s="18">
        <f t="shared" si="3"/>
        <v>35</v>
      </c>
    </row>
    <row r="9" spans="1:30" x14ac:dyDescent="0.25">
      <c r="A9" s="10">
        <f t="shared" si="2"/>
        <v>44004</v>
      </c>
      <c r="B9" t="str">
        <f>CONCATENATE("Week 8 (", TEXT(A9,"MMM D"), ")")</f>
        <v>Week 8 (Jun 22)</v>
      </c>
      <c r="C9">
        <v>6.5</v>
      </c>
      <c r="D9">
        <v>5.5</v>
      </c>
      <c r="E9">
        <v>7.5</v>
      </c>
      <c r="F9">
        <v>7.5</v>
      </c>
      <c r="G9">
        <v>9</v>
      </c>
      <c r="H9">
        <v>0</v>
      </c>
      <c r="I9">
        <v>0</v>
      </c>
      <c r="J9" s="12">
        <f t="shared" si="0"/>
        <v>36</v>
      </c>
      <c r="K9" s="13">
        <f>AVERAGE(J$2:J9)</f>
        <v>40.25</v>
      </c>
      <c r="L9" s="23">
        <v>10</v>
      </c>
      <c r="M9" s="24">
        <f t="shared" si="1"/>
        <v>0.27777777777777779</v>
      </c>
      <c r="N9" s="25">
        <f>AVERAGE(M$2:M9)*100</f>
        <v>19.114324975928177</v>
      </c>
      <c r="O9" s="1"/>
      <c r="AC9" s="17">
        <f t="shared" si="3"/>
        <v>45</v>
      </c>
      <c r="AD9" s="18">
        <f t="shared" si="3"/>
        <v>35</v>
      </c>
    </row>
    <row r="10" spans="1:30" x14ac:dyDescent="0.25">
      <c r="A10" s="10">
        <f t="shared" si="2"/>
        <v>44011</v>
      </c>
      <c r="B10" t="str">
        <f>CONCATENATE("Week 9 (", TEXT(A10,"MMM D"), ")")</f>
        <v>Week 9 (Jun 29)</v>
      </c>
      <c r="C10">
        <v>9.5</v>
      </c>
      <c r="D10">
        <v>8</v>
      </c>
      <c r="E10">
        <v>1</v>
      </c>
      <c r="F10">
        <v>8.5</v>
      </c>
      <c r="G10">
        <v>9</v>
      </c>
      <c r="H10">
        <v>0</v>
      </c>
      <c r="I10">
        <v>0</v>
      </c>
      <c r="J10" s="12">
        <f t="shared" si="0"/>
        <v>36</v>
      </c>
      <c r="K10" s="13">
        <f>AVERAGE(J$2:J10)</f>
        <v>39.777777777777779</v>
      </c>
      <c r="L10" s="23">
        <v>8</v>
      </c>
      <c r="M10" s="24">
        <f t="shared" si="1"/>
        <v>0.22222222222222221</v>
      </c>
      <c r="N10" s="25">
        <f>AVERAGE(M$2:M10)*100</f>
        <v>19.459646892183073</v>
      </c>
      <c r="O10" s="1"/>
      <c r="AC10" s="17">
        <f t="shared" si="3"/>
        <v>45</v>
      </c>
      <c r="AD10" s="18">
        <f t="shared" si="3"/>
        <v>35</v>
      </c>
    </row>
    <row r="11" spans="1:30" x14ac:dyDescent="0.25">
      <c r="A11" s="10">
        <f t="shared" si="2"/>
        <v>44018</v>
      </c>
      <c r="B11" t="str">
        <f>CONCATENATE("Week 10 (", TEXT(A11,"MMM D"), ")")</f>
        <v>Week 10 (Jul 6)</v>
      </c>
      <c r="J11" s="12">
        <f t="shared" si="0"/>
        <v>0</v>
      </c>
      <c r="K11" s="13">
        <f>AVERAGE(J$2:J11)</f>
        <v>35.799999999999997</v>
      </c>
      <c r="L11" s="23"/>
      <c r="M11" s="24" t="e">
        <f t="shared" si="1"/>
        <v>#DIV/0!</v>
      </c>
      <c r="N11" s="25" t="e">
        <f>AVERAGE(M$2:M11)*100</f>
        <v>#DIV/0!</v>
      </c>
      <c r="O11" s="1"/>
      <c r="AC11" s="17">
        <f t="shared" si="3"/>
        <v>45</v>
      </c>
      <c r="AD11" s="18">
        <f t="shared" si="3"/>
        <v>35</v>
      </c>
    </row>
    <row r="12" spans="1:30" x14ac:dyDescent="0.25">
      <c r="A12" s="10">
        <f t="shared" si="2"/>
        <v>44025</v>
      </c>
      <c r="B12" t="str">
        <f>CONCATENATE("Week 11 (", TEXT(A12,"MMM D"), ")")</f>
        <v>Week 11 (Jul 13)</v>
      </c>
      <c r="J12" s="12">
        <f t="shared" si="0"/>
        <v>0</v>
      </c>
      <c r="K12" s="13">
        <f>AVERAGE(J$2:J12)</f>
        <v>32.545454545454547</v>
      </c>
      <c r="L12" s="23"/>
      <c r="M12" s="24" t="e">
        <f t="shared" si="1"/>
        <v>#DIV/0!</v>
      </c>
      <c r="N12" s="25" t="e">
        <f>AVERAGE(M$2:M12)*100</f>
        <v>#DIV/0!</v>
      </c>
      <c r="O12" s="1"/>
      <c r="AC12" s="17">
        <f t="shared" si="3"/>
        <v>45</v>
      </c>
      <c r="AD12" s="18">
        <f t="shared" si="3"/>
        <v>35</v>
      </c>
    </row>
    <row r="13" spans="1:30" x14ac:dyDescent="0.25">
      <c r="A13" s="10">
        <f t="shared" si="2"/>
        <v>44032</v>
      </c>
      <c r="B13" t="str">
        <f>CONCATENATE("Week 12 (", TEXT(A13,"MMM D"), ")")</f>
        <v>Week 12 (Jul 20)</v>
      </c>
      <c r="J13" s="12">
        <f t="shared" si="0"/>
        <v>0</v>
      </c>
      <c r="K13" s="13">
        <f>AVERAGE(J$2:J13)</f>
        <v>29.833333333333332</v>
      </c>
      <c r="L13" s="23"/>
      <c r="M13" s="24" t="e">
        <f t="shared" si="1"/>
        <v>#DIV/0!</v>
      </c>
      <c r="N13" s="25" t="e">
        <f>AVERAGE(M$2:M13)*100</f>
        <v>#DIV/0!</v>
      </c>
      <c r="O13" s="1"/>
      <c r="AC13" s="17">
        <f t="shared" si="3"/>
        <v>45</v>
      </c>
      <c r="AD13" s="18">
        <f t="shared" si="3"/>
        <v>35</v>
      </c>
    </row>
    <row r="14" spans="1:30" x14ac:dyDescent="0.25">
      <c r="A14" s="10">
        <f t="shared" si="2"/>
        <v>44039</v>
      </c>
      <c r="B14" t="str">
        <f>CONCATENATE("Week 13 (", TEXT(A14,"MMM D"), ")")</f>
        <v>Week 13 (Jul 27)</v>
      </c>
      <c r="J14" s="12">
        <f t="shared" si="0"/>
        <v>0</v>
      </c>
      <c r="K14" s="13">
        <f>AVERAGE(J$2:J14)</f>
        <v>27.53846153846154</v>
      </c>
      <c r="L14" s="23"/>
      <c r="M14" s="24" t="e">
        <f t="shared" si="1"/>
        <v>#DIV/0!</v>
      </c>
      <c r="N14" s="25" t="e">
        <f>AVERAGE(M$2:M14)*100</f>
        <v>#DIV/0!</v>
      </c>
      <c r="O14" s="1"/>
      <c r="AC14" s="17">
        <f t="shared" si="3"/>
        <v>45</v>
      </c>
      <c r="AD14" s="18">
        <f t="shared" si="3"/>
        <v>35</v>
      </c>
    </row>
    <row r="15" spans="1:30" x14ac:dyDescent="0.25">
      <c r="A15" s="10">
        <f t="shared" si="2"/>
        <v>44046</v>
      </c>
      <c r="B15" t="str">
        <f>CONCATENATE("Week 14 (", TEXT(A15,"MMM D"), ")")</f>
        <v>Week 14 (Aug 3)</v>
      </c>
      <c r="J15" s="12">
        <f t="shared" si="0"/>
        <v>0</v>
      </c>
      <c r="K15" s="13">
        <f>AVERAGE(J$2:J15)</f>
        <v>25.571428571428573</v>
      </c>
      <c r="L15" s="23"/>
      <c r="M15" s="24" t="e">
        <f t="shared" si="1"/>
        <v>#DIV/0!</v>
      </c>
      <c r="N15" s="25" t="e">
        <f>AVERAGE(M$2:M15)*100</f>
        <v>#DIV/0!</v>
      </c>
      <c r="O15" s="1"/>
      <c r="AC15" s="17">
        <f t="shared" si="3"/>
        <v>45</v>
      </c>
      <c r="AD15" s="18">
        <f t="shared" si="3"/>
        <v>35</v>
      </c>
    </row>
    <row r="16" spans="1:30" x14ac:dyDescent="0.25">
      <c r="A16" s="10">
        <f t="shared" si="2"/>
        <v>44053</v>
      </c>
      <c r="B16" t="str">
        <f>CONCATENATE("Week 15 (", TEXT(A16,"MMM D"), ")")</f>
        <v>Week 15 (Aug 10)</v>
      </c>
      <c r="J16" s="12">
        <f t="shared" si="0"/>
        <v>0</v>
      </c>
      <c r="K16" s="13">
        <f>AVERAGE(J$2:J16)</f>
        <v>23.866666666666667</v>
      </c>
      <c r="L16" s="23"/>
      <c r="M16" s="24" t="e">
        <f t="shared" si="1"/>
        <v>#DIV/0!</v>
      </c>
      <c r="N16" s="25" t="e">
        <f>AVERAGE(M$2:M16)*100</f>
        <v>#DIV/0!</v>
      </c>
      <c r="O16" s="1"/>
      <c r="AC16" s="17">
        <f t="shared" si="3"/>
        <v>45</v>
      </c>
      <c r="AD16" s="18">
        <f t="shared" si="3"/>
        <v>35</v>
      </c>
    </row>
    <row r="17" spans="1:30" x14ac:dyDescent="0.25">
      <c r="A17" s="10">
        <f t="shared" si="2"/>
        <v>44060</v>
      </c>
      <c r="B17" t="str">
        <f>CONCATENATE("Week 16 (", TEXT(A17,"MMM D"), ")")</f>
        <v>Week 16 (Aug 17)</v>
      </c>
      <c r="J17" s="12">
        <f t="shared" si="0"/>
        <v>0</v>
      </c>
      <c r="K17" s="13">
        <f>AVERAGE(J$2:J17)</f>
        <v>22.375</v>
      </c>
      <c r="L17" s="23"/>
      <c r="M17" s="24" t="e">
        <f t="shared" si="1"/>
        <v>#DIV/0!</v>
      </c>
      <c r="N17" s="25" t="e">
        <f>AVERAGE(M$2:M17)*100</f>
        <v>#DIV/0!</v>
      </c>
      <c r="O17" s="1"/>
      <c r="AC17" s="17">
        <f t="shared" si="3"/>
        <v>45</v>
      </c>
      <c r="AD17" s="18">
        <f t="shared" si="3"/>
        <v>35</v>
      </c>
    </row>
    <row r="18" spans="1:30" x14ac:dyDescent="0.25">
      <c r="A18" s="10">
        <f t="shared" si="2"/>
        <v>44067</v>
      </c>
      <c r="B18" t="str">
        <f>CONCATENATE("Week 17 (", TEXT(A18,"MMM D"), ")")</f>
        <v>Week 17 (Aug 24)</v>
      </c>
      <c r="J18" s="12">
        <f t="shared" si="0"/>
        <v>0</v>
      </c>
      <c r="K18" s="13">
        <f>AVERAGE(J$2:J18)</f>
        <v>21.058823529411764</v>
      </c>
      <c r="L18" s="23"/>
      <c r="M18" s="24" t="e">
        <f t="shared" si="1"/>
        <v>#DIV/0!</v>
      </c>
      <c r="N18" s="25" t="e">
        <f>AVERAGE(M$2:M18)*100</f>
        <v>#DIV/0!</v>
      </c>
      <c r="O18" s="1"/>
      <c r="AC18" s="17">
        <f t="shared" si="3"/>
        <v>45</v>
      </c>
      <c r="AD18" s="18">
        <f t="shared" si="3"/>
        <v>35</v>
      </c>
    </row>
    <row r="19" spans="1:30" x14ac:dyDescent="0.25">
      <c r="A19" s="10">
        <f t="shared" si="2"/>
        <v>44074</v>
      </c>
      <c r="B19" t="str">
        <f>CONCATENATE("Week 18 (", TEXT(A19,"MMM D"), ")")</f>
        <v>Week 18 (Aug 31)</v>
      </c>
      <c r="C19" t="s">
        <v>25</v>
      </c>
      <c r="D19" t="s">
        <v>25</v>
      </c>
      <c r="E19" t="s">
        <v>25</v>
      </c>
      <c r="F19" t="s">
        <v>25</v>
      </c>
      <c r="G19" t="s">
        <v>25</v>
      </c>
      <c r="H19" t="s">
        <v>25</v>
      </c>
      <c r="I19" t="s">
        <v>25</v>
      </c>
      <c r="J19" s="12">
        <f t="shared" si="0"/>
        <v>0</v>
      </c>
      <c r="K19" s="13">
        <f>AVERAGE(J$2:J19)</f>
        <v>19.888888888888889</v>
      </c>
      <c r="L19" s="23"/>
      <c r="M19" s="24" t="e">
        <f t="shared" si="1"/>
        <v>#DIV/0!</v>
      </c>
      <c r="N19" s="25" t="e">
        <f>AVERAGE(M$2:M19)*100</f>
        <v>#DIV/0!</v>
      </c>
      <c r="O19" s="1"/>
      <c r="AC19" s="17">
        <f t="shared" si="3"/>
        <v>45</v>
      </c>
      <c r="AD19" s="18">
        <f t="shared" si="3"/>
        <v>35</v>
      </c>
    </row>
    <row r="20" spans="1:30" x14ac:dyDescent="0.25">
      <c r="B20" s="2"/>
      <c r="C20" s="40" t="s">
        <v>0</v>
      </c>
      <c r="D20" s="40" t="s">
        <v>1</v>
      </c>
      <c r="E20" s="40" t="s">
        <v>2</v>
      </c>
      <c r="F20" s="40" t="s">
        <v>3</v>
      </c>
      <c r="G20" s="40" t="s">
        <v>4</v>
      </c>
      <c r="H20" s="40" t="s">
        <v>5</v>
      </c>
      <c r="I20" s="40" t="s">
        <v>6</v>
      </c>
      <c r="K20" s="1"/>
      <c r="L20" s="4"/>
      <c r="M20" s="4"/>
      <c r="N20" s="4"/>
      <c r="O20" s="1"/>
      <c r="AC20" s="17">
        <f t="shared" si="3"/>
        <v>45</v>
      </c>
      <c r="AD20" s="18">
        <f t="shared" si="3"/>
        <v>35</v>
      </c>
    </row>
    <row r="21" spans="1:30" x14ac:dyDescent="0.25">
      <c r="A21" t="s">
        <v>68</v>
      </c>
      <c r="C21" s="5"/>
      <c r="D21" s="5"/>
      <c r="E21" s="5"/>
      <c r="F21" s="5"/>
      <c r="G21" s="5"/>
      <c r="H21" s="5"/>
      <c r="I21" s="5"/>
      <c r="K21" s="1"/>
      <c r="L21" s="1"/>
      <c r="M21" s="1"/>
      <c r="N21" s="1"/>
      <c r="O21" s="1"/>
      <c r="AC21" s="17">
        <f t="shared" si="3"/>
        <v>45</v>
      </c>
      <c r="AD21" s="18">
        <f t="shared" si="3"/>
        <v>35</v>
      </c>
    </row>
    <row r="22" spans="1:30" x14ac:dyDescent="0.25">
      <c r="B22" t="s">
        <v>64</v>
      </c>
      <c r="C22">
        <f>AVERAGE(C2:C19)</f>
        <v>8.5</v>
      </c>
      <c r="D22">
        <f>AVERAGE(D2:D19)</f>
        <v>7.7777777777777777</v>
      </c>
      <c r="E22">
        <f>AVERAGE(E2:E19)</f>
        <v>6.2222222222222223</v>
      </c>
      <c r="F22">
        <f>AVERAGE(F2:F19)</f>
        <v>8.1666666666666661</v>
      </c>
      <c r="G22">
        <f>AVERAGE(G2:G19)</f>
        <v>8.6666666666666661</v>
      </c>
      <c r="H22">
        <f>AVERAGE(H2:H19)</f>
        <v>0.33333333333333331</v>
      </c>
      <c r="I22">
        <f>AVERAGE(I2:I19)</f>
        <v>0.1111111111111111</v>
      </c>
      <c r="K22" s="1"/>
      <c r="L22" s="1"/>
      <c r="M22" s="1"/>
      <c r="O22" s="1"/>
      <c r="AC22" s="17">
        <f t="shared" si="3"/>
        <v>45</v>
      </c>
      <c r="AD22" s="18">
        <f t="shared" si="3"/>
        <v>35</v>
      </c>
    </row>
    <row r="23" spans="1:30" x14ac:dyDescent="0.25">
      <c r="B23" t="s">
        <v>62</v>
      </c>
      <c r="C23" s="1">
        <f>STDEV(C2:C20)</f>
        <v>2.1065374432940898</v>
      </c>
      <c r="D23" s="1">
        <f>STDEV(D2:D20)</f>
        <v>1.9702650695894812</v>
      </c>
      <c r="E23" s="1">
        <f>STDEV(E2:E20)</f>
        <v>3.0425227105881136</v>
      </c>
      <c r="F23" s="1">
        <f>STDEV(F2:F20)</f>
        <v>2.2220486043288972</v>
      </c>
      <c r="G23" s="1">
        <f>STDEV(G2:G20)</f>
        <v>1.5612494995995996</v>
      </c>
      <c r="H23" s="1">
        <f>STDEV(H2:H20)</f>
        <v>1</v>
      </c>
      <c r="I23" s="1">
        <f>STDEV(I2:I20)</f>
        <v>0.33333333333333331</v>
      </c>
      <c r="L23" s="1"/>
      <c r="M23" s="1"/>
      <c r="N23" s="1"/>
      <c r="O23" s="1"/>
      <c r="AC23" s="17">
        <f t="shared" si="3"/>
        <v>45</v>
      </c>
      <c r="AD23" s="18">
        <f t="shared" si="3"/>
        <v>35</v>
      </c>
    </row>
    <row r="24" spans="1:30" x14ac:dyDescent="0.25">
      <c r="B24" t="s">
        <v>63</v>
      </c>
      <c r="C24">
        <f>CONFIDENCE(0.05,C23,COUNT(C2:C19))</f>
        <v>1.3762458403138338</v>
      </c>
      <c r="D24">
        <f>CONFIDENCE(0.05,D23,COUNT(D2:D19))</f>
        <v>1.2872161921308951</v>
      </c>
      <c r="E24">
        <f>CONFIDENCE(0.05,E23,COUNT(E2:E19))</f>
        <v>1.9877449782992944</v>
      </c>
      <c r="F24">
        <f>CONFIDENCE(0.05,F23,COUNT(F2:F19))</f>
        <v>1.45171174546071</v>
      </c>
      <c r="G24">
        <f>CONFIDENCE(0.05,G23,COUNT(G2:G19))</f>
        <v>1.0199975966987986</v>
      </c>
      <c r="H24">
        <f>CONFIDENCE(0.05,H23,COUNT(H2:H19))</f>
        <v>0.65332132818001787</v>
      </c>
      <c r="I24">
        <f>CONFIDENCE(0.05,I23,COUNT(I2:I19))</f>
        <v>0.21777377606000595</v>
      </c>
      <c r="L24" s="1"/>
      <c r="O24" s="1"/>
      <c r="AC24" s="17">
        <f t="shared" si="3"/>
        <v>45</v>
      </c>
      <c r="AD24" s="18">
        <f t="shared" si="3"/>
        <v>35</v>
      </c>
    </row>
    <row r="25" spans="1:30" x14ac:dyDescent="0.25">
      <c r="O25" s="1"/>
      <c r="AC25" s="17">
        <f t="shared" si="3"/>
        <v>45</v>
      </c>
      <c r="AD25" s="18">
        <f t="shared" si="3"/>
        <v>35</v>
      </c>
    </row>
    <row r="26" spans="1:30" ht="15" customHeight="1" x14ac:dyDescent="0.25">
      <c r="O26" s="1"/>
      <c r="AC26" s="17">
        <f t="shared" si="3"/>
        <v>45</v>
      </c>
      <c r="AD26" s="18">
        <f t="shared" si="3"/>
        <v>35</v>
      </c>
    </row>
    <row r="27" spans="1:30" ht="15" customHeight="1" x14ac:dyDescent="0.25">
      <c r="O27" s="1"/>
      <c r="AC27" s="17">
        <f t="shared" si="3"/>
        <v>45</v>
      </c>
      <c r="AD27" s="18">
        <f t="shared" si="3"/>
        <v>35</v>
      </c>
    </row>
    <row r="28" spans="1:30" x14ac:dyDescent="0.25">
      <c r="O28" s="1"/>
      <c r="AC28" s="17">
        <f t="shared" si="3"/>
        <v>45</v>
      </c>
      <c r="AD28" s="18">
        <f t="shared" si="3"/>
        <v>35</v>
      </c>
    </row>
    <row r="29" spans="1:30" x14ac:dyDescent="0.25">
      <c r="O29" s="1"/>
      <c r="AC29" s="17">
        <f t="shared" si="3"/>
        <v>45</v>
      </c>
      <c r="AD29" s="18">
        <f t="shared" si="3"/>
        <v>35</v>
      </c>
    </row>
    <row r="38" spans="26:26" x14ac:dyDescent="0.25">
      <c r="Z38" t="str">
        <f>_xlfn.CONCAT("Average: ", ROUND(INDEX(K2:K19,MATCH(1E+100,I2:I19,1)), 2), " hrs/week")</f>
        <v>Average: 39.78 hrs/week</v>
      </c>
    </row>
    <row r="39" spans="26:26" x14ac:dyDescent="0.25">
      <c r="Z39" t="s">
        <v>65</v>
      </c>
    </row>
    <row r="40" spans="26:26" x14ac:dyDescent="0.25">
      <c r="Z40" t="str">
        <f>_xlfn.CONCAT("Average PQO: ", ROUND(INDEX(N2:N19,MATCH(1E+100,I2:I19,1)), 2), "%")</f>
        <v>Average PQO: 19.46%</v>
      </c>
    </row>
    <row r="41" spans="26:26" x14ac:dyDescent="0.25">
      <c r="Z41" t="s">
        <v>66</v>
      </c>
    </row>
    <row r="43" spans="26:26" ht="60" x14ac:dyDescent="0.25">
      <c r="Z43" s="2" t="str">
        <f>_xlfn.TEXTJOIN(CHAR(10), FALSE, Z38:Z41)</f>
        <v>Average: 39.78 hrs/week
Objective: 40 hrs/week (5 day x 8 hrs)
Average PQO: 19.46%
Objective PQO: 60% of total hours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EA836-7BD1-4E2A-95D3-0F30C78E89D8}">
  <dimension ref="A1:S4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3" sqref="J3"/>
    </sheetView>
  </sheetViews>
  <sheetFormatPr defaultRowHeight="15" x14ac:dyDescent="0.25"/>
  <cols>
    <col min="14" max="14" width="13.7109375" customWidth="1"/>
    <col min="19" max="19" width="12.5703125" bestFit="1" customWidth="1"/>
  </cols>
  <sheetData>
    <row r="1" spans="1:19" x14ac:dyDescent="0.25"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s="3" t="s">
        <v>61</v>
      </c>
      <c r="O1" s="3" t="s">
        <v>62</v>
      </c>
      <c r="P1" s="3" t="s">
        <v>63</v>
      </c>
      <c r="Q1" s="3"/>
      <c r="R1" s="3"/>
      <c r="S1" s="3"/>
    </row>
    <row r="2" spans="1:19" x14ac:dyDescent="0.25">
      <c r="A2">
        <v>2019</v>
      </c>
      <c r="B2" s="33"/>
      <c r="C2" s="34"/>
      <c r="D2" s="34"/>
      <c r="E2" s="35"/>
      <c r="F2" s="36"/>
      <c r="G2" s="34"/>
      <c r="H2" s="34"/>
      <c r="I2" s="35"/>
      <c r="J2" s="36">
        <f>AVERAGE('Fall 2019'!$J$2:$J$6)</f>
        <v>39.200000000000003</v>
      </c>
      <c r="K2" s="34">
        <f>AVERAGE('Fall 2019'!$J$7:$J$11)</f>
        <v>47.4</v>
      </c>
      <c r="L2" s="34">
        <f>AVERAGE('Fall 2019'!$J$12:$J$15)</f>
        <v>38</v>
      </c>
      <c r="M2" s="35">
        <f>AVERAGE('Fall 2019'!$J$16:$J$19)</f>
        <v>28.375</v>
      </c>
      <c r="N2" s="37">
        <f t="shared" ref="N2:N6" si="0">AVERAGE(B2:M2)</f>
        <v>38.243749999999999</v>
      </c>
      <c r="O2" s="1">
        <f t="shared" ref="O2:O6" si="1">STDEV(B2:M2)</f>
        <v>7.7932228838053019</v>
      </c>
      <c r="P2" s="1">
        <f t="shared" ref="P2:P6" si="2">CONFIDENCE(0.05,O2,COUNT(B2:M2))</f>
        <v>7.6372180878758833</v>
      </c>
      <c r="Q2" s="4"/>
      <c r="S2" s="26"/>
    </row>
    <row r="3" spans="1:19" x14ac:dyDescent="0.25">
      <c r="A3">
        <v>2020</v>
      </c>
      <c r="B3" s="34">
        <f>AVERAGE('Winter 2020'!$J$2:$J$6)</f>
        <v>31.1</v>
      </c>
      <c r="C3" s="33">
        <f>AVERAGE('Winter 2020'!$J$7:$J$10)</f>
        <v>38.25</v>
      </c>
      <c r="D3" s="34">
        <f>AVERAGE('Winter 2020'!$J$11:$J$14)</f>
        <v>21.25</v>
      </c>
      <c r="E3" s="35">
        <f>AVERAGE('Winter 2020'!$J$15:$J$19)</f>
        <v>22.3</v>
      </c>
      <c r="F3" s="36">
        <f>AVERAGE('Summer 2020'!$J$2:$J$5)</f>
        <v>41.75</v>
      </c>
      <c r="G3" s="34">
        <f>AVERAGE('Summer 2020'!$J$6:$J$9)</f>
        <v>38.75</v>
      </c>
      <c r="H3" s="34">
        <f>AVERAGE('Summer 2020'!$J$10:$J$14)</f>
        <v>7.2</v>
      </c>
      <c r="I3" s="35">
        <f>AVERAGE('Summer 2020'!$J$15:$J$18)</f>
        <v>0</v>
      </c>
      <c r="J3" s="36"/>
      <c r="K3" s="34"/>
      <c r="L3" s="34"/>
      <c r="M3" s="35"/>
      <c r="N3" s="37">
        <f t="shared" si="0"/>
        <v>25.074999999999996</v>
      </c>
      <c r="O3" s="1">
        <f t="shared" si="1"/>
        <v>15.332248926457508</v>
      </c>
      <c r="P3" s="1">
        <f t="shared" si="2"/>
        <v>10.624511211529349</v>
      </c>
      <c r="Q3" s="4"/>
      <c r="S3" s="26"/>
    </row>
    <row r="4" spans="1:19" x14ac:dyDescent="0.25">
      <c r="A4">
        <v>2021</v>
      </c>
      <c r="B4" s="34"/>
      <c r="C4" s="34"/>
      <c r="D4" s="34"/>
      <c r="E4" s="35"/>
      <c r="F4" s="36"/>
      <c r="G4" s="34"/>
      <c r="H4" s="34"/>
      <c r="I4" s="35"/>
      <c r="J4" s="36"/>
      <c r="K4" s="34"/>
      <c r="L4" s="34"/>
      <c r="M4" s="35"/>
      <c r="N4" s="37" t="e">
        <f t="shared" si="0"/>
        <v>#DIV/0!</v>
      </c>
      <c r="O4" s="1" t="e">
        <f t="shared" si="1"/>
        <v>#DIV/0!</v>
      </c>
      <c r="P4" s="1" t="e">
        <f t="shared" si="2"/>
        <v>#DIV/0!</v>
      </c>
      <c r="Q4" s="4"/>
      <c r="S4" s="26"/>
    </row>
    <row r="5" spans="1:19" x14ac:dyDescent="0.25">
      <c r="A5">
        <v>2022</v>
      </c>
      <c r="B5" s="34"/>
      <c r="C5" s="34"/>
      <c r="D5" s="34"/>
      <c r="E5" s="35"/>
      <c r="F5" s="36"/>
      <c r="G5" s="34"/>
      <c r="H5" s="34"/>
      <c r="I5" s="35"/>
      <c r="J5" s="36"/>
      <c r="K5" s="34"/>
      <c r="L5" s="34"/>
      <c r="M5" s="35"/>
      <c r="N5" s="37" t="e">
        <f>AVERAGE(B5:M5)</f>
        <v>#DIV/0!</v>
      </c>
      <c r="O5" s="1" t="e">
        <f>STDEV(B5:M5)</f>
        <v>#DIV/0!</v>
      </c>
      <c r="P5" s="1" t="e">
        <f>CONFIDENCE(0.05,O5,COUNT(B5:M5))</f>
        <v>#DIV/0!</v>
      </c>
      <c r="Q5" s="4"/>
      <c r="R5" s="27"/>
      <c r="S5" s="28"/>
    </row>
    <row r="6" spans="1:19" x14ac:dyDescent="0.25">
      <c r="A6" s="3" t="s">
        <v>64</v>
      </c>
      <c r="B6" s="38">
        <f t="shared" ref="B6:M6" si="3">AVERAGE(B2:B4)</f>
        <v>31.1</v>
      </c>
      <c r="C6" s="38">
        <f t="shared" si="3"/>
        <v>38.25</v>
      </c>
      <c r="D6" s="38">
        <f t="shared" si="3"/>
        <v>21.25</v>
      </c>
      <c r="E6" s="39">
        <f t="shared" si="3"/>
        <v>22.3</v>
      </c>
      <c r="F6" s="38">
        <f t="shared" si="3"/>
        <v>41.75</v>
      </c>
      <c r="G6" s="38">
        <f t="shared" si="3"/>
        <v>38.75</v>
      </c>
      <c r="H6" s="38">
        <f t="shared" si="3"/>
        <v>7.2</v>
      </c>
      <c r="I6" s="39">
        <f t="shared" si="3"/>
        <v>0</v>
      </c>
      <c r="J6" s="38">
        <f t="shared" si="3"/>
        <v>39.200000000000003</v>
      </c>
      <c r="K6" s="38">
        <f t="shared" si="3"/>
        <v>47.4</v>
      </c>
      <c r="L6" s="38">
        <f t="shared" si="3"/>
        <v>38</v>
      </c>
      <c r="M6" s="39">
        <f t="shared" si="3"/>
        <v>28.375</v>
      </c>
      <c r="N6" s="38">
        <f t="shared" si="0"/>
        <v>29.464583333333326</v>
      </c>
      <c r="O6" s="29">
        <f t="shared" si="1"/>
        <v>14.429107491193783</v>
      </c>
      <c r="P6" s="29">
        <f t="shared" si="2"/>
        <v>8.1638860962432513</v>
      </c>
      <c r="Q6" s="16"/>
      <c r="S6" s="30"/>
    </row>
    <row r="7" spans="1:19" x14ac:dyDescent="0.25">
      <c r="A7" t="s">
        <v>62</v>
      </c>
      <c r="B7" s="34" t="e">
        <f t="shared" ref="B7:M7" si="4">STDEV(B2:B4)</f>
        <v>#DIV/0!</v>
      </c>
      <c r="C7" s="34" t="e">
        <f t="shared" si="4"/>
        <v>#DIV/0!</v>
      </c>
      <c r="D7" s="34" t="e">
        <f t="shared" si="4"/>
        <v>#DIV/0!</v>
      </c>
      <c r="E7" s="35" t="e">
        <f t="shared" si="4"/>
        <v>#DIV/0!</v>
      </c>
      <c r="F7" s="34" t="e">
        <f t="shared" si="4"/>
        <v>#DIV/0!</v>
      </c>
      <c r="G7" s="34" t="e">
        <f t="shared" si="4"/>
        <v>#DIV/0!</v>
      </c>
      <c r="H7" s="34" t="e">
        <f t="shared" si="4"/>
        <v>#DIV/0!</v>
      </c>
      <c r="I7" s="35" t="e">
        <f t="shared" si="4"/>
        <v>#DIV/0!</v>
      </c>
      <c r="J7" s="34" t="e">
        <f t="shared" si="4"/>
        <v>#DIV/0!</v>
      </c>
      <c r="K7" s="34" t="e">
        <f t="shared" si="4"/>
        <v>#DIV/0!</v>
      </c>
      <c r="L7" s="34" t="e">
        <f t="shared" si="4"/>
        <v>#DIV/0!</v>
      </c>
      <c r="M7" s="35" t="e">
        <f t="shared" si="4"/>
        <v>#DIV/0!</v>
      </c>
      <c r="N7" s="34" t="e">
        <f>STDEV(N2:N2)</f>
        <v>#DIV/0!</v>
      </c>
      <c r="O7" s="1"/>
      <c r="P7" s="1"/>
    </row>
    <row r="8" spans="1:19" x14ac:dyDescent="0.25">
      <c r="A8" t="s">
        <v>63</v>
      </c>
      <c r="B8" s="31" t="e">
        <f t="shared" ref="B8:M8" si="5">CONFIDENCE(0.05,B7,COUNT(B2:B4))</f>
        <v>#DIV/0!</v>
      </c>
      <c r="C8" s="31" t="e">
        <f t="shared" si="5"/>
        <v>#DIV/0!</v>
      </c>
      <c r="D8" s="31" t="e">
        <f t="shared" si="5"/>
        <v>#DIV/0!</v>
      </c>
      <c r="E8" s="32" t="e">
        <f t="shared" si="5"/>
        <v>#DIV/0!</v>
      </c>
      <c r="F8" s="31" t="e">
        <f t="shared" si="5"/>
        <v>#DIV/0!</v>
      </c>
      <c r="G8" s="31" t="e">
        <f t="shared" si="5"/>
        <v>#DIV/0!</v>
      </c>
      <c r="H8" s="31" t="e">
        <f t="shared" si="5"/>
        <v>#DIV/0!</v>
      </c>
      <c r="I8" s="32" t="e">
        <f t="shared" si="5"/>
        <v>#DIV/0!</v>
      </c>
      <c r="J8" s="31" t="e">
        <f t="shared" si="5"/>
        <v>#DIV/0!</v>
      </c>
      <c r="K8" s="31" t="e">
        <f t="shared" si="5"/>
        <v>#DIV/0!</v>
      </c>
      <c r="L8" s="31" t="e">
        <f t="shared" si="5"/>
        <v>#DIV/0!</v>
      </c>
      <c r="M8" s="32" t="e">
        <f t="shared" si="5"/>
        <v>#DIV/0!</v>
      </c>
      <c r="N8" s="31" t="e">
        <f>CONFIDENCE(0.05,N7,COUNT(N2:N3))</f>
        <v>#DIV/0!</v>
      </c>
    </row>
    <row r="10" spans="1:19" x14ac:dyDescent="0.25">
      <c r="B10" s="3" t="s">
        <v>69</v>
      </c>
    </row>
    <row r="11" spans="1:19" x14ac:dyDescent="0.25">
      <c r="B11" t="s">
        <v>70</v>
      </c>
    </row>
    <row r="12" spans="1:19" x14ac:dyDescent="0.25">
      <c r="B12" t="s">
        <v>72</v>
      </c>
    </row>
    <row r="13" spans="1:19" x14ac:dyDescent="0.25">
      <c r="B13" t="s">
        <v>71</v>
      </c>
    </row>
    <row r="44" spans="13:13" x14ac:dyDescent="0.25">
      <c r="M4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Fall 2019</vt:lpstr>
      <vt:lpstr>Winter 2020</vt:lpstr>
      <vt:lpstr>Summer 2020</vt:lpstr>
      <vt:lpstr>Across 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Thériault</dc:creator>
  <cp:lastModifiedBy>rempsyc</cp:lastModifiedBy>
  <dcterms:created xsi:type="dcterms:W3CDTF">2017-12-07T17:53:41Z</dcterms:created>
  <dcterms:modified xsi:type="dcterms:W3CDTF">2022-04-07T21:11:56Z</dcterms:modified>
</cp:coreProperties>
</file>