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birds-chile-project_Blanc_Anais\inputs\xls\"/>
    </mc:Choice>
  </mc:AlternateContent>
  <xr:revisionPtr revIDLastSave="0" documentId="13_ncr:1_{6C852BCF-C11B-4EBE-A119-FC88347AA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fuerzo seccion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4" l="1"/>
  <c r="I173" i="4" s="1"/>
  <c r="C55" i="4"/>
  <c r="D171" i="4" s="1"/>
  <c r="C54" i="4"/>
  <c r="D169" i="4" s="1"/>
  <c r="C53" i="4"/>
  <c r="H167" i="4" s="1"/>
  <c r="C52" i="4"/>
  <c r="E165" i="4" s="1"/>
  <c r="C51" i="4"/>
  <c r="D163" i="4" s="1"/>
  <c r="C50" i="4"/>
  <c r="I161" i="4" s="1"/>
  <c r="C49" i="4"/>
  <c r="G159" i="4" s="1"/>
  <c r="C48" i="4"/>
  <c r="C47" i="4"/>
  <c r="C46" i="4"/>
  <c r="C45" i="4"/>
  <c r="F151" i="4" s="1"/>
  <c r="C44" i="4"/>
  <c r="J149" i="4" s="1"/>
  <c r="C43" i="4"/>
  <c r="C148" i="4" s="1"/>
  <c r="C42" i="4"/>
  <c r="C41" i="4"/>
  <c r="C40" i="4"/>
  <c r="D141" i="4" s="1"/>
  <c r="C39" i="4"/>
  <c r="E139" i="4" s="1"/>
  <c r="C38" i="4"/>
  <c r="C37" i="4"/>
  <c r="C36" i="4"/>
  <c r="F133" i="4" s="1"/>
  <c r="C35" i="4"/>
  <c r="C131" i="4" s="1"/>
  <c r="C34" i="4"/>
  <c r="C33" i="4"/>
  <c r="D127" i="4" s="1"/>
  <c r="C32" i="4"/>
  <c r="J125" i="4" s="1"/>
  <c r="C31" i="4"/>
  <c r="C30" i="4"/>
  <c r="G121" i="4" s="1"/>
  <c r="C29" i="4"/>
  <c r="I119" i="4" s="1"/>
  <c r="C28" i="4"/>
  <c r="I117" i="4" s="1"/>
  <c r="C27" i="4"/>
  <c r="C26" i="4"/>
  <c r="C25" i="4"/>
  <c r="C24" i="4"/>
  <c r="C110" i="4" s="1"/>
  <c r="C23" i="4"/>
  <c r="C108" i="4" s="1"/>
  <c r="C22" i="4"/>
  <c r="F105" i="4" s="1"/>
  <c r="C21" i="4"/>
  <c r="C104" i="4" s="1"/>
  <c r="C20" i="4"/>
  <c r="C19" i="4"/>
  <c r="C18" i="4"/>
  <c r="C98" i="4" s="1"/>
  <c r="C17" i="4"/>
  <c r="C16" i="4"/>
  <c r="C15" i="4"/>
  <c r="C14" i="4"/>
  <c r="C13" i="4"/>
  <c r="E87" i="4" s="1"/>
  <c r="C12" i="4"/>
  <c r="C11" i="4"/>
  <c r="C10" i="4"/>
  <c r="C9" i="4"/>
  <c r="C8" i="4"/>
  <c r="C7" i="4"/>
  <c r="C6" i="4"/>
  <c r="C74" i="4" s="1"/>
  <c r="C5" i="4"/>
  <c r="J71" i="4" s="1"/>
  <c r="C4" i="4"/>
  <c r="C3" i="4"/>
  <c r="C2" i="4"/>
  <c r="B58" i="4"/>
  <c r="B152" i="4" s="1"/>
  <c r="B56" i="4"/>
  <c r="C173" i="4" s="1"/>
  <c r="B55" i="4"/>
  <c r="B54" i="4"/>
  <c r="B170" i="4" s="1"/>
  <c r="B53" i="4"/>
  <c r="B167" i="4" s="1"/>
  <c r="B52" i="4"/>
  <c r="D165" i="4" s="1"/>
  <c r="B51" i="4"/>
  <c r="B50" i="4"/>
  <c r="C161" i="4" s="1"/>
  <c r="B49" i="4"/>
  <c r="C159" i="4" s="1"/>
  <c r="B48" i="4"/>
  <c r="B47" i="4"/>
  <c r="B156" i="4" s="1"/>
  <c r="B46" i="4"/>
  <c r="J153" i="4" s="1"/>
  <c r="B45" i="4"/>
  <c r="D151" i="4" s="1"/>
  <c r="B44" i="4"/>
  <c r="B149" i="4" s="1"/>
  <c r="B43" i="4"/>
  <c r="F147" i="4" s="1"/>
  <c r="B42" i="4"/>
  <c r="F145" i="4" s="1"/>
  <c r="B41" i="4"/>
  <c r="B40" i="4"/>
  <c r="C141" i="4" s="1"/>
  <c r="B39" i="4"/>
  <c r="B38" i="4"/>
  <c r="E137" i="4" s="1"/>
  <c r="B37" i="4"/>
  <c r="B36" i="4"/>
  <c r="C133" i="4" s="1"/>
  <c r="B35" i="4"/>
  <c r="B34" i="4"/>
  <c r="B33" i="4"/>
  <c r="B32" i="4"/>
  <c r="B31" i="4"/>
  <c r="F123" i="4" s="1"/>
  <c r="B30" i="4"/>
  <c r="B29" i="4"/>
  <c r="B28" i="4"/>
  <c r="B27" i="4"/>
  <c r="B26" i="4"/>
  <c r="H113" i="4" s="1"/>
  <c r="B25" i="4"/>
  <c r="E111" i="4" s="1"/>
  <c r="B24" i="4"/>
  <c r="J109" i="4" s="1"/>
  <c r="B23" i="4"/>
  <c r="E107" i="4" s="1"/>
  <c r="B22" i="4"/>
  <c r="B21" i="4"/>
  <c r="B20" i="4"/>
  <c r="G101" i="4" s="1"/>
  <c r="B19" i="4"/>
  <c r="B100" i="4" s="1"/>
  <c r="B18" i="4"/>
  <c r="B17" i="4"/>
  <c r="B16" i="4"/>
  <c r="B15" i="4"/>
  <c r="B14" i="4"/>
  <c r="G89" i="4" s="1"/>
  <c r="B13" i="4"/>
  <c r="B88" i="4" s="1"/>
  <c r="B12" i="4"/>
  <c r="E85" i="4" s="1"/>
  <c r="B11" i="4"/>
  <c r="B10" i="4"/>
  <c r="G85" i="4"/>
  <c r="B92" i="4"/>
  <c r="G93" i="4"/>
  <c r="G97" i="4"/>
  <c r="B104" i="4"/>
  <c r="B81" i="4"/>
  <c r="B9" i="4"/>
  <c r="B8" i="4"/>
  <c r="B7" i="4"/>
  <c r="B6" i="4"/>
  <c r="H73" i="4" s="1"/>
  <c r="B5" i="4"/>
  <c r="B4" i="4"/>
  <c r="J69" i="4" s="1"/>
  <c r="B3" i="4"/>
  <c r="B2" i="4"/>
  <c r="J65" i="4" s="1"/>
  <c r="D57" i="4"/>
  <c r="E57" i="4"/>
  <c r="E59" i="4" s="1"/>
  <c r="F57" i="4"/>
  <c r="G57" i="4"/>
  <c r="H57" i="4"/>
  <c r="I57" i="4"/>
  <c r="J57" i="4"/>
  <c r="J59" i="4" s="1"/>
  <c r="C174" i="4"/>
  <c r="D174" i="4"/>
  <c r="E174" i="4"/>
  <c r="F174" i="4"/>
  <c r="G174" i="4"/>
  <c r="H174" i="4"/>
  <c r="I174" i="4"/>
  <c r="J174" i="4"/>
  <c r="B174" i="4"/>
  <c r="E173" i="4"/>
  <c r="F173" i="4"/>
  <c r="G173" i="4"/>
  <c r="H173" i="4"/>
  <c r="B173" i="4"/>
  <c r="C172" i="4"/>
  <c r="D172" i="4"/>
  <c r="E172" i="4"/>
  <c r="F172" i="4"/>
  <c r="G172" i="4"/>
  <c r="H172" i="4"/>
  <c r="I172" i="4"/>
  <c r="J172" i="4"/>
  <c r="B172" i="4"/>
  <c r="C171" i="4"/>
  <c r="E171" i="4"/>
  <c r="F171" i="4"/>
  <c r="G171" i="4"/>
  <c r="H171" i="4"/>
  <c r="J171" i="4"/>
  <c r="B171" i="4"/>
  <c r="C170" i="4"/>
  <c r="D170" i="4"/>
  <c r="E170" i="4"/>
  <c r="F170" i="4"/>
  <c r="G170" i="4"/>
  <c r="H170" i="4"/>
  <c r="I170" i="4"/>
  <c r="J170" i="4"/>
  <c r="C169" i="4"/>
  <c r="G169" i="4"/>
  <c r="H169" i="4"/>
  <c r="I169" i="4"/>
  <c r="J169" i="4"/>
  <c r="B169" i="4"/>
  <c r="C168" i="4"/>
  <c r="D168" i="4"/>
  <c r="E168" i="4"/>
  <c r="F168" i="4"/>
  <c r="G168" i="4"/>
  <c r="H168" i="4"/>
  <c r="I168" i="4"/>
  <c r="J168" i="4"/>
  <c r="B168" i="4"/>
  <c r="C167" i="4"/>
  <c r="D167" i="4"/>
  <c r="E167" i="4"/>
  <c r="F167" i="4"/>
  <c r="G167" i="4"/>
  <c r="I167" i="4"/>
  <c r="J167" i="4"/>
  <c r="C166" i="4"/>
  <c r="D166" i="4"/>
  <c r="E166" i="4"/>
  <c r="F166" i="4"/>
  <c r="G166" i="4"/>
  <c r="H166" i="4"/>
  <c r="I166" i="4"/>
  <c r="J166" i="4"/>
  <c r="B166" i="4"/>
  <c r="C165" i="4"/>
  <c r="F165" i="4"/>
  <c r="G165" i="4"/>
  <c r="I165" i="4"/>
  <c r="J165" i="4"/>
  <c r="D164" i="4"/>
  <c r="E164" i="4"/>
  <c r="F164" i="4"/>
  <c r="G164" i="4"/>
  <c r="H164" i="4"/>
  <c r="I164" i="4"/>
  <c r="J164" i="4"/>
  <c r="B164" i="4"/>
  <c r="F163" i="4"/>
  <c r="I163" i="4"/>
  <c r="C162" i="4"/>
  <c r="D162" i="4"/>
  <c r="E162" i="4"/>
  <c r="F162" i="4"/>
  <c r="G162" i="4"/>
  <c r="H162" i="4"/>
  <c r="I162" i="4"/>
  <c r="J162" i="4"/>
  <c r="D161" i="4"/>
  <c r="F161" i="4"/>
  <c r="H161" i="4"/>
  <c r="B161" i="4"/>
  <c r="C160" i="4"/>
  <c r="D160" i="4"/>
  <c r="E160" i="4"/>
  <c r="F160" i="4"/>
  <c r="G160" i="4"/>
  <c r="H160" i="4"/>
  <c r="I160" i="4"/>
  <c r="J160" i="4"/>
  <c r="B160" i="4"/>
  <c r="E159" i="4"/>
  <c r="F159" i="4"/>
  <c r="H159" i="4"/>
  <c r="I159" i="4"/>
  <c r="J159" i="4"/>
  <c r="B159" i="4"/>
  <c r="C158" i="4"/>
  <c r="D158" i="4"/>
  <c r="E158" i="4"/>
  <c r="F158" i="4"/>
  <c r="G158" i="4"/>
  <c r="H158" i="4"/>
  <c r="I158" i="4"/>
  <c r="J158" i="4"/>
  <c r="B158" i="4"/>
  <c r="C157" i="4"/>
  <c r="D157" i="4"/>
  <c r="E157" i="4"/>
  <c r="F157" i="4"/>
  <c r="H157" i="4"/>
  <c r="I157" i="4"/>
  <c r="J157" i="4"/>
  <c r="B157" i="4"/>
  <c r="C156" i="4"/>
  <c r="D156" i="4"/>
  <c r="E156" i="4"/>
  <c r="F156" i="4"/>
  <c r="G156" i="4"/>
  <c r="H156" i="4"/>
  <c r="I156" i="4"/>
  <c r="J156" i="4"/>
  <c r="C155" i="4"/>
  <c r="D155" i="4"/>
  <c r="E155" i="4"/>
  <c r="F155" i="4"/>
  <c r="H155" i="4"/>
  <c r="I155" i="4"/>
  <c r="J155" i="4"/>
  <c r="B155" i="4"/>
  <c r="C154" i="4"/>
  <c r="D154" i="4"/>
  <c r="E154" i="4"/>
  <c r="F154" i="4"/>
  <c r="G154" i="4"/>
  <c r="H154" i="4"/>
  <c r="I154" i="4"/>
  <c r="J154" i="4"/>
  <c r="C153" i="4"/>
  <c r="D153" i="4"/>
  <c r="E153" i="4"/>
  <c r="F153" i="4"/>
  <c r="G153" i="4"/>
  <c r="H153" i="4"/>
  <c r="I153" i="4"/>
  <c r="B153" i="4"/>
  <c r="C152" i="4"/>
  <c r="D152" i="4"/>
  <c r="E152" i="4"/>
  <c r="F152" i="4"/>
  <c r="G152" i="4"/>
  <c r="H152" i="4"/>
  <c r="I152" i="4"/>
  <c r="J152" i="4"/>
  <c r="C151" i="4"/>
  <c r="E151" i="4"/>
  <c r="G151" i="4"/>
  <c r="H151" i="4"/>
  <c r="J151" i="4"/>
  <c r="B151" i="4"/>
  <c r="C150" i="4"/>
  <c r="D150" i="4"/>
  <c r="E150" i="4"/>
  <c r="F150" i="4"/>
  <c r="G150" i="4"/>
  <c r="H150" i="4"/>
  <c r="I150" i="4"/>
  <c r="J150" i="4"/>
  <c r="B150" i="4"/>
  <c r="C149" i="4"/>
  <c r="E149" i="4"/>
  <c r="F149" i="4"/>
  <c r="G149" i="4"/>
  <c r="H149" i="4"/>
  <c r="I149" i="4"/>
  <c r="D148" i="4"/>
  <c r="E148" i="4"/>
  <c r="F148" i="4"/>
  <c r="G148" i="4"/>
  <c r="H148" i="4"/>
  <c r="I148" i="4"/>
  <c r="J148" i="4"/>
  <c r="B148" i="4"/>
  <c r="C147" i="4"/>
  <c r="D147" i="4"/>
  <c r="E147" i="4"/>
  <c r="H147" i="4"/>
  <c r="I147" i="4"/>
  <c r="J147" i="4"/>
  <c r="C146" i="4"/>
  <c r="D146" i="4"/>
  <c r="E146" i="4"/>
  <c r="F146" i="4"/>
  <c r="G146" i="4"/>
  <c r="H146" i="4"/>
  <c r="I146" i="4"/>
  <c r="J146" i="4"/>
  <c r="C145" i="4"/>
  <c r="D145" i="4"/>
  <c r="E145" i="4"/>
  <c r="G145" i="4"/>
  <c r="H145" i="4"/>
  <c r="I145" i="4"/>
  <c r="J145" i="4"/>
  <c r="B145" i="4"/>
  <c r="C144" i="4"/>
  <c r="D144" i="4"/>
  <c r="E144" i="4"/>
  <c r="F144" i="4"/>
  <c r="G144" i="4"/>
  <c r="H144" i="4"/>
  <c r="I144" i="4"/>
  <c r="J144" i="4"/>
  <c r="C143" i="4"/>
  <c r="D143" i="4"/>
  <c r="E143" i="4"/>
  <c r="F143" i="4"/>
  <c r="G143" i="4"/>
  <c r="H143" i="4"/>
  <c r="I143" i="4"/>
  <c r="J143" i="4"/>
  <c r="B143" i="4"/>
  <c r="C142" i="4"/>
  <c r="D142" i="4"/>
  <c r="E142" i="4"/>
  <c r="F142" i="4"/>
  <c r="G142" i="4"/>
  <c r="H142" i="4"/>
  <c r="I142" i="4"/>
  <c r="J142" i="4"/>
  <c r="B142" i="4"/>
  <c r="E141" i="4"/>
  <c r="F141" i="4"/>
  <c r="G141" i="4"/>
  <c r="I141" i="4"/>
  <c r="J141" i="4"/>
  <c r="D140" i="4"/>
  <c r="E140" i="4"/>
  <c r="F140" i="4"/>
  <c r="G140" i="4"/>
  <c r="H140" i="4"/>
  <c r="I140" i="4"/>
  <c r="J140" i="4"/>
  <c r="B140" i="4"/>
  <c r="C139" i="4"/>
  <c r="D139" i="4"/>
  <c r="J139" i="4"/>
  <c r="B139" i="4"/>
  <c r="C138" i="4"/>
  <c r="D138" i="4"/>
  <c r="E138" i="4"/>
  <c r="F138" i="4"/>
  <c r="G138" i="4"/>
  <c r="H138" i="4"/>
  <c r="I138" i="4"/>
  <c r="J138" i="4"/>
  <c r="B138" i="4"/>
  <c r="C137" i="4"/>
  <c r="D137" i="4"/>
  <c r="F137" i="4"/>
  <c r="G137" i="4"/>
  <c r="H137" i="4"/>
  <c r="I137" i="4"/>
  <c r="B137" i="4"/>
  <c r="C136" i="4"/>
  <c r="D136" i="4"/>
  <c r="E136" i="4"/>
  <c r="F136" i="4"/>
  <c r="G136" i="4"/>
  <c r="H136" i="4"/>
  <c r="I136" i="4"/>
  <c r="J136" i="4"/>
  <c r="B136" i="4"/>
  <c r="C135" i="4"/>
  <c r="D135" i="4"/>
  <c r="F135" i="4"/>
  <c r="G135" i="4"/>
  <c r="H135" i="4"/>
  <c r="I135" i="4"/>
  <c r="J135" i="4"/>
  <c r="B135" i="4"/>
  <c r="C134" i="4"/>
  <c r="D134" i="4"/>
  <c r="E134" i="4"/>
  <c r="F134" i="4"/>
  <c r="G134" i="4"/>
  <c r="H134" i="4"/>
  <c r="I134" i="4"/>
  <c r="J134" i="4"/>
  <c r="B134" i="4"/>
  <c r="D133" i="4"/>
  <c r="E133" i="4"/>
  <c r="H133" i="4"/>
  <c r="C132" i="4"/>
  <c r="D132" i="4"/>
  <c r="E132" i="4"/>
  <c r="F132" i="4"/>
  <c r="G132" i="4"/>
  <c r="H132" i="4"/>
  <c r="I132" i="4"/>
  <c r="J132" i="4"/>
  <c r="B132" i="4"/>
  <c r="F131" i="4"/>
  <c r="G131" i="4"/>
  <c r="H131" i="4"/>
  <c r="I131" i="4"/>
  <c r="B131" i="4"/>
  <c r="C130" i="4"/>
  <c r="D130" i="4"/>
  <c r="E130" i="4"/>
  <c r="F130" i="4"/>
  <c r="G130" i="4"/>
  <c r="H130" i="4"/>
  <c r="I130" i="4"/>
  <c r="J130" i="4"/>
  <c r="B130" i="4"/>
  <c r="C129" i="4"/>
  <c r="D129" i="4"/>
  <c r="E129" i="4"/>
  <c r="F129" i="4"/>
  <c r="G129" i="4"/>
  <c r="H129" i="4"/>
  <c r="I129" i="4"/>
  <c r="J129" i="4"/>
  <c r="B129" i="4"/>
  <c r="D128" i="4"/>
  <c r="E128" i="4"/>
  <c r="F128" i="4"/>
  <c r="G128" i="4"/>
  <c r="H128" i="4"/>
  <c r="I128" i="4"/>
  <c r="J128" i="4"/>
  <c r="B128" i="4"/>
  <c r="C127" i="4"/>
  <c r="E127" i="4"/>
  <c r="G127" i="4"/>
  <c r="H127" i="4"/>
  <c r="I127" i="4"/>
  <c r="B127" i="4"/>
  <c r="C126" i="4"/>
  <c r="D126" i="4"/>
  <c r="E126" i="4"/>
  <c r="F126" i="4"/>
  <c r="G126" i="4"/>
  <c r="H126" i="4"/>
  <c r="I126" i="4"/>
  <c r="J126" i="4"/>
  <c r="B126" i="4"/>
  <c r="F125" i="4"/>
  <c r="G125" i="4"/>
  <c r="H125" i="4"/>
  <c r="I125" i="4"/>
  <c r="C124" i="4"/>
  <c r="D124" i="4"/>
  <c r="E124" i="4"/>
  <c r="F124" i="4"/>
  <c r="G124" i="4"/>
  <c r="H124" i="4"/>
  <c r="I124" i="4"/>
  <c r="J124" i="4"/>
  <c r="B124" i="4"/>
  <c r="C123" i="4"/>
  <c r="D123" i="4"/>
  <c r="E123" i="4"/>
  <c r="H123" i="4"/>
  <c r="I123" i="4"/>
  <c r="J123" i="4"/>
  <c r="C122" i="4"/>
  <c r="D122" i="4"/>
  <c r="E122" i="4"/>
  <c r="F122" i="4"/>
  <c r="G122" i="4"/>
  <c r="H122" i="4"/>
  <c r="I122" i="4"/>
  <c r="J122" i="4"/>
  <c r="B122" i="4"/>
  <c r="C121" i="4"/>
  <c r="D121" i="4"/>
  <c r="E121" i="4"/>
  <c r="F121" i="4"/>
  <c r="H121" i="4"/>
  <c r="I121" i="4"/>
  <c r="J121" i="4"/>
  <c r="B121" i="4"/>
  <c r="C120" i="4"/>
  <c r="D120" i="4"/>
  <c r="E120" i="4"/>
  <c r="F120" i="4"/>
  <c r="G120" i="4"/>
  <c r="H120" i="4"/>
  <c r="I120" i="4"/>
  <c r="J120" i="4"/>
  <c r="B120" i="4"/>
  <c r="D119" i="4"/>
  <c r="E119" i="4"/>
  <c r="F119" i="4"/>
  <c r="G119" i="4"/>
  <c r="H119" i="4"/>
  <c r="J119" i="4"/>
  <c r="B119" i="4"/>
  <c r="C118" i="4"/>
  <c r="D118" i="4"/>
  <c r="E118" i="4"/>
  <c r="F118" i="4"/>
  <c r="G118" i="4"/>
  <c r="H118" i="4"/>
  <c r="I118" i="4"/>
  <c r="J118" i="4"/>
  <c r="B118" i="4"/>
  <c r="C117" i="4"/>
  <c r="D117" i="4"/>
  <c r="E117" i="4"/>
  <c r="F117" i="4"/>
  <c r="G117" i="4"/>
  <c r="H117" i="4"/>
  <c r="J117" i="4"/>
  <c r="B117" i="4"/>
  <c r="C116" i="4"/>
  <c r="D116" i="4"/>
  <c r="E116" i="4"/>
  <c r="F116" i="4"/>
  <c r="G116" i="4"/>
  <c r="H116" i="4"/>
  <c r="I116" i="4"/>
  <c r="J116" i="4"/>
  <c r="B116" i="4"/>
  <c r="C115" i="4"/>
  <c r="D115" i="4"/>
  <c r="E115" i="4"/>
  <c r="F115" i="4"/>
  <c r="G115" i="4"/>
  <c r="H115" i="4"/>
  <c r="I115" i="4"/>
  <c r="J115" i="4"/>
  <c r="B115" i="4"/>
  <c r="C114" i="4"/>
  <c r="D114" i="4"/>
  <c r="E114" i="4"/>
  <c r="F114" i="4"/>
  <c r="G114" i="4"/>
  <c r="H114" i="4"/>
  <c r="I114" i="4"/>
  <c r="J114" i="4"/>
  <c r="B114" i="4"/>
  <c r="C113" i="4"/>
  <c r="D113" i="4"/>
  <c r="E113" i="4"/>
  <c r="F113" i="4"/>
  <c r="G113" i="4"/>
  <c r="I113" i="4"/>
  <c r="B113" i="4"/>
  <c r="C112" i="4"/>
  <c r="D112" i="4"/>
  <c r="E112" i="4"/>
  <c r="F112" i="4"/>
  <c r="G112" i="4"/>
  <c r="H112" i="4"/>
  <c r="I112" i="4"/>
  <c r="J112" i="4"/>
  <c r="B112" i="4"/>
  <c r="C111" i="4"/>
  <c r="D111" i="4"/>
  <c r="F111" i="4"/>
  <c r="G111" i="4"/>
  <c r="H111" i="4"/>
  <c r="I111" i="4"/>
  <c r="J111" i="4"/>
  <c r="B111" i="4"/>
  <c r="D108" i="4"/>
  <c r="E108" i="4"/>
  <c r="F108" i="4"/>
  <c r="G108" i="4"/>
  <c r="H108" i="4"/>
  <c r="I108" i="4"/>
  <c r="J108" i="4"/>
  <c r="B108" i="4"/>
  <c r="D110" i="4"/>
  <c r="E110" i="4"/>
  <c r="F110" i="4"/>
  <c r="G110" i="4"/>
  <c r="H110" i="4"/>
  <c r="I110" i="4"/>
  <c r="J110" i="4"/>
  <c r="B110" i="4"/>
  <c r="D109" i="4"/>
  <c r="E109" i="4"/>
  <c r="F109" i="4"/>
  <c r="H109" i="4"/>
  <c r="C107" i="4"/>
  <c r="D107" i="4"/>
  <c r="G107" i="4"/>
  <c r="H107" i="4"/>
  <c r="I107" i="4"/>
  <c r="J107" i="4"/>
  <c r="B107" i="4"/>
  <c r="C106" i="4"/>
  <c r="D106" i="4"/>
  <c r="E106" i="4"/>
  <c r="F106" i="4"/>
  <c r="G106" i="4"/>
  <c r="H106" i="4"/>
  <c r="I106" i="4"/>
  <c r="J106" i="4"/>
  <c r="C105" i="4"/>
  <c r="E105" i="4"/>
  <c r="G105" i="4"/>
  <c r="H105" i="4"/>
  <c r="I105" i="4"/>
  <c r="J105" i="4"/>
  <c r="B105" i="4"/>
  <c r="D104" i="4"/>
  <c r="E104" i="4"/>
  <c r="F104" i="4"/>
  <c r="G104" i="4"/>
  <c r="H104" i="4"/>
  <c r="I104" i="4"/>
  <c r="J104" i="4"/>
  <c r="C103" i="4"/>
  <c r="E103" i="4"/>
  <c r="F103" i="4"/>
  <c r="G103" i="4"/>
  <c r="I103" i="4"/>
  <c r="J103" i="4"/>
  <c r="B103" i="4"/>
  <c r="C102" i="4"/>
  <c r="D102" i="4"/>
  <c r="E102" i="4"/>
  <c r="F102" i="4"/>
  <c r="G102" i="4"/>
  <c r="H102" i="4"/>
  <c r="I102" i="4"/>
  <c r="J102" i="4"/>
  <c r="C100" i="4"/>
  <c r="D100" i="4"/>
  <c r="E100" i="4"/>
  <c r="F100" i="4"/>
  <c r="G100" i="4"/>
  <c r="H100" i="4"/>
  <c r="I100" i="4"/>
  <c r="J100" i="4"/>
  <c r="B99" i="4"/>
  <c r="D98" i="4"/>
  <c r="E98" i="4"/>
  <c r="F98" i="4"/>
  <c r="G98" i="4"/>
  <c r="H98" i="4"/>
  <c r="I98" i="4"/>
  <c r="J98" i="4"/>
  <c r="B98" i="4"/>
  <c r="C97" i="4"/>
  <c r="D97" i="4"/>
  <c r="E97" i="4"/>
  <c r="I97" i="4"/>
  <c r="B97" i="4"/>
  <c r="C96" i="4"/>
  <c r="D96" i="4"/>
  <c r="E96" i="4"/>
  <c r="F96" i="4"/>
  <c r="G96" i="4"/>
  <c r="H96" i="4"/>
  <c r="I96" i="4"/>
  <c r="J96" i="4"/>
  <c r="B96" i="4"/>
  <c r="C95" i="4"/>
  <c r="D95" i="4"/>
  <c r="E95" i="4"/>
  <c r="F95" i="4"/>
  <c r="G95" i="4"/>
  <c r="H95" i="4"/>
  <c r="I95" i="4"/>
  <c r="J95" i="4"/>
  <c r="B95" i="4"/>
  <c r="C94" i="4"/>
  <c r="D94" i="4"/>
  <c r="E94" i="4"/>
  <c r="F94" i="4"/>
  <c r="G94" i="4"/>
  <c r="H94" i="4"/>
  <c r="I94" i="4"/>
  <c r="J94" i="4"/>
  <c r="C93" i="4"/>
  <c r="D93" i="4"/>
  <c r="E93" i="4"/>
  <c r="F93" i="4"/>
  <c r="I93" i="4"/>
  <c r="B93" i="4"/>
  <c r="C92" i="4"/>
  <c r="D92" i="4"/>
  <c r="E92" i="4"/>
  <c r="F92" i="4"/>
  <c r="G92" i="4"/>
  <c r="H92" i="4"/>
  <c r="I92" i="4"/>
  <c r="J92" i="4"/>
  <c r="C91" i="4"/>
  <c r="E91" i="4"/>
  <c r="F91" i="4"/>
  <c r="G91" i="4"/>
  <c r="I91" i="4"/>
  <c r="J91" i="4"/>
  <c r="C90" i="4"/>
  <c r="D90" i="4"/>
  <c r="E90" i="4"/>
  <c r="F90" i="4"/>
  <c r="G90" i="4"/>
  <c r="H90" i="4"/>
  <c r="I90" i="4"/>
  <c r="J90" i="4"/>
  <c r="C89" i="4"/>
  <c r="D89" i="4"/>
  <c r="F89" i="4"/>
  <c r="I89" i="4"/>
  <c r="B89" i="4"/>
  <c r="D88" i="4"/>
  <c r="E88" i="4"/>
  <c r="F88" i="4"/>
  <c r="G88" i="4"/>
  <c r="H88" i="4"/>
  <c r="I88" i="4"/>
  <c r="J88" i="4"/>
  <c r="C87" i="4"/>
  <c r="D87" i="4"/>
  <c r="F87" i="4"/>
  <c r="H87" i="4"/>
  <c r="I87" i="4"/>
  <c r="B87" i="4"/>
  <c r="C86" i="4"/>
  <c r="D86" i="4"/>
  <c r="E86" i="4"/>
  <c r="F86" i="4"/>
  <c r="G86" i="4"/>
  <c r="H86" i="4"/>
  <c r="I86" i="4"/>
  <c r="J86" i="4"/>
  <c r="D85" i="4"/>
  <c r="I85" i="4"/>
  <c r="B85" i="4"/>
  <c r="C84" i="4"/>
  <c r="D84" i="4"/>
  <c r="E84" i="4"/>
  <c r="F84" i="4"/>
  <c r="G84" i="4"/>
  <c r="H84" i="4"/>
  <c r="I84" i="4"/>
  <c r="J84" i="4"/>
  <c r="B84" i="4"/>
  <c r="C83" i="4"/>
  <c r="D83" i="4"/>
  <c r="E83" i="4"/>
  <c r="F83" i="4"/>
  <c r="G83" i="4"/>
  <c r="H83" i="4"/>
  <c r="I83" i="4"/>
  <c r="J83" i="4"/>
  <c r="B83" i="4"/>
  <c r="C82" i="4"/>
  <c r="D82" i="4"/>
  <c r="E82" i="4"/>
  <c r="F82" i="4"/>
  <c r="G82" i="4"/>
  <c r="H82" i="4"/>
  <c r="I82" i="4"/>
  <c r="J82" i="4"/>
  <c r="C81" i="4"/>
  <c r="D81" i="4"/>
  <c r="H81" i="4"/>
  <c r="I81" i="4"/>
  <c r="J81" i="4"/>
  <c r="B79" i="4"/>
  <c r="C80" i="4"/>
  <c r="D80" i="4"/>
  <c r="E80" i="4"/>
  <c r="F80" i="4"/>
  <c r="G80" i="4"/>
  <c r="H80" i="4"/>
  <c r="I80" i="4"/>
  <c r="J80" i="4"/>
  <c r="B80" i="4"/>
  <c r="C79" i="4"/>
  <c r="D79" i="4"/>
  <c r="E79" i="4"/>
  <c r="F79" i="4"/>
  <c r="G79" i="4"/>
  <c r="H79" i="4"/>
  <c r="I79" i="4"/>
  <c r="J79" i="4"/>
  <c r="C78" i="4"/>
  <c r="D78" i="4"/>
  <c r="E78" i="4"/>
  <c r="F78" i="4"/>
  <c r="G78" i="4"/>
  <c r="H78" i="4"/>
  <c r="I78" i="4"/>
  <c r="J78" i="4"/>
  <c r="B78" i="4"/>
  <c r="C77" i="4"/>
  <c r="D77" i="4"/>
  <c r="E77" i="4"/>
  <c r="F77" i="4"/>
  <c r="G77" i="4"/>
  <c r="H77" i="4"/>
  <c r="I77" i="4"/>
  <c r="J77" i="4"/>
  <c r="B77" i="4"/>
  <c r="C76" i="4"/>
  <c r="D76" i="4"/>
  <c r="E76" i="4"/>
  <c r="F76" i="4"/>
  <c r="G76" i="4"/>
  <c r="H76" i="4"/>
  <c r="I76" i="4"/>
  <c r="J76" i="4"/>
  <c r="C75" i="4"/>
  <c r="D75" i="4"/>
  <c r="E75" i="4"/>
  <c r="F75" i="4"/>
  <c r="G75" i="4"/>
  <c r="H75" i="4"/>
  <c r="I75" i="4"/>
  <c r="J75" i="4"/>
  <c r="D74" i="4"/>
  <c r="E74" i="4"/>
  <c r="F74" i="4"/>
  <c r="G74" i="4"/>
  <c r="H74" i="4"/>
  <c r="I74" i="4"/>
  <c r="J74" i="4"/>
  <c r="B74" i="4"/>
  <c r="B72" i="4"/>
  <c r="C73" i="4"/>
  <c r="D73" i="4"/>
  <c r="F73" i="4"/>
  <c r="B73" i="4"/>
  <c r="B71" i="4"/>
  <c r="C71" i="4"/>
  <c r="E71" i="4"/>
  <c r="F71" i="4"/>
  <c r="G71" i="4"/>
  <c r="I71" i="4"/>
  <c r="D72" i="4"/>
  <c r="E72" i="4"/>
  <c r="F72" i="4"/>
  <c r="G72" i="4"/>
  <c r="H72" i="4"/>
  <c r="I72" i="4"/>
  <c r="J72" i="4"/>
  <c r="B70" i="4"/>
  <c r="B65" i="4"/>
  <c r="C70" i="4"/>
  <c r="D70" i="4"/>
  <c r="E70" i="4"/>
  <c r="F70" i="4"/>
  <c r="G70" i="4"/>
  <c r="H70" i="4"/>
  <c r="I70" i="4"/>
  <c r="J70" i="4"/>
  <c r="C66" i="4"/>
  <c r="D66" i="4"/>
  <c r="E66" i="4"/>
  <c r="F66" i="4"/>
  <c r="G66" i="4"/>
  <c r="H66" i="4"/>
  <c r="I66" i="4"/>
  <c r="J66" i="4"/>
  <c r="B66" i="4"/>
  <c r="D69" i="4"/>
  <c r="E69" i="4"/>
  <c r="F69" i="4"/>
  <c r="G69" i="4"/>
  <c r="H69" i="4"/>
  <c r="I69" i="4"/>
  <c r="B69" i="4"/>
  <c r="B67" i="4"/>
  <c r="C68" i="4"/>
  <c r="D68" i="4"/>
  <c r="E68" i="4"/>
  <c r="F68" i="4"/>
  <c r="G68" i="4"/>
  <c r="H68" i="4"/>
  <c r="I68" i="4"/>
  <c r="J68" i="4"/>
  <c r="C67" i="4"/>
  <c r="D67" i="4"/>
  <c r="E67" i="4"/>
  <c r="F67" i="4"/>
  <c r="G67" i="4"/>
  <c r="H67" i="4"/>
  <c r="I67" i="4"/>
  <c r="J67" i="4"/>
  <c r="D65" i="4"/>
  <c r="E65" i="4"/>
  <c r="F65" i="4"/>
  <c r="G65" i="4"/>
  <c r="H65" i="4"/>
  <c r="I65" i="4"/>
  <c r="B64" i="4"/>
  <c r="I62" i="4"/>
  <c r="J62" i="4"/>
  <c r="H62" i="4"/>
  <c r="G62" i="4"/>
  <c r="F62" i="4"/>
  <c r="I60" i="4"/>
  <c r="J60" i="4"/>
  <c r="H60" i="4"/>
  <c r="J173" i="4" l="1"/>
  <c r="I171" i="4"/>
  <c r="E169" i="4"/>
  <c r="B165" i="4"/>
  <c r="G163" i="4"/>
  <c r="C164" i="4"/>
  <c r="E163" i="4"/>
  <c r="H163" i="4"/>
  <c r="G157" i="4"/>
  <c r="G147" i="4"/>
  <c r="B141" i="4"/>
  <c r="I139" i="4"/>
  <c r="H139" i="4"/>
  <c r="G139" i="4"/>
  <c r="F139" i="4"/>
  <c r="C140" i="4"/>
  <c r="E135" i="4"/>
  <c r="J131" i="4"/>
  <c r="E131" i="4"/>
  <c r="D131" i="4"/>
  <c r="J127" i="4"/>
  <c r="F127" i="4"/>
  <c r="C128" i="4"/>
  <c r="E125" i="4"/>
  <c r="D125" i="4"/>
  <c r="C125" i="4"/>
  <c r="B125" i="4"/>
  <c r="C119" i="4"/>
  <c r="B109" i="4"/>
  <c r="I109" i="4"/>
  <c r="G109" i="4"/>
  <c r="D105" i="4"/>
  <c r="F97" i="4"/>
  <c r="B91" i="4"/>
  <c r="J87" i="4"/>
  <c r="G87" i="4"/>
  <c r="C88" i="4"/>
  <c r="C57" i="4"/>
  <c r="C59" i="4" s="1"/>
  <c r="I73" i="4"/>
  <c r="G73" i="4"/>
  <c r="E73" i="4"/>
  <c r="D71" i="4"/>
  <c r="C72" i="4"/>
  <c r="H71" i="4"/>
  <c r="B144" i="4"/>
  <c r="B162" i="4"/>
  <c r="B106" i="4"/>
  <c r="B146" i="4"/>
  <c r="D173" i="4"/>
  <c r="F169" i="4"/>
  <c r="H165" i="4"/>
  <c r="C163" i="4"/>
  <c r="B163" i="4"/>
  <c r="J163" i="4"/>
  <c r="J161" i="4"/>
  <c r="G161" i="4"/>
  <c r="E161" i="4"/>
  <c r="D159" i="4"/>
  <c r="G155" i="4"/>
  <c r="B154" i="4"/>
  <c r="I151" i="4"/>
  <c r="D149" i="4"/>
  <c r="B147" i="4"/>
  <c r="H141" i="4"/>
  <c r="J137" i="4"/>
  <c r="B133" i="4"/>
  <c r="J133" i="4"/>
  <c r="I133" i="4"/>
  <c r="G133" i="4"/>
  <c r="B123" i="4"/>
  <c r="G123" i="4"/>
  <c r="J113" i="4"/>
  <c r="C109" i="4"/>
  <c r="F107" i="4"/>
  <c r="E101" i="4"/>
  <c r="I99" i="4"/>
  <c r="G99" i="4"/>
  <c r="J99" i="4"/>
  <c r="F99" i="4"/>
  <c r="E99" i="4"/>
  <c r="C99" i="4"/>
  <c r="E89" i="4"/>
  <c r="C85" i="4"/>
  <c r="F85" i="4"/>
  <c r="F101" i="4"/>
  <c r="D101" i="4"/>
  <c r="C101" i="4"/>
  <c r="B86" i="4"/>
  <c r="B90" i="4"/>
  <c r="H91" i="4"/>
  <c r="B94" i="4"/>
  <c r="H99" i="4"/>
  <c r="B102" i="4"/>
  <c r="H103" i="4"/>
  <c r="B101" i="4"/>
  <c r="J85" i="4"/>
  <c r="J89" i="4"/>
  <c r="D91" i="4"/>
  <c r="J93" i="4"/>
  <c r="J97" i="4"/>
  <c r="D99" i="4"/>
  <c r="J101" i="4"/>
  <c r="D103" i="4"/>
  <c r="H85" i="4"/>
  <c r="H89" i="4"/>
  <c r="H93" i="4"/>
  <c r="H97" i="4"/>
  <c r="H101" i="4"/>
  <c r="I101" i="4"/>
  <c r="G81" i="4"/>
  <c r="F81" i="4"/>
  <c r="B82" i="4"/>
  <c r="E81" i="4"/>
  <c r="B57" i="4"/>
  <c r="B59" i="4" s="1"/>
  <c r="B76" i="4"/>
  <c r="B75" i="4"/>
  <c r="J73" i="4"/>
  <c r="C69" i="4"/>
  <c r="C65" i="4"/>
  <c r="H59" i="4"/>
  <c r="I59" i="4"/>
  <c r="G60" i="4" l="1"/>
  <c r="G59" i="4"/>
  <c r="E62" i="4"/>
  <c r="B68" i="4" l="1"/>
  <c r="D62" i="4" l="1"/>
  <c r="C62" i="4"/>
  <c r="C60" i="4"/>
  <c r="E60" i="4"/>
  <c r="F60" i="4" l="1"/>
  <c r="F59" i="4"/>
  <c r="D60" i="4"/>
  <c r="D59" i="4"/>
  <c r="B60" i="4"/>
  <c r="B62" i="4"/>
</calcChain>
</file>

<file path=xl/sharedStrings.xml><?xml version="1.0" encoding="utf-8"?>
<sst xmlns="http://schemas.openxmlformats.org/spreadsheetml/2006/main" count="174" uniqueCount="173">
  <si>
    <t>Cormorán Imperial</t>
  </si>
  <si>
    <t>Yeco</t>
  </si>
  <si>
    <t>Cormorán de las Rocas</t>
  </si>
  <si>
    <t>Lile</t>
  </si>
  <si>
    <t>Gaviota Dominicana</t>
  </si>
  <si>
    <t>Gaviota Austral</t>
  </si>
  <si>
    <t>Gaviota Cahuil</t>
  </si>
  <si>
    <t>Petrel Gigante</t>
  </si>
  <si>
    <t>Fardela Negra</t>
  </si>
  <si>
    <t>Albatros Ceja Negra</t>
  </si>
  <si>
    <t>Pingüino de Magallanes</t>
  </si>
  <si>
    <t>Quetro No Volador</t>
  </si>
  <si>
    <t>Caranca</t>
  </si>
  <si>
    <t>Huairavo</t>
  </si>
  <si>
    <t>Garza Grande</t>
  </si>
  <si>
    <t>Churrete</t>
  </si>
  <si>
    <t>Tiuque</t>
  </si>
  <si>
    <t>Traro</t>
  </si>
  <si>
    <t>Jote Cabeza Colorada</t>
  </si>
  <si>
    <t>Jote Cabeza Negra</t>
  </si>
  <si>
    <t>Cóndor</t>
  </si>
  <si>
    <t>%</t>
  </si>
  <si>
    <t>% Cormorán Imperial</t>
  </si>
  <si>
    <t>% Yeco</t>
  </si>
  <si>
    <t>% Cormorán de las Rocas</t>
  </si>
  <si>
    <t>% Lile</t>
  </si>
  <si>
    <t>% Gaviota Dominicana</t>
  </si>
  <si>
    <t>% Gaviota Austral</t>
  </si>
  <si>
    <t>% Gaviota Cahuil</t>
  </si>
  <si>
    <t>% Petrel Gigante</t>
  </si>
  <si>
    <t>% Fardela Negra</t>
  </si>
  <si>
    <t>% Albatros Ceja Negra</t>
  </si>
  <si>
    <t>% Pingüino de Magallanes</t>
  </si>
  <si>
    <t>% Quetro No Volador</t>
  </si>
  <si>
    <t>% Caranca</t>
  </si>
  <si>
    <t>% Huairavo</t>
  </si>
  <si>
    <t>% Garza Grande</t>
  </si>
  <si>
    <t>% Churrete</t>
  </si>
  <si>
    <t>% Tiuque</t>
  </si>
  <si>
    <t>% Traro</t>
  </si>
  <si>
    <t>% Jote Cabeza Colorada</t>
  </si>
  <si>
    <t>% Jote Cabeza Negra</t>
  </si>
  <si>
    <t>% Cóndor</t>
  </si>
  <si>
    <t>Salteador Chileno</t>
  </si>
  <si>
    <t>Pato Jergón Chico</t>
  </si>
  <si>
    <t>Pilpilén Negro</t>
  </si>
  <si>
    <t>Garza Cuca</t>
  </si>
  <si>
    <t>Martín Pescador</t>
  </si>
  <si>
    <t>% Salteador Chileno</t>
  </si>
  <si>
    <t>% Pato Jergón Chico</t>
  </si>
  <si>
    <t>% Pilpilén Negro</t>
  </si>
  <si>
    <t>% Garza Cuca</t>
  </si>
  <si>
    <t>% Martín Pescador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</si>
  <si>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</si>
  <si>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</si>
  <si>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</si>
  <si>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</si>
  <si>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</si>
  <si>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</si>
  <si>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Lile</t>
  </si>
  <si>
    <t>Density Gaviota Dominicana</t>
  </si>
  <si>
    <t>Density Gaviota Austral</t>
  </si>
  <si>
    <t>Density Gaviota Cahuil</t>
  </si>
  <si>
    <t>Density Petrel Gigante</t>
  </si>
  <si>
    <t>Density Fardela Negra</t>
  </si>
  <si>
    <t>Density Albatros Ceja Negra</t>
  </si>
  <si>
    <t>Density Salteador Chileno</t>
  </si>
  <si>
    <t>Density Pingüino de Magallanes</t>
  </si>
  <si>
    <t>Density Quetro No Volador</t>
  </si>
  <si>
    <t>Density Pato Jergón Chico</t>
  </si>
  <si>
    <t>Density Caranca</t>
  </si>
  <si>
    <t>Density Pilpilén Negro</t>
  </si>
  <si>
    <t>Density Huairavo</t>
  </si>
  <si>
    <t>Density Garza Grande</t>
  </si>
  <si>
    <t>Density Garza Cuca</t>
  </si>
  <si>
    <t>Density Churrete</t>
  </si>
  <si>
    <t>Density Martín Pescador</t>
  </si>
  <si>
    <t>Density Tiuque</t>
  </si>
  <si>
    <t>Density Traro</t>
  </si>
  <si>
    <t>Density Jote Cabeza Colorada</t>
  </si>
  <si>
    <t>Density Jote Cabeza Negra</t>
  </si>
  <si>
    <t>Density Cóndor</t>
  </si>
  <si>
    <t>Sector</t>
  </si>
  <si>
    <t>Shannon Indice</t>
  </si>
  <si>
    <t>Simpson Indice</t>
  </si>
  <si>
    <t>Shannon Area</t>
  </si>
  <si>
    <t>Simpson Area</t>
  </si>
  <si>
    <t>Petrel Plateado</t>
  </si>
  <si>
    <t>Pato Juarjual</t>
  </si>
  <si>
    <t>% Petrel Plateado</t>
  </si>
  <si>
    <t>Density Petrel Plateado</t>
  </si>
  <si>
    <t>% Pato Juarjual</t>
  </si>
  <si>
    <t>Density Pato Juarjual</t>
  </si>
  <si>
    <t>Gaviotín Suramericano</t>
  </si>
  <si>
    <t>Petrel Antártico</t>
  </si>
  <si>
    <t>Yunco de Magallanes</t>
  </si>
  <si>
    <t>Cisne Cuello Negro</t>
  </si>
  <si>
    <t>Cisne Coscoroba</t>
  </si>
  <si>
    <t>Quetro Volador</t>
  </si>
  <si>
    <t>Pato Real</t>
  </si>
  <si>
    <t>Caiquén</t>
  </si>
  <si>
    <t>Canquén</t>
  </si>
  <si>
    <t>Pilpilén Austral</t>
  </si>
  <si>
    <t>Pimpollo</t>
  </si>
  <si>
    <t>Huala</t>
  </si>
  <si>
    <t>Tagua Chica</t>
  </si>
  <si>
    <t>Queltehue</t>
  </si>
  <si>
    <t>Bandurria</t>
  </si>
  <si>
    <t>Tordo</t>
  </si>
  <si>
    <t>% Gaviotín Suramericano</t>
  </si>
  <si>
    <t>Density Gaviotín Suramericano</t>
  </si>
  <si>
    <t>% Petrel Antártico</t>
  </si>
  <si>
    <t>Density Yunco de Magallanes</t>
  </si>
  <si>
    <t>% Cisne Cuello Negro</t>
  </si>
  <si>
    <t>Density Cisne Cuello Negro</t>
  </si>
  <si>
    <t>% Cisne Coscoroba</t>
  </si>
  <si>
    <t>Density Cisne Coscoroba</t>
  </si>
  <si>
    <t>% Quetro Volador</t>
  </si>
  <si>
    <t>Density Quetro Volador</t>
  </si>
  <si>
    <t>% Pato Real</t>
  </si>
  <si>
    <t>Density Pato Real</t>
  </si>
  <si>
    <t>% Caiquén</t>
  </si>
  <si>
    <t>Density Caiquén</t>
  </si>
  <si>
    <t>% Canquén</t>
  </si>
  <si>
    <t>Density Canquén</t>
  </si>
  <si>
    <t>% Pilpilén Austral</t>
  </si>
  <si>
    <t>Density Pilpilén Austral</t>
  </si>
  <si>
    <t>% Pimpollo</t>
  </si>
  <si>
    <t>Density Pimpollo</t>
  </si>
  <si>
    <t>% Huala</t>
  </si>
  <si>
    <t>Density Huala</t>
  </si>
  <si>
    <t>% Tagua Chica</t>
  </si>
  <si>
    <t>Density Tagua Chica</t>
  </si>
  <si>
    <t>% Queltehue</t>
  </si>
  <si>
    <t>Density Queltehue</t>
  </si>
  <si>
    <t>% Bandurria</t>
  </si>
  <si>
    <t>Density Bandurria</t>
  </si>
  <si>
    <t>% Tordo</t>
  </si>
  <si>
    <t>Density Tordo</t>
  </si>
  <si>
    <t>% Yunco de Magallanes</t>
  </si>
  <si>
    <t>Petrel Gigante Antartico</t>
  </si>
  <si>
    <t>Golondrina de Mar</t>
  </si>
  <si>
    <t>Chorlo Chileno</t>
  </si>
  <si>
    <t>Carancho Negro</t>
  </si>
  <si>
    <t>Cachaña</t>
  </si>
  <si>
    <t>Churrete Acanelado</t>
  </si>
  <si>
    <t>Gaviota de Franklin</t>
  </si>
  <si>
    <t>Pato Antiojillo</t>
  </si>
  <si>
    <t>Carancho</t>
  </si>
  <si>
    <t>Fardela frente Blanca</t>
  </si>
  <si>
    <t>Paiño de Wilson</t>
  </si>
  <si>
    <t>% Petrel Gigante Antartico</t>
  </si>
  <si>
    <t>Density Petrel Gigante Antartico</t>
  </si>
  <si>
    <t>% Golondrina de Mar</t>
  </si>
  <si>
    <t>Density Golondrina de Mar</t>
  </si>
  <si>
    <t>% Carancho Negro</t>
  </si>
  <si>
    <t>Density Carancho Negro</t>
  </si>
  <si>
    <t>% Pato Antiojillo</t>
  </si>
  <si>
    <t>Density Pato Antiojillo</t>
  </si>
  <si>
    <t>% Gaviota de Franklin</t>
  </si>
  <si>
    <t>Density Gaviota de Franklin</t>
  </si>
  <si>
    <t>% Churrete Acanelado</t>
  </si>
  <si>
    <t>Density Churrete Acanelado</t>
  </si>
  <si>
    <t>% Chorlo Chileno</t>
  </si>
  <si>
    <t>Density Chorlo Chileno</t>
  </si>
  <si>
    <t>% Cachaña</t>
  </si>
  <si>
    <t>Density Cachaña</t>
  </si>
  <si>
    <t>% Carancho</t>
  </si>
  <si>
    <t>Density Carancho</t>
  </si>
  <si>
    <t>% Paiño de Wilson</t>
  </si>
  <si>
    <t>Density Paiño de Wilson</t>
  </si>
  <si>
    <t>% Fardela frente Blanca</t>
  </si>
  <si>
    <t>Density Fardela frente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</si>
</sst>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0"/>
      <name val="Arial"/>
      <charset val="134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49" fontId="2" fillId="0" borderId="4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4"/>
  <sheetViews>
    <sheetView tabSelected="1" zoomScale="110" zoomScaleNormal="110" workbookViewId="0">
      <selection activeCell="C57" sqref="C57"/>
    </sheetView>
  </sheetViews>
  <sheetFormatPr baseColWidth="10" defaultColWidth="15.88671875" defaultRowHeight="10.199999999999999"/>
  <cols>
    <col min="1" max="1" width="26.5546875" style="19" customWidth="1"/>
    <col min="2" max="6" width="15.88671875" style="5"/>
    <col min="7" max="10" width="15.88671875" style="5" customWidth="1"/>
    <col min="11" max="11" width="15.88671875" style="5"/>
    <col min="12" max="14" width="15.88671875" style="46"/>
    <col min="15" max="16384" width="15.88671875" style="5"/>
  </cols>
  <sheetData>
    <row r="1" spans="1:21">
      <c r="A1" s="20" t="s">
        <v>82</v>
      </c>
      <c r="B1" s="50">
        <v>1</v>
      </c>
      <c r="C1" s="40">
        <v>2</v>
      </c>
      <c r="D1" s="40">
        <v>3</v>
      </c>
      <c r="E1" s="6">
        <v>4</v>
      </c>
      <c r="F1" s="6">
        <v>5</v>
      </c>
      <c r="G1" s="4">
        <v>6</v>
      </c>
      <c r="H1" s="4">
        <v>7</v>
      </c>
      <c r="I1" s="4">
        <v>8</v>
      </c>
      <c r="J1" s="4">
        <v>9</v>
      </c>
      <c r="L1" s="27"/>
      <c r="M1" s="27"/>
      <c r="N1" s="25"/>
      <c r="O1" s="25"/>
      <c r="P1" s="9"/>
      <c r="Q1" s="10"/>
      <c r="R1" s="10"/>
      <c r="S1" s="10"/>
      <c r="T1" s="10"/>
      <c r="U1" s="10"/>
    </row>
    <row r="2" spans="1:21">
      <c r="A2" s="20" t="s">
        <v>0</v>
      </c>
      <c r="B2" s="51">
        <f>13899</f>
        <v>13899</v>
      </c>
      <c r="C2" s="52">
        <f>391</f>
        <v>391</v>
      </c>
      <c r="D2" s="67">
        <v>1118</v>
      </c>
      <c r="E2" s="53">
        <v>3759</v>
      </c>
      <c r="F2" s="54">
        <v>468</v>
      </c>
      <c r="G2" s="55">
        <v>68</v>
      </c>
      <c r="H2" s="52">
        <v>146</v>
      </c>
      <c r="I2" s="56">
        <v>266</v>
      </c>
      <c r="J2" s="57">
        <v>391</v>
      </c>
      <c r="K2" s="7"/>
      <c r="L2" s="16"/>
      <c r="M2" s="14"/>
      <c r="N2" s="14"/>
      <c r="O2" s="44"/>
      <c r="P2" s="10"/>
      <c r="Q2" s="10"/>
      <c r="R2" s="10"/>
      <c r="S2" s="10"/>
      <c r="T2" s="10"/>
      <c r="U2" s="10"/>
    </row>
    <row r="3" spans="1:21">
      <c r="A3" s="21" t="s">
        <v>1</v>
      </c>
      <c r="B3" s="12">
        <f>487</f>
        <v>487</v>
      </c>
      <c r="C3" s="58">
        <f>45</f>
        <v>45</v>
      </c>
      <c r="D3" s="66">
        <v>36</v>
      </c>
      <c r="E3" s="16">
        <v>260</v>
      </c>
      <c r="F3" s="60">
        <v>150</v>
      </c>
      <c r="G3" s="61">
        <v>55</v>
      </c>
      <c r="H3" s="62">
        <v>51</v>
      </c>
      <c r="I3" s="63">
        <v>59</v>
      </c>
      <c r="J3" s="64">
        <v>45</v>
      </c>
      <c r="K3" s="7"/>
      <c r="L3" s="16"/>
      <c r="M3" s="14"/>
      <c r="N3" s="14"/>
      <c r="O3" s="44"/>
      <c r="P3" s="9"/>
      <c r="Q3" s="41"/>
      <c r="R3" s="16"/>
      <c r="S3" s="16"/>
      <c r="T3" s="16"/>
      <c r="U3" s="16"/>
    </row>
    <row r="4" spans="1:21">
      <c r="A4" s="21" t="s">
        <v>2</v>
      </c>
      <c r="B4" s="12">
        <f>2081</f>
        <v>2081</v>
      </c>
      <c r="C4" s="58">
        <f>25</f>
        <v>25</v>
      </c>
      <c r="D4" s="66">
        <v>317</v>
      </c>
      <c r="E4" s="16">
        <v>552</v>
      </c>
      <c r="F4" s="60">
        <v>187</v>
      </c>
      <c r="G4" s="61">
        <v>170</v>
      </c>
      <c r="H4" s="62">
        <v>115</v>
      </c>
      <c r="I4" s="63">
        <v>12</v>
      </c>
      <c r="J4" s="64">
        <v>25</v>
      </c>
      <c r="K4" s="7"/>
      <c r="L4" s="16"/>
      <c r="M4" s="14"/>
      <c r="N4" s="14"/>
      <c r="O4" s="44"/>
      <c r="P4" s="9"/>
      <c r="Q4" s="41"/>
      <c r="R4" s="16"/>
      <c r="S4" s="16"/>
      <c r="T4" s="16"/>
      <c r="U4" s="16"/>
    </row>
    <row r="5" spans="1:21">
      <c r="A5" s="21" t="s">
        <v>3</v>
      </c>
      <c r="B5" s="12">
        <f>853</f>
        <v>853</v>
      </c>
      <c r="C5" s="62">
        <f>0</f>
        <v>0</v>
      </c>
      <c r="D5" s="66">
        <v>0</v>
      </c>
      <c r="E5" s="16">
        <v>0</v>
      </c>
      <c r="F5" s="60">
        <v>0</v>
      </c>
      <c r="G5" s="69">
        <v>0</v>
      </c>
      <c r="H5" s="70">
        <v>0</v>
      </c>
      <c r="I5" s="68">
        <v>0</v>
      </c>
      <c r="J5" s="60">
        <v>0</v>
      </c>
      <c r="K5" s="7"/>
      <c r="L5" s="16"/>
      <c r="M5" s="14"/>
      <c r="N5" s="14"/>
      <c r="O5" s="15"/>
      <c r="P5" s="9"/>
      <c r="Q5" s="41"/>
      <c r="R5" s="16"/>
      <c r="S5" s="16"/>
      <c r="T5" s="16"/>
      <c r="U5" s="16"/>
    </row>
    <row r="6" spans="1:21">
      <c r="A6" s="21" t="s">
        <v>4</v>
      </c>
      <c r="B6" s="12">
        <f>7473</f>
        <v>7473</v>
      </c>
      <c r="C6" s="58">
        <f>171</f>
        <v>171</v>
      </c>
      <c r="D6" s="59">
        <v>63</v>
      </c>
      <c r="E6" s="16">
        <v>542</v>
      </c>
      <c r="F6" s="60">
        <v>111</v>
      </c>
      <c r="G6" s="61">
        <v>38</v>
      </c>
      <c r="H6" s="62">
        <v>73</v>
      </c>
      <c r="I6" s="63">
        <v>479</v>
      </c>
      <c r="J6" s="64">
        <v>171</v>
      </c>
      <c r="K6" s="7"/>
      <c r="L6" s="16"/>
      <c r="M6" s="14"/>
      <c r="N6" s="14"/>
      <c r="O6" s="15"/>
      <c r="P6" s="9"/>
      <c r="Q6" s="41"/>
      <c r="R6" s="16"/>
      <c r="S6" s="16"/>
      <c r="T6" s="16"/>
      <c r="U6" s="16"/>
    </row>
    <row r="7" spans="1:21">
      <c r="A7" s="21" t="s">
        <v>5</v>
      </c>
      <c r="B7" s="12">
        <f>125</f>
        <v>125</v>
      </c>
      <c r="C7" s="62">
        <f>0</f>
        <v>0</v>
      </c>
      <c r="D7" s="59">
        <v>0</v>
      </c>
      <c r="E7" s="16">
        <v>7</v>
      </c>
      <c r="F7" s="60">
        <v>0</v>
      </c>
      <c r="G7" s="61">
        <v>15</v>
      </c>
      <c r="H7" s="70">
        <v>0</v>
      </c>
      <c r="I7" s="68">
        <v>0</v>
      </c>
      <c r="J7" s="60">
        <v>0</v>
      </c>
      <c r="K7" s="7"/>
      <c r="L7" s="16"/>
      <c r="M7" s="14"/>
      <c r="N7" s="14"/>
      <c r="O7" s="15"/>
      <c r="P7" s="9"/>
      <c r="Q7" s="41"/>
      <c r="R7" s="16"/>
      <c r="S7" s="16"/>
      <c r="T7" s="16"/>
      <c r="U7" s="16"/>
    </row>
    <row r="8" spans="1:21">
      <c r="A8" s="21" t="s">
        <v>6</v>
      </c>
      <c r="B8" s="12">
        <f>280</f>
        <v>280</v>
      </c>
      <c r="C8" s="62">
        <f>0</f>
        <v>0</v>
      </c>
      <c r="D8" s="59">
        <v>0</v>
      </c>
      <c r="E8" s="16">
        <v>12</v>
      </c>
      <c r="F8" s="60">
        <v>0</v>
      </c>
      <c r="G8" s="69">
        <v>0</v>
      </c>
      <c r="H8" s="70">
        <v>0</v>
      </c>
      <c r="I8" s="68">
        <v>0</v>
      </c>
      <c r="J8" s="60">
        <v>0</v>
      </c>
      <c r="K8" s="7"/>
      <c r="L8" s="16"/>
      <c r="M8" s="14"/>
      <c r="N8" s="14"/>
      <c r="O8" s="15"/>
      <c r="P8" s="9"/>
      <c r="Q8" s="41"/>
      <c r="R8" s="16"/>
      <c r="S8" s="16"/>
      <c r="T8" s="16"/>
      <c r="U8" s="16"/>
    </row>
    <row r="9" spans="1:21">
      <c r="A9" s="21" t="s">
        <v>7</v>
      </c>
      <c r="B9" s="12">
        <f>154</f>
        <v>154</v>
      </c>
      <c r="C9" s="62">
        <f>4</f>
        <v>4</v>
      </c>
      <c r="D9" s="59">
        <v>2</v>
      </c>
      <c r="E9" s="16">
        <v>2</v>
      </c>
      <c r="F9" s="63">
        <v>38</v>
      </c>
      <c r="G9" s="61">
        <v>64</v>
      </c>
      <c r="H9" s="62">
        <v>55</v>
      </c>
      <c r="I9" s="63">
        <v>21</v>
      </c>
      <c r="J9" s="64">
        <v>4</v>
      </c>
      <c r="K9" s="7"/>
      <c r="L9" s="16"/>
      <c r="M9" s="14"/>
      <c r="N9" s="14"/>
      <c r="O9" s="15"/>
      <c r="P9" s="9"/>
      <c r="Q9" s="41"/>
      <c r="R9" s="16"/>
      <c r="S9" s="16"/>
      <c r="T9" s="16"/>
      <c r="U9" s="16"/>
    </row>
    <row r="10" spans="1:21">
      <c r="A10" s="21" t="s">
        <v>8</v>
      </c>
      <c r="B10" s="12">
        <f>41240</f>
        <v>41240</v>
      </c>
      <c r="C10" s="62">
        <f>1</f>
        <v>1</v>
      </c>
      <c r="D10" s="59">
        <v>0</v>
      </c>
      <c r="E10" s="16">
        <v>1</v>
      </c>
      <c r="F10" s="60">
        <v>0</v>
      </c>
      <c r="G10" s="69">
        <v>0</v>
      </c>
      <c r="H10" s="70">
        <v>0</v>
      </c>
      <c r="I10" s="68">
        <v>0</v>
      </c>
      <c r="J10" s="64">
        <v>1</v>
      </c>
      <c r="K10" s="7"/>
      <c r="L10" s="16"/>
      <c r="M10" s="14"/>
      <c r="N10" s="14"/>
      <c r="O10" s="15"/>
      <c r="P10" s="9"/>
      <c r="Q10" s="41"/>
      <c r="R10" s="16"/>
      <c r="S10" s="16"/>
      <c r="T10" s="16"/>
      <c r="U10" s="16"/>
    </row>
    <row r="11" spans="1:21">
      <c r="A11" s="21" t="s">
        <v>9</v>
      </c>
      <c r="B11" s="12">
        <f>540</f>
        <v>540</v>
      </c>
      <c r="C11" s="62">
        <f>1</f>
        <v>1</v>
      </c>
      <c r="D11" s="59">
        <v>3</v>
      </c>
      <c r="E11" s="16">
        <v>1</v>
      </c>
      <c r="F11" s="63">
        <v>0</v>
      </c>
      <c r="G11" s="61">
        <v>119</v>
      </c>
      <c r="H11" s="62">
        <v>4</v>
      </c>
      <c r="I11" s="68">
        <v>0</v>
      </c>
      <c r="J11" s="64">
        <v>1</v>
      </c>
      <c r="K11" s="7"/>
      <c r="L11" s="16"/>
      <c r="M11" s="14"/>
      <c r="N11" s="14"/>
      <c r="O11" s="15"/>
      <c r="P11" s="9"/>
      <c r="Q11" s="41"/>
      <c r="R11" s="16"/>
      <c r="S11" s="16"/>
      <c r="T11" s="16"/>
      <c r="U11" s="16"/>
    </row>
    <row r="12" spans="1:21">
      <c r="A12" s="21" t="s">
        <v>43</v>
      </c>
      <c r="B12" s="12">
        <f>54</f>
        <v>54</v>
      </c>
      <c r="C12" s="62">
        <f>0</f>
        <v>0</v>
      </c>
      <c r="D12" s="59">
        <v>6</v>
      </c>
      <c r="E12" s="16">
        <v>131</v>
      </c>
      <c r="F12" s="60">
        <v>47</v>
      </c>
      <c r="G12" s="61">
        <v>45</v>
      </c>
      <c r="H12" s="62">
        <v>18</v>
      </c>
      <c r="I12" s="63">
        <v>16</v>
      </c>
      <c r="J12" s="60">
        <v>0</v>
      </c>
      <c r="K12" s="7"/>
      <c r="L12" s="16"/>
      <c r="M12" s="14"/>
      <c r="N12" s="14"/>
      <c r="O12" s="15"/>
      <c r="P12" s="9"/>
      <c r="Q12" s="41"/>
      <c r="R12" s="16"/>
      <c r="S12" s="16"/>
      <c r="T12" s="16"/>
      <c r="U12" s="16"/>
    </row>
    <row r="13" spans="1:21">
      <c r="A13" s="21" t="s">
        <v>10</v>
      </c>
      <c r="B13" s="12">
        <f>401</f>
        <v>401</v>
      </c>
      <c r="C13" s="62">
        <f>9</f>
        <v>9</v>
      </c>
      <c r="D13" s="59">
        <v>6</v>
      </c>
      <c r="E13" s="16">
        <v>47</v>
      </c>
      <c r="F13" s="60">
        <v>83</v>
      </c>
      <c r="G13" s="61">
        <v>32</v>
      </c>
      <c r="H13" s="62">
        <v>26</v>
      </c>
      <c r="I13" s="63">
        <v>25</v>
      </c>
      <c r="J13" s="64">
        <v>9</v>
      </c>
      <c r="K13" s="7"/>
      <c r="L13" s="16"/>
      <c r="M13" s="14"/>
      <c r="N13" s="14"/>
      <c r="O13" s="15"/>
      <c r="P13" s="9"/>
      <c r="Q13" s="41"/>
      <c r="R13" s="16"/>
      <c r="S13" s="16"/>
      <c r="T13" s="16"/>
      <c r="U13" s="16"/>
    </row>
    <row r="14" spans="1:21">
      <c r="A14" s="21" t="s">
        <v>11</v>
      </c>
      <c r="B14" s="12">
        <f>198</f>
        <v>198</v>
      </c>
      <c r="C14" s="62">
        <f>197</f>
        <v>197</v>
      </c>
      <c r="D14" s="59">
        <v>535</v>
      </c>
      <c r="E14" s="16">
        <v>3297</v>
      </c>
      <c r="F14" s="60">
        <v>337</v>
      </c>
      <c r="G14" s="61">
        <v>112</v>
      </c>
      <c r="H14" s="62">
        <v>402</v>
      </c>
      <c r="I14" s="63">
        <v>91</v>
      </c>
      <c r="J14" s="64">
        <v>197</v>
      </c>
      <c r="K14" s="7"/>
      <c r="L14" s="16"/>
      <c r="M14" s="14"/>
      <c r="N14" s="14"/>
      <c r="O14" s="15"/>
      <c r="P14" s="9"/>
      <c r="Q14" s="41"/>
      <c r="R14" s="16"/>
      <c r="S14" s="16"/>
      <c r="T14" s="16"/>
      <c r="U14" s="16"/>
    </row>
    <row r="15" spans="1:21">
      <c r="A15" s="21" t="s">
        <v>44</v>
      </c>
      <c r="B15" s="12">
        <f>119</f>
        <v>119</v>
      </c>
      <c r="C15" s="62">
        <f>5</f>
        <v>5</v>
      </c>
      <c r="D15" s="59">
        <v>0</v>
      </c>
      <c r="E15" s="16">
        <v>12</v>
      </c>
      <c r="F15" s="68">
        <v>0</v>
      </c>
      <c r="G15" s="69">
        <v>0</v>
      </c>
      <c r="H15" s="70">
        <v>0</v>
      </c>
      <c r="I15" s="68">
        <v>0</v>
      </c>
      <c r="J15" s="64">
        <v>5</v>
      </c>
      <c r="K15" s="7"/>
      <c r="L15" s="16"/>
      <c r="M15" s="14"/>
      <c r="N15" s="14"/>
      <c r="O15" s="44"/>
      <c r="P15" s="9"/>
      <c r="Q15" s="41"/>
      <c r="R15" s="16"/>
      <c r="S15" s="16"/>
      <c r="T15" s="16"/>
      <c r="U15" s="16"/>
    </row>
    <row r="16" spans="1:21">
      <c r="A16" s="21" t="s">
        <v>12</v>
      </c>
      <c r="B16" s="12">
        <f>67</f>
        <v>67</v>
      </c>
      <c r="C16" s="62">
        <f>39</f>
        <v>39</v>
      </c>
      <c r="D16" s="59">
        <v>415</v>
      </c>
      <c r="E16" s="16">
        <v>10</v>
      </c>
      <c r="F16" s="63">
        <v>122</v>
      </c>
      <c r="G16" s="61">
        <v>195</v>
      </c>
      <c r="H16" s="62">
        <v>307</v>
      </c>
      <c r="I16" s="63">
        <v>74</v>
      </c>
      <c r="J16" s="64">
        <v>39</v>
      </c>
      <c r="K16" s="7"/>
      <c r="L16" s="16"/>
      <c r="M16" s="14"/>
      <c r="N16" s="14"/>
      <c r="O16" s="44"/>
      <c r="P16" s="9"/>
      <c r="Q16" s="41"/>
      <c r="R16" s="16"/>
      <c r="S16" s="16"/>
      <c r="T16" s="16"/>
      <c r="U16" s="16"/>
    </row>
    <row r="17" spans="1:21">
      <c r="A17" s="21" t="s">
        <v>45</v>
      </c>
      <c r="B17" s="12">
        <f>9</f>
        <v>9</v>
      </c>
      <c r="C17" s="62">
        <f>0</f>
        <v>0</v>
      </c>
      <c r="D17" s="59">
        <v>1</v>
      </c>
      <c r="E17" s="16">
        <v>0</v>
      </c>
      <c r="F17" s="68">
        <v>0</v>
      </c>
      <c r="G17" s="61">
        <v>3</v>
      </c>
      <c r="H17" s="70">
        <v>0</v>
      </c>
      <c r="I17" s="68">
        <v>0</v>
      </c>
      <c r="J17" s="60">
        <v>0</v>
      </c>
      <c r="K17" s="7"/>
      <c r="L17" s="16"/>
      <c r="M17" s="14"/>
      <c r="N17" s="14"/>
      <c r="O17" s="44"/>
      <c r="P17" s="9"/>
      <c r="Q17" s="41"/>
      <c r="R17" s="16"/>
      <c r="S17" s="16"/>
      <c r="T17" s="16"/>
      <c r="U17" s="16"/>
    </row>
    <row r="18" spans="1:21">
      <c r="A18" s="21" t="s">
        <v>13</v>
      </c>
      <c r="B18" s="12">
        <f>21</f>
        <v>21</v>
      </c>
      <c r="C18" s="62">
        <f>0</f>
        <v>0</v>
      </c>
      <c r="D18" s="59">
        <v>2</v>
      </c>
      <c r="E18" s="16">
        <v>1</v>
      </c>
      <c r="F18" s="68">
        <v>0</v>
      </c>
      <c r="G18" s="61">
        <v>4</v>
      </c>
      <c r="H18" s="62">
        <v>1</v>
      </c>
      <c r="I18" s="68">
        <v>0</v>
      </c>
      <c r="J18" s="60">
        <v>0</v>
      </c>
      <c r="K18" s="7"/>
      <c r="L18" s="16"/>
      <c r="M18" s="14"/>
      <c r="N18" s="14"/>
      <c r="O18" s="44"/>
      <c r="P18" s="9"/>
      <c r="Q18" s="41"/>
      <c r="R18" s="16"/>
      <c r="S18" s="16"/>
      <c r="T18" s="16"/>
      <c r="U18" s="16"/>
    </row>
    <row r="19" spans="1:21">
      <c r="A19" s="21" t="s">
        <v>14</v>
      </c>
      <c r="B19" s="12">
        <f>25</f>
        <v>25</v>
      </c>
      <c r="C19" s="62">
        <f>0</f>
        <v>0</v>
      </c>
      <c r="D19" s="59">
        <v>0</v>
      </c>
      <c r="E19" s="16">
        <v>0</v>
      </c>
      <c r="F19" s="68">
        <v>0</v>
      </c>
      <c r="G19" s="69">
        <v>0</v>
      </c>
      <c r="H19" s="70">
        <v>0</v>
      </c>
      <c r="I19" s="68">
        <v>0</v>
      </c>
      <c r="J19" s="60">
        <v>0</v>
      </c>
      <c r="K19" s="7"/>
      <c r="L19" s="16"/>
      <c r="M19" s="14"/>
      <c r="N19" s="14"/>
      <c r="O19" s="44"/>
      <c r="P19" s="9"/>
      <c r="Q19" s="11"/>
      <c r="R19" s="16"/>
      <c r="S19" s="16"/>
      <c r="T19" s="16"/>
      <c r="U19" s="16"/>
    </row>
    <row r="20" spans="1:21">
      <c r="A20" s="21" t="s">
        <v>46</v>
      </c>
      <c r="B20" s="12">
        <f>3</f>
        <v>3</v>
      </c>
      <c r="C20" s="62">
        <f>0</f>
        <v>0</v>
      </c>
      <c r="D20" s="59">
        <v>0</v>
      </c>
      <c r="E20" s="16">
        <v>3</v>
      </c>
      <c r="F20" s="63">
        <v>1</v>
      </c>
      <c r="G20" s="69">
        <v>0</v>
      </c>
      <c r="H20" s="70">
        <v>0</v>
      </c>
      <c r="I20" s="68">
        <v>0</v>
      </c>
      <c r="J20" s="60">
        <v>0</v>
      </c>
      <c r="K20" s="7"/>
      <c r="L20" s="16"/>
      <c r="M20" s="14"/>
      <c r="N20" s="14"/>
      <c r="O20" s="44"/>
      <c r="P20" s="9"/>
      <c r="Q20" s="11"/>
      <c r="R20" s="16"/>
      <c r="S20" s="16"/>
      <c r="T20" s="16"/>
      <c r="U20" s="16"/>
    </row>
    <row r="21" spans="1:21">
      <c r="A21" s="21" t="s">
        <v>15</v>
      </c>
      <c r="B21" s="12">
        <f>30</f>
        <v>30</v>
      </c>
      <c r="C21" s="62">
        <f>13</f>
        <v>13</v>
      </c>
      <c r="D21" s="59">
        <v>43</v>
      </c>
      <c r="E21" s="16">
        <v>111</v>
      </c>
      <c r="F21" s="63">
        <v>34</v>
      </c>
      <c r="G21" s="61">
        <v>27</v>
      </c>
      <c r="H21" s="62">
        <v>36</v>
      </c>
      <c r="I21" s="63">
        <v>31</v>
      </c>
      <c r="J21" s="64">
        <v>13</v>
      </c>
      <c r="K21" s="7"/>
      <c r="L21" s="16"/>
      <c r="M21" s="14"/>
      <c r="N21" s="14"/>
      <c r="O21" s="44"/>
      <c r="P21" s="9"/>
      <c r="Q21" s="11"/>
      <c r="R21" s="16"/>
      <c r="S21" s="16"/>
      <c r="T21" s="16"/>
      <c r="U21" s="16"/>
    </row>
    <row r="22" spans="1:21">
      <c r="A22" s="21" t="s">
        <v>47</v>
      </c>
      <c r="B22" s="12">
        <f>15</f>
        <v>15</v>
      </c>
      <c r="C22" s="62">
        <f>6</f>
        <v>6</v>
      </c>
      <c r="D22" s="59">
        <v>4</v>
      </c>
      <c r="E22" s="16">
        <v>20</v>
      </c>
      <c r="F22" s="63">
        <v>5</v>
      </c>
      <c r="G22" s="61">
        <v>5</v>
      </c>
      <c r="H22" s="62">
        <v>1</v>
      </c>
      <c r="I22" s="63">
        <v>3</v>
      </c>
      <c r="J22" s="64">
        <v>6</v>
      </c>
      <c r="K22" s="7"/>
      <c r="L22" s="16"/>
      <c r="M22" s="14"/>
      <c r="N22" s="14"/>
      <c r="O22" s="44"/>
      <c r="P22" s="9"/>
      <c r="Q22" s="11"/>
      <c r="R22" s="16"/>
      <c r="S22" s="16"/>
      <c r="T22" s="16"/>
      <c r="U22" s="16"/>
    </row>
    <row r="23" spans="1:21">
      <c r="A23" s="21" t="s">
        <v>16</v>
      </c>
      <c r="B23" s="12">
        <f>71</f>
        <v>71</v>
      </c>
      <c r="C23" s="62">
        <f>15</f>
        <v>15</v>
      </c>
      <c r="D23" s="59">
        <v>6</v>
      </c>
      <c r="E23" s="16">
        <v>16</v>
      </c>
      <c r="F23" s="63">
        <v>5</v>
      </c>
      <c r="G23" s="69">
        <v>0</v>
      </c>
      <c r="H23" s="62">
        <v>8</v>
      </c>
      <c r="I23" s="63">
        <v>5</v>
      </c>
      <c r="J23" s="64">
        <v>15</v>
      </c>
      <c r="K23" s="7"/>
      <c r="L23" s="16"/>
      <c r="M23" s="14"/>
      <c r="N23" s="14"/>
      <c r="O23" s="44"/>
      <c r="P23" s="9"/>
      <c r="Q23" s="11"/>
      <c r="R23" s="16"/>
      <c r="S23" s="16"/>
      <c r="T23" s="16"/>
      <c r="U23" s="16"/>
    </row>
    <row r="24" spans="1:21">
      <c r="A24" s="21" t="s">
        <v>17</v>
      </c>
      <c r="B24" s="12">
        <f>8</f>
        <v>8</v>
      </c>
      <c r="C24" s="62">
        <f>0</f>
        <v>0</v>
      </c>
      <c r="D24" s="59">
        <v>0</v>
      </c>
      <c r="E24" s="16">
        <v>22</v>
      </c>
      <c r="F24" s="60">
        <v>2</v>
      </c>
      <c r="G24" s="16">
        <v>0</v>
      </c>
      <c r="H24" s="62">
        <v>0</v>
      </c>
      <c r="I24" s="59">
        <v>0</v>
      </c>
      <c r="J24" s="60">
        <v>0</v>
      </c>
      <c r="K24" s="7"/>
      <c r="L24" s="16"/>
      <c r="M24" s="14"/>
      <c r="N24" s="14"/>
      <c r="O24" s="44"/>
      <c r="P24" s="9"/>
      <c r="Q24" s="11"/>
      <c r="R24" s="16"/>
      <c r="S24" s="16"/>
      <c r="T24" s="16"/>
      <c r="U24" s="16"/>
    </row>
    <row r="25" spans="1:21">
      <c r="A25" s="21" t="s">
        <v>18</v>
      </c>
      <c r="B25" s="12">
        <f>113</f>
        <v>113</v>
      </c>
      <c r="C25" s="62">
        <f>0</f>
        <v>0</v>
      </c>
      <c r="D25" s="59">
        <v>2</v>
      </c>
      <c r="E25" s="16">
        <v>35</v>
      </c>
      <c r="F25" s="60">
        <v>21</v>
      </c>
      <c r="G25" s="61">
        <v>4</v>
      </c>
      <c r="H25" s="62">
        <v>5</v>
      </c>
      <c r="I25" s="63">
        <v>9</v>
      </c>
      <c r="J25" s="60">
        <v>0</v>
      </c>
      <c r="K25" s="7"/>
      <c r="L25" s="16"/>
      <c r="M25" s="14"/>
      <c r="N25" s="14"/>
      <c r="O25" s="44"/>
      <c r="P25" s="9"/>
      <c r="Q25" s="11"/>
      <c r="R25" s="16"/>
      <c r="S25" s="16"/>
      <c r="T25" s="16"/>
      <c r="U25" s="16"/>
    </row>
    <row r="26" spans="1:21">
      <c r="A26" s="21" t="s">
        <v>19</v>
      </c>
      <c r="B26" s="12">
        <f>6</f>
        <v>6</v>
      </c>
      <c r="C26" s="62">
        <f>0</f>
        <v>0</v>
      </c>
      <c r="D26" s="59">
        <v>0</v>
      </c>
      <c r="E26" s="16">
        <v>2</v>
      </c>
      <c r="F26" s="63">
        <v>0</v>
      </c>
      <c r="G26" s="61">
        <v>0</v>
      </c>
      <c r="H26" s="65">
        <v>0</v>
      </c>
      <c r="I26" s="63">
        <v>0</v>
      </c>
      <c r="J26" s="60">
        <v>0</v>
      </c>
      <c r="K26" s="7"/>
      <c r="L26" s="16"/>
      <c r="M26" s="14"/>
      <c r="N26" s="14"/>
      <c r="O26" s="44"/>
      <c r="P26" s="9"/>
      <c r="Q26" s="11"/>
      <c r="R26" s="16"/>
      <c r="S26" s="16"/>
      <c r="T26" s="16"/>
      <c r="U26" s="16"/>
    </row>
    <row r="27" spans="1:21">
      <c r="A27" s="21" t="s">
        <v>20</v>
      </c>
      <c r="B27" s="12">
        <f>2</f>
        <v>2</v>
      </c>
      <c r="C27" s="62">
        <f>9</f>
        <v>9</v>
      </c>
      <c r="D27" s="59">
        <v>2</v>
      </c>
      <c r="E27" s="16">
        <v>186</v>
      </c>
      <c r="F27" s="60">
        <v>15</v>
      </c>
      <c r="G27" s="61">
        <v>3</v>
      </c>
      <c r="H27" s="62">
        <v>4</v>
      </c>
      <c r="I27" s="63">
        <v>13</v>
      </c>
      <c r="J27" s="64">
        <v>9</v>
      </c>
      <c r="K27" s="7"/>
      <c r="L27" s="16"/>
      <c r="M27" s="14"/>
      <c r="N27" s="14"/>
      <c r="O27" s="44"/>
      <c r="P27" s="9"/>
      <c r="Q27" s="11"/>
      <c r="R27" s="16"/>
      <c r="S27" s="16"/>
      <c r="T27" s="16"/>
      <c r="U27" s="16"/>
    </row>
    <row r="28" spans="1:21">
      <c r="A28" s="26" t="s">
        <v>93</v>
      </c>
      <c r="B28" s="12">
        <f>0</f>
        <v>0</v>
      </c>
      <c r="C28" s="62">
        <f>1</f>
        <v>1</v>
      </c>
      <c r="D28" s="59">
        <v>158</v>
      </c>
      <c r="E28" s="16">
        <v>598</v>
      </c>
      <c r="F28" s="60">
        <v>53</v>
      </c>
      <c r="G28" s="61">
        <v>103</v>
      </c>
      <c r="H28" s="62">
        <v>16</v>
      </c>
      <c r="I28" s="63">
        <v>52</v>
      </c>
      <c r="J28" s="64">
        <v>1</v>
      </c>
      <c r="K28" s="7"/>
      <c r="L28" s="16"/>
      <c r="M28" s="14"/>
      <c r="N28" s="14"/>
      <c r="O28" s="44"/>
      <c r="P28" s="9"/>
      <c r="Q28" s="11"/>
      <c r="R28" s="16"/>
      <c r="S28" s="16"/>
      <c r="T28" s="16"/>
      <c r="U28" s="16"/>
    </row>
    <row r="29" spans="1:21">
      <c r="A29" s="26" t="s">
        <v>87</v>
      </c>
      <c r="B29" s="12">
        <f>0</f>
        <v>0</v>
      </c>
      <c r="C29" s="62">
        <f>1</f>
        <v>1</v>
      </c>
      <c r="D29" s="59">
        <v>0</v>
      </c>
      <c r="E29" s="16">
        <v>129</v>
      </c>
      <c r="F29" s="63">
        <v>2</v>
      </c>
      <c r="G29" s="16">
        <v>0</v>
      </c>
      <c r="H29" s="62">
        <v>21</v>
      </c>
      <c r="I29" s="63">
        <v>3</v>
      </c>
      <c r="J29" s="64">
        <v>1</v>
      </c>
      <c r="K29" s="7"/>
      <c r="L29" s="16"/>
      <c r="M29" s="14"/>
      <c r="N29" s="14"/>
      <c r="O29" s="44"/>
      <c r="P29" s="9"/>
      <c r="Q29" s="11"/>
      <c r="R29" s="16"/>
      <c r="S29" s="16"/>
      <c r="T29" s="16"/>
      <c r="U29" s="16"/>
    </row>
    <row r="30" spans="1:21">
      <c r="A30" s="26" t="s">
        <v>94</v>
      </c>
      <c r="B30" s="12">
        <f>0</f>
        <v>0</v>
      </c>
      <c r="C30" s="62">
        <f>13</f>
        <v>13</v>
      </c>
      <c r="D30" s="59">
        <v>0</v>
      </c>
      <c r="E30" s="16">
        <v>0</v>
      </c>
      <c r="F30" s="59">
        <v>0</v>
      </c>
      <c r="G30" s="16">
        <v>0</v>
      </c>
      <c r="H30" s="62">
        <v>0</v>
      </c>
      <c r="I30" s="59">
        <v>0</v>
      </c>
      <c r="J30" s="64">
        <v>13</v>
      </c>
      <c r="K30" s="7"/>
      <c r="L30" s="16"/>
      <c r="M30" s="14"/>
      <c r="N30" s="14"/>
      <c r="O30" s="44"/>
      <c r="P30" s="9"/>
      <c r="Q30" s="11"/>
      <c r="R30" s="16"/>
      <c r="S30" s="16"/>
      <c r="T30" s="16"/>
      <c r="U30" s="16"/>
    </row>
    <row r="31" spans="1:21">
      <c r="A31" s="26" t="s">
        <v>95</v>
      </c>
      <c r="B31" s="12">
        <f>0</f>
        <v>0</v>
      </c>
      <c r="C31" s="62">
        <f>22</f>
        <v>22</v>
      </c>
      <c r="D31" s="59">
        <v>60</v>
      </c>
      <c r="E31" s="16">
        <v>105</v>
      </c>
      <c r="F31" s="60">
        <v>2</v>
      </c>
      <c r="G31" s="61">
        <v>29</v>
      </c>
      <c r="H31" s="62">
        <v>5</v>
      </c>
      <c r="I31" s="63">
        <v>2</v>
      </c>
      <c r="J31" s="64">
        <v>22</v>
      </c>
      <c r="K31" s="7"/>
      <c r="L31" s="16"/>
      <c r="M31" s="14"/>
      <c r="N31" s="14"/>
      <c r="O31" s="44"/>
      <c r="P31" s="9"/>
      <c r="Q31" s="11"/>
      <c r="R31" s="16"/>
      <c r="S31" s="16"/>
      <c r="T31" s="16"/>
      <c r="U31" s="16"/>
    </row>
    <row r="32" spans="1:21">
      <c r="A32" s="26" t="s">
        <v>96</v>
      </c>
      <c r="B32" s="12">
        <f>0</f>
        <v>0</v>
      </c>
      <c r="C32" s="34">
        <f>105</f>
        <v>105</v>
      </c>
      <c r="D32" s="21">
        <v>0</v>
      </c>
      <c r="E32" s="9">
        <v>348</v>
      </c>
      <c r="F32" s="19">
        <v>0</v>
      </c>
      <c r="G32" s="9">
        <v>0</v>
      </c>
      <c r="H32" s="38">
        <v>0</v>
      </c>
      <c r="I32" s="19">
        <v>0</v>
      </c>
      <c r="J32" s="48">
        <v>105</v>
      </c>
      <c r="K32" s="7"/>
      <c r="L32" s="16"/>
      <c r="M32" s="14"/>
      <c r="N32" s="14"/>
      <c r="O32" s="44"/>
      <c r="P32" s="9"/>
      <c r="Q32" s="11"/>
      <c r="R32" s="16"/>
      <c r="S32" s="16"/>
      <c r="T32" s="16"/>
      <c r="U32" s="16"/>
    </row>
    <row r="33" spans="1:21">
      <c r="A33" s="26" t="s">
        <v>97</v>
      </c>
      <c r="B33" s="12">
        <f>0</f>
        <v>0</v>
      </c>
      <c r="C33" s="34">
        <f>2</f>
        <v>2</v>
      </c>
      <c r="D33" s="21">
        <v>0</v>
      </c>
      <c r="E33" s="9">
        <v>19</v>
      </c>
      <c r="F33" s="19">
        <v>0</v>
      </c>
      <c r="G33" s="9">
        <v>0</v>
      </c>
      <c r="H33" s="38">
        <v>0</v>
      </c>
      <c r="I33" s="19">
        <v>0</v>
      </c>
      <c r="J33" s="48">
        <v>2</v>
      </c>
      <c r="K33" s="7"/>
      <c r="L33" s="16"/>
      <c r="M33" s="14"/>
      <c r="N33" s="14"/>
      <c r="O33" s="45"/>
      <c r="P33" s="9"/>
      <c r="Q33" s="11"/>
      <c r="R33" s="16"/>
      <c r="S33" s="16"/>
      <c r="T33" s="16"/>
      <c r="U33" s="16"/>
    </row>
    <row r="34" spans="1:21">
      <c r="A34" s="26" t="s">
        <v>98</v>
      </c>
      <c r="B34" s="12">
        <f>0</f>
        <v>0</v>
      </c>
      <c r="C34" s="34">
        <f>6</f>
        <v>6</v>
      </c>
      <c r="D34" s="21">
        <v>2</v>
      </c>
      <c r="E34" s="9">
        <v>0</v>
      </c>
      <c r="F34" s="19">
        <v>0</v>
      </c>
      <c r="G34" s="9">
        <v>0</v>
      </c>
      <c r="H34" s="38">
        <v>0</v>
      </c>
      <c r="I34" s="19">
        <v>0</v>
      </c>
      <c r="J34" s="48">
        <v>6</v>
      </c>
      <c r="K34" s="7"/>
      <c r="L34" s="16"/>
      <c r="M34" s="14"/>
      <c r="N34" s="14"/>
      <c r="O34" s="45"/>
      <c r="P34" s="9"/>
      <c r="Q34" s="11"/>
      <c r="R34" s="16"/>
      <c r="S34" s="16"/>
      <c r="T34" s="16"/>
      <c r="U34" s="16"/>
    </row>
    <row r="35" spans="1:21">
      <c r="A35" s="26" t="s">
        <v>88</v>
      </c>
      <c r="B35" s="12">
        <f>0</f>
        <v>0</v>
      </c>
      <c r="C35" s="34">
        <f>11</f>
        <v>11</v>
      </c>
      <c r="D35" s="21">
        <v>4</v>
      </c>
      <c r="E35" s="9">
        <v>43</v>
      </c>
      <c r="F35" s="19">
        <v>0</v>
      </c>
      <c r="G35" s="13">
        <v>2</v>
      </c>
      <c r="H35" s="38">
        <v>0</v>
      </c>
      <c r="I35" s="19">
        <v>0</v>
      </c>
      <c r="J35" s="48">
        <v>11</v>
      </c>
      <c r="K35" s="7"/>
      <c r="L35" s="16"/>
      <c r="M35" s="14"/>
      <c r="N35" s="14"/>
      <c r="O35" s="45"/>
      <c r="P35" s="9"/>
      <c r="Q35" s="11"/>
      <c r="R35" s="16"/>
      <c r="S35" s="16"/>
      <c r="T35" s="16"/>
      <c r="U35" s="16"/>
    </row>
    <row r="36" spans="1:21">
      <c r="A36" s="26" t="s">
        <v>99</v>
      </c>
      <c r="B36" s="12">
        <f>0</f>
        <v>0</v>
      </c>
      <c r="C36" s="35">
        <f>38</f>
        <v>38</v>
      </c>
      <c r="D36" s="21">
        <v>0</v>
      </c>
      <c r="E36" s="9">
        <v>7</v>
      </c>
      <c r="F36" s="19">
        <v>0</v>
      </c>
      <c r="G36" s="9">
        <v>0</v>
      </c>
      <c r="H36" s="38">
        <v>0</v>
      </c>
      <c r="I36" s="19">
        <v>0</v>
      </c>
      <c r="J36" s="48">
        <v>38</v>
      </c>
      <c r="K36" s="7"/>
      <c r="L36" s="16"/>
      <c r="M36" s="14"/>
      <c r="N36" s="14"/>
      <c r="O36" s="45"/>
      <c r="P36" s="9"/>
      <c r="Q36" s="11"/>
      <c r="R36" s="16"/>
      <c r="S36" s="16"/>
      <c r="T36" s="16"/>
      <c r="U36" s="16"/>
    </row>
    <row r="37" spans="1:21">
      <c r="A37" s="26" t="s">
        <v>100</v>
      </c>
      <c r="B37" s="12">
        <f>0</f>
        <v>0</v>
      </c>
      <c r="C37" s="35">
        <f>14</f>
        <v>14</v>
      </c>
      <c r="D37" s="21">
        <v>0</v>
      </c>
      <c r="E37" s="9">
        <v>367</v>
      </c>
      <c r="F37" s="19">
        <v>0</v>
      </c>
      <c r="G37" s="9">
        <v>0</v>
      </c>
      <c r="H37" s="34">
        <v>1</v>
      </c>
      <c r="I37" s="19">
        <v>0</v>
      </c>
      <c r="J37" s="48">
        <v>14</v>
      </c>
      <c r="K37" s="7"/>
      <c r="L37" s="16"/>
      <c r="M37" s="14"/>
      <c r="N37" s="14"/>
      <c r="O37" s="45"/>
      <c r="P37" s="9"/>
      <c r="Q37" s="11"/>
      <c r="R37" s="16"/>
      <c r="S37" s="16"/>
      <c r="T37" s="16"/>
      <c r="U37" s="16"/>
    </row>
    <row r="38" spans="1:21">
      <c r="A38" s="26" t="s">
        <v>101</v>
      </c>
      <c r="B38" s="12">
        <f>0</f>
        <v>0</v>
      </c>
      <c r="C38" s="35">
        <f>14</f>
        <v>14</v>
      </c>
      <c r="D38" s="21">
        <v>25</v>
      </c>
      <c r="E38" s="9">
        <v>59</v>
      </c>
      <c r="F38" s="22">
        <v>1</v>
      </c>
      <c r="G38" s="13">
        <v>11</v>
      </c>
      <c r="H38" s="36">
        <v>0</v>
      </c>
      <c r="I38" s="19">
        <v>0</v>
      </c>
      <c r="J38" s="48">
        <v>14</v>
      </c>
      <c r="K38" s="7"/>
      <c r="L38" s="16"/>
      <c r="M38" s="14"/>
      <c r="N38" s="14"/>
      <c r="O38" s="45"/>
      <c r="P38" s="9"/>
      <c r="Q38" s="11"/>
      <c r="R38" s="16"/>
      <c r="S38" s="16"/>
      <c r="T38" s="16"/>
      <c r="U38" s="16"/>
    </row>
    <row r="39" spans="1:21">
      <c r="A39" s="26" t="s">
        <v>102</v>
      </c>
      <c r="B39" s="12">
        <f>0</f>
        <v>0</v>
      </c>
      <c r="C39" s="35">
        <f>14</f>
        <v>14</v>
      </c>
      <c r="D39" s="21">
        <v>17</v>
      </c>
      <c r="E39" s="9">
        <v>56</v>
      </c>
      <c r="F39" s="22">
        <v>42</v>
      </c>
      <c r="G39" s="9">
        <v>0</v>
      </c>
      <c r="H39" s="34">
        <v>16</v>
      </c>
      <c r="I39" s="22">
        <v>17</v>
      </c>
      <c r="J39" s="48">
        <v>14</v>
      </c>
      <c r="K39" s="7"/>
      <c r="L39" s="16"/>
      <c r="M39" s="14"/>
      <c r="N39" s="14"/>
      <c r="O39" s="45"/>
      <c r="P39" s="9"/>
      <c r="Q39" s="11"/>
      <c r="R39" s="16"/>
      <c r="S39" s="16"/>
      <c r="T39" s="16"/>
      <c r="U39" s="16"/>
    </row>
    <row r="40" spans="1:21">
      <c r="A40" s="26" t="s">
        <v>103</v>
      </c>
      <c r="B40" s="12">
        <f>0</f>
        <v>0</v>
      </c>
      <c r="C40" s="35">
        <f>6</f>
        <v>6</v>
      </c>
      <c r="D40" s="21">
        <v>1</v>
      </c>
      <c r="E40" s="9">
        <v>37</v>
      </c>
      <c r="F40" s="3">
        <v>0</v>
      </c>
      <c r="G40" s="9">
        <v>0</v>
      </c>
      <c r="H40" s="38">
        <v>0</v>
      </c>
      <c r="I40" s="19">
        <v>0</v>
      </c>
      <c r="J40" s="48">
        <v>6</v>
      </c>
      <c r="K40" s="7"/>
      <c r="L40" s="16"/>
      <c r="M40" s="14"/>
      <c r="N40" s="14"/>
      <c r="O40" s="45"/>
      <c r="P40" s="9"/>
      <c r="Q40" s="11"/>
      <c r="R40" s="16"/>
      <c r="S40" s="16"/>
      <c r="T40" s="16"/>
      <c r="U40" s="16"/>
    </row>
    <row r="41" spans="1:21">
      <c r="A41" s="26" t="s">
        <v>104</v>
      </c>
      <c r="B41" s="12">
        <f>0</f>
        <v>0</v>
      </c>
      <c r="C41" s="35">
        <f>33</f>
        <v>33</v>
      </c>
      <c r="D41" s="21">
        <v>0</v>
      </c>
      <c r="E41" s="9">
        <v>1</v>
      </c>
      <c r="F41" s="3">
        <v>0</v>
      </c>
      <c r="G41" s="9">
        <v>0</v>
      </c>
      <c r="H41" s="38">
        <v>0</v>
      </c>
      <c r="I41" s="19">
        <v>0</v>
      </c>
      <c r="J41" s="48">
        <v>33</v>
      </c>
      <c r="K41" s="7"/>
      <c r="L41" s="16"/>
      <c r="M41" s="14"/>
      <c r="N41" s="14"/>
      <c r="O41" s="45"/>
      <c r="P41" s="9"/>
      <c r="Q41" s="11"/>
      <c r="R41" s="16"/>
      <c r="S41" s="16"/>
      <c r="T41" s="16"/>
      <c r="U41" s="16"/>
    </row>
    <row r="42" spans="1:21">
      <c r="A42" s="26" t="s">
        <v>105</v>
      </c>
      <c r="B42" s="12">
        <f>0</f>
        <v>0</v>
      </c>
      <c r="C42" s="35">
        <f>7</f>
        <v>7</v>
      </c>
      <c r="D42" s="21">
        <v>0</v>
      </c>
      <c r="E42" s="9">
        <v>0</v>
      </c>
      <c r="F42" s="3">
        <v>0</v>
      </c>
      <c r="G42" s="9">
        <v>0</v>
      </c>
      <c r="H42" s="38">
        <v>0</v>
      </c>
      <c r="I42" s="19">
        <v>0</v>
      </c>
      <c r="J42" s="48">
        <v>7</v>
      </c>
      <c r="K42" s="7"/>
      <c r="L42" s="16"/>
      <c r="M42" s="14"/>
      <c r="N42" s="14"/>
      <c r="O42" s="45"/>
      <c r="P42" s="9"/>
      <c r="Q42" s="11"/>
      <c r="R42" s="16"/>
      <c r="S42" s="16"/>
      <c r="T42" s="16"/>
      <c r="U42" s="16"/>
    </row>
    <row r="43" spans="1:21">
      <c r="A43" s="26" t="s">
        <v>106</v>
      </c>
      <c r="B43" s="12">
        <f>0</f>
        <v>0</v>
      </c>
      <c r="C43" s="35">
        <f>2</f>
        <v>2</v>
      </c>
      <c r="D43" s="21">
        <v>0</v>
      </c>
      <c r="E43" s="9">
        <v>2</v>
      </c>
      <c r="F43" s="3">
        <v>0</v>
      </c>
      <c r="G43" s="9">
        <v>0</v>
      </c>
      <c r="H43" s="38">
        <v>0</v>
      </c>
      <c r="I43" s="19">
        <v>0</v>
      </c>
      <c r="J43" s="48">
        <v>2</v>
      </c>
      <c r="K43" s="7"/>
      <c r="L43" s="16"/>
      <c r="M43" s="14"/>
      <c r="N43" s="14"/>
      <c r="O43" s="45"/>
      <c r="P43" s="9"/>
      <c r="Q43" s="11"/>
      <c r="R43" s="16"/>
      <c r="S43" s="16"/>
      <c r="T43" s="16"/>
      <c r="U43" s="16"/>
    </row>
    <row r="44" spans="1:21">
      <c r="A44" s="26" t="s">
        <v>107</v>
      </c>
      <c r="B44" s="12">
        <f>0</f>
        <v>0</v>
      </c>
      <c r="C44" s="35">
        <f>8</f>
        <v>8</v>
      </c>
      <c r="D44" s="21">
        <v>0</v>
      </c>
      <c r="E44" s="9">
        <v>6</v>
      </c>
      <c r="F44" s="3">
        <v>0</v>
      </c>
      <c r="G44" s="9">
        <v>0</v>
      </c>
      <c r="H44" s="38">
        <v>0</v>
      </c>
      <c r="I44" s="19">
        <v>0</v>
      </c>
      <c r="J44" s="48">
        <v>8</v>
      </c>
      <c r="K44" s="7"/>
      <c r="L44" s="16"/>
      <c r="M44" s="14"/>
      <c r="N44" s="14"/>
      <c r="O44" s="45"/>
      <c r="P44" s="9"/>
      <c r="Q44" s="11"/>
      <c r="R44" s="16"/>
      <c r="S44" s="16"/>
      <c r="T44" s="16"/>
      <c r="U44" s="16"/>
    </row>
    <row r="45" spans="1:21">
      <c r="A45" s="26" t="s">
        <v>108</v>
      </c>
      <c r="B45" s="12">
        <f>0</f>
        <v>0</v>
      </c>
      <c r="C45" s="35">
        <f>41</f>
        <v>41</v>
      </c>
      <c r="D45" s="21">
        <v>0</v>
      </c>
      <c r="E45" s="9">
        <v>0</v>
      </c>
      <c r="F45" s="3">
        <v>0</v>
      </c>
      <c r="G45" s="9">
        <v>0</v>
      </c>
      <c r="H45" s="38">
        <v>0</v>
      </c>
      <c r="I45" s="19">
        <v>0</v>
      </c>
      <c r="J45" s="48">
        <v>41</v>
      </c>
      <c r="K45" s="7"/>
      <c r="L45" s="16"/>
      <c r="M45" s="14"/>
      <c r="N45" s="14"/>
      <c r="O45" s="45"/>
      <c r="P45" s="9"/>
      <c r="Q45" s="11"/>
      <c r="R45" s="16"/>
      <c r="S45" s="16"/>
      <c r="T45" s="16"/>
      <c r="U45" s="16"/>
    </row>
    <row r="46" spans="1:21">
      <c r="A46" s="21" t="s">
        <v>140</v>
      </c>
      <c r="B46" s="12">
        <f>0</f>
        <v>0</v>
      </c>
      <c r="C46" s="34">
        <f>0</f>
        <v>0</v>
      </c>
      <c r="D46" s="21">
        <v>16</v>
      </c>
      <c r="E46" s="9">
        <v>55</v>
      </c>
      <c r="F46" s="3">
        <v>0</v>
      </c>
      <c r="G46" s="9">
        <v>0</v>
      </c>
      <c r="H46" s="38">
        <v>0</v>
      </c>
      <c r="I46" s="19">
        <v>0</v>
      </c>
      <c r="J46" s="19">
        <v>0</v>
      </c>
      <c r="K46" s="7"/>
      <c r="L46" s="16"/>
      <c r="M46" s="14"/>
      <c r="N46" s="14"/>
      <c r="O46" s="45"/>
      <c r="P46" s="9"/>
      <c r="Q46" s="11"/>
      <c r="R46" s="16"/>
      <c r="S46" s="16"/>
      <c r="T46" s="16"/>
      <c r="U46" s="16"/>
    </row>
    <row r="47" spans="1:21">
      <c r="A47" s="21" t="s">
        <v>141</v>
      </c>
      <c r="B47" s="12">
        <f>0</f>
        <v>0</v>
      </c>
      <c r="C47" s="34">
        <f>0</f>
        <v>0</v>
      </c>
      <c r="D47" s="21">
        <v>2</v>
      </c>
      <c r="E47" s="9">
        <v>0</v>
      </c>
      <c r="F47" s="3">
        <v>0</v>
      </c>
      <c r="G47" s="9">
        <v>0</v>
      </c>
      <c r="H47" s="38">
        <v>0</v>
      </c>
      <c r="I47" s="19">
        <v>0</v>
      </c>
      <c r="J47" s="19">
        <v>0</v>
      </c>
      <c r="K47" s="7"/>
      <c r="L47" s="16"/>
      <c r="M47" s="14"/>
      <c r="N47" s="14"/>
      <c r="O47" s="45"/>
      <c r="P47" s="9"/>
      <c r="Q47" s="11"/>
      <c r="R47" s="16"/>
      <c r="S47" s="16"/>
      <c r="T47" s="16"/>
      <c r="U47" s="16"/>
    </row>
    <row r="48" spans="1:21">
      <c r="A48" s="19" t="s">
        <v>143</v>
      </c>
      <c r="B48" s="9">
        <f>0</f>
        <v>0</v>
      </c>
      <c r="C48" s="38">
        <f>0</f>
        <v>0</v>
      </c>
      <c r="D48" s="19">
        <v>0</v>
      </c>
      <c r="E48" s="9">
        <v>1</v>
      </c>
      <c r="F48" s="3">
        <v>0</v>
      </c>
      <c r="G48" s="9">
        <v>0</v>
      </c>
      <c r="H48" s="38">
        <v>0</v>
      </c>
      <c r="I48" s="19">
        <v>0</v>
      </c>
      <c r="J48" s="19">
        <v>0</v>
      </c>
      <c r="K48" s="7"/>
      <c r="L48" s="16"/>
      <c r="M48" s="14"/>
      <c r="N48" s="14"/>
      <c r="O48" s="45"/>
      <c r="P48" s="9"/>
      <c r="Q48" s="11"/>
      <c r="R48" s="16"/>
      <c r="S48" s="16"/>
      <c r="T48" s="16"/>
      <c r="U48" s="16"/>
    </row>
    <row r="49" spans="1:21">
      <c r="A49" s="19" t="s">
        <v>147</v>
      </c>
      <c r="B49" s="9">
        <f>0</f>
        <v>0</v>
      </c>
      <c r="C49" s="38">
        <f>0</f>
        <v>0</v>
      </c>
      <c r="D49" s="19">
        <v>0</v>
      </c>
      <c r="E49" s="9">
        <v>2</v>
      </c>
      <c r="F49" s="3">
        <v>0</v>
      </c>
      <c r="G49" s="9">
        <v>0</v>
      </c>
      <c r="H49" s="38">
        <v>0</v>
      </c>
      <c r="I49" s="19">
        <v>0</v>
      </c>
      <c r="J49" s="19">
        <v>0</v>
      </c>
      <c r="K49" s="7"/>
      <c r="L49" s="16"/>
      <c r="M49" s="14"/>
      <c r="N49" s="14"/>
      <c r="O49" s="45"/>
      <c r="P49" s="9"/>
      <c r="Q49" s="11"/>
      <c r="R49" s="16"/>
      <c r="S49" s="16"/>
      <c r="T49" s="16"/>
      <c r="U49" s="16"/>
    </row>
    <row r="50" spans="1:21">
      <c r="A50" s="19" t="s">
        <v>146</v>
      </c>
      <c r="B50" s="9">
        <f>0</f>
        <v>0</v>
      </c>
      <c r="C50" s="38">
        <f>0</f>
        <v>0</v>
      </c>
      <c r="D50" s="19">
        <v>0</v>
      </c>
      <c r="E50" s="9">
        <v>5</v>
      </c>
      <c r="F50" s="3">
        <v>0</v>
      </c>
      <c r="G50" s="9">
        <v>0</v>
      </c>
      <c r="H50" s="38">
        <v>0</v>
      </c>
      <c r="I50" s="19">
        <v>0</v>
      </c>
      <c r="J50" s="19">
        <v>0</v>
      </c>
      <c r="K50" s="7"/>
      <c r="L50" s="16"/>
      <c r="M50" s="14"/>
      <c r="N50" s="14"/>
      <c r="O50" s="45"/>
      <c r="P50" s="9"/>
      <c r="Q50" s="11"/>
      <c r="R50" s="16"/>
      <c r="S50" s="16"/>
      <c r="T50" s="16"/>
      <c r="U50" s="16"/>
    </row>
    <row r="51" spans="1:21">
      <c r="A51" s="19" t="s">
        <v>145</v>
      </c>
      <c r="B51" s="9">
        <f>0</f>
        <v>0</v>
      </c>
      <c r="C51" s="38">
        <f>0</f>
        <v>0</v>
      </c>
      <c r="D51" s="19">
        <v>0</v>
      </c>
      <c r="E51" s="9">
        <v>8</v>
      </c>
      <c r="F51" s="3">
        <v>0</v>
      </c>
      <c r="G51" s="9">
        <v>0</v>
      </c>
      <c r="H51" s="38">
        <v>0</v>
      </c>
      <c r="I51" s="19">
        <v>0</v>
      </c>
      <c r="J51" s="19">
        <v>0</v>
      </c>
      <c r="K51" s="7"/>
      <c r="L51" s="16"/>
      <c r="M51" s="14"/>
      <c r="N51" s="14"/>
      <c r="O51" s="45"/>
      <c r="P51" s="9"/>
      <c r="Q51" s="11"/>
      <c r="R51" s="16"/>
      <c r="S51" s="16"/>
      <c r="T51" s="16"/>
      <c r="U51" s="16"/>
    </row>
    <row r="52" spans="1:21">
      <c r="A52" s="19" t="s">
        <v>142</v>
      </c>
      <c r="B52" s="9">
        <f>0</f>
        <v>0</v>
      </c>
      <c r="C52" s="38">
        <f>0</f>
        <v>0</v>
      </c>
      <c r="D52" s="19">
        <v>0</v>
      </c>
      <c r="E52" s="9">
        <v>2</v>
      </c>
      <c r="F52" s="3">
        <v>0</v>
      </c>
      <c r="G52" s="9">
        <v>0</v>
      </c>
      <c r="H52" s="38">
        <v>0</v>
      </c>
      <c r="I52" s="19">
        <v>0</v>
      </c>
      <c r="J52" s="19">
        <v>0</v>
      </c>
      <c r="K52" s="7"/>
      <c r="L52" s="16"/>
      <c r="M52" s="14"/>
      <c r="N52" s="14"/>
      <c r="O52" s="45"/>
      <c r="P52" s="9"/>
      <c r="Q52" s="11"/>
      <c r="R52" s="16"/>
      <c r="S52" s="16"/>
      <c r="T52" s="16"/>
      <c r="U52" s="16"/>
    </row>
    <row r="53" spans="1:21">
      <c r="A53" s="19" t="s">
        <v>144</v>
      </c>
      <c r="B53" s="9">
        <f>0</f>
        <v>0</v>
      </c>
      <c r="C53" s="38">
        <f>0</f>
        <v>0</v>
      </c>
      <c r="D53" s="19">
        <v>0</v>
      </c>
      <c r="E53" s="9">
        <v>14</v>
      </c>
      <c r="F53" s="3">
        <v>0</v>
      </c>
      <c r="G53" s="9">
        <v>0</v>
      </c>
      <c r="H53" s="38">
        <v>0</v>
      </c>
      <c r="I53" s="19">
        <v>0</v>
      </c>
      <c r="J53" s="19">
        <v>0</v>
      </c>
      <c r="K53" s="7"/>
      <c r="L53" s="16"/>
      <c r="M53" s="14"/>
      <c r="N53" s="14"/>
      <c r="O53" s="45"/>
      <c r="P53" s="9"/>
      <c r="Q53" s="11"/>
      <c r="R53" s="16"/>
      <c r="S53" s="16"/>
      <c r="T53" s="16"/>
      <c r="U53" s="16"/>
    </row>
    <row r="54" spans="1:21">
      <c r="A54" s="1" t="s">
        <v>148</v>
      </c>
      <c r="B54" s="9">
        <f>0</f>
        <v>0</v>
      </c>
      <c r="C54" s="38">
        <f>0</f>
        <v>0</v>
      </c>
      <c r="D54" s="19">
        <v>0</v>
      </c>
      <c r="E54" s="9">
        <v>0</v>
      </c>
      <c r="F54" s="22">
        <v>1</v>
      </c>
      <c r="G54" s="9">
        <v>0</v>
      </c>
      <c r="H54" s="38">
        <v>0</v>
      </c>
      <c r="I54" s="22">
        <v>5</v>
      </c>
      <c r="J54" s="19">
        <v>0</v>
      </c>
      <c r="K54" s="7"/>
      <c r="L54" s="16"/>
      <c r="M54" s="14"/>
      <c r="N54" s="14"/>
      <c r="O54" s="45"/>
      <c r="P54" s="9"/>
      <c r="Q54" s="11"/>
      <c r="R54" s="16"/>
      <c r="S54" s="16"/>
      <c r="T54" s="16"/>
      <c r="U54" s="16"/>
    </row>
    <row r="55" spans="1:21">
      <c r="A55" s="1" t="s">
        <v>150</v>
      </c>
      <c r="B55" s="9">
        <f>0</f>
        <v>0</v>
      </c>
      <c r="C55" s="38">
        <f>0</f>
        <v>0</v>
      </c>
      <c r="D55" s="19">
        <v>0</v>
      </c>
      <c r="E55" s="9">
        <v>0</v>
      </c>
      <c r="F55" s="19">
        <v>0</v>
      </c>
      <c r="G55" s="13">
        <v>3</v>
      </c>
      <c r="H55" s="38">
        <v>0</v>
      </c>
      <c r="I55" s="19">
        <v>0</v>
      </c>
      <c r="J55" s="19">
        <v>0</v>
      </c>
      <c r="K55" s="7"/>
      <c r="L55" s="16"/>
      <c r="M55" s="14"/>
      <c r="N55" s="14"/>
      <c r="O55" s="45"/>
      <c r="P55" s="9"/>
      <c r="Q55" s="11"/>
      <c r="R55" s="16"/>
      <c r="S55" s="16"/>
      <c r="T55" s="16"/>
      <c r="U55" s="16"/>
    </row>
    <row r="56" spans="1:21">
      <c r="A56" s="49" t="s">
        <v>149</v>
      </c>
      <c r="B56" s="37">
        <f>0</f>
        <v>0</v>
      </c>
      <c r="C56" s="39">
        <f>0</f>
        <v>0</v>
      </c>
      <c r="D56" s="8">
        <v>0</v>
      </c>
      <c r="E56" s="37">
        <v>0</v>
      </c>
      <c r="F56" s="8">
        <v>0</v>
      </c>
      <c r="G56" s="47">
        <v>1</v>
      </c>
      <c r="H56" s="39">
        <v>0</v>
      </c>
      <c r="I56" s="8">
        <v>0</v>
      </c>
      <c r="J56" s="8">
        <v>0</v>
      </c>
      <c r="K56" s="7"/>
      <c r="L56" s="16"/>
      <c r="M56" s="14"/>
      <c r="N56" s="14"/>
      <c r="O56" s="45"/>
      <c r="P56" s="9"/>
      <c r="Q56" s="11"/>
      <c r="R56" s="16"/>
      <c r="S56" s="16"/>
      <c r="T56" s="16"/>
      <c r="U56" s="16"/>
    </row>
    <row r="57" spans="1:21">
      <c r="A57" s="21" t="s">
        <v>53</v>
      </c>
      <c r="B57" s="12">
        <f>SUM(B1:B56)</f>
        <v>68275</v>
      </c>
      <c r="C57" s="12">
        <f t="shared" ref="C57:J57" si="0">SUM(C1:C56)</f>
        <v>1271</v>
      </c>
      <c r="D57" s="12">
        <f t="shared" si="0"/>
        <v>2849</v>
      </c>
      <c r="E57" s="12">
        <f t="shared" si="0"/>
        <v>10897</v>
      </c>
      <c r="F57" s="12">
        <f t="shared" si="0"/>
        <v>1732</v>
      </c>
      <c r="G57" s="12">
        <f t="shared" si="0"/>
        <v>1114</v>
      </c>
      <c r="H57" s="12">
        <f t="shared" si="0"/>
        <v>1318</v>
      </c>
      <c r="I57" s="12">
        <f t="shared" si="0"/>
        <v>1191</v>
      </c>
      <c r="J57" s="12">
        <f t="shared" si="0"/>
        <v>1278</v>
      </c>
      <c r="K57" s="7"/>
      <c r="L57" s="45"/>
      <c r="O57" s="45"/>
      <c r="P57" s="9"/>
      <c r="Q57" s="11"/>
      <c r="R57" s="16"/>
      <c r="S57" s="16"/>
      <c r="T57" s="16"/>
      <c r="U57" s="16"/>
    </row>
    <row r="58" spans="1:21">
      <c r="A58" s="21" t="s">
        <v>54</v>
      </c>
      <c r="B58" s="16">
        <f>4178.4</f>
        <v>4178.3999999999996</v>
      </c>
      <c r="C58" s="23">
        <v>135.9</v>
      </c>
      <c r="D58" s="23">
        <v>375.7</v>
      </c>
      <c r="E58" s="12">
        <v>1382.9</v>
      </c>
      <c r="F58" s="12">
        <v>162.38999999999999</v>
      </c>
      <c r="G58" s="12">
        <v>306.2</v>
      </c>
      <c r="H58" s="12">
        <v>60.3</v>
      </c>
      <c r="I58" s="12">
        <v>349.1</v>
      </c>
      <c r="J58" s="12">
        <v>856.4</v>
      </c>
      <c r="K58" s="12"/>
      <c r="L58" s="27"/>
      <c r="M58" s="27"/>
      <c r="N58" s="27"/>
      <c r="O58" s="45"/>
      <c r="P58" s="9"/>
      <c r="Q58" s="11"/>
      <c r="R58" s="16"/>
      <c r="S58" s="16"/>
      <c r="T58" s="16"/>
      <c r="U58" s="16"/>
    </row>
    <row r="59" spans="1:21">
      <c r="A59" s="21" t="s">
        <v>21</v>
      </c>
      <c r="B59" s="14">
        <f>(B57/83796)*100</f>
        <v>81.477636164017369</v>
      </c>
      <c r="C59" s="14">
        <f>(C57/83796)*100</f>
        <v>1.5167788438588954</v>
      </c>
      <c r="D59" s="14">
        <f t="shared" ref="D59:J59" si="1">(D57/83796)*100</f>
        <v>3.3999236240393338</v>
      </c>
      <c r="E59" s="14">
        <f t="shared" si="1"/>
        <v>13.00420067783665</v>
      </c>
      <c r="F59" s="14">
        <f t="shared" si="1"/>
        <v>2.0669244355339158</v>
      </c>
      <c r="G59" s="14">
        <f t="shared" si="1"/>
        <v>1.3294190653491813</v>
      </c>
      <c r="H59" s="14">
        <f t="shared" si="1"/>
        <v>1.5728674399732683</v>
      </c>
      <c r="I59" s="14">
        <f t="shared" si="1"/>
        <v>1.4213088930259201</v>
      </c>
      <c r="J59" s="14">
        <f t="shared" si="1"/>
        <v>1.5251324645567808</v>
      </c>
      <c r="K59" s="14"/>
      <c r="L59" s="27"/>
      <c r="M59" s="27"/>
      <c r="N59" s="27"/>
      <c r="O59" s="45"/>
      <c r="P59" s="9"/>
      <c r="Q59" s="10"/>
      <c r="R59" s="24"/>
      <c r="S59" s="24"/>
      <c r="T59" s="24"/>
      <c r="U59" s="24"/>
    </row>
    <row r="60" spans="1:21">
      <c r="A60" s="21" t="s">
        <v>55</v>
      </c>
      <c r="B60" s="16">
        <f>B57/B58</f>
        <v>16.339986597740765</v>
      </c>
      <c r="C60" s="16">
        <f t="shared" ref="C60:J60" si="2">C57/C58</f>
        <v>9.3524650478292859</v>
      </c>
      <c r="D60" s="16">
        <f t="shared" si="2"/>
        <v>7.5831780676071334</v>
      </c>
      <c r="E60" s="16">
        <f t="shared" si="2"/>
        <v>7.8798177742425333</v>
      </c>
      <c r="F60" s="16">
        <f t="shared" si="2"/>
        <v>10.665681384321696</v>
      </c>
      <c r="G60" s="16">
        <f t="shared" si="2"/>
        <v>3.6381450032658393</v>
      </c>
      <c r="H60" s="16">
        <f t="shared" si="2"/>
        <v>21.857379767827531</v>
      </c>
      <c r="I60" s="16">
        <f t="shared" si="2"/>
        <v>3.4116299054712114</v>
      </c>
      <c r="J60" s="16">
        <f t="shared" si="2"/>
        <v>1.4922933208780944</v>
      </c>
      <c r="K60" s="12"/>
      <c r="L60" s="27"/>
      <c r="M60" s="27"/>
      <c r="N60" s="27"/>
      <c r="O60" s="45"/>
    </row>
    <row r="61" spans="1:21">
      <c r="A61" s="28" t="s">
        <v>85</v>
      </c>
      <c r="B61" s="14">
        <v>1.256</v>
      </c>
      <c r="C61" s="14">
        <v>2.4380000000000002</v>
      </c>
      <c r="D61" s="14">
        <v>2.331</v>
      </c>
      <c r="E61" s="14">
        <v>1.732</v>
      </c>
      <c r="F61" s="14">
        <v>2.258</v>
      </c>
      <c r="G61" s="14">
        <v>2.5449999999999999</v>
      </c>
      <c r="H61" s="14">
        <v>2.1150000000000002</v>
      </c>
      <c r="I61" s="14">
        <v>1.9510000000000001</v>
      </c>
      <c r="J61" s="14">
        <v>2.4380000000000002</v>
      </c>
      <c r="K61" s="12"/>
      <c r="L61" s="27"/>
      <c r="M61" s="27"/>
      <c r="N61" s="27"/>
      <c r="O61" s="45"/>
    </row>
    <row r="62" spans="1:21">
      <c r="A62" s="29" t="s">
        <v>86</v>
      </c>
      <c r="B62" s="14">
        <f>1-0.42</f>
        <v>0.58000000000000007</v>
      </c>
      <c r="C62" s="14">
        <f>1-0.151</f>
        <v>0.84899999999999998</v>
      </c>
      <c r="D62" s="14">
        <f>1-0.976</f>
        <v>2.4000000000000021E-2</v>
      </c>
      <c r="E62" s="14">
        <f>1-0.667</f>
        <v>0.33299999999999996</v>
      </c>
      <c r="F62" s="14">
        <f>1-0.146</f>
        <v>0.85399999999999998</v>
      </c>
      <c r="G62" s="14">
        <f>1-0.1</f>
        <v>0.9</v>
      </c>
      <c r="H62" s="14">
        <f>1-0.177</f>
        <v>0.82299999999999995</v>
      </c>
      <c r="I62" s="14">
        <f>1-0.233</f>
        <v>0.76700000000000002</v>
      </c>
      <c r="J62" s="14">
        <f>1-0.151</f>
        <v>0.84899999999999998</v>
      </c>
      <c r="K62" s="12"/>
      <c r="L62" s="27"/>
      <c r="M62" s="27"/>
      <c r="N62" s="27"/>
      <c r="O62" s="45"/>
    </row>
    <row r="63" spans="1:21">
      <c r="A63" s="30" t="s">
        <v>83</v>
      </c>
      <c r="B63" s="14">
        <v>1.853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2"/>
      <c r="L63" s="27"/>
      <c r="M63" s="27"/>
      <c r="N63" s="27"/>
      <c r="O63" s="45"/>
    </row>
    <row r="64" spans="1:21">
      <c r="A64" s="31" t="s">
        <v>84</v>
      </c>
      <c r="B64" s="14">
        <f>1-0.314</f>
        <v>0.68599999999999994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2"/>
      <c r="L64" s="27"/>
      <c r="M64" s="27"/>
      <c r="N64" s="27"/>
      <c r="O64" s="45"/>
    </row>
    <row r="65" spans="1:15" s="43" customFormat="1">
      <c r="A65" s="32" t="s">
        <v>22</v>
      </c>
      <c r="B65" s="17">
        <f t="shared" ref="B65:J65" si="3">(B2/SUM($B$2:$J$2))*100</f>
        <v>67.780161903833019</v>
      </c>
      <c r="C65" s="17">
        <f t="shared" si="3"/>
        <v>1.9067589973666244</v>
      </c>
      <c r="D65" s="17">
        <f t="shared" si="3"/>
        <v>5.4520628108846187</v>
      </c>
      <c r="E65" s="17">
        <f t="shared" si="3"/>
        <v>18.331220130693456</v>
      </c>
      <c r="F65" s="17">
        <f t="shared" si="3"/>
        <v>2.2822588510679802</v>
      </c>
      <c r="G65" s="17">
        <f t="shared" si="3"/>
        <v>0.33161026041158687</v>
      </c>
      <c r="H65" s="17">
        <f t="shared" si="3"/>
        <v>0.71198673558958359</v>
      </c>
      <c r="I65" s="17">
        <f t="shared" si="3"/>
        <v>1.2971813127865015</v>
      </c>
      <c r="J65" s="17">
        <f t="shared" si="3"/>
        <v>1.9067589973666244</v>
      </c>
      <c r="K65" s="17"/>
      <c r="L65" s="27"/>
      <c r="M65" s="27"/>
      <c r="N65" s="27"/>
      <c r="O65" s="42"/>
    </row>
    <row r="66" spans="1:15" s="43" customFormat="1">
      <c r="A66" s="32" t="s">
        <v>56</v>
      </c>
      <c r="B66" s="17">
        <f t="shared" ref="B66:J66" si="4">B2/B58</f>
        <v>3.3263928776565197</v>
      </c>
      <c r="C66" s="17">
        <f t="shared" si="4"/>
        <v>2.8771155261221484</v>
      </c>
      <c r="D66" s="17">
        <f t="shared" si="4"/>
        <v>2.9757785467128031</v>
      </c>
      <c r="E66" s="17">
        <f t="shared" si="4"/>
        <v>2.7182008822040635</v>
      </c>
      <c r="F66" s="17">
        <f t="shared" si="4"/>
        <v>2.8819508590430449</v>
      </c>
      <c r="G66" s="17">
        <f t="shared" si="4"/>
        <v>0.22207707380796865</v>
      </c>
      <c r="H66" s="17">
        <f t="shared" si="4"/>
        <v>2.4212271973466004</v>
      </c>
      <c r="I66" s="17">
        <f t="shared" si="4"/>
        <v>0.76195932397593813</v>
      </c>
      <c r="J66" s="17">
        <f t="shared" si="4"/>
        <v>0.45656235404016815</v>
      </c>
      <c r="K66" s="33"/>
      <c r="L66" s="27"/>
      <c r="M66" s="27"/>
      <c r="N66" s="27"/>
      <c r="O66" s="42"/>
    </row>
    <row r="67" spans="1:15">
      <c r="A67" s="32" t="s">
        <v>23</v>
      </c>
      <c r="B67" s="18">
        <f t="shared" ref="B67:J67" si="5">(B3/SUM($B$3:$J$3))*100</f>
        <v>40.993265993265993</v>
      </c>
      <c r="C67" s="18">
        <f t="shared" si="5"/>
        <v>3.7878787878787881</v>
      </c>
      <c r="D67" s="18">
        <f t="shared" si="5"/>
        <v>3.0303030303030303</v>
      </c>
      <c r="E67" s="18">
        <f t="shared" si="5"/>
        <v>21.885521885521886</v>
      </c>
      <c r="F67" s="18">
        <f t="shared" si="5"/>
        <v>12.626262626262626</v>
      </c>
      <c r="G67" s="18">
        <f t="shared" si="5"/>
        <v>4.6296296296296298</v>
      </c>
      <c r="H67" s="18">
        <f t="shared" si="5"/>
        <v>4.2929292929292924</v>
      </c>
      <c r="I67" s="18">
        <f t="shared" si="5"/>
        <v>4.9663299663299663</v>
      </c>
      <c r="J67" s="18">
        <f t="shared" si="5"/>
        <v>3.7878787878787881</v>
      </c>
      <c r="K67" s="18"/>
      <c r="L67" s="27"/>
      <c r="M67" s="27"/>
      <c r="N67" s="27"/>
      <c r="O67" s="42"/>
    </row>
    <row r="68" spans="1:15">
      <c r="A68" s="32" t="s">
        <v>57</v>
      </c>
      <c r="B68" s="17">
        <f t="shared" ref="B68:J68" si="6">B3/B58</f>
        <v>0.11655179015891251</v>
      </c>
      <c r="C68" s="17">
        <f t="shared" si="6"/>
        <v>0.33112582781456951</v>
      </c>
      <c r="D68" s="17">
        <f t="shared" si="6"/>
        <v>9.582113388341762E-2</v>
      </c>
      <c r="E68" s="17">
        <f t="shared" si="6"/>
        <v>0.18801070214766069</v>
      </c>
      <c r="F68" s="17">
        <f t="shared" si="6"/>
        <v>0.92370219841123224</v>
      </c>
      <c r="G68" s="17">
        <f t="shared" si="6"/>
        <v>0.17962116263879818</v>
      </c>
      <c r="H68" s="17">
        <f t="shared" si="6"/>
        <v>0.845771144278607</v>
      </c>
      <c r="I68" s="17">
        <f t="shared" si="6"/>
        <v>0.16900601546834718</v>
      </c>
      <c r="J68" s="17">
        <f t="shared" si="6"/>
        <v>5.2545539467538538E-2</v>
      </c>
      <c r="K68" s="17"/>
      <c r="L68" s="27"/>
      <c r="M68" s="27"/>
      <c r="N68" s="27"/>
      <c r="O68" s="42"/>
    </row>
    <row r="69" spans="1:15">
      <c r="A69" s="32" t="s">
        <v>24</v>
      </c>
      <c r="B69" s="18">
        <f t="shared" ref="B69:J69" si="7">(B4/SUM($B$4:$J$4))*100</f>
        <v>59.730195177956368</v>
      </c>
      <c r="C69" s="18">
        <f t="shared" si="7"/>
        <v>0.71756601607347881</v>
      </c>
      <c r="D69" s="18">
        <f t="shared" si="7"/>
        <v>9.0987370838117094</v>
      </c>
      <c r="E69" s="18">
        <f t="shared" si="7"/>
        <v>15.843857634902411</v>
      </c>
      <c r="F69" s="18">
        <f t="shared" si="7"/>
        <v>5.3673938002296211</v>
      </c>
      <c r="G69" s="18">
        <f t="shared" si="7"/>
        <v>4.879448909299656</v>
      </c>
      <c r="H69" s="18">
        <f t="shared" si="7"/>
        <v>3.300803673938002</v>
      </c>
      <c r="I69" s="18">
        <f t="shared" si="7"/>
        <v>0.34443168771526977</v>
      </c>
      <c r="J69" s="18">
        <f t="shared" si="7"/>
        <v>0.71756601607347881</v>
      </c>
      <c r="K69" s="33"/>
      <c r="L69" s="27"/>
      <c r="M69" s="27"/>
      <c r="N69" s="27"/>
      <c r="O69" s="42"/>
    </row>
    <row r="70" spans="1:15">
      <c r="A70" s="32" t="s">
        <v>58</v>
      </c>
      <c r="B70" s="18">
        <f t="shared" ref="B70:J70" si="8">B3/B58</f>
        <v>0.11655179015891251</v>
      </c>
      <c r="C70" s="18">
        <f t="shared" si="8"/>
        <v>0.33112582781456951</v>
      </c>
      <c r="D70" s="18">
        <f t="shared" si="8"/>
        <v>9.582113388341762E-2</v>
      </c>
      <c r="E70" s="18">
        <f t="shared" si="8"/>
        <v>0.18801070214766069</v>
      </c>
      <c r="F70" s="18">
        <f t="shared" si="8"/>
        <v>0.92370219841123224</v>
      </c>
      <c r="G70" s="18">
        <f t="shared" si="8"/>
        <v>0.17962116263879818</v>
      </c>
      <c r="H70" s="18">
        <f t="shared" si="8"/>
        <v>0.845771144278607</v>
      </c>
      <c r="I70" s="18">
        <f t="shared" si="8"/>
        <v>0.16900601546834718</v>
      </c>
      <c r="J70" s="18">
        <f t="shared" si="8"/>
        <v>5.2545539467538538E-2</v>
      </c>
      <c r="K70" s="33"/>
      <c r="L70" s="27"/>
      <c r="M70" s="27"/>
      <c r="N70" s="27"/>
      <c r="O70" s="42"/>
    </row>
    <row r="71" spans="1:15">
      <c r="A71" s="32" t="s">
        <v>25</v>
      </c>
      <c r="B71" s="17">
        <f t="shared" ref="B71:J71" si="9">(B5/SUM($B$5:$J$5))*100</f>
        <v>100</v>
      </c>
      <c r="C71" s="17">
        <f t="shared" si="9"/>
        <v>0</v>
      </c>
      <c r="D71" s="17">
        <f t="shared" si="9"/>
        <v>0</v>
      </c>
      <c r="E71" s="17">
        <f t="shared" si="9"/>
        <v>0</v>
      </c>
      <c r="F71" s="17">
        <f t="shared" si="9"/>
        <v>0</v>
      </c>
      <c r="G71" s="17">
        <f t="shared" si="9"/>
        <v>0</v>
      </c>
      <c r="H71" s="17">
        <f t="shared" si="9"/>
        <v>0</v>
      </c>
      <c r="I71" s="17">
        <f t="shared" si="9"/>
        <v>0</v>
      </c>
      <c r="J71" s="17">
        <f t="shared" si="9"/>
        <v>0</v>
      </c>
      <c r="K71" s="33"/>
      <c r="L71" s="27"/>
      <c r="M71" s="27"/>
      <c r="N71" s="27"/>
      <c r="O71" s="42"/>
    </row>
    <row r="72" spans="1:15">
      <c r="A72" s="32" t="s">
        <v>59</v>
      </c>
      <c r="B72" s="18">
        <f t="shared" ref="B72:J72" si="10">B5/B58</f>
        <v>0.20414512732146278</v>
      </c>
      <c r="C72" s="18">
        <f t="shared" si="10"/>
        <v>0</v>
      </c>
      <c r="D72" s="18">
        <f t="shared" si="10"/>
        <v>0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0</v>
      </c>
      <c r="J72" s="18">
        <f t="shared" si="10"/>
        <v>0</v>
      </c>
      <c r="K72" s="33"/>
      <c r="L72" s="27"/>
      <c r="M72" s="27"/>
      <c r="N72" s="27"/>
      <c r="O72" s="42"/>
    </row>
    <row r="73" spans="1:15">
      <c r="A73" s="32" t="s">
        <v>26</v>
      </c>
      <c r="B73" s="18">
        <f t="shared" ref="B73:J73" si="11">(B6/SUM($B$6:$J$6))*100</f>
        <v>81.931805723056684</v>
      </c>
      <c r="C73" s="18">
        <f t="shared" si="11"/>
        <v>1.8747944304352595</v>
      </c>
      <c r="D73" s="18">
        <f t="shared" si="11"/>
        <v>0.69071373752877974</v>
      </c>
      <c r="E73" s="18">
        <f t="shared" si="11"/>
        <v>5.9423308847714065</v>
      </c>
      <c r="F73" s="18">
        <f t="shared" si="11"/>
        <v>1.2169718232649929</v>
      </c>
      <c r="G73" s="18">
        <f t="shared" si="11"/>
        <v>0.41662098454116875</v>
      </c>
      <c r="H73" s="18">
        <f t="shared" si="11"/>
        <v>0.80035083872382407</v>
      </c>
      <c r="I73" s="18">
        <f t="shared" si="11"/>
        <v>5.2516171472426274</v>
      </c>
      <c r="J73" s="18">
        <f t="shared" si="11"/>
        <v>1.8747944304352595</v>
      </c>
      <c r="K73" s="33"/>
      <c r="L73" s="27"/>
      <c r="M73" s="27"/>
      <c r="N73" s="27"/>
      <c r="O73" s="42"/>
    </row>
    <row r="74" spans="1:15">
      <c r="A74" s="32" t="s">
        <v>60</v>
      </c>
      <c r="B74" s="18">
        <f t="shared" ref="B74:J74" si="12">B6/B58</f>
        <v>1.7884836300976452</v>
      </c>
      <c r="C74" s="18">
        <f t="shared" si="12"/>
        <v>1.2582781456953642</v>
      </c>
      <c r="D74" s="18">
        <f t="shared" si="12"/>
        <v>0.16768698429598083</v>
      </c>
      <c r="E74" s="18">
        <f t="shared" si="12"/>
        <v>0.39193000216935425</v>
      </c>
      <c r="F74" s="18">
        <f t="shared" si="12"/>
        <v>0.68353962682431191</v>
      </c>
      <c r="G74" s="18">
        <f t="shared" si="12"/>
        <v>0.12410189418680602</v>
      </c>
      <c r="H74" s="18">
        <f t="shared" si="12"/>
        <v>1.2106135986733002</v>
      </c>
      <c r="I74" s="18">
        <f t="shared" si="12"/>
        <v>1.3720996849040388</v>
      </c>
      <c r="J74" s="18">
        <f t="shared" si="12"/>
        <v>0.19967304997664642</v>
      </c>
      <c r="K74" s="33"/>
      <c r="L74" s="27"/>
      <c r="M74" s="27"/>
      <c r="N74" s="27"/>
      <c r="O74" s="42"/>
    </row>
    <row r="75" spans="1:15">
      <c r="A75" s="32" t="s">
        <v>27</v>
      </c>
      <c r="B75" s="18">
        <f t="shared" ref="B75:J75" si="13">(B7/SUM($B$7:$J$7))*100</f>
        <v>85.034013605442169</v>
      </c>
      <c r="C75" s="18">
        <f t="shared" si="13"/>
        <v>0</v>
      </c>
      <c r="D75" s="18">
        <f t="shared" si="13"/>
        <v>0</v>
      </c>
      <c r="E75" s="18">
        <f t="shared" si="13"/>
        <v>4.7619047619047619</v>
      </c>
      <c r="F75" s="18">
        <f t="shared" si="13"/>
        <v>0</v>
      </c>
      <c r="G75" s="18">
        <f t="shared" si="13"/>
        <v>10.204081632653061</v>
      </c>
      <c r="H75" s="18">
        <f t="shared" si="13"/>
        <v>0</v>
      </c>
      <c r="I75" s="18">
        <f t="shared" si="13"/>
        <v>0</v>
      </c>
      <c r="J75" s="18">
        <f t="shared" si="13"/>
        <v>0</v>
      </c>
      <c r="K75" s="33"/>
      <c r="L75" s="27"/>
      <c r="M75" s="27"/>
      <c r="N75" s="27"/>
      <c r="O75" s="42"/>
    </row>
    <row r="76" spans="1:15">
      <c r="A76" s="32" t="s">
        <v>61</v>
      </c>
      <c r="B76" s="18">
        <f t="shared" ref="B76:J76" si="14">B7/B58</f>
        <v>2.9915757227646948E-2</v>
      </c>
      <c r="C76" s="18">
        <f t="shared" si="14"/>
        <v>0</v>
      </c>
      <c r="D76" s="18">
        <f t="shared" si="14"/>
        <v>0</v>
      </c>
      <c r="E76" s="18">
        <f t="shared" si="14"/>
        <v>5.0618265962831723E-3</v>
      </c>
      <c r="F76" s="18">
        <f t="shared" si="14"/>
        <v>0</v>
      </c>
      <c r="G76" s="18">
        <f t="shared" si="14"/>
        <v>4.8987589810581322E-2</v>
      </c>
      <c r="H76" s="18">
        <f t="shared" si="14"/>
        <v>0</v>
      </c>
      <c r="I76" s="18">
        <f t="shared" si="14"/>
        <v>0</v>
      </c>
      <c r="J76" s="18">
        <f t="shared" si="14"/>
        <v>0</v>
      </c>
      <c r="K76" s="33"/>
      <c r="L76" s="27"/>
      <c r="M76" s="27"/>
      <c r="N76" s="27"/>
      <c r="O76" s="42"/>
    </row>
    <row r="77" spans="1:15">
      <c r="A77" s="32" t="s">
        <v>28</v>
      </c>
      <c r="B77" s="18">
        <f t="shared" ref="B77:J77" si="15">(B8/SUM($B$8:$J$8))*100</f>
        <v>95.890410958904098</v>
      </c>
      <c r="C77" s="18">
        <f t="shared" si="15"/>
        <v>0</v>
      </c>
      <c r="D77" s="18">
        <f t="shared" si="15"/>
        <v>0</v>
      </c>
      <c r="E77" s="18">
        <f t="shared" si="15"/>
        <v>4.10958904109589</v>
      </c>
      <c r="F77" s="18">
        <f t="shared" si="15"/>
        <v>0</v>
      </c>
      <c r="G77" s="18">
        <f t="shared" si="15"/>
        <v>0</v>
      </c>
      <c r="H77" s="18">
        <f t="shared" si="15"/>
        <v>0</v>
      </c>
      <c r="I77" s="18">
        <f t="shared" si="15"/>
        <v>0</v>
      </c>
      <c r="J77" s="18">
        <f t="shared" si="15"/>
        <v>0</v>
      </c>
      <c r="K77" s="33"/>
      <c r="L77" s="27"/>
      <c r="M77" s="27"/>
      <c r="N77" s="27"/>
      <c r="O77" s="42"/>
    </row>
    <row r="78" spans="1:15">
      <c r="A78" s="32" t="s">
        <v>62</v>
      </c>
      <c r="B78" s="18">
        <f t="shared" ref="B78:J78" si="16">B8/B58</f>
        <v>6.7011296189929168E-2</v>
      </c>
      <c r="C78" s="18">
        <f t="shared" si="16"/>
        <v>0</v>
      </c>
      <c r="D78" s="18">
        <f t="shared" si="16"/>
        <v>0</v>
      </c>
      <c r="E78" s="18">
        <f t="shared" si="16"/>
        <v>8.6774170221997245E-3</v>
      </c>
      <c r="F78" s="18">
        <f t="shared" si="16"/>
        <v>0</v>
      </c>
      <c r="G78" s="18">
        <f t="shared" si="16"/>
        <v>0</v>
      </c>
      <c r="H78" s="18">
        <f t="shared" si="16"/>
        <v>0</v>
      </c>
      <c r="I78" s="18">
        <f t="shared" si="16"/>
        <v>0</v>
      </c>
      <c r="J78" s="18">
        <f t="shared" si="16"/>
        <v>0</v>
      </c>
      <c r="K78" s="33"/>
      <c r="L78" s="27"/>
      <c r="M78" s="27"/>
      <c r="N78" s="27"/>
      <c r="O78" s="42"/>
    </row>
    <row r="79" spans="1:15">
      <c r="A79" s="32" t="s">
        <v>29</v>
      </c>
      <c r="B79" s="18">
        <f t="shared" ref="B79:J79" si="17">(B9/SUM($B$9:$J$9))*100</f>
        <v>44.767441860465119</v>
      </c>
      <c r="C79" s="18">
        <f t="shared" si="17"/>
        <v>1.1627906976744187</v>
      </c>
      <c r="D79" s="18">
        <f t="shared" si="17"/>
        <v>0.58139534883720934</v>
      </c>
      <c r="E79" s="18">
        <f t="shared" si="17"/>
        <v>0.58139534883720934</v>
      </c>
      <c r="F79" s="18">
        <f t="shared" si="17"/>
        <v>11.046511627906977</v>
      </c>
      <c r="G79" s="18">
        <f t="shared" si="17"/>
        <v>18.604651162790699</v>
      </c>
      <c r="H79" s="18">
        <f t="shared" si="17"/>
        <v>15.988372093023257</v>
      </c>
      <c r="I79" s="18">
        <f t="shared" si="17"/>
        <v>6.104651162790697</v>
      </c>
      <c r="J79" s="18">
        <f t="shared" si="17"/>
        <v>1.1627906976744187</v>
      </c>
      <c r="K79" s="33"/>
      <c r="L79" s="27"/>
      <c r="M79" s="27"/>
      <c r="N79" s="27"/>
      <c r="O79" s="42"/>
    </row>
    <row r="80" spans="1:15">
      <c r="A80" s="32" t="s">
        <v>63</v>
      </c>
      <c r="B80" s="18">
        <f t="shared" ref="B80:J80" si="18">B9/B58</f>
        <v>3.685621290446104E-2</v>
      </c>
      <c r="C80" s="18">
        <f t="shared" si="18"/>
        <v>2.9433406916850625E-2</v>
      </c>
      <c r="D80" s="18">
        <f t="shared" si="18"/>
        <v>5.3233963268565342E-3</v>
      </c>
      <c r="E80" s="18">
        <f t="shared" si="18"/>
        <v>1.4462361703666208E-3</v>
      </c>
      <c r="F80" s="18">
        <f t="shared" si="18"/>
        <v>0.23400455693084551</v>
      </c>
      <c r="G80" s="18">
        <f t="shared" si="18"/>
        <v>0.20901371652514697</v>
      </c>
      <c r="H80" s="18">
        <f t="shared" si="18"/>
        <v>0.91210613598673307</v>
      </c>
      <c r="I80" s="18">
        <f t="shared" si="18"/>
        <v>6.0154683471784584E-2</v>
      </c>
      <c r="J80" s="18">
        <f t="shared" si="18"/>
        <v>4.6707146193367584E-3</v>
      </c>
      <c r="K80" s="33"/>
      <c r="L80" s="27"/>
      <c r="M80" s="27"/>
      <c r="N80" s="27"/>
      <c r="O80" s="42"/>
    </row>
    <row r="81" spans="1:15">
      <c r="A81" s="32" t="s">
        <v>30</v>
      </c>
      <c r="B81" s="18">
        <f t="shared" ref="B81:J81" si="19">(B10/SUM($B$10:$J$10))*100</f>
        <v>99.992726038358029</v>
      </c>
      <c r="C81" s="18">
        <f t="shared" si="19"/>
        <v>2.4246538806585358E-3</v>
      </c>
      <c r="D81" s="18">
        <f t="shared" si="19"/>
        <v>0</v>
      </c>
      <c r="E81" s="18">
        <f t="shared" si="19"/>
        <v>2.4246538806585358E-3</v>
      </c>
      <c r="F81" s="18">
        <f t="shared" si="19"/>
        <v>0</v>
      </c>
      <c r="G81" s="18">
        <f t="shared" si="19"/>
        <v>0</v>
      </c>
      <c r="H81" s="18">
        <f t="shared" si="19"/>
        <v>0</v>
      </c>
      <c r="I81" s="18">
        <f t="shared" si="19"/>
        <v>0</v>
      </c>
      <c r="J81" s="18">
        <f t="shared" si="19"/>
        <v>2.4246538806585358E-3</v>
      </c>
      <c r="K81" s="33"/>
      <c r="L81" s="27"/>
      <c r="M81" s="27"/>
      <c r="N81" s="27"/>
      <c r="O81" s="42"/>
    </row>
    <row r="82" spans="1:15">
      <c r="A82" s="32" t="s">
        <v>64</v>
      </c>
      <c r="B82" s="18">
        <f t="shared" ref="B82:J82" si="20">B10/B58</f>
        <v>9.8698066245452818</v>
      </c>
      <c r="C82" s="18">
        <f t="shared" si="20"/>
        <v>7.3583517292126564E-3</v>
      </c>
      <c r="D82" s="18">
        <f t="shared" si="20"/>
        <v>0</v>
      </c>
      <c r="E82" s="18">
        <f t="shared" si="20"/>
        <v>7.2311808518331041E-4</v>
      </c>
      <c r="F82" s="18">
        <f t="shared" si="20"/>
        <v>0</v>
      </c>
      <c r="G82" s="18">
        <f t="shared" si="20"/>
        <v>0</v>
      </c>
      <c r="H82" s="18">
        <f t="shared" si="20"/>
        <v>0</v>
      </c>
      <c r="I82" s="18">
        <f t="shared" si="20"/>
        <v>0</v>
      </c>
      <c r="J82" s="18">
        <f t="shared" si="20"/>
        <v>1.1676786548341896E-3</v>
      </c>
      <c r="K82" s="33"/>
      <c r="L82" s="27"/>
      <c r="M82" s="27"/>
      <c r="N82" s="27"/>
      <c r="O82" s="42"/>
    </row>
    <row r="83" spans="1:15">
      <c r="A83" s="32" t="s">
        <v>31</v>
      </c>
      <c r="B83" s="18">
        <f t="shared" ref="B83:J83" si="21">(B11/SUM($B$11:$J$11))*100</f>
        <v>80.717488789237663</v>
      </c>
      <c r="C83" s="18">
        <f t="shared" si="21"/>
        <v>0.14947683109118087</v>
      </c>
      <c r="D83" s="18">
        <f t="shared" si="21"/>
        <v>0.44843049327354262</v>
      </c>
      <c r="E83" s="18">
        <f t="shared" si="21"/>
        <v>0.14947683109118087</v>
      </c>
      <c r="F83" s="18">
        <f t="shared" si="21"/>
        <v>0</v>
      </c>
      <c r="G83" s="18">
        <f t="shared" si="21"/>
        <v>17.787742899850521</v>
      </c>
      <c r="H83" s="18">
        <f t="shared" si="21"/>
        <v>0.59790732436472349</v>
      </c>
      <c r="I83" s="18">
        <f t="shared" si="21"/>
        <v>0</v>
      </c>
      <c r="J83" s="18">
        <f t="shared" si="21"/>
        <v>0.14947683109118087</v>
      </c>
      <c r="K83" s="33"/>
      <c r="L83" s="27"/>
      <c r="M83" s="27"/>
      <c r="N83" s="27"/>
      <c r="O83" s="42"/>
    </row>
    <row r="84" spans="1:15">
      <c r="A84" s="32" t="s">
        <v>65</v>
      </c>
      <c r="B84" s="18">
        <f t="shared" ref="B84:J84" si="22">B11/B58</f>
        <v>0.12923607122343481</v>
      </c>
      <c r="C84" s="18">
        <f t="shared" si="22"/>
        <v>7.3583517292126564E-3</v>
      </c>
      <c r="D84" s="18">
        <f t="shared" si="22"/>
        <v>7.9850944902848022E-3</v>
      </c>
      <c r="E84" s="18">
        <f t="shared" si="22"/>
        <v>7.2311808518331041E-4</v>
      </c>
      <c r="F84" s="18">
        <f t="shared" si="22"/>
        <v>0</v>
      </c>
      <c r="G84" s="18">
        <f t="shared" si="22"/>
        <v>0.38863487916394512</v>
      </c>
      <c r="H84" s="18">
        <f t="shared" si="22"/>
        <v>6.633499170812604E-2</v>
      </c>
      <c r="I84" s="18">
        <f t="shared" si="22"/>
        <v>0</v>
      </c>
      <c r="J84" s="18">
        <f t="shared" si="22"/>
        <v>1.1676786548341896E-3</v>
      </c>
      <c r="K84" s="33"/>
      <c r="L84" s="27"/>
      <c r="M84" s="27"/>
      <c r="N84" s="27"/>
      <c r="O84" s="42"/>
    </row>
    <row r="85" spans="1:15">
      <c r="A85" s="32" t="s">
        <v>48</v>
      </c>
      <c r="B85" s="18">
        <f t="shared" ref="B85:J85" si="23">(B12/SUM($B$12:$J$12))*100</f>
        <v>17.034700315457414</v>
      </c>
      <c r="C85" s="18">
        <f t="shared" si="23"/>
        <v>0</v>
      </c>
      <c r="D85" s="18">
        <f t="shared" si="23"/>
        <v>1.8927444794952681</v>
      </c>
      <c r="E85" s="18">
        <f t="shared" si="23"/>
        <v>41.324921135646683</v>
      </c>
      <c r="F85" s="18">
        <f t="shared" si="23"/>
        <v>14.826498422712934</v>
      </c>
      <c r="G85" s="18">
        <f t="shared" si="23"/>
        <v>14.195583596214512</v>
      </c>
      <c r="H85" s="18">
        <f t="shared" si="23"/>
        <v>5.6782334384858046</v>
      </c>
      <c r="I85" s="18">
        <f t="shared" si="23"/>
        <v>5.0473186119873814</v>
      </c>
      <c r="J85" s="18">
        <f t="shared" si="23"/>
        <v>0</v>
      </c>
      <c r="K85" s="33"/>
      <c r="L85" s="27"/>
      <c r="M85" s="27"/>
      <c r="N85" s="27"/>
      <c r="O85" s="42"/>
    </row>
    <row r="86" spans="1:15">
      <c r="A86" s="32" t="s">
        <v>66</v>
      </c>
      <c r="B86" s="18">
        <f t="shared" ref="B86:J86" si="24">B12/B58</f>
        <v>1.2923607122343483E-2</v>
      </c>
      <c r="C86" s="18">
        <f t="shared" si="24"/>
        <v>0</v>
      </c>
      <c r="D86" s="18">
        <f t="shared" si="24"/>
        <v>1.5970188980569604E-2</v>
      </c>
      <c r="E86" s="18">
        <f t="shared" si="24"/>
        <v>9.4728469159013659E-2</v>
      </c>
      <c r="F86" s="18">
        <f t="shared" si="24"/>
        <v>0.28942668883551947</v>
      </c>
      <c r="G86" s="18">
        <f t="shared" si="24"/>
        <v>0.14696276943174397</v>
      </c>
      <c r="H86" s="18">
        <f t="shared" si="24"/>
        <v>0.29850746268656719</v>
      </c>
      <c r="I86" s="18">
        <f t="shared" si="24"/>
        <v>4.5832139788026353E-2</v>
      </c>
      <c r="J86" s="18">
        <f t="shared" si="24"/>
        <v>0</v>
      </c>
      <c r="K86" s="33"/>
      <c r="L86" s="27"/>
      <c r="M86" s="27"/>
      <c r="N86" s="27"/>
      <c r="O86" s="42"/>
    </row>
    <row r="87" spans="1:15">
      <c r="A87" s="32" t="s">
        <v>32</v>
      </c>
      <c r="B87" s="18">
        <f t="shared" ref="B87:J87" si="25">(B13/SUM($B$13:$J$13))*100</f>
        <v>62.852664576802511</v>
      </c>
      <c r="C87" s="18">
        <f t="shared" si="25"/>
        <v>1.4106583072100314</v>
      </c>
      <c r="D87" s="18">
        <f t="shared" si="25"/>
        <v>0.94043887147335425</v>
      </c>
      <c r="E87" s="18">
        <f t="shared" si="25"/>
        <v>7.3667711598746077</v>
      </c>
      <c r="F87" s="18">
        <f t="shared" si="25"/>
        <v>13.009404388714735</v>
      </c>
      <c r="G87" s="18">
        <f t="shared" si="25"/>
        <v>5.0156739811912221</v>
      </c>
      <c r="H87" s="18">
        <f t="shared" si="25"/>
        <v>4.0752351097178678</v>
      </c>
      <c r="I87" s="18">
        <f t="shared" si="25"/>
        <v>3.9184952978056429</v>
      </c>
      <c r="J87" s="18">
        <f t="shared" si="25"/>
        <v>1.4106583072100314</v>
      </c>
      <c r="K87" s="33"/>
      <c r="L87" s="27"/>
      <c r="M87" s="27"/>
      <c r="N87" s="27"/>
      <c r="O87" s="42"/>
    </row>
    <row r="88" spans="1:15">
      <c r="A88" s="32" t="s">
        <v>67</v>
      </c>
      <c r="B88" s="18">
        <f t="shared" ref="B88:J88" si="26">B13/B58</f>
        <v>9.5969749186291406E-2</v>
      </c>
      <c r="C88" s="18">
        <f t="shared" si="26"/>
        <v>6.6225165562913899E-2</v>
      </c>
      <c r="D88" s="18">
        <f t="shared" si="26"/>
        <v>1.5970188980569604E-2</v>
      </c>
      <c r="E88" s="18">
        <f t="shared" si="26"/>
        <v>3.3986550003615591E-2</v>
      </c>
      <c r="F88" s="18">
        <f t="shared" si="26"/>
        <v>0.5111152164542152</v>
      </c>
      <c r="G88" s="18">
        <f t="shared" si="26"/>
        <v>0.10450685826257348</v>
      </c>
      <c r="H88" s="18">
        <f t="shared" si="26"/>
        <v>0.43117744610281927</v>
      </c>
      <c r="I88" s="18">
        <f t="shared" si="26"/>
        <v>7.1612718418791174E-2</v>
      </c>
      <c r="J88" s="18">
        <f t="shared" si="26"/>
        <v>1.0509107893507707E-2</v>
      </c>
      <c r="K88" s="33"/>
      <c r="L88" s="27"/>
      <c r="M88" s="27"/>
      <c r="N88" s="27"/>
      <c r="O88" s="42"/>
    </row>
    <row r="89" spans="1:15">
      <c r="A89" s="32" t="s">
        <v>33</v>
      </c>
      <c r="B89" s="18">
        <f t="shared" ref="B89:J89" si="27">(B14/SUM($B$14:$J$14))*100</f>
        <v>3.6898993663809172</v>
      </c>
      <c r="C89" s="18">
        <f t="shared" si="27"/>
        <v>3.6712635109951548</v>
      </c>
      <c r="D89" s="18">
        <f t="shared" si="27"/>
        <v>9.9701826313827802</v>
      </c>
      <c r="E89" s="18">
        <f t="shared" si="27"/>
        <v>61.442415206857994</v>
      </c>
      <c r="F89" s="18">
        <f t="shared" si="27"/>
        <v>6.2802832650018638</v>
      </c>
      <c r="G89" s="18">
        <f t="shared" si="27"/>
        <v>2.0872158032053671</v>
      </c>
      <c r="H89" s="18">
        <f t="shared" si="27"/>
        <v>7.4916138650764079</v>
      </c>
      <c r="I89" s="18">
        <f t="shared" si="27"/>
        <v>1.6958628401043607</v>
      </c>
      <c r="J89" s="18">
        <f t="shared" si="27"/>
        <v>3.6712635109951548</v>
      </c>
      <c r="K89" s="33"/>
      <c r="L89" s="27"/>
      <c r="M89" s="27"/>
      <c r="N89" s="27"/>
      <c r="O89" s="42"/>
    </row>
    <row r="90" spans="1:15">
      <c r="A90" s="32" t="s">
        <v>68</v>
      </c>
      <c r="B90" s="18">
        <f t="shared" ref="B90:J90" si="28">B14/B58</f>
        <v>4.7386559448592769E-2</v>
      </c>
      <c r="C90" s="18">
        <f t="shared" si="28"/>
        <v>1.4495952906548932</v>
      </c>
      <c r="D90" s="18">
        <f t="shared" si="28"/>
        <v>1.424008517434123</v>
      </c>
      <c r="E90" s="18">
        <f t="shared" si="28"/>
        <v>2.3841203268493745</v>
      </c>
      <c r="F90" s="18">
        <f t="shared" si="28"/>
        <v>2.0752509390972351</v>
      </c>
      <c r="G90" s="18">
        <f t="shared" si="28"/>
        <v>0.36577400391900722</v>
      </c>
      <c r="H90" s="18">
        <f t="shared" si="28"/>
        <v>6.666666666666667</v>
      </c>
      <c r="I90" s="18">
        <f t="shared" si="28"/>
        <v>0.26067029504439987</v>
      </c>
      <c r="J90" s="18">
        <f t="shared" si="28"/>
        <v>0.23003269500233536</v>
      </c>
      <c r="K90" s="33"/>
      <c r="L90" s="27"/>
      <c r="M90" s="27"/>
      <c r="N90" s="27"/>
      <c r="O90" s="42"/>
    </row>
    <row r="91" spans="1:15">
      <c r="A91" s="32" t="s">
        <v>49</v>
      </c>
      <c r="B91" s="18">
        <f t="shared" ref="B91:J91" si="29">(B15/SUM($B$15:$J$15))*100</f>
        <v>84.39716312056737</v>
      </c>
      <c r="C91" s="18">
        <f t="shared" si="29"/>
        <v>3.5460992907801421</v>
      </c>
      <c r="D91" s="18">
        <f t="shared" si="29"/>
        <v>0</v>
      </c>
      <c r="E91" s="18">
        <f t="shared" si="29"/>
        <v>8.5106382978723403</v>
      </c>
      <c r="F91" s="18">
        <f t="shared" si="29"/>
        <v>0</v>
      </c>
      <c r="G91" s="18">
        <f t="shared" si="29"/>
        <v>0</v>
      </c>
      <c r="H91" s="18">
        <f t="shared" si="29"/>
        <v>0</v>
      </c>
      <c r="I91" s="18">
        <f t="shared" si="29"/>
        <v>0</v>
      </c>
      <c r="J91" s="18">
        <f t="shared" si="29"/>
        <v>3.5460992907801421</v>
      </c>
      <c r="K91" s="33"/>
      <c r="L91" s="27"/>
      <c r="M91" s="27"/>
      <c r="N91" s="27"/>
      <c r="O91" s="2"/>
    </row>
    <row r="92" spans="1:15">
      <c r="A92" s="32" t="s">
        <v>69</v>
      </c>
      <c r="B92" s="18">
        <f t="shared" ref="B92:J92" si="30">B15/B58</f>
        <v>2.8479800880719896E-2</v>
      </c>
      <c r="C92" s="18">
        <f t="shared" si="30"/>
        <v>3.679175864606328E-2</v>
      </c>
      <c r="D92" s="18">
        <f t="shared" si="30"/>
        <v>0</v>
      </c>
      <c r="E92" s="18">
        <f t="shared" si="30"/>
        <v>8.6774170221997245E-3</v>
      </c>
      <c r="F92" s="18">
        <f t="shared" si="30"/>
        <v>0</v>
      </c>
      <c r="G92" s="18">
        <f t="shared" si="30"/>
        <v>0</v>
      </c>
      <c r="H92" s="18">
        <f t="shared" si="30"/>
        <v>0</v>
      </c>
      <c r="I92" s="18">
        <f t="shared" si="30"/>
        <v>0</v>
      </c>
      <c r="J92" s="18">
        <f t="shared" si="30"/>
        <v>5.838393274170948E-3</v>
      </c>
      <c r="K92" s="33"/>
      <c r="L92" s="27"/>
      <c r="M92" s="27"/>
      <c r="N92" s="27"/>
      <c r="O92" s="42"/>
    </row>
    <row r="93" spans="1:15">
      <c r="A93" s="32" t="s">
        <v>34</v>
      </c>
      <c r="B93" s="18">
        <f t="shared" ref="B93:J93" si="31">(B16/SUM($B$16:$J$16))*100</f>
        <v>5.2839116719242902</v>
      </c>
      <c r="C93" s="18">
        <f t="shared" si="31"/>
        <v>3.0757097791798107</v>
      </c>
      <c r="D93" s="18">
        <f t="shared" si="31"/>
        <v>32.728706624605678</v>
      </c>
      <c r="E93" s="18">
        <f t="shared" si="31"/>
        <v>0.78864353312302837</v>
      </c>
      <c r="F93" s="18">
        <f t="shared" si="31"/>
        <v>9.6214511041009469</v>
      </c>
      <c r="G93" s="18">
        <f t="shared" si="31"/>
        <v>15.378548895899053</v>
      </c>
      <c r="H93" s="18">
        <f t="shared" si="31"/>
        <v>24.211356466876971</v>
      </c>
      <c r="I93" s="18">
        <f t="shared" si="31"/>
        <v>5.8359621451104102</v>
      </c>
      <c r="J93" s="18">
        <f t="shared" si="31"/>
        <v>3.0757097791798107</v>
      </c>
      <c r="K93" s="33"/>
      <c r="L93" s="27"/>
      <c r="M93" s="27"/>
      <c r="N93" s="27"/>
      <c r="O93" s="42"/>
    </row>
    <row r="94" spans="1:15">
      <c r="A94" s="32" t="s">
        <v>70</v>
      </c>
      <c r="B94" s="18">
        <f t="shared" ref="B94:J94" si="32">B16/B58</f>
        <v>1.6034845874018766E-2</v>
      </c>
      <c r="C94" s="18">
        <f t="shared" si="32"/>
        <v>0.28697571743929357</v>
      </c>
      <c r="D94" s="18">
        <f t="shared" si="32"/>
        <v>1.1046047378227308</v>
      </c>
      <c r="E94" s="18">
        <f t="shared" si="32"/>
        <v>7.2311808518331043E-3</v>
      </c>
      <c r="F94" s="18">
        <f t="shared" si="32"/>
        <v>0.75127778804113565</v>
      </c>
      <c r="G94" s="18">
        <f t="shared" si="32"/>
        <v>0.63683866753755713</v>
      </c>
      <c r="H94" s="18">
        <f t="shared" si="32"/>
        <v>5.0912106135986734</v>
      </c>
      <c r="I94" s="18">
        <f t="shared" si="32"/>
        <v>0.21197364651962186</v>
      </c>
      <c r="J94" s="18">
        <f t="shared" si="32"/>
        <v>4.5539467538533399E-2</v>
      </c>
      <c r="K94" s="33"/>
      <c r="L94" s="27"/>
      <c r="M94" s="27"/>
      <c r="N94" s="27"/>
      <c r="O94" s="42"/>
    </row>
    <row r="95" spans="1:15">
      <c r="A95" s="32" t="s">
        <v>50</v>
      </c>
      <c r="B95" s="18">
        <f t="shared" ref="B95:J95" si="33">(B17/SUM($B$17:$J$17))*100</f>
        <v>69.230769230769226</v>
      </c>
      <c r="C95" s="18">
        <f t="shared" si="33"/>
        <v>0</v>
      </c>
      <c r="D95" s="18">
        <f t="shared" si="33"/>
        <v>7.6923076923076925</v>
      </c>
      <c r="E95" s="18">
        <f t="shared" si="33"/>
        <v>0</v>
      </c>
      <c r="F95" s="18">
        <f t="shared" si="33"/>
        <v>0</v>
      </c>
      <c r="G95" s="18">
        <f t="shared" si="33"/>
        <v>23.076923076923077</v>
      </c>
      <c r="H95" s="18">
        <f t="shared" si="33"/>
        <v>0</v>
      </c>
      <c r="I95" s="18">
        <f t="shared" si="33"/>
        <v>0</v>
      </c>
      <c r="J95" s="18">
        <f t="shared" si="33"/>
        <v>0</v>
      </c>
      <c r="K95" s="33"/>
      <c r="L95" s="27"/>
      <c r="M95" s="27"/>
      <c r="N95" s="27"/>
      <c r="O95" s="42"/>
    </row>
    <row r="96" spans="1:15">
      <c r="A96" s="32" t="s">
        <v>71</v>
      </c>
      <c r="B96" s="18">
        <f t="shared" ref="B96:J96" si="34">B17/B58</f>
        <v>2.1539345203905802E-3</v>
      </c>
      <c r="C96" s="18">
        <f t="shared" si="34"/>
        <v>0</v>
      </c>
      <c r="D96" s="18">
        <f t="shared" si="34"/>
        <v>2.6616981634282671E-3</v>
      </c>
      <c r="E96" s="18">
        <f t="shared" si="34"/>
        <v>0</v>
      </c>
      <c r="F96" s="18">
        <f t="shared" si="34"/>
        <v>0</v>
      </c>
      <c r="G96" s="18">
        <f t="shared" si="34"/>
        <v>9.7975179621162638E-3</v>
      </c>
      <c r="H96" s="18">
        <f t="shared" si="34"/>
        <v>0</v>
      </c>
      <c r="I96" s="18">
        <f t="shared" si="34"/>
        <v>0</v>
      </c>
      <c r="J96" s="18">
        <f t="shared" si="34"/>
        <v>0</v>
      </c>
      <c r="K96" s="33"/>
      <c r="L96" s="27"/>
      <c r="M96" s="27"/>
      <c r="N96" s="27"/>
      <c r="O96" s="42"/>
    </row>
    <row r="97" spans="1:15">
      <c r="A97" s="32" t="s">
        <v>35</v>
      </c>
      <c r="B97" s="18">
        <f t="shared" ref="B97:J97" si="35">(B18/SUM($B$18:$J$18))*100</f>
        <v>72.41379310344827</v>
      </c>
      <c r="C97" s="18">
        <f t="shared" si="35"/>
        <v>0</v>
      </c>
      <c r="D97" s="18">
        <f t="shared" si="35"/>
        <v>6.8965517241379306</v>
      </c>
      <c r="E97" s="18">
        <f t="shared" si="35"/>
        <v>3.4482758620689653</v>
      </c>
      <c r="F97" s="18">
        <f t="shared" si="35"/>
        <v>0</v>
      </c>
      <c r="G97" s="18">
        <f t="shared" si="35"/>
        <v>13.793103448275861</v>
      </c>
      <c r="H97" s="18">
        <f t="shared" si="35"/>
        <v>3.4482758620689653</v>
      </c>
      <c r="I97" s="18">
        <f t="shared" si="35"/>
        <v>0</v>
      </c>
      <c r="J97" s="18">
        <f t="shared" si="35"/>
        <v>0</v>
      </c>
      <c r="K97" s="33"/>
      <c r="L97" s="27"/>
      <c r="M97" s="27"/>
      <c r="N97" s="27"/>
      <c r="O97" s="42"/>
    </row>
    <row r="98" spans="1:15">
      <c r="A98" s="32" t="s">
        <v>72</v>
      </c>
      <c r="B98" s="18">
        <f t="shared" ref="B98:J98" si="36">B18/B58</f>
        <v>5.025847214244687E-3</v>
      </c>
      <c r="C98" s="18">
        <f t="shared" si="36"/>
        <v>0</v>
      </c>
      <c r="D98" s="18">
        <f t="shared" si="36"/>
        <v>5.3233963268565342E-3</v>
      </c>
      <c r="E98" s="18">
        <f t="shared" si="36"/>
        <v>7.2311808518331041E-4</v>
      </c>
      <c r="F98" s="18">
        <f t="shared" si="36"/>
        <v>0</v>
      </c>
      <c r="G98" s="18">
        <f t="shared" si="36"/>
        <v>1.3063357282821686E-2</v>
      </c>
      <c r="H98" s="18">
        <f t="shared" si="36"/>
        <v>1.658374792703151E-2</v>
      </c>
      <c r="I98" s="18">
        <f t="shared" si="36"/>
        <v>0</v>
      </c>
      <c r="J98" s="18">
        <f t="shared" si="36"/>
        <v>0</v>
      </c>
      <c r="K98" s="33"/>
      <c r="L98" s="27"/>
      <c r="M98" s="27"/>
      <c r="N98" s="27"/>
      <c r="O98" s="42"/>
    </row>
    <row r="99" spans="1:15">
      <c r="A99" s="32" t="s">
        <v>36</v>
      </c>
      <c r="B99" s="18">
        <f t="shared" ref="B99:J99" si="37">(B19/SUM($B$19:$J$19))*100</f>
        <v>100</v>
      </c>
      <c r="C99" s="18">
        <f t="shared" si="37"/>
        <v>0</v>
      </c>
      <c r="D99" s="18">
        <f t="shared" si="37"/>
        <v>0</v>
      </c>
      <c r="E99" s="18">
        <f t="shared" si="37"/>
        <v>0</v>
      </c>
      <c r="F99" s="18">
        <f t="shared" si="37"/>
        <v>0</v>
      </c>
      <c r="G99" s="18">
        <f t="shared" si="37"/>
        <v>0</v>
      </c>
      <c r="H99" s="18">
        <f t="shared" si="37"/>
        <v>0</v>
      </c>
      <c r="I99" s="18">
        <f t="shared" si="37"/>
        <v>0</v>
      </c>
      <c r="J99" s="18">
        <f t="shared" si="37"/>
        <v>0</v>
      </c>
      <c r="K99" s="33"/>
      <c r="L99" s="27"/>
      <c r="M99" s="27"/>
      <c r="N99" s="27"/>
      <c r="O99" s="42"/>
    </row>
    <row r="100" spans="1:15">
      <c r="A100" s="32" t="s">
        <v>73</v>
      </c>
      <c r="B100" s="18">
        <f t="shared" ref="B100:J100" si="38">B19/B58</f>
        <v>5.9831514455293893E-3</v>
      </c>
      <c r="C100" s="18">
        <f t="shared" si="38"/>
        <v>0</v>
      </c>
      <c r="D100" s="18">
        <f t="shared" si="38"/>
        <v>0</v>
      </c>
      <c r="E100" s="18">
        <f t="shared" si="38"/>
        <v>0</v>
      </c>
      <c r="F100" s="18">
        <f t="shared" si="38"/>
        <v>0</v>
      </c>
      <c r="G100" s="18">
        <f t="shared" si="38"/>
        <v>0</v>
      </c>
      <c r="H100" s="18">
        <f t="shared" si="38"/>
        <v>0</v>
      </c>
      <c r="I100" s="18">
        <f t="shared" si="38"/>
        <v>0</v>
      </c>
      <c r="J100" s="18">
        <f t="shared" si="38"/>
        <v>0</v>
      </c>
      <c r="K100" s="33"/>
      <c r="L100" s="27"/>
      <c r="M100" s="27"/>
      <c r="N100" s="27"/>
      <c r="O100" s="42"/>
    </row>
    <row r="101" spans="1:15">
      <c r="A101" s="32" t="s">
        <v>51</v>
      </c>
      <c r="B101" s="18">
        <f t="shared" ref="B101:J101" si="39">(B20/SUM($B$20:$J$20))*100</f>
        <v>42.857142857142854</v>
      </c>
      <c r="C101" s="18">
        <f t="shared" si="39"/>
        <v>0</v>
      </c>
      <c r="D101" s="18">
        <f t="shared" si="39"/>
        <v>0</v>
      </c>
      <c r="E101" s="18">
        <f t="shared" si="39"/>
        <v>42.857142857142854</v>
      </c>
      <c r="F101" s="18">
        <f t="shared" si="39"/>
        <v>14.285714285714285</v>
      </c>
      <c r="G101" s="18">
        <f t="shared" si="39"/>
        <v>0</v>
      </c>
      <c r="H101" s="18">
        <f t="shared" si="39"/>
        <v>0</v>
      </c>
      <c r="I101" s="18">
        <f t="shared" si="39"/>
        <v>0</v>
      </c>
      <c r="J101" s="18">
        <f t="shared" si="39"/>
        <v>0</v>
      </c>
      <c r="K101" s="33"/>
      <c r="L101" s="27"/>
      <c r="M101" s="27"/>
      <c r="N101" s="27"/>
      <c r="O101" s="42"/>
    </row>
    <row r="102" spans="1:15">
      <c r="A102" s="32" t="s">
        <v>74</v>
      </c>
      <c r="B102" s="18">
        <f t="shared" ref="B102:J102" si="40">B20/B58</f>
        <v>7.1797817346352672E-4</v>
      </c>
      <c r="C102" s="18">
        <f t="shared" si="40"/>
        <v>0</v>
      </c>
      <c r="D102" s="18">
        <f t="shared" si="40"/>
        <v>0</v>
      </c>
      <c r="E102" s="18">
        <f t="shared" si="40"/>
        <v>2.1693542555499311E-3</v>
      </c>
      <c r="F102" s="18">
        <f t="shared" si="40"/>
        <v>6.1580146560748818E-3</v>
      </c>
      <c r="G102" s="18">
        <f t="shared" si="40"/>
        <v>0</v>
      </c>
      <c r="H102" s="18">
        <f t="shared" si="40"/>
        <v>0</v>
      </c>
      <c r="I102" s="18">
        <f t="shared" si="40"/>
        <v>0</v>
      </c>
      <c r="J102" s="18">
        <f t="shared" si="40"/>
        <v>0</v>
      </c>
      <c r="K102" s="33"/>
      <c r="L102" s="27"/>
      <c r="M102" s="27"/>
      <c r="N102" s="27"/>
      <c r="O102" s="42"/>
    </row>
    <row r="103" spans="1:15">
      <c r="A103" s="32" t="s">
        <v>37</v>
      </c>
      <c r="B103" s="18">
        <f t="shared" ref="B103:J103" si="41">(B21/SUM($B$21:$J$21))*100</f>
        <v>8.8757396449704142</v>
      </c>
      <c r="C103" s="18">
        <f t="shared" si="41"/>
        <v>3.8461538461538463</v>
      </c>
      <c r="D103" s="18">
        <f t="shared" si="41"/>
        <v>12.721893491124261</v>
      </c>
      <c r="E103" s="18">
        <f t="shared" si="41"/>
        <v>32.840236686390533</v>
      </c>
      <c r="F103" s="18">
        <f t="shared" si="41"/>
        <v>10.059171597633137</v>
      </c>
      <c r="G103" s="18">
        <f t="shared" si="41"/>
        <v>7.9881656804733732</v>
      </c>
      <c r="H103" s="18">
        <f t="shared" si="41"/>
        <v>10.650887573964498</v>
      </c>
      <c r="I103" s="18">
        <f t="shared" si="41"/>
        <v>9.1715976331360949</v>
      </c>
      <c r="J103" s="18">
        <f t="shared" si="41"/>
        <v>3.8461538461538463</v>
      </c>
      <c r="K103" s="33"/>
      <c r="L103" s="27"/>
      <c r="M103" s="27"/>
      <c r="N103" s="27"/>
      <c r="O103" s="42"/>
    </row>
    <row r="104" spans="1:15">
      <c r="A104" s="32" t="s">
        <v>75</v>
      </c>
      <c r="B104" s="18">
        <f t="shared" ref="B104:J104" si="42">B21/B58</f>
        <v>7.1797817346352681E-3</v>
      </c>
      <c r="C104" s="18">
        <f t="shared" si="42"/>
        <v>9.5658572479764531E-2</v>
      </c>
      <c r="D104" s="18">
        <f t="shared" si="42"/>
        <v>0.11445302102741549</v>
      </c>
      <c r="E104" s="18">
        <f t="shared" si="42"/>
        <v>8.0266107455347457E-2</v>
      </c>
      <c r="F104" s="18">
        <f t="shared" si="42"/>
        <v>0.209372498306546</v>
      </c>
      <c r="G104" s="18">
        <f t="shared" si="42"/>
        <v>8.8177661659046377E-2</v>
      </c>
      <c r="H104" s="18">
        <f t="shared" si="42"/>
        <v>0.59701492537313439</v>
      </c>
      <c r="I104" s="18">
        <f t="shared" si="42"/>
        <v>8.8799770839301059E-2</v>
      </c>
      <c r="J104" s="18">
        <f t="shared" si="42"/>
        <v>1.5179822512844466E-2</v>
      </c>
      <c r="K104" s="33"/>
      <c r="L104" s="27"/>
      <c r="M104" s="27"/>
      <c r="N104" s="27"/>
      <c r="O104" s="42"/>
    </row>
    <row r="105" spans="1:15">
      <c r="A105" s="32" t="s">
        <v>52</v>
      </c>
      <c r="B105" s="18">
        <f t="shared" ref="B105:J105" si="43">(B22/SUM($B$22:$J$22))*100</f>
        <v>23.076923076923077</v>
      </c>
      <c r="C105" s="18">
        <f t="shared" si="43"/>
        <v>9.2307692307692317</v>
      </c>
      <c r="D105" s="18">
        <f t="shared" si="43"/>
        <v>6.1538461538461542</v>
      </c>
      <c r="E105" s="18">
        <f t="shared" si="43"/>
        <v>30.76923076923077</v>
      </c>
      <c r="F105" s="18">
        <f t="shared" si="43"/>
        <v>7.6923076923076925</v>
      </c>
      <c r="G105" s="18">
        <f t="shared" si="43"/>
        <v>7.6923076923076925</v>
      </c>
      <c r="H105" s="18">
        <f t="shared" si="43"/>
        <v>1.5384615384615385</v>
      </c>
      <c r="I105" s="18">
        <f t="shared" si="43"/>
        <v>4.6153846153846159</v>
      </c>
      <c r="J105" s="18">
        <f t="shared" si="43"/>
        <v>9.2307692307692317</v>
      </c>
      <c r="K105" s="33"/>
      <c r="L105" s="27"/>
      <c r="M105" s="27"/>
      <c r="N105" s="27"/>
      <c r="O105" s="42"/>
    </row>
    <row r="106" spans="1:15">
      <c r="A106" s="32" t="s">
        <v>76</v>
      </c>
      <c r="B106" s="18">
        <f t="shared" ref="B106:J106" si="44">B22/B58</f>
        <v>3.589890867317634E-3</v>
      </c>
      <c r="C106" s="18">
        <f t="shared" si="44"/>
        <v>4.4150110375275935E-2</v>
      </c>
      <c r="D106" s="18">
        <f t="shared" si="44"/>
        <v>1.0646792653713068E-2</v>
      </c>
      <c r="E106" s="18">
        <f t="shared" si="44"/>
        <v>1.4462361703666209E-2</v>
      </c>
      <c r="F106" s="18">
        <f t="shared" si="44"/>
        <v>3.0790073280374409E-2</v>
      </c>
      <c r="G106" s="18">
        <f t="shared" si="44"/>
        <v>1.6329196603527107E-2</v>
      </c>
      <c r="H106" s="18">
        <f t="shared" si="44"/>
        <v>1.658374792703151E-2</v>
      </c>
      <c r="I106" s="18">
        <f t="shared" si="44"/>
        <v>8.5935262102549408E-3</v>
      </c>
      <c r="J106" s="18">
        <f t="shared" si="44"/>
        <v>7.0060719290051376E-3</v>
      </c>
      <c r="K106" s="33"/>
      <c r="L106" s="27"/>
      <c r="M106" s="27"/>
      <c r="N106" s="27"/>
      <c r="O106" s="42"/>
    </row>
    <row r="107" spans="1:15">
      <c r="A107" s="32" t="s">
        <v>38</v>
      </c>
      <c r="B107" s="18">
        <f t="shared" ref="B107:J107" si="45">(B23/SUM($B$23:$J$23))*100</f>
        <v>50.354609929078009</v>
      </c>
      <c r="C107" s="18">
        <f t="shared" si="45"/>
        <v>10.638297872340425</v>
      </c>
      <c r="D107" s="18">
        <f t="shared" si="45"/>
        <v>4.2553191489361701</v>
      </c>
      <c r="E107" s="18">
        <f t="shared" si="45"/>
        <v>11.347517730496454</v>
      </c>
      <c r="F107" s="18">
        <f t="shared" si="45"/>
        <v>3.5460992907801421</v>
      </c>
      <c r="G107" s="18">
        <f t="shared" si="45"/>
        <v>0</v>
      </c>
      <c r="H107" s="18">
        <f t="shared" si="45"/>
        <v>5.6737588652482271</v>
      </c>
      <c r="I107" s="18">
        <f t="shared" si="45"/>
        <v>3.5460992907801421</v>
      </c>
      <c r="J107" s="18">
        <f t="shared" si="45"/>
        <v>10.638297872340425</v>
      </c>
      <c r="K107" s="33"/>
      <c r="L107" s="27"/>
      <c r="M107" s="27"/>
      <c r="N107" s="27"/>
      <c r="O107" s="42"/>
    </row>
    <row r="108" spans="1:15">
      <c r="A108" s="32" t="s">
        <v>77</v>
      </c>
      <c r="B108" s="18">
        <f t="shared" ref="B108:J108" si="46">B23/B58</f>
        <v>1.6992150105303468E-2</v>
      </c>
      <c r="C108" s="18">
        <f t="shared" si="46"/>
        <v>0.11037527593818984</v>
      </c>
      <c r="D108" s="18">
        <f t="shared" si="46"/>
        <v>1.5970188980569604E-2</v>
      </c>
      <c r="E108" s="18">
        <f t="shared" si="46"/>
        <v>1.1569889362932967E-2</v>
      </c>
      <c r="F108" s="18">
        <f t="shared" si="46"/>
        <v>3.0790073280374409E-2</v>
      </c>
      <c r="G108" s="18">
        <f t="shared" si="46"/>
        <v>0</v>
      </c>
      <c r="H108" s="18">
        <f t="shared" si="46"/>
        <v>0.13266998341625208</v>
      </c>
      <c r="I108" s="18">
        <f t="shared" si="46"/>
        <v>1.4322543683758234E-2</v>
      </c>
      <c r="J108" s="18">
        <f t="shared" si="46"/>
        <v>1.7515179822512845E-2</v>
      </c>
      <c r="K108" s="33"/>
      <c r="L108" s="27"/>
      <c r="M108" s="27"/>
      <c r="N108" s="27"/>
      <c r="O108" s="42"/>
    </row>
    <row r="109" spans="1:15">
      <c r="A109" s="32" t="s">
        <v>39</v>
      </c>
      <c r="B109" s="18">
        <f t="shared" ref="B109:J109" si="47">(B24/SUM($B$24:$J$24))*100</f>
        <v>25</v>
      </c>
      <c r="C109" s="18">
        <f t="shared" si="47"/>
        <v>0</v>
      </c>
      <c r="D109" s="18">
        <f t="shared" si="47"/>
        <v>0</v>
      </c>
      <c r="E109" s="18">
        <f t="shared" si="47"/>
        <v>68.75</v>
      </c>
      <c r="F109" s="18">
        <f t="shared" si="47"/>
        <v>6.25</v>
      </c>
      <c r="G109" s="18">
        <f t="shared" si="47"/>
        <v>0</v>
      </c>
      <c r="H109" s="18">
        <f t="shared" si="47"/>
        <v>0</v>
      </c>
      <c r="I109" s="18">
        <f t="shared" si="47"/>
        <v>0</v>
      </c>
      <c r="J109" s="18">
        <f t="shared" si="47"/>
        <v>0</v>
      </c>
      <c r="K109" s="33"/>
      <c r="L109" s="27"/>
      <c r="M109" s="27"/>
      <c r="N109" s="27"/>
      <c r="O109" s="42"/>
    </row>
    <row r="110" spans="1:15">
      <c r="A110" s="32" t="s">
        <v>78</v>
      </c>
      <c r="B110" s="18">
        <f t="shared" ref="B110:J110" si="48">B24/B58</f>
        <v>1.9146084625694048E-3</v>
      </c>
      <c r="C110" s="18">
        <f t="shared" si="48"/>
        <v>0</v>
      </c>
      <c r="D110" s="18">
        <f t="shared" si="48"/>
        <v>0</v>
      </c>
      <c r="E110" s="18">
        <f t="shared" si="48"/>
        <v>1.5908597874032829E-2</v>
      </c>
      <c r="F110" s="18">
        <f t="shared" si="48"/>
        <v>1.2316029312149764E-2</v>
      </c>
      <c r="G110" s="18">
        <f t="shared" si="48"/>
        <v>0</v>
      </c>
      <c r="H110" s="18">
        <f t="shared" si="48"/>
        <v>0</v>
      </c>
      <c r="I110" s="18">
        <f t="shared" si="48"/>
        <v>0</v>
      </c>
      <c r="J110" s="18">
        <f t="shared" si="48"/>
        <v>0</v>
      </c>
      <c r="K110" s="33"/>
      <c r="L110" s="27"/>
      <c r="M110" s="27"/>
      <c r="N110" s="27"/>
      <c r="O110" s="42"/>
    </row>
    <row r="111" spans="1:15">
      <c r="A111" s="32" t="s">
        <v>40</v>
      </c>
      <c r="B111" s="18">
        <f t="shared" ref="B111:J111" si="49">(B25/SUM($B$25:$J$25))*100</f>
        <v>59.788359788359791</v>
      </c>
      <c r="C111" s="18">
        <f t="shared" si="49"/>
        <v>0</v>
      </c>
      <c r="D111" s="18">
        <f t="shared" si="49"/>
        <v>1.0582010582010581</v>
      </c>
      <c r="E111" s="18">
        <f t="shared" si="49"/>
        <v>18.518518518518519</v>
      </c>
      <c r="F111" s="18">
        <f t="shared" si="49"/>
        <v>11.111111111111111</v>
      </c>
      <c r="G111" s="18">
        <f t="shared" si="49"/>
        <v>2.1164021164021163</v>
      </c>
      <c r="H111" s="18">
        <f t="shared" si="49"/>
        <v>2.6455026455026456</v>
      </c>
      <c r="I111" s="18">
        <f t="shared" si="49"/>
        <v>4.7619047619047619</v>
      </c>
      <c r="J111" s="18">
        <f t="shared" si="49"/>
        <v>0</v>
      </c>
      <c r="K111" s="33"/>
      <c r="L111" s="27"/>
      <c r="M111" s="27"/>
      <c r="N111" s="27"/>
      <c r="O111" s="42"/>
    </row>
    <row r="112" spans="1:15">
      <c r="A112" s="32" t="s">
        <v>79</v>
      </c>
      <c r="B112" s="18">
        <f t="shared" ref="B112:J112" si="50">B25/B58</f>
        <v>2.7043844533792841E-2</v>
      </c>
      <c r="C112" s="18">
        <f t="shared" si="50"/>
        <v>0</v>
      </c>
      <c r="D112" s="18">
        <f t="shared" si="50"/>
        <v>5.3233963268565342E-3</v>
      </c>
      <c r="E112" s="18">
        <f t="shared" si="50"/>
        <v>2.5309132981415863E-2</v>
      </c>
      <c r="F112" s="18">
        <f t="shared" si="50"/>
        <v>0.12931830777757253</v>
      </c>
      <c r="G112" s="18">
        <f t="shared" si="50"/>
        <v>1.3063357282821686E-2</v>
      </c>
      <c r="H112" s="18">
        <f t="shared" si="50"/>
        <v>8.2918739635157543E-2</v>
      </c>
      <c r="I112" s="18">
        <f t="shared" si="50"/>
        <v>2.5780578630764821E-2</v>
      </c>
      <c r="J112" s="18">
        <f t="shared" si="50"/>
        <v>0</v>
      </c>
      <c r="K112" s="33"/>
      <c r="L112" s="27"/>
      <c r="M112" s="27"/>
      <c r="N112" s="27"/>
      <c r="O112" s="42"/>
    </row>
    <row r="113" spans="1:15">
      <c r="A113" s="32" t="s">
        <v>41</v>
      </c>
      <c r="B113" s="18">
        <f t="shared" ref="B113:J113" si="51">(B26/SUM($B$26:$J$26))*100</f>
        <v>75</v>
      </c>
      <c r="C113" s="18">
        <f t="shared" si="51"/>
        <v>0</v>
      </c>
      <c r="D113" s="18">
        <f t="shared" si="51"/>
        <v>0</v>
      </c>
      <c r="E113" s="18">
        <f t="shared" si="51"/>
        <v>25</v>
      </c>
      <c r="F113" s="18">
        <f t="shared" si="51"/>
        <v>0</v>
      </c>
      <c r="G113" s="18">
        <f t="shared" si="51"/>
        <v>0</v>
      </c>
      <c r="H113" s="18">
        <f t="shared" si="51"/>
        <v>0</v>
      </c>
      <c r="I113" s="18">
        <f t="shared" si="51"/>
        <v>0</v>
      </c>
      <c r="J113" s="18">
        <f t="shared" si="51"/>
        <v>0</v>
      </c>
      <c r="K113" s="33"/>
      <c r="L113" s="27"/>
      <c r="M113" s="27"/>
      <c r="N113" s="27"/>
      <c r="O113" s="42"/>
    </row>
    <row r="114" spans="1:15">
      <c r="A114" s="32" t="s">
        <v>80</v>
      </c>
      <c r="B114" s="18">
        <f t="shared" ref="B114:J114" si="52">B26/B58</f>
        <v>1.4359563469270534E-3</v>
      </c>
      <c r="C114" s="18">
        <f t="shared" si="52"/>
        <v>0</v>
      </c>
      <c r="D114" s="18">
        <f t="shared" si="52"/>
        <v>0</v>
      </c>
      <c r="E114" s="18">
        <f t="shared" si="52"/>
        <v>1.4462361703666208E-3</v>
      </c>
      <c r="F114" s="18">
        <f t="shared" si="52"/>
        <v>0</v>
      </c>
      <c r="G114" s="18">
        <f t="shared" si="52"/>
        <v>0</v>
      </c>
      <c r="H114" s="18">
        <f t="shared" si="52"/>
        <v>0</v>
      </c>
      <c r="I114" s="18">
        <f t="shared" si="52"/>
        <v>0</v>
      </c>
      <c r="J114" s="18">
        <f t="shared" si="52"/>
        <v>0</v>
      </c>
      <c r="K114" s="33"/>
      <c r="L114" s="27"/>
      <c r="M114" s="27"/>
      <c r="N114" s="27"/>
      <c r="O114" s="42"/>
    </row>
    <row r="115" spans="1:15">
      <c r="A115" s="32" t="s">
        <v>42</v>
      </c>
      <c r="B115" s="18">
        <f t="shared" ref="B115:J115" si="53">(B27/SUM($B$27:$J$27))*100</f>
        <v>0.82304526748971196</v>
      </c>
      <c r="C115" s="18">
        <f t="shared" si="53"/>
        <v>3.7037037037037033</v>
      </c>
      <c r="D115" s="18">
        <f t="shared" si="53"/>
        <v>0.82304526748971196</v>
      </c>
      <c r="E115" s="18">
        <f t="shared" si="53"/>
        <v>76.543209876543202</v>
      </c>
      <c r="F115" s="18">
        <f t="shared" si="53"/>
        <v>6.1728395061728394</v>
      </c>
      <c r="G115" s="18">
        <f t="shared" si="53"/>
        <v>1.2345679012345678</v>
      </c>
      <c r="H115" s="18">
        <f t="shared" si="53"/>
        <v>1.6460905349794239</v>
      </c>
      <c r="I115" s="18">
        <f t="shared" si="53"/>
        <v>5.3497942386831276</v>
      </c>
      <c r="J115" s="18">
        <f t="shared" si="53"/>
        <v>3.7037037037037033</v>
      </c>
      <c r="K115" s="33"/>
      <c r="L115" s="27"/>
      <c r="M115" s="27"/>
      <c r="N115" s="27"/>
      <c r="O115" s="42"/>
    </row>
    <row r="116" spans="1:15">
      <c r="A116" s="32" t="s">
        <v>81</v>
      </c>
      <c r="B116" s="18">
        <f t="shared" ref="B116:J116" si="54">B27/B58</f>
        <v>4.786521156423512E-4</v>
      </c>
      <c r="C116" s="18">
        <f t="shared" si="54"/>
        <v>6.6225165562913899E-2</v>
      </c>
      <c r="D116" s="18">
        <f t="shared" si="54"/>
        <v>5.3233963268565342E-3</v>
      </c>
      <c r="E116" s="18">
        <f t="shared" si="54"/>
        <v>0.13449996384409574</v>
      </c>
      <c r="F116" s="18">
        <f t="shared" si="54"/>
        <v>9.237021984112323E-2</v>
      </c>
      <c r="G116" s="18">
        <f t="shared" si="54"/>
        <v>9.7975179621162638E-3</v>
      </c>
      <c r="H116" s="18">
        <f t="shared" si="54"/>
        <v>6.633499170812604E-2</v>
      </c>
      <c r="I116" s="18">
        <f t="shared" si="54"/>
        <v>3.7238613577771411E-2</v>
      </c>
      <c r="J116" s="18">
        <f t="shared" si="54"/>
        <v>1.0509107893507707E-2</v>
      </c>
      <c r="K116" s="33"/>
      <c r="L116" s="27"/>
      <c r="M116" s="27"/>
      <c r="N116" s="27"/>
      <c r="O116" s="42"/>
    </row>
    <row r="117" spans="1:15">
      <c r="A117" s="26" t="s">
        <v>109</v>
      </c>
      <c r="B117" s="18">
        <f t="shared" ref="B117:J117" si="55">(B28/SUM($B$28:$J$28))*100</f>
        <v>0</v>
      </c>
      <c r="C117" s="18">
        <f t="shared" si="55"/>
        <v>0.10183299389002036</v>
      </c>
      <c r="D117" s="18">
        <f t="shared" si="55"/>
        <v>16.08961303462322</v>
      </c>
      <c r="E117" s="18">
        <f t="shared" si="55"/>
        <v>60.896130346232184</v>
      </c>
      <c r="F117" s="18">
        <f t="shared" si="55"/>
        <v>5.3971486761710796</v>
      </c>
      <c r="G117" s="18">
        <f t="shared" si="55"/>
        <v>10.488798370672098</v>
      </c>
      <c r="H117" s="18">
        <f t="shared" si="55"/>
        <v>1.6293279022403258</v>
      </c>
      <c r="I117" s="18">
        <f t="shared" si="55"/>
        <v>5.2953156822810588</v>
      </c>
      <c r="J117" s="18">
        <f t="shared" si="55"/>
        <v>0.10183299389002036</v>
      </c>
      <c r="K117" s="12"/>
      <c r="L117" s="44"/>
      <c r="M117" s="44"/>
      <c r="N117" s="27"/>
      <c r="O117" s="42"/>
    </row>
    <row r="118" spans="1:15">
      <c r="A118" s="32" t="s">
        <v>110</v>
      </c>
      <c r="B118" s="18">
        <f t="shared" ref="B118:J118" si="56">B28/B58</f>
        <v>0</v>
      </c>
      <c r="C118" s="18">
        <f t="shared" si="56"/>
        <v>7.3583517292126564E-3</v>
      </c>
      <c r="D118" s="18">
        <f t="shared" si="56"/>
        <v>0.42054830982166624</v>
      </c>
      <c r="E118" s="18">
        <f t="shared" si="56"/>
        <v>0.43242461493961959</v>
      </c>
      <c r="F118" s="18">
        <f t="shared" si="56"/>
        <v>0.32637477677196874</v>
      </c>
      <c r="G118" s="18">
        <f t="shared" si="56"/>
        <v>0.3363814500326584</v>
      </c>
      <c r="H118" s="18">
        <f t="shared" si="56"/>
        <v>0.26533996683250416</v>
      </c>
      <c r="I118" s="18">
        <f t="shared" si="56"/>
        <v>0.14895445431108564</v>
      </c>
      <c r="J118" s="18">
        <f t="shared" si="56"/>
        <v>1.1676786548341896E-3</v>
      </c>
      <c r="K118" s="12"/>
      <c r="L118" s="44"/>
      <c r="M118" s="44"/>
      <c r="N118" s="27"/>
      <c r="O118" s="42"/>
    </row>
    <row r="119" spans="1:15">
      <c r="A119" s="26" t="s">
        <v>89</v>
      </c>
      <c r="B119" s="18">
        <f t="shared" ref="B119:J119" si="57">(B29/SUM($B$29:$J$29))*100</f>
        <v>0</v>
      </c>
      <c r="C119" s="18">
        <f t="shared" si="57"/>
        <v>0.63694267515923575</v>
      </c>
      <c r="D119" s="18">
        <f t="shared" si="57"/>
        <v>0</v>
      </c>
      <c r="E119" s="18">
        <f t="shared" si="57"/>
        <v>82.165605095541409</v>
      </c>
      <c r="F119" s="18">
        <f t="shared" si="57"/>
        <v>1.2738853503184715</v>
      </c>
      <c r="G119" s="18">
        <f t="shared" si="57"/>
        <v>0</v>
      </c>
      <c r="H119" s="18">
        <f t="shared" si="57"/>
        <v>13.375796178343949</v>
      </c>
      <c r="I119" s="18">
        <f t="shared" si="57"/>
        <v>1.910828025477707</v>
      </c>
      <c r="J119" s="18">
        <f t="shared" si="57"/>
        <v>0.63694267515923575</v>
      </c>
      <c r="K119" s="12"/>
      <c r="L119" s="44"/>
      <c r="M119" s="44"/>
      <c r="N119" s="27"/>
      <c r="O119" s="42"/>
    </row>
    <row r="120" spans="1:15">
      <c r="A120" s="26" t="s">
        <v>90</v>
      </c>
      <c r="B120" s="18">
        <f t="shared" ref="B120:J120" si="58">B29/B58</f>
        <v>0</v>
      </c>
      <c r="C120" s="18">
        <f t="shared" si="58"/>
        <v>7.3583517292126564E-3</v>
      </c>
      <c r="D120" s="18">
        <f t="shared" si="58"/>
        <v>0</v>
      </c>
      <c r="E120" s="18">
        <f t="shared" si="58"/>
        <v>9.3282232988647046E-2</v>
      </c>
      <c r="F120" s="18">
        <f t="shared" si="58"/>
        <v>1.2316029312149764E-2</v>
      </c>
      <c r="G120" s="18">
        <f t="shared" si="58"/>
        <v>0</v>
      </c>
      <c r="H120" s="18">
        <f t="shared" si="58"/>
        <v>0.34825870646766172</v>
      </c>
      <c r="I120" s="18">
        <f t="shared" si="58"/>
        <v>8.5935262102549408E-3</v>
      </c>
      <c r="J120" s="18">
        <f t="shared" si="58"/>
        <v>1.1676786548341896E-3</v>
      </c>
      <c r="K120" s="12"/>
      <c r="L120" s="44"/>
      <c r="M120" s="44"/>
      <c r="N120" s="27"/>
      <c r="O120" s="42"/>
    </row>
    <row r="121" spans="1:15">
      <c r="A121" s="26" t="s">
        <v>111</v>
      </c>
      <c r="B121" s="18">
        <f t="shared" ref="B121:J121" si="59">(B30/SUM($B$30:$J$30))*100</f>
        <v>0</v>
      </c>
      <c r="C121" s="18">
        <f t="shared" si="59"/>
        <v>50</v>
      </c>
      <c r="D121" s="18">
        <f t="shared" si="59"/>
        <v>0</v>
      </c>
      <c r="E121" s="18">
        <f t="shared" si="59"/>
        <v>0</v>
      </c>
      <c r="F121" s="18">
        <f t="shared" si="59"/>
        <v>0</v>
      </c>
      <c r="G121" s="18">
        <f t="shared" si="59"/>
        <v>0</v>
      </c>
      <c r="H121" s="18">
        <f t="shared" si="59"/>
        <v>0</v>
      </c>
      <c r="I121" s="18">
        <f t="shared" si="59"/>
        <v>0</v>
      </c>
      <c r="J121" s="18">
        <f t="shared" si="59"/>
        <v>50</v>
      </c>
      <c r="K121" s="12"/>
      <c r="L121" s="44"/>
      <c r="M121" s="44"/>
      <c r="N121" s="27"/>
      <c r="O121" s="42"/>
    </row>
    <row r="122" spans="1:15">
      <c r="A122" s="26" t="s">
        <v>90</v>
      </c>
      <c r="B122" s="18">
        <f t="shared" ref="B122:J122" si="60">B30/B58</f>
        <v>0</v>
      </c>
      <c r="C122" s="18">
        <f t="shared" si="60"/>
        <v>9.5658572479764531E-2</v>
      </c>
      <c r="D122" s="18">
        <f t="shared" si="60"/>
        <v>0</v>
      </c>
      <c r="E122" s="18">
        <f t="shared" si="60"/>
        <v>0</v>
      </c>
      <c r="F122" s="18">
        <f t="shared" si="60"/>
        <v>0</v>
      </c>
      <c r="G122" s="18">
        <f t="shared" si="60"/>
        <v>0</v>
      </c>
      <c r="H122" s="18">
        <f t="shared" si="60"/>
        <v>0</v>
      </c>
      <c r="I122" s="18">
        <f t="shared" si="60"/>
        <v>0</v>
      </c>
      <c r="J122" s="18">
        <f t="shared" si="60"/>
        <v>1.5179822512844466E-2</v>
      </c>
      <c r="K122" s="12"/>
      <c r="L122" s="44"/>
      <c r="M122" s="44"/>
      <c r="N122" s="27"/>
      <c r="O122" s="42"/>
    </row>
    <row r="123" spans="1:15">
      <c r="A123" s="26" t="s">
        <v>139</v>
      </c>
      <c r="B123" s="18">
        <f t="shared" ref="B123:J123" si="61">(B31/SUM($B$31:$J$31))*100</f>
        <v>0</v>
      </c>
      <c r="C123" s="18">
        <f t="shared" si="61"/>
        <v>8.9068825910931171</v>
      </c>
      <c r="D123" s="18">
        <f t="shared" si="61"/>
        <v>24.291497975708502</v>
      </c>
      <c r="E123" s="18">
        <f t="shared" si="61"/>
        <v>42.51012145748988</v>
      </c>
      <c r="F123" s="18">
        <f t="shared" si="61"/>
        <v>0.80971659919028338</v>
      </c>
      <c r="G123" s="18">
        <f t="shared" si="61"/>
        <v>11.740890688259109</v>
      </c>
      <c r="H123" s="18">
        <f t="shared" si="61"/>
        <v>2.0242914979757085</v>
      </c>
      <c r="I123" s="18">
        <f t="shared" si="61"/>
        <v>0.80971659919028338</v>
      </c>
      <c r="J123" s="18">
        <f t="shared" si="61"/>
        <v>8.9068825910931171</v>
      </c>
      <c r="K123" s="12"/>
      <c r="L123" s="44"/>
      <c r="M123" s="44"/>
      <c r="N123" s="27"/>
      <c r="O123" s="42"/>
    </row>
    <row r="124" spans="1:15">
      <c r="A124" s="26" t="s">
        <v>112</v>
      </c>
      <c r="B124" s="18">
        <f t="shared" ref="B124:J124" si="62">B31/B58</f>
        <v>0</v>
      </c>
      <c r="C124" s="18">
        <f t="shared" si="62"/>
        <v>0.16188373804267844</v>
      </c>
      <c r="D124" s="18">
        <f t="shared" si="62"/>
        <v>0.15970188980569605</v>
      </c>
      <c r="E124" s="18">
        <f t="shared" si="62"/>
        <v>7.592739894424759E-2</v>
      </c>
      <c r="F124" s="18">
        <f t="shared" si="62"/>
        <v>1.2316029312149764E-2</v>
      </c>
      <c r="G124" s="18">
        <f t="shared" si="62"/>
        <v>9.4709340300457218E-2</v>
      </c>
      <c r="H124" s="18">
        <f t="shared" si="62"/>
        <v>8.2918739635157543E-2</v>
      </c>
      <c r="I124" s="18">
        <f t="shared" si="62"/>
        <v>5.7290174735032942E-3</v>
      </c>
      <c r="J124" s="18">
        <f t="shared" si="62"/>
        <v>2.5688930406352173E-2</v>
      </c>
      <c r="K124" s="12"/>
      <c r="L124" s="44"/>
      <c r="M124" s="44"/>
      <c r="N124" s="27"/>
      <c r="O124" s="42"/>
    </row>
    <row r="125" spans="1:15">
      <c r="A125" s="26" t="s">
        <v>113</v>
      </c>
      <c r="B125" s="18">
        <f t="shared" ref="B125:J125" si="63">(B32/SUM($B$32:$J$32))*100</f>
        <v>0</v>
      </c>
      <c r="C125" s="18">
        <f t="shared" si="63"/>
        <v>18.817204301075268</v>
      </c>
      <c r="D125" s="18">
        <f t="shared" si="63"/>
        <v>0</v>
      </c>
      <c r="E125" s="18">
        <f t="shared" si="63"/>
        <v>62.365591397849464</v>
      </c>
      <c r="F125" s="18">
        <f t="shared" si="63"/>
        <v>0</v>
      </c>
      <c r="G125" s="18">
        <f t="shared" si="63"/>
        <v>0</v>
      </c>
      <c r="H125" s="18">
        <f t="shared" si="63"/>
        <v>0</v>
      </c>
      <c r="I125" s="18">
        <f t="shared" si="63"/>
        <v>0</v>
      </c>
      <c r="J125" s="18">
        <f t="shared" si="63"/>
        <v>18.817204301075268</v>
      </c>
      <c r="K125" s="12"/>
      <c r="L125" s="44"/>
      <c r="M125" s="44"/>
      <c r="N125" s="27"/>
      <c r="O125" s="42"/>
    </row>
    <row r="126" spans="1:15">
      <c r="A126" s="26" t="s">
        <v>114</v>
      </c>
      <c r="B126" s="18">
        <f t="shared" ref="B126:J126" si="64">B32/B58</f>
        <v>0</v>
      </c>
      <c r="C126" s="18">
        <f t="shared" si="64"/>
        <v>0.77262693156732887</v>
      </c>
      <c r="D126" s="18">
        <f t="shared" si="64"/>
        <v>0</v>
      </c>
      <c r="E126" s="18">
        <f t="shared" si="64"/>
        <v>0.25164509364379201</v>
      </c>
      <c r="F126" s="18">
        <f t="shared" si="64"/>
        <v>0</v>
      </c>
      <c r="G126" s="18">
        <f t="shared" si="64"/>
        <v>0</v>
      </c>
      <c r="H126" s="18">
        <f t="shared" si="64"/>
        <v>0</v>
      </c>
      <c r="I126" s="18">
        <f t="shared" si="64"/>
        <v>0</v>
      </c>
      <c r="J126" s="18">
        <f t="shared" si="64"/>
        <v>0.12260625875758992</v>
      </c>
      <c r="K126" s="12"/>
      <c r="L126" s="44"/>
      <c r="M126" s="44"/>
      <c r="N126" s="27"/>
      <c r="O126" s="42"/>
    </row>
    <row r="127" spans="1:15">
      <c r="A127" s="26" t="s">
        <v>115</v>
      </c>
      <c r="B127" s="18">
        <f t="shared" ref="B127:J127" si="65">(B33/SUM($B$33:$J$33))*100</f>
        <v>0</v>
      </c>
      <c r="C127" s="18">
        <f t="shared" si="65"/>
        <v>8.695652173913043</v>
      </c>
      <c r="D127" s="18">
        <f t="shared" si="65"/>
        <v>0</v>
      </c>
      <c r="E127" s="18">
        <f t="shared" si="65"/>
        <v>82.608695652173907</v>
      </c>
      <c r="F127" s="18">
        <f t="shared" si="65"/>
        <v>0</v>
      </c>
      <c r="G127" s="18">
        <f t="shared" si="65"/>
        <v>0</v>
      </c>
      <c r="H127" s="18">
        <f t="shared" si="65"/>
        <v>0</v>
      </c>
      <c r="I127" s="18">
        <f t="shared" si="65"/>
        <v>0</v>
      </c>
      <c r="J127" s="18">
        <f t="shared" si="65"/>
        <v>8.695652173913043</v>
      </c>
      <c r="K127" s="12"/>
      <c r="L127" s="44"/>
      <c r="M127" s="44"/>
      <c r="N127" s="27"/>
      <c r="O127" s="42"/>
    </row>
    <row r="128" spans="1:15">
      <c r="A128" s="26" t="s">
        <v>116</v>
      </c>
      <c r="B128" s="18">
        <f t="shared" ref="B128:J128" si="66">B33/B58</f>
        <v>0</v>
      </c>
      <c r="C128" s="18">
        <f t="shared" si="66"/>
        <v>1.4716703458425313E-2</v>
      </c>
      <c r="D128" s="18">
        <f t="shared" si="66"/>
        <v>0</v>
      </c>
      <c r="E128" s="18">
        <f t="shared" si="66"/>
        <v>1.3739243618482897E-2</v>
      </c>
      <c r="F128" s="18">
        <f t="shared" si="66"/>
        <v>0</v>
      </c>
      <c r="G128" s="18">
        <f t="shared" si="66"/>
        <v>0</v>
      </c>
      <c r="H128" s="18">
        <f t="shared" si="66"/>
        <v>0</v>
      </c>
      <c r="I128" s="18">
        <f t="shared" si="66"/>
        <v>0</v>
      </c>
      <c r="J128" s="18">
        <f t="shared" si="66"/>
        <v>2.3353573096683792E-3</v>
      </c>
      <c r="K128" s="12"/>
      <c r="L128" s="44"/>
      <c r="M128" s="44"/>
      <c r="N128" s="27"/>
      <c r="O128" s="42"/>
    </row>
    <row r="129" spans="1:15">
      <c r="A129" s="26" t="s">
        <v>117</v>
      </c>
      <c r="B129" s="18">
        <f t="shared" ref="B129:J129" si="67">(B34/SUM($B$34:$J$34))*100</f>
        <v>0</v>
      </c>
      <c r="C129" s="18">
        <f t="shared" si="67"/>
        <v>42.857142857142854</v>
      </c>
      <c r="D129" s="18">
        <f t="shared" si="67"/>
        <v>14.285714285714285</v>
      </c>
      <c r="E129" s="18">
        <f t="shared" si="67"/>
        <v>0</v>
      </c>
      <c r="F129" s="18">
        <f t="shared" si="67"/>
        <v>0</v>
      </c>
      <c r="G129" s="18">
        <f t="shared" si="67"/>
        <v>0</v>
      </c>
      <c r="H129" s="18">
        <f t="shared" si="67"/>
        <v>0</v>
      </c>
      <c r="I129" s="18">
        <f t="shared" si="67"/>
        <v>0</v>
      </c>
      <c r="J129" s="18">
        <f t="shared" si="67"/>
        <v>42.857142857142854</v>
      </c>
      <c r="K129" s="12"/>
      <c r="L129" s="44"/>
      <c r="M129" s="44"/>
      <c r="N129" s="27"/>
      <c r="O129" s="42"/>
    </row>
    <row r="130" spans="1:15">
      <c r="A130" s="26" t="s">
        <v>118</v>
      </c>
      <c r="B130" s="18">
        <f t="shared" ref="B130:J130" si="68">B34/B$58</f>
        <v>0</v>
      </c>
      <c r="C130" s="18">
        <f t="shared" si="68"/>
        <v>4.4150110375275935E-2</v>
      </c>
      <c r="D130" s="18">
        <f t="shared" si="68"/>
        <v>5.3233963268565342E-3</v>
      </c>
      <c r="E130" s="18">
        <f t="shared" si="68"/>
        <v>0</v>
      </c>
      <c r="F130" s="18">
        <f t="shared" si="68"/>
        <v>0</v>
      </c>
      <c r="G130" s="18">
        <f t="shared" si="68"/>
        <v>0</v>
      </c>
      <c r="H130" s="18">
        <f t="shared" si="68"/>
        <v>0</v>
      </c>
      <c r="I130" s="18">
        <f t="shared" si="68"/>
        <v>0</v>
      </c>
      <c r="J130" s="18">
        <f t="shared" si="68"/>
        <v>7.0060719290051376E-3</v>
      </c>
      <c r="K130" s="12"/>
      <c r="L130" s="44"/>
      <c r="M130" s="44"/>
      <c r="N130" s="27"/>
      <c r="O130" s="42"/>
    </row>
    <row r="131" spans="1:15">
      <c r="A131" s="26" t="s">
        <v>91</v>
      </c>
      <c r="B131" s="18">
        <f t="shared" ref="B131:J131" si="69">(B35/SUM($B$35:$J$35))*100</f>
        <v>0</v>
      </c>
      <c r="C131" s="18">
        <f t="shared" si="69"/>
        <v>15.492957746478872</v>
      </c>
      <c r="D131" s="18">
        <f t="shared" si="69"/>
        <v>5.6338028169014089</v>
      </c>
      <c r="E131" s="18">
        <f t="shared" si="69"/>
        <v>60.563380281690137</v>
      </c>
      <c r="F131" s="18">
        <f t="shared" si="69"/>
        <v>0</v>
      </c>
      <c r="G131" s="18">
        <f t="shared" si="69"/>
        <v>2.8169014084507045</v>
      </c>
      <c r="H131" s="18">
        <f t="shared" si="69"/>
        <v>0</v>
      </c>
      <c r="I131" s="18">
        <f t="shared" si="69"/>
        <v>0</v>
      </c>
      <c r="J131" s="18">
        <f t="shared" si="69"/>
        <v>15.492957746478872</v>
      </c>
      <c r="K131" s="12"/>
      <c r="L131" s="44"/>
      <c r="M131" s="44"/>
      <c r="N131" s="27"/>
      <c r="O131" s="42"/>
    </row>
    <row r="132" spans="1:15">
      <c r="A132" s="26" t="s">
        <v>92</v>
      </c>
      <c r="B132" s="18">
        <f t="shared" ref="B132:J132" si="70">B35/B$58</f>
        <v>0</v>
      </c>
      <c r="C132" s="18">
        <f t="shared" si="70"/>
        <v>8.0941869021339222E-2</v>
      </c>
      <c r="D132" s="18">
        <f t="shared" si="70"/>
        <v>1.0646792653713068E-2</v>
      </c>
      <c r="E132" s="18">
        <f t="shared" si="70"/>
        <v>3.1094077662882347E-2</v>
      </c>
      <c r="F132" s="18">
        <f t="shared" si="70"/>
        <v>0</v>
      </c>
      <c r="G132" s="18">
        <f t="shared" si="70"/>
        <v>6.5316786414108428E-3</v>
      </c>
      <c r="H132" s="18">
        <f t="shared" si="70"/>
        <v>0</v>
      </c>
      <c r="I132" s="18">
        <f t="shared" si="70"/>
        <v>0</v>
      </c>
      <c r="J132" s="18">
        <f t="shared" si="70"/>
        <v>1.2844465203176086E-2</v>
      </c>
      <c r="K132" s="12"/>
      <c r="L132" s="44"/>
      <c r="M132" s="44"/>
      <c r="N132" s="27"/>
      <c r="O132" s="42"/>
    </row>
    <row r="133" spans="1:15">
      <c r="A133" s="26" t="s">
        <v>119</v>
      </c>
      <c r="B133" s="18">
        <f t="shared" ref="B133:J133" si="71">(B36/SUM($B$36:$J$36))*100</f>
        <v>0</v>
      </c>
      <c r="C133" s="18">
        <f t="shared" si="71"/>
        <v>45.783132530120483</v>
      </c>
      <c r="D133" s="18">
        <f t="shared" si="71"/>
        <v>0</v>
      </c>
      <c r="E133" s="18">
        <f t="shared" si="71"/>
        <v>8.4337349397590362</v>
      </c>
      <c r="F133" s="18">
        <f t="shared" si="71"/>
        <v>0</v>
      </c>
      <c r="G133" s="18">
        <f t="shared" si="71"/>
        <v>0</v>
      </c>
      <c r="H133" s="18">
        <f t="shared" si="71"/>
        <v>0</v>
      </c>
      <c r="I133" s="18">
        <f t="shared" si="71"/>
        <v>0</v>
      </c>
      <c r="J133" s="18">
        <f t="shared" si="71"/>
        <v>45.783132530120483</v>
      </c>
      <c r="K133" s="12"/>
      <c r="L133" s="44"/>
      <c r="M133" s="44"/>
      <c r="N133" s="27"/>
      <c r="O133" s="42"/>
    </row>
    <row r="134" spans="1:15">
      <c r="A134" s="26" t="s">
        <v>120</v>
      </c>
      <c r="B134" s="18">
        <f t="shared" ref="B134:J134" si="72">B36/B$58</f>
        <v>0</v>
      </c>
      <c r="C134" s="18">
        <f t="shared" si="72"/>
        <v>0.27961736571008095</v>
      </c>
      <c r="D134" s="18">
        <f t="shared" si="72"/>
        <v>0</v>
      </c>
      <c r="E134" s="18">
        <f t="shared" si="72"/>
        <v>5.0618265962831723E-3</v>
      </c>
      <c r="F134" s="18">
        <f t="shared" si="72"/>
        <v>0</v>
      </c>
      <c r="G134" s="18">
        <f t="shared" si="72"/>
        <v>0</v>
      </c>
      <c r="H134" s="18">
        <f t="shared" si="72"/>
        <v>0</v>
      </c>
      <c r="I134" s="18">
        <f t="shared" si="72"/>
        <v>0</v>
      </c>
      <c r="J134" s="18">
        <f t="shared" si="72"/>
        <v>4.4371788883699206E-2</v>
      </c>
      <c r="K134" s="12"/>
      <c r="L134" s="44"/>
      <c r="M134" s="44"/>
      <c r="N134" s="27"/>
      <c r="O134" s="42"/>
    </row>
    <row r="135" spans="1:15">
      <c r="A135" s="26" t="s">
        <v>121</v>
      </c>
      <c r="B135" s="18">
        <f t="shared" ref="B135:J135" si="73">(B37/SUM($B$37:$J$37))*100</f>
        <v>0</v>
      </c>
      <c r="C135" s="18">
        <f t="shared" si="73"/>
        <v>3.535353535353535</v>
      </c>
      <c r="D135" s="18">
        <f t="shared" si="73"/>
        <v>0</v>
      </c>
      <c r="E135" s="18">
        <f t="shared" si="73"/>
        <v>92.676767676767682</v>
      </c>
      <c r="F135" s="18">
        <f t="shared" si="73"/>
        <v>0</v>
      </c>
      <c r="G135" s="18">
        <f t="shared" si="73"/>
        <v>0</v>
      </c>
      <c r="H135" s="18">
        <f t="shared" si="73"/>
        <v>0.25252525252525254</v>
      </c>
      <c r="I135" s="18">
        <f t="shared" si="73"/>
        <v>0</v>
      </c>
      <c r="J135" s="18">
        <f t="shared" si="73"/>
        <v>3.535353535353535</v>
      </c>
      <c r="K135" s="12"/>
      <c r="L135" s="44"/>
      <c r="M135" s="44"/>
      <c r="N135" s="27"/>
      <c r="O135" s="42"/>
    </row>
    <row r="136" spans="1:15">
      <c r="A136" s="26" t="s">
        <v>122</v>
      </c>
      <c r="B136" s="18">
        <f t="shared" ref="B136:J136" si="74">B37/B$58</f>
        <v>0</v>
      </c>
      <c r="C136" s="18">
        <f t="shared" si="74"/>
        <v>0.10301692420897718</v>
      </c>
      <c r="D136" s="18">
        <f t="shared" si="74"/>
        <v>0</v>
      </c>
      <c r="E136" s="18">
        <f t="shared" si="74"/>
        <v>0.26538433726227489</v>
      </c>
      <c r="F136" s="18">
        <f t="shared" si="74"/>
        <v>0</v>
      </c>
      <c r="G136" s="18">
        <f t="shared" si="74"/>
        <v>0</v>
      </c>
      <c r="H136" s="18">
        <f t="shared" si="74"/>
        <v>1.658374792703151E-2</v>
      </c>
      <c r="I136" s="18">
        <f t="shared" si="74"/>
        <v>0</v>
      </c>
      <c r="J136" s="18">
        <f t="shared" si="74"/>
        <v>1.6347501167678656E-2</v>
      </c>
      <c r="K136" s="12"/>
      <c r="L136" s="44"/>
      <c r="M136" s="44"/>
      <c r="N136" s="27"/>
      <c r="O136" s="42"/>
    </row>
    <row r="137" spans="1:15">
      <c r="A137" s="26" t="s">
        <v>123</v>
      </c>
      <c r="B137" s="18">
        <f t="shared" ref="B137:J137" si="75">(B38/SUM($B$38:$J$38))*100</f>
        <v>0</v>
      </c>
      <c r="C137" s="18">
        <f t="shared" si="75"/>
        <v>11.29032258064516</v>
      </c>
      <c r="D137" s="18">
        <f t="shared" si="75"/>
        <v>20.161290322580644</v>
      </c>
      <c r="E137" s="18">
        <f t="shared" si="75"/>
        <v>47.580645161290327</v>
      </c>
      <c r="F137" s="18">
        <f t="shared" si="75"/>
        <v>0.80645161290322576</v>
      </c>
      <c r="G137" s="18">
        <f t="shared" si="75"/>
        <v>8.870967741935484</v>
      </c>
      <c r="H137" s="18">
        <f t="shared" si="75"/>
        <v>0</v>
      </c>
      <c r="I137" s="18">
        <f t="shared" si="75"/>
        <v>0</v>
      </c>
      <c r="J137" s="18">
        <f t="shared" si="75"/>
        <v>11.29032258064516</v>
      </c>
      <c r="K137" s="12"/>
      <c r="L137" s="44"/>
      <c r="M137" s="44"/>
      <c r="N137" s="27"/>
      <c r="O137" s="42"/>
    </row>
    <row r="138" spans="1:15">
      <c r="A138" s="26" t="s">
        <v>124</v>
      </c>
      <c r="B138" s="18">
        <f t="shared" ref="B138:J138" si="76">B38/B$58</f>
        <v>0</v>
      </c>
      <c r="C138" s="18">
        <f t="shared" si="76"/>
        <v>0.10301692420897718</v>
      </c>
      <c r="D138" s="18">
        <f t="shared" si="76"/>
        <v>6.6542454085706679E-2</v>
      </c>
      <c r="E138" s="18">
        <f t="shared" si="76"/>
        <v>4.2663967025815312E-2</v>
      </c>
      <c r="F138" s="18">
        <f t="shared" si="76"/>
        <v>6.1580146560748818E-3</v>
      </c>
      <c r="G138" s="18">
        <f t="shared" si="76"/>
        <v>3.5924232527759635E-2</v>
      </c>
      <c r="H138" s="18">
        <f t="shared" si="76"/>
        <v>0</v>
      </c>
      <c r="I138" s="18">
        <f t="shared" si="76"/>
        <v>0</v>
      </c>
      <c r="J138" s="18">
        <f t="shared" si="76"/>
        <v>1.6347501167678656E-2</v>
      </c>
      <c r="K138" s="12"/>
      <c r="L138" s="44"/>
      <c r="M138" s="44"/>
      <c r="N138" s="27"/>
      <c r="O138" s="42"/>
    </row>
    <row r="139" spans="1:15">
      <c r="A139" s="26" t="s">
        <v>125</v>
      </c>
      <c r="B139" s="18">
        <f t="shared" ref="B139:J139" si="77">(B39/SUM($B$39:$J$39))*100</f>
        <v>0</v>
      </c>
      <c r="C139" s="18">
        <f t="shared" si="77"/>
        <v>7.9545454545454541</v>
      </c>
      <c r="D139" s="18">
        <f t="shared" si="77"/>
        <v>9.6590909090909083</v>
      </c>
      <c r="E139" s="18">
        <f t="shared" si="77"/>
        <v>31.818181818181817</v>
      </c>
      <c r="F139" s="18">
        <f t="shared" si="77"/>
        <v>23.863636363636363</v>
      </c>
      <c r="G139" s="18">
        <f t="shared" si="77"/>
        <v>0</v>
      </c>
      <c r="H139" s="18">
        <f t="shared" si="77"/>
        <v>9.0909090909090917</v>
      </c>
      <c r="I139" s="18">
        <f t="shared" si="77"/>
        <v>9.6590909090909083</v>
      </c>
      <c r="J139" s="18">
        <f t="shared" si="77"/>
        <v>7.9545454545454541</v>
      </c>
      <c r="K139" s="12"/>
      <c r="L139" s="44"/>
      <c r="M139" s="44"/>
      <c r="N139" s="27"/>
      <c r="O139" s="42"/>
    </row>
    <row r="140" spans="1:15">
      <c r="A140" s="26" t="s">
        <v>126</v>
      </c>
      <c r="B140" s="18">
        <f t="shared" ref="B140:J140" si="78">B39/B$58</f>
        <v>0</v>
      </c>
      <c r="C140" s="18">
        <f t="shared" si="78"/>
        <v>0.10301692420897718</v>
      </c>
      <c r="D140" s="18">
        <f t="shared" si="78"/>
        <v>4.5248868778280542E-2</v>
      </c>
      <c r="E140" s="18">
        <f t="shared" si="78"/>
        <v>4.0494612770265379E-2</v>
      </c>
      <c r="F140" s="18">
        <f t="shared" si="78"/>
        <v>0.25863661555514506</v>
      </c>
      <c r="G140" s="18">
        <f t="shared" si="78"/>
        <v>0</v>
      </c>
      <c r="H140" s="18">
        <f t="shared" si="78"/>
        <v>0.26533996683250416</v>
      </c>
      <c r="I140" s="18">
        <f t="shared" si="78"/>
        <v>4.8696648524777994E-2</v>
      </c>
      <c r="J140" s="18">
        <f t="shared" si="78"/>
        <v>1.6347501167678656E-2</v>
      </c>
      <c r="K140" s="12"/>
      <c r="L140" s="44"/>
      <c r="M140" s="44"/>
      <c r="N140" s="44"/>
      <c r="O140" s="7"/>
    </row>
    <row r="141" spans="1:15">
      <c r="A141" s="26" t="s">
        <v>127</v>
      </c>
      <c r="B141" s="18">
        <f t="shared" ref="B141:J141" si="79">(B40/SUM($B$40:$J$40))*100</f>
        <v>0</v>
      </c>
      <c r="C141" s="18">
        <f t="shared" si="79"/>
        <v>12</v>
      </c>
      <c r="D141" s="18">
        <f t="shared" si="79"/>
        <v>2</v>
      </c>
      <c r="E141" s="18">
        <f t="shared" si="79"/>
        <v>74</v>
      </c>
      <c r="F141" s="18">
        <f t="shared" si="79"/>
        <v>0</v>
      </c>
      <c r="G141" s="18">
        <f t="shared" si="79"/>
        <v>0</v>
      </c>
      <c r="H141" s="18">
        <f t="shared" si="79"/>
        <v>0</v>
      </c>
      <c r="I141" s="18">
        <f t="shared" si="79"/>
        <v>0</v>
      </c>
      <c r="J141" s="18">
        <f t="shared" si="79"/>
        <v>12</v>
      </c>
      <c r="K141" s="12"/>
      <c r="L141" s="44"/>
      <c r="M141" s="44"/>
      <c r="N141" s="44"/>
      <c r="O141" s="7"/>
    </row>
    <row r="142" spans="1:15">
      <c r="A142" s="26" t="s">
        <v>128</v>
      </c>
      <c r="B142" s="18">
        <f t="shared" ref="B142:J142" si="80">B40/B$58</f>
        <v>0</v>
      </c>
      <c r="C142" s="18">
        <f t="shared" si="80"/>
        <v>4.4150110375275935E-2</v>
      </c>
      <c r="D142" s="18">
        <f t="shared" si="80"/>
        <v>2.6616981634282671E-3</v>
      </c>
      <c r="E142" s="18">
        <f t="shared" si="80"/>
        <v>2.6755369151782483E-2</v>
      </c>
      <c r="F142" s="18">
        <f t="shared" si="80"/>
        <v>0</v>
      </c>
      <c r="G142" s="18">
        <f t="shared" si="80"/>
        <v>0</v>
      </c>
      <c r="H142" s="18">
        <f t="shared" si="80"/>
        <v>0</v>
      </c>
      <c r="I142" s="18">
        <f t="shared" si="80"/>
        <v>0</v>
      </c>
      <c r="J142" s="18">
        <f t="shared" si="80"/>
        <v>7.0060719290051376E-3</v>
      </c>
      <c r="K142" s="12"/>
      <c r="L142" s="44"/>
      <c r="M142" s="44"/>
      <c r="N142" s="44"/>
      <c r="O142" s="7"/>
    </row>
    <row r="143" spans="1:15">
      <c r="A143" s="26" t="s">
        <v>129</v>
      </c>
      <c r="B143" s="18">
        <f t="shared" ref="B143:J143" si="81">(B41/SUM($B$41:$J$41))*100</f>
        <v>0</v>
      </c>
      <c r="C143" s="18">
        <f t="shared" si="81"/>
        <v>49.253731343283583</v>
      </c>
      <c r="D143" s="18">
        <f t="shared" si="81"/>
        <v>0</v>
      </c>
      <c r="E143" s="18">
        <f t="shared" si="81"/>
        <v>1.4925373134328357</v>
      </c>
      <c r="F143" s="18">
        <f t="shared" si="81"/>
        <v>0</v>
      </c>
      <c r="G143" s="18">
        <f t="shared" si="81"/>
        <v>0</v>
      </c>
      <c r="H143" s="18">
        <f t="shared" si="81"/>
        <v>0</v>
      </c>
      <c r="I143" s="18">
        <f t="shared" si="81"/>
        <v>0</v>
      </c>
      <c r="J143" s="18">
        <f t="shared" si="81"/>
        <v>49.253731343283583</v>
      </c>
      <c r="K143" s="12"/>
      <c r="L143" s="44"/>
      <c r="M143" s="44"/>
      <c r="N143" s="44"/>
      <c r="O143" s="7"/>
    </row>
    <row r="144" spans="1:15">
      <c r="A144" s="26" t="s">
        <v>130</v>
      </c>
      <c r="B144" s="18">
        <f t="shared" ref="B144:J144" si="82">B41/B$58</f>
        <v>0</v>
      </c>
      <c r="C144" s="18">
        <f t="shared" si="82"/>
        <v>0.24282560706401765</v>
      </c>
      <c r="D144" s="18">
        <f t="shared" si="82"/>
        <v>0</v>
      </c>
      <c r="E144" s="18">
        <f t="shared" si="82"/>
        <v>7.2311808518331041E-4</v>
      </c>
      <c r="F144" s="18">
        <f t="shared" si="82"/>
        <v>0</v>
      </c>
      <c r="G144" s="18">
        <f t="shared" si="82"/>
        <v>0</v>
      </c>
      <c r="H144" s="18">
        <f t="shared" si="82"/>
        <v>0</v>
      </c>
      <c r="I144" s="18">
        <f t="shared" si="82"/>
        <v>0</v>
      </c>
      <c r="J144" s="18">
        <f t="shared" si="82"/>
        <v>3.8533395609528259E-2</v>
      </c>
      <c r="K144" s="12"/>
      <c r="L144" s="44"/>
      <c r="M144" s="44"/>
      <c r="N144" s="44"/>
      <c r="O144" s="7"/>
    </row>
    <row r="145" spans="1:15">
      <c r="A145" s="26" t="s">
        <v>131</v>
      </c>
      <c r="B145" s="18">
        <f t="shared" ref="B145:J145" si="83">(B42/SUM($B$42:$J$42))*100</f>
        <v>0</v>
      </c>
      <c r="C145" s="18">
        <f t="shared" si="83"/>
        <v>50</v>
      </c>
      <c r="D145" s="18">
        <f t="shared" si="83"/>
        <v>0</v>
      </c>
      <c r="E145" s="18">
        <f t="shared" si="83"/>
        <v>0</v>
      </c>
      <c r="F145" s="18">
        <f t="shared" si="83"/>
        <v>0</v>
      </c>
      <c r="G145" s="18">
        <f t="shared" si="83"/>
        <v>0</v>
      </c>
      <c r="H145" s="18">
        <f t="shared" si="83"/>
        <v>0</v>
      </c>
      <c r="I145" s="18">
        <f t="shared" si="83"/>
        <v>0</v>
      </c>
      <c r="J145" s="18">
        <f t="shared" si="83"/>
        <v>50</v>
      </c>
      <c r="K145" s="12"/>
      <c r="L145" s="44"/>
      <c r="M145" s="44"/>
      <c r="N145" s="44"/>
      <c r="O145" s="7"/>
    </row>
    <row r="146" spans="1:15">
      <c r="A146" s="26" t="s">
        <v>132</v>
      </c>
      <c r="B146" s="18">
        <f t="shared" ref="B146:J146" si="84">B42/B$58</f>
        <v>0</v>
      </c>
      <c r="C146" s="18">
        <f t="shared" si="84"/>
        <v>5.1508462104488589E-2</v>
      </c>
      <c r="D146" s="18">
        <f t="shared" si="84"/>
        <v>0</v>
      </c>
      <c r="E146" s="18">
        <f t="shared" si="84"/>
        <v>0</v>
      </c>
      <c r="F146" s="18">
        <f t="shared" si="84"/>
        <v>0</v>
      </c>
      <c r="G146" s="18">
        <f t="shared" si="84"/>
        <v>0</v>
      </c>
      <c r="H146" s="18">
        <f t="shared" si="84"/>
        <v>0</v>
      </c>
      <c r="I146" s="18">
        <f t="shared" si="84"/>
        <v>0</v>
      </c>
      <c r="J146" s="18">
        <f t="shared" si="84"/>
        <v>8.173750583839328E-3</v>
      </c>
      <c r="K146" s="12"/>
      <c r="L146" s="44"/>
      <c r="M146" s="44"/>
      <c r="N146" s="44"/>
      <c r="O146" s="7"/>
    </row>
    <row r="147" spans="1:15">
      <c r="A147" s="26" t="s">
        <v>133</v>
      </c>
      <c r="B147" s="18">
        <f t="shared" ref="B147:J147" si="85">(B43/SUM($B$43:$J$43))*100</f>
        <v>0</v>
      </c>
      <c r="C147" s="18">
        <f t="shared" si="85"/>
        <v>33.333333333333329</v>
      </c>
      <c r="D147" s="18">
        <f t="shared" si="85"/>
        <v>0</v>
      </c>
      <c r="E147" s="18">
        <f t="shared" si="85"/>
        <v>33.333333333333329</v>
      </c>
      <c r="F147" s="18">
        <f t="shared" si="85"/>
        <v>0</v>
      </c>
      <c r="G147" s="18">
        <f t="shared" si="85"/>
        <v>0</v>
      </c>
      <c r="H147" s="18">
        <f t="shared" si="85"/>
        <v>0</v>
      </c>
      <c r="I147" s="18">
        <f t="shared" si="85"/>
        <v>0</v>
      </c>
      <c r="J147" s="18">
        <f t="shared" si="85"/>
        <v>33.333333333333329</v>
      </c>
      <c r="K147" s="12"/>
      <c r="L147" s="44"/>
      <c r="M147" s="44"/>
      <c r="N147" s="44"/>
      <c r="O147" s="7"/>
    </row>
    <row r="148" spans="1:15">
      <c r="A148" s="26" t="s">
        <v>134</v>
      </c>
      <c r="B148" s="18">
        <f t="shared" ref="B148:J148" si="86">B43/B$58</f>
        <v>0</v>
      </c>
      <c r="C148" s="18">
        <f t="shared" si="86"/>
        <v>1.4716703458425313E-2</v>
      </c>
      <c r="D148" s="18">
        <f t="shared" si="86"/>
        <v>0</v>
      </c>
      <c r="E148" s="18">
        <f t="shared" si="86"/>
        <v>1.4462361703666208E-3</v>
      </c>
      <c r="F148" s="18">
        <f t="shared" si="86"/>
        <v>0</v>
      </c>
      <c r="G148" s="18">
        <f t="shared" si="86"/>
        <v>0</v>
      </c>
      <c r="H148" s="18">
        <f t="shared" si="86"/>
        <v>0</v>
      </c>
      <c r="I148" s="18">
        <f t="shared" si="86"/>
        <v>0</v>
      </c>
      <c r="J148" s="18">
        <f t="shared" si="86"/>
        <v>2.3353573096683792E-3</v>
      </c>
      <c r="K148" s="12"/>
      <c r="L148" s="44"/>
      <c r="M148" s="44"/>
      <c r="N148" s="44"/>
      <c r="O148" s="7"/>
    </row>
    <row r="149" spans="1:15">
      <c r="A149" s="26" t="s">
        <v>135</v>
      </c>
      <c r="B149" s="18">
        <f>(B44/SUM($B$44:$J$44))*100</f>
        <v>0</v>
      </c>
      <c r="C149" s="18">
        <f t="shared" ref="C149:J149" si="87">(C44/SUM($B$44:$J$44))*100</f>
        <v>36.363636363636367</v>
      </c>
      <c r="D149" s="18">
        <f t="shared" si="87"/>
        <v>0</v>
      </c>
      <c r="E149" s="18">
        <f t="shared" si="87"/>
        <v>27.27272727272727</v>
      </c>
      <c r="F149" s="18">
        <f t="shared" si="87"/>
        <v>0</v>
      </c>
      <c r="G149" s="18">
        <f t="shared" si="87"/>
        <v>0</v>
      </c>
      <c r="H149" s="18">
        <f t="shared" si="87"/>
        <v>0</v>
      </c>
      <c r="I149" s="18">
        <f t="shared" si="87"/>
        <v>0</v>
      </c>
      <c r="J149" s="18">
        <f t="shared" si="87"/>
        <v>36.363636363636367</v>
      </c>
      <c r="K149" s="12"/>
      <c r="L149" s="44"/>
      <c r="M149" s="44"/>
      <c r="N149" s="44"/>
      <c r="O149" s="7"/>
    </row>
    <row r="150" spans="1:15">
      <c r="A150" s="26" t="s">
        <v>136</v>
      </c>
      <c r="B150" s="18">
        <f>B44/B$58</f>
        <v>0</v>
      </c>
      <c r="C150" s="18">
        <f t="shared" ref="C150:J150" si="88">C44/C$58</f>
        <v>5.8866813833701251E-2</v>
      </c>
      <c r="D150" s="18">
        <f t="shared" si="88"/>
        <v>0</v>
      </c>
      <c r="E150" s="18">
        <f t="shared" si="88"/>
        <v>4.3387085110998622E-3</v>
      </c>
      <c r="F150" s="18">
        <f t="shared" si="88"/>
        <v>0</v>
      </c>
      <c r="G150" s="18">
        <f t="shared" si="88"/>
        <v>0</v>
      </c>
      <c r="H150" s="18">
        <f t="shared" si="88"/>
        <v>0</v>
      </c>
      <c r="I150" s="18">
        <f t="shared" si="88"/>
        <v>0</v>
      </c>
      <c r="J150" s="18">
        <f t="shared" si="88"/>
        <v>9.3414292386735168E-3</v>
      </c>
      <c r="K150" s="12"/>
      <c r="L150" s="44"/>
      <c r="M150" s="44"/>
      <c r="N150" s="44"/>
      <c r="O150" s="7"/>
    </row>
    <row r="151" spans="1:15">
      <c r="A151" s="26" t="s">
        <v>137</v>
      </c>
      <c r="B151" s="18">
        <f>(B45/SUM($B$45:$J$45))*100</f>
        <v>0</v>
      </c>
      <c r="C151" s="18">
        <f t="shared" ref="C151:J151" si="89">(C45/SUM($B$45:$J$45))*100</f>
        <v>50</v>
      </c>
      <c r="D151" s="18">
        <f t="shared" si="89"/>
        <v>0</v>
      </c>
      <c r="E151" s="18">
        <f t="shared" si="89"/>
        <v>0</v>
      </c>
      <c r="F151" s="18">
        <f t="shared" si="89"/>
        <v>0</v>
      </c>
      <c r="G151" s="18">
        <f t="shared" si="89"/>
        <v>0</v>
      </c>
      <c r="H151" s="18">
        <f t="shared" si="89"/>
        <v>0</v>
      </c>
      <c r="I151" s="18">
        <f t="shared" si="89"/>
        <v>0</v>
      </c>
      <c r="J151" s="18">
        <f t="shared" si="89"/>
        <v>50</v>
      </c>
      <c r="K151" s="12"/>
      <c r="L151" s="44"/>
      <c r="M151" s="44"/>
      <c r="N151" s="44"/>
      <c r="O151" s="7"/>
    </row>
    <row r="152" spans="1:15">
      <c r="A152" s="21" t="s">
        <v>138</v>
      </c>
      <c r="B152" s="18">
        <f>B45/B$58</f>
        <v>0</v>
      </c>
      <c r="C152" s="18">
        <f t="shared" ref="C152:J152" si="90">C45/C$58</f>
        <v>0.30169242089771892</v>
      </c>
      <c r="D152" s="18">
        <f t="shared" si="90"/>
        <v>0</v>
      </c>
      <c r="E152" s="18">
        <f t="shared" si="90"/>
        <v>0</v>
      </c>
      <c r="F152" s="18">
        <f t="shared" si="90"/>
        <v>0</v>
      </c>
      <c r="G152" s="18">
        <f t="shared" si="90"/>
        <v>0</v>
      </c>
      <c r="H152" s="18">
        <f t="shared" si="90"/>
        <v>0</v>
      </c>
      <c r="I152" s="18">
        <f t="shared" si="90"/>
        <v>0</v>
      </c>
      <c r="J152" s="18">
        <f t="shared" si="90"/>
        <v>4.7874824848201776E-2</v>
      </c>
      <c r="K152" s="12"/>
      <c r="L152" s="44"/>
      <c r="M152" s="44"/>
      <c r="N152" s="44"/>
      <c r="O152" s="7"/>
    </row>
    <row r="153" spans="1:15">
      <c r="A153" s="21" t="s">
        <v>151</v>
      </c>
      <c r="B153" s="18">
        <f>(B46/SUM($B$46:$J$46))*100</f>
        <v>0</v>
      </c>
      <c r="C153" s="18">
        <f t="shared" ref="C153:J153" si="91">(C46/SUM($B$46:$J$46))*100</f>
        <v>0</v>
      </c>
      <c r="D153" s="18">
        <f t="shared" si="91"/>
        <v>22.535211267605636</v>
      </c>
      <c r="E153" s="18">
        <f t="shared" si="91"/>
        <v>77.464788732394368</v>
      </c>
      <c r="F153" s="18">
        <f t="shared" si="91"/>
        <v>0</v>
      </c>
      <c r="G153" s="18">
        <f t="shared" si="91"/>
        <v>0</v>
      </c>
      <c r="H153" s="18">
        <f t="shared" si="91"/>
        <v>0</v>
      </c>
      <c r="I153" s="18">
        <f t="shared" si="91"/>
        <v>0</v>
      </c>
      <c r="J153" s="18">
        <f t="shared" si="91"/>
        <v>0</v>
      </c>
    </row>
    <row r="154" spans="1:15">
      <c r="A154" s="21" t="s">
        <v>152</v>
      </c>
      <c r="B154" s="18">
        <f>B46/B$58</f>
        <v>0</v>
      </c>
      <c r="C154" s="18">
        <f t="shared" ref="C154:J154" si="92">C46/C$58</f>
        <v>0</v>
      </c>
      <c r="D154" s="18">
        <f t="shared" si="92"/>
        <v>4.2587170614852274E-2</v>
      </c>
      <c r="E154" s="18">
        <f t="shared" si="92"/>
        <v>3.9771494685082072E-2</v>
      </c>
      <c r="F154" s="18">
        <f t="shared" si="92"/>
        <v>0</v>
      </c>
      <c r="G154" s="18">
        <f t="shared" si="92"/>
        <v>0</v>
      </c>
      <c r="H154" s="18">
        <f t="shared" si="92"/>
        <v>0</v>
      </c>
      <c r="I154" s="18">
        <f t="shared" si="92"/>
        <v>0</v>
      </c>
      <c r="J154" s="18">
        <f t="shared" si="92"/>
        <v>0</v>
      </c>
    </row>
    <row r="155" spans="1:15">
      <c r="A155" s="21" t="s">
        <v>153</v>
      </c>
      <c r="B155" s="18">
        <f>(B47/SUM($B$47:$J$47))*100</f>
        <v>0</v>
      </c>
      <c r="C155" s="18">
        <f t="shared" ref="C155:J155" si="93">(C47/SUM($B$47:$J$47))*100</f>
        <v>0</v>
      </c>
      <c r="D155" s="18">
        <f t="shared" si="93"/>
        <v>100</v>
      </c>
      <c r="E155" s="18">
        <f t="shared" si="93"/>
        <v>0</v>
      </c>
      <c r="F155" s="18">
        <f t="shared" si="93"/>
        <v>0</v>
      </c>
      <c r="G155" s="18">
        <f t="shared" si="93"/>
        <v>0</v>
      </c>
      <c r="H155" s="18">
        <f t="shared" si="93"/>
        <v>0</v>
      </c>
      <c r="I155" s="18">
        <f t="shared" si="93"/>
        <v>0</v>
      </c>
      <c r="J155" s="18">
        <f t="shared" si="93"/>
        <v>0</v>
      </c>
    </row>
    <row r="156" spans="1:15">
      <c r="A156" s="21" t="s">
        <v>154</v>
      </c>
      <c r="B156" s="18">
        <f>B47/B$58</f>
        <v>0</v>
      </c>
      <c r="C156" s="18">
        <f t="shared" ref="C156:J156" si="94">C47/C$58</f>
        <v>0</v>
      </c>
      <c r="D156" s="18">
        <f t="shared" si="94"/>
        <v>5.3233963268565342E-3</v>
      </c>
      <c r="E156" s="18">
        <f t="shared" si="94"/>
        <v>0</v>
      </c>
      <c r="F156" s="18">
        <f t="shared" si="94"/>
        <v>0</v>
      </c>
      <c r="G156" s="18">
        <f t="shared" si="94"/>
        <v>0</v>
      </c>
      <c r="H156" s="18">
        <f t="shared" si="94"/>
        <v>0</v>
      </c>
      <c r="I156" s="18">
        <f t="shared" si="94"/>
        <v>0</v>
      </c>
      <c r="J156" s="18">
        <f t="shared" si="94"/>
        <v>0</v>
      </c>
    </row>
    <row r="157" spans="1:15">
      <c r="A157" s="19" t="s">
        <v>155</v>
      </c>
      <c r="B157" s="18">
        <f>(B48/SUM($B$48:$J$48))*100</f>
        <v>0</v>
      </c>
      <c r="C157" s="18">
        <f t="shared" ref="C157:J157" si="95">(C48/SUM($B$48:$J$48))*100</f>
        <v>0</v>
      </c>
      <c r="D157" s="18">
        <f t="shared" si="95"/>
        <v>0</v>
      </c>
      <c r="E157" s="18">
        <f t="shared" si="95"/>
        <v>100</v>
      </c>
      <c r="F157" s="18">
        <f t="shared" si="95"/>
        <v>0</v>
      </c>
      <c r="G157" s="18">
        <f t="shared" si="95"/>
        <v>0</v>
      </c>
      <c r="H157" s="18">
        <f t="shared" si="95"/>
        <v>0</v>
      </c>
      <c r="I157" s="18">
        <f t="shared" si="95"/>
        <v>0</v>
      </c>
      <c r="J157" s="18">
        <f t="shared" si="95"/>
        <v>0</v>
      </c>
    </row>
    <row r="158" spans="1:15">
      <c r="A158" s="19" t="s">
        <v>156</v>
      </c>
      <c r="B158" s="18">
        <f>B48/B$58</f>
        <v>0</v>
      </c>
      <c r="C158" s="18">
        <f t="shared" ref="C158:J158" si="96">C48/C$58</f>
        <v>0</v>
      </c>
      <c r="D158" s="18">
        <f t="shared" si="96"/>
        <v>0</v>
      </c>
      <c r="E158" s="18">
        <f t="shared" si="96"/>
        <v>7.2311808518331041E-4</v>
      </c>
      <c r="F158" s="18">
        <f t="shared" si="96"/>
        <v>0</v>
      </c>
      <c r="G158" s="18">
        <f t="shared" si="96"/>
        <v>0</v>
      </c>
      <c r="H158" s="18">
        <f t="shared" si="96"/>
        <v>0</v>
      </c>
      <c r="I158" s="18">
        <f t="shared" si="96"/>
        <v>0</v>
      </c>
      <c r="J158" s="18">
        <f t="shared" si="96"/>
        <v>0</v>
      </c>
    </row>
    <row r="159" spans="1:15">
      <c r="A159" s="19" t="s">
        <v>157</v>
      </c>
      <c r="B159" s="18">
        <f>(B49/SUM($B$49:$J$49))*100</f>
        <v>0</v>
      </c>
      <c r="C159" s="18">
        <f t="shared" ref="C159:J159" si="97">(C49/SUM($B$49:$J$49))*100</f>
        <v>0</v>
      </c>
      <c r="D159" s="18">
        <f t="shared" si="97"/>
        <v>0</v>
      </c>
      <c r="E159" s="18">
        <f t="shared" si="97"/>
        <v>100</v>
      </c>
      <c r="F159" s="18">
        <f t="shared" si="97"/>
        <v>0</v>
      </c>
      <c r="G159" s="18">
        <f t="shared" si="97"/>
        <v>0</v>
      </c>
      <c r="H159" s="18">
        <f t="shared" si="97"/>
        <v>0</v>
      </c>
      <c r="I159" s="18">
        <f t="shared" si="97"/>
        <v>0</v>
      </c>
      <c r="J159" s="18">
        <f t="shared" si="97"/>
        <v>0</v>
      </c>
    </row>
    <row r="160" spans="1:15">
      <c r="A160" s="19" t="s">
        <v>158</v>
      </c>
      <c r="B160" s="18">
        <f>B49/B$58</f>
        <v>0</v>
      </c>
      <c r="C160" s="18">
        <f t="shared" ref="C160:J160" si="98">C49/C$58</f>
        <v>0</v>
      </c>
      <c r="D160" s="18">
        <f t="shared" si="98"/>
        <v>0</v>
      </c>
      <c r="E160" s="18">
        <f t="shared" si="98"/>
        <v>1.4462361703666208E-3</v>
      </c>
      <c r="F160" s="18">
        <f t="shared" si="98"/>
        <v>0</v>
      </c>
      <c r="G160" s="18">
        <f t="shared" si="98"/>
        <v>0</v>
      </c>
      <c r="H160" s="18">
        <f t="shared" si="98"/>
        <v>0</v>
      </c>
      <c r="I160" s="18">
        <f t="shared" si="98"/>
        <v>0</v>
      </c>
      <c r="J160" s="18">
        <f t="shared" si="98"/>
        <v>0</v>
      </c>
    </row>
    <row r="161" spans="1:10">
      <c r="A161" s="19" t="s">
        <v>159</v>
      </c>
      <c r="B161" s="18">
        <f>(B50/SUM($B$50:$J$50))*100</f>
        <v>0</v>
      </c>
      <c r="C161" s="18">
        <f t="shared" ref="C161:J161" si="99">(C50/SUM($B$50:$J$50))*100</f>
        <v>0</v>
      </c>
      <c r="D161" s="18">
        <f t="shared" si="99"/>
        <v>0</v>
      </c>
      <c r="E161" s="18">
        <f t="shared" si="99"/>
        <v>100</v>
      </c>
      <c r="F161" s="18">
        <f t="shared" si="99"/>
        <v>0</v>
      </c>
      <c r="G161" s="18">
        <f t="shared" si="99"/>
        <v>0</v>
      </c>
      <c r="H161" s="18">
        <f t="shared" si="99"/>
        <v>0</v>
      </c>
      <c r="I161" s="18">
        <f t="shared" si="99"/>
        <v>0</v>
      </c>
      <c r="J161" s="18">
        <f t="shared" si="99"/>
        <v>0</v>
      </c>
    </row>
    <row r="162" spans="1:10">
      <c r="A162" s="19" t="s">
        <v>160</v>
      </c>
      <c r="B162" s="18">
        <f>B50/B$58</f>
        <v>0</v>
      </c>
      <c r="C162" s="18">
        <f t="shared" ref="C162:J162" si="100">C50/C$58</f>
        <v>0</v>
      </c>
      <c r="D162" s="18">
        <f t="shared" si="100"/>
        <v>0</v>
      </c>
      <c r="E162" s="18">
        <f t="shared" si="100"/>
        <v>3.6155904259165522E-3</v>
      </c>
      <c r="F162" s="18">
        <f t="shared" si="100"/>
        <v>0</v>
      </c>
      <c r="G162" s="18">
        <f t="shared" si="100"/>
        <v>0</v>
      </c>
      <c r="H162" s="18">
        <f t="shared" si="100"/>
        <v>0</v>
      </c>
      <c r="I162" s="18">
        <f t="shared" si="100"/>
        <v>0</v>
      </c>
      <c r="J162" s="18">
        <f t="shared" si="100"/>
        <v>0</v>
      </c>
    </row>
    <row r="163" spans="1:10">
      <c r="A163" s="19" t="s">
        <v>161</v>
      </c>
      <c r="B163" s="18">
        <f>(B51/SUM($B$51:$J$51))*100</f>
        <v>0</v>
      </c>
      <c r="C163" s="18">
        <f t="shared" ref="C163:J163" si="101">(C51/SUM($B$51:$J$51))*100</f>
        <v>0</v>
      </c>
      <c r="D163" s="18">
        <f t="shared" si="101"/>
        <v>0</v>
      </c>
      <c r="E163" s="18">
        <f t="shared" si="101"/>
        <v>100</v>
      </c>
      <c r="F163" s="18">
        <f t="shared" si="101"/>
        <v>0</v>
      </c>
      <c r="G163" s="18">
        <f t="shared" si="101"/>
        <v>0</v>
      </c>
      <c r="H163" s="18">
        <f t="shared" si="101"/>
        <v>0</v>
      </c>
      <c r="I163" s="18">
        <f t="shared" si="101"/>
        <v>0</v>
      </c>
      <c r="J163" s="18">
        <f t="shared" si="101"/>
        <v>0</v>
      </c>
    </row>
    <row r="164" spans="1:10">
      <c r="A164" s="19" t="s">
        <v>162</v>
      </c>
      <c r="B164" s="18">
        <f>B51/B$58</f>
        <v>0</v>
      </c>
      <c r="C164" s="18">
        <f t="shared" ref="C164:J164" si="102">C51/C$58</f>
        <v>0</v>
      </c>
      <c r="D164" s="18">
        <f t="shared" si="102"/>
        <v>0</v>
      </c>
      <c r="E164" s="18">
        <f t="shared" si="102"/>
        <v>5.7849446814664833E-3</v>
      </c>
      <c r="F164" s="18">
        <f t="shared" si="102"/>
        <v>0</v>
      </c>
      <c r="G164" s="18">
        <f t="shared" si="102"/>
        <v>0</v>
      </c>
      <c r="H164" s="18">
        <f t="shared" si="102"/>
        <v>0</v>
      </c>
      <c r="I164" s="18">
        <f t="shared" si="102"/>
        <v>0</v>
      </c>
      <c r="J164" s="18">
        <f t="shared" si="102"/>
        <v>0</v>
      </c>
    </row>
    <row r="165" spans="1:10">
      <c r="A165" s="19" t="s">
        <v>163</v>
      </c>
      <c r="B165" s="18">
        <f>(B52/SUM($B$52:$J$52))*100</f>
        <v>0</v>
      </c>
      <c r="C165" s="18">
        <f t="shared" ref="C165:J165" si="103">(C52/SUM($B$52:$J$52))*100</f>
        <v>0</v>
      </c>
      <c r="D165" s="18">
        <f t="shared" si="103"/>
        <v>0</v>
      </c>
      <c r="E165" s="18">
        <f t="shared" si="103"/>
        <v>100</v>
      </c>
      <c r="F165" s="18">
        <f t="shared" si="103"/>
        <v>0</v>
      </c>
      <c r="G165" s="18">
        <f t="shared" si="103"/>
        <v>0</v>
      </c>
      <c r="H165" s="18">
        <f t="shared" si="103"/>
        <v>0</v>
      </c>
      <c r="I165" s="18">
        <f t="shared" si="103"/>
        <v>0</v>
      </c>
      <c r="J165" s="18">
        <f t="shared" si="103"/>
        <v>0</v>
      </c>
    </row>
    <row r="166" spans="1:10">
      <c r="A166" s="19" t="s">
        <v>164</v>
      </c>
      <c r="B166" s="18">
        <f>B52/B$58</f>
        <v>0</v>
      </c>
      <c r="C166" s="18">
        <f t="shared" ref="C166:J166" si="104">C52/C$58</f>
        <v>0</v>
      </c>
      <c r="D166" s="18">
        <f t="shared" si="104"/>
        <v>0</v>
      </c>
      <c r="E166" s="18">
        <f t="shared" si="104"/>
        <v>1.4462361703666208E-3</v>
      </c>
      <c r="F166" s="18">
        <f t="shared" si="104"/>
        <v>0</v>
      </c>
      <c r="G166" s="18">
        <f t="shared" si="104"/>
        <v>0</v>
      </c>
      <c r="H166" s="18">
        <f t="shared" si="104"/>
        <v>0</v>
      </c>
      <c r="I166" s="18">
        <f t="shared" si="104"/>
        <v>0</v>
      </c>
      <c r="J166" s="18">
        <f t="shared" si="104"/>
        <v>0</v>
      </c>
    </row>
    <row r="167" spans="1:10">
      <c r="A167" s="19" t="s">
        <v>165</v>
      </c>
      <c r="B167" s="18">
        <f>(B53/SUM($B$53:$J$53))*100</f>
        <v>0</v>
      </c>
      <c r="C167" s="18">
        <f t="shared" ref="C167:J167" si="105">(C53/SUM($B$53:$J$53))*100</f>
        <v>0</v>
      </c>
      <c r="D167" s="18">
        <f t="shared" si="105"/>
        <v>0</v>
      </c>
      <c r="E167" s="18">
        <f t="shared" si="105"/>
        <v>100</v>
      </c>
      <c r="F167" s="18">
        <f t="shared" si="105"/>
        <v>0</v>
      </c>
      <c r="G167" s="18">
        <f t="shared" si="105"/>
        <v>0</v>
      </c>
      <c r="H167" s="18">
        <f t="shared" si="105"/>
        <v>0</v>
      </c>
      <c r="I167" s="18">
        <f t="shared" si="105"/>
        <v>0</v>
      </c>
      <c r="J167" s="18">
        <f t="shared" si="105"/>
        <v>0</v>
      </c>
    </row>
    <row r="168" spans="1:10">
      <c r="A168" s="19" t="s">
        <v>166</v>
      </c>
      <c r="B168" s="18">
        <f>B53/B$58</f>
        <v>0</v>
      </c>
      <c r="C168" s="18">
        <f t="shared" ref="C168:J168" si="106">C53/C$58</f>
        <v>0</v>
      </c>
      <c r="D168" s="18">
        <f t="shared" si="106"/>
        <v>0</v>
      </c>
      <c r="E168" s="18">
        <f t="shared" si="106"/>
        <v>1.0123653192566345E-2</v>
      </c>
      <c r="F168" s="18">
        <f t="shared" si="106"/>
        <v>0</v>
      </c>
      <c r="G168" s="18">
        <f t="shared" si="106"/>
        <v>0</v>
      </c>
      <c r="H168" s="18">
        <f t="shared" si="106"/>
        <v>0</v>
      </c>
      <c r="I168" s="18">
        <f t="shared" si="106"/>
        <v>0</v>
      </c>
      <c r="J168" s="18">
        <f t="shared" si="106"/>
        <v>0</v>
      </c>
    </row>
    <row r="169" spans="1:10">
      <c r="A169" s="1" t="s">
        <v>167</v>
      </c>
      <c r="B169" s="18">
        <f>(B54/SUM($B$54:$J$54))*100</f>
        <v>0</v>
      </c>
      <c r="C169" s="18">
        <f t="shared" ref="C169:J169" si="107">(C54/SUM($B$54:$J$54))*100</f>
        <v>0</v>
      </c>
      <c r="D169" s="18">
        <f t="shared" si="107"/>
        <v>0</v>
      </c>
      <c r="E169" s="18">
        <f t="shared" si="107"/>
        <v>0</v>
      </c>
      <c r="F169" s="18">
        <f t="shared" si="107"/>
        <v>16.666666666666664</v>
      </c>
      <c r="G169" s="18">
        <f t="shared" si="107"/>
        <v>0</v>
      </c>
      <c r="H169" s="18">
        <f t="shared" si="107"/>
        <v>0</v>
      </c>
      <c r="I169" s="18">
        <f t="shared" si="107"/>
        <v>83.333333333333343</v>
      </c>
      <c r="J169" s="18">
        <f t="shared" si="107"/>
        <v>0</v>
      </c>
    </row>
    <row r="170" spans="1:10">
      <c r="A170" s="1" t="s">
        <v>168</v>
      </c>
      <c r="B170" s="18">
        <f>B54/B$58</f>
        <v>0</v>
      </c>
      <c r="C170" s="18">
        <f t="shared" ref="C170:J170" si="108">C54/C$58</f>
        <v>0</v>
      </c>
      <c r="D170" s="18">
        <f t="shared" si="108"/>
        <v>0</v>
      </c>
      <c r="E170" s="18">
        <f t="shared" si="108"/>
        <v>0</v>
      </c>
      <c r="F170" s="18">
        <f t="shared" si="108"/>
        <v>6.1580146560748818E-3</v>
      </c>
      <c r="G170" s="18">
        <f t="shared" si="108"/>
        <v>0</v>
      </c>
      <c r="H170" s="18">
        <f t="shared" si="108"/>
        <v>0</v>
      </c>
      <c r="I170" s="18">
        <f t="shared" si="108"/>
        <v>1.4322543683758234E-2</v>
      </c>
      <c r="J170" s="18">
        <f t="shared" si="108"/>
        <v>0</v>
      </c>
    </row>
    <row r="171" spans="1:10">
      <c r="A171" s="1" t="s">
        <v>169</v>
      </c>
      <c r="B171" s="18">
        <f>(B55/SUM($B$55:$J$55))*100</f>
        <v>0</v>
      </c>
      <c r="C171" s="18">
        <f t="shared" ref="C171:J171" si="109">(C55/SUM($B$55:$J$55))*100</f>
        <v>0</v>
      </c>
      <c r="D171" s="18">
        <f t="shared" si="109"/>
        <v>0</v>
      </c>
      <c r="E171" s="18">
        <f t="shared" si="109"/>
        <v>0</v>
      </c>
      <c r="F171" s="18">
        <f t="shared" si="109"/>
        <v>0</v>
      </c>
      <c r="G171" s="18">
        <f t="shared" si="109"/>
        <v>100</v>
      </c>
      <c r="H171" s="18">
        <f t="shared" si="109"/>
        <v>0</v>
      </c>
      <c r="I171" s="18">
        <f t="shared" si="109"/>
        <v>0</v>
      </c>
      <c r="J171" s="18">
        <f t="shared" si="109"/>
        <v>0</v>
      </c>
    </row>
    <row r="172" spans="1:10">
      <c r="A172" s="1" t="s">
        <v>170</v>
      </c>
      <c r="B172" s="18">
        <f>B55/B$58</f>
        <v>0</v>
      </c>
      <c r="C172" s="18">
        <f t="shared" ref="C172:J172" si="110">C55/C$58</f>
        <v>0</v>
      </c>
      <c r="D172" s="18">
        <f t="shared" si="110"/>
        <v>0</v>
      </c>
      <c r="E172" s="18">
        <f t="shared" si="110"/>
        <v>0</v>
      </c>
      <c r="F172" s="18">
        <f t="shared" si="110"/>
        <v>0</v>
      </c>
      <c r="G172" s="18">
        <f t="shared" si="110"/>
        <v>9.7975179621162638E-3</v>
      </c>
      <c r="H172" s="18">
        <f t="shared" si="110"/>
        <v>0</v>
      </c>
      <c r="I172" s="18">
        <f t="shared" si="110"/>
        <v>0</v>
      </c>
      <c r="J172" s="18">
        <f t="shared" si="110"/>
        <v>0</v>
      </c>
    </row>
    <row r="173" spans="1:10">
      <c r="A173" s="49" t="s">
        <v>171</v>
      </c>
      <c r="B173" s="18">
        <f>(B56/SUM($B$56:$J$56))*100</f>
        <v>0</v>
      </c>
      <c r="C173" s="18">
        <f t="shared" ref="C173:J173" si="111">(C56/SUM($B$56:$J$56))*100</f>
        <v>0</v>
      </c>
      <c r="D173" s="18">
        <f t="shared" si="111"/>
        <v>0</v>
      </c>
      <c r="E173" s="18">
        <f t="shared" si="111"/>
        <v>0</v>
      </c>
      <c r="F173" s="18">
        <f t="shared" si="111"/>
        <v>0</v>
      </c>
      <c r="G173" s="18">
        <f t="shared" si="111"/>
        <v>100</v>
      </c>
      <c r="H173" s="18">
        <f t="shared" si="111"/>
        <v>0</v>
      </c>
      <c r="I173" s="18">
        <f t="shared" si="111"/>
        <v>0</v>
      </c>
      <c r="J173" s="18">
        <f t="shared" si="111"/>
        <v>0</v>
      </c>
    </row>
    <row r="174" spans="1:10">
      <c r="A174" s="49" t="s">
        <v>172</v>
      </c>
      <c r="B174" s="18">
        <f>B55/B$58</f>
        <v>0</v>
      </c>
      <c r="C174" s="18">
        <f t="shared" ref="C174:J174" si="112">C55/C$58</f>
        <v>0</v>
      </c>
      <c r="D174" s="18">
        <f t="shared" si="112"/>
        <v>0</v>
      </c>
      <c r="E174" s="18">
        <f t="shared" si="112"/>
        <v>0</v>
      </c>
      <c r="F174" s="18">
        <f t="shared" si="112"/>
        <v>0</v>
      </c>
      <c r="G174" s="18">
        <f t="shared" si="112"/>
        <v>9.7975179621162638E-3</v>
      </c>
      <c r="H174" s="18">
        <f t="shared" si="112"/>
        <v>0</v>
      </c>
      <c r="I174" s="18">
        <f t="shared" si="112"/>
        <v>0</v>
      </c>
      <c r="J174" s="18">
        <f t="shared" si="112"/>
        <v>0</v>
      </c>
    </row>
    <row r="175" spans="1:10">
      <c r="A175" s="9"/>
    </row>
    <row r="176" spans="1:10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</sheetData>
  <phoneticPr fontId="4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esfuerzo secciones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Nana Blanc</cp:lastModifiedBy>
  <dcterms:created xsi:type="dcterms:W3CDTF">1996-11-27T10:00:00Z</dcterms:created>
  <dcterms:modified xsi:type="dcterms:W3CDTF">2022-09-01T13:49:27Z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2058-11.2.0.9665</vt:lpwstr>
  </property>
</Properties>
</file>