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blanc\Documents\GitHub\nana-project\birds-chile-project_Blanc_Anais\inputs\xls\"/>
    </mc:Choice>
  </mc:AlternateContent>
  <xr:revisionPtr revIDLastSave="0" documentId="13_ncr:1_{AAC0E035-5FED-4E8F-8DA0-0B1148F62E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2" i="1" l="1"/>
  <c r="H40" i="1"/>
  <c r="G40" i="1"/>
  <c r="F40" i="1"/>
  <c r="E40" i="1"/>
  <c r="D40" i="1"/>
  <c r="C40" i="1"/>
  <c r="B40" i="1"/>
  <c r="H36" i="1"/>
  <c r="G36" i="1"/>
  <c r="F36" i="1"/>
  <c r="E36" i="1"/>
  <c r="D36" i="1"/>
  <c r="C36" i="1"/>
  <c r="B36" i="1"/>
  <c r="C62" i="1"/>
  <c r="H62" i="1"/>
  <c r="G62" i="1"/>
  <c r="F62" i="1"/>
  <c r="E62" i="1"/>
  <c r="B62" i="1"/>
  <c r="C61" i="1"/>
  <c r="D61" i="1"/>
  <c r="E61" i="1"/>
  <c r="F61" i="1"/>
  <c r="G61" i="1"/>
  <c r="H61" i="1"/>
  <c r="B61" i="1"/>
  <c r="C80" i="1"/>
  <c r="D80" i="1"/>
  <c r="E80" i="1"/>
  <c r="F80" i="1"/>
  <c r="G80" i="1"/>
  <c r="H80" i="1"/>
  <c r="B80" i="1"/>
  <c r="C53" i="1"/>
  <c r="D53" i="1"/>
  <c r="E53" i="1"/>
  <c r="F53" i="1"/>
  <c r="G53" i="1"/>
  <c r="H53" i="1"/>
  <c r="B53" i="1"/>
  <c r="C49" i="1"/>
  <c r="D49" i="1"/>
  <c r="E49" i="1"/>
  <c r="F49" i="1"/>
  <c r="G49" i="1"/>
  <c r="H49" i="1"/>
  <c r="B49" i="1"/>
  <c r="C47" i="1"/>
  <c r="D47" i="1"/>
  <c r="E47" i="1"/>
  <c r="F47" i="1"/>
  <c r="G47" i="1"/>
  <c r="H47" i="1"/>
  <c r="B47" i="1"/>
  <c r="D107" i="1"/>
  <c r="E107" i="1"/>
  <c r="H107" i="1"/>
  <c r="G107" i="1"/>
  <c r="F107" i="1"/>
  <c r="C107" i="1"/>
  <c r="B107" i="1"/>
  <c r="C106" i="1"/>
  <c r="D106" i="1"/>
  <c r="E106" i="1"/>
  <c r="F106" i="1"/>
  <c r="G106" i="1"/>
  <c r="H106" i="1"/>
  <c r="B106" i="1"/>
  <c r="H105" i="1"/>
  <c r="D105" i="1"/>
  <c r="E105" i="1"/>
  <c r="F105" i="1"/>
  <c r="G105" i="1"/>
  <c r="C105" i="1"/>
  <c r="B105" i="1"/>
  <c r="C104" i="1"/>
  <c r="D104" i="1"/>
  <c r="E104" i="1"/>
  <c r="F104" i="1"/>
  <c r="G104" i="1"/>
  <c r="H104" i="1"/>
  <c r="B104" i="1"/>
  <c r="H103" i="1"/>
  <c r="G103" i="1"/>
  <c r="D103" i="1"/>
  <c r="C103" i="1"/>
  <c r="E103" i="1"/>
  <c r="F103" i="1"/>
  <c r="B103" i="1"/>
  <c r="C102" i="1"/>
  <c r="D102" i="1"/>
  <c r="E102" i="1"/>
  <c r="F102" i="1"/>
  <c r="G102" i="1"/>
  <c r="H102" i="1"/>
  <c r="B102" i="1"/>
  <c r="H101" i="1"/>
  <c r="G101" i="1"/>
  <c r="C101" i="1"/>
  <c r="D101" i="1"/>
  <c r="E101" i="1"/>
  <c r="F101" i="1"/>
  <c r="B101" i="1"/>
  <c r="C100" i="1"/>
  <c r="D100" i="1"/>
  <c r="E100" i="1"/>
  <c r="F100" i="1"/>
  <c r="G100" i="1"/>
  <c r="H100" i="1"/>
  <c r="B100" i="1"/>
  <c r="B99" i="1"/>
  <c r="C98" i="1"/>
  <c r="D98" i="1"/>
  <c r="E98" i="1"/>
  <c r="F98" i="1"/>
  <c r="G98" i="1"/>
  <c r="H98" i="1"/>
  <c r="B98" i="1"/>
  <c r="C97" i="1"/>
  <c r="B97" i="1"/>
  <c r="C96" i="1"/>
  <c r="D96" i="1"/>
  <c r="E96" i="1"/>
  <c r="F96" i="1"/>
  <c r="G96" i="1"/>
  <c r="H96" i="1"/>
  <c r="B96" i="1"/>
  <c r="H97" i="1"/>
  <c r="G97" i="1"/>
  <c r="F97" i="1"/>
  <c r="E97" i="1"/>
  <c r="D97" i="1"/>
  <c r="D95" i="1"/>
  <c r="E95" i="1"/>
  <c r="F95" i="1"/>
  <c r="C95" i="1"/>
  <c r="H95" i="1"/>
  <c r="G95" i="1"/>
  <c r="B95" i="1"/>
  <c r="C94" i="1"/>
  <c r="D94" i="1"/>
  <c r="E94" i="1"/>
  <c r="F94" i="1"/>
  <c r="G94" i="1"/>
  <c r="H94" i="1"/>
  <c r="B94" i="1"/>
  <c r="H93" i="1"/>
  <c r="G93" i="1"/>
  <c r="B93" i="1"/>
  <c r="C92" i="1"/>
  <c r="D92" i="1"/>
  <c r="E92" i="1"/>
  <c r="F92" i="1"/>
  <c r="G92" i="1"/>
  <c r="H92" i="1"/>
  <c r="B92" i="1"/>
  <c r="F93" i="1"/>
  <c r="E93" i="1"/>
  <c r="D93" i="1"/>
  <c r="C93" i="1"/>
  <c r="H91" i="1"/>
  <c r="B91" i="1"/>
  <c r="C91" i="1"/>
  <c r="D91" i="1"/>
  <c r="E91" i="1"/>
  <c r="F91" i="1"/>
  <c r="G91" i="1"/>
  <c r="C90" i="1"/>
  <c r="D90" i="1"/>
  <c r="E90" i="1"/>
  <c r="F90" i="1"/>
  <c r="G90" i="1"/>
  <c r="H90" i="1"/>
  <c r="B90" i="1"/>
  <c r="F89" i="1"/>
  <c r="D89" i="1"/>
  <c r="E89" i="1"/>
  <c r="G89" i="1"/>
  <c r="H89" i="1"/>
  <c r="C89" i="1"/>
  <c r="C88" i="1"/>
  <c r="D88" i="1"/>
  <c r="E88" i="1"/>
  <c r="F88" i="1"/>
  <c r="G88" i="1"/>
  <c r="H88" i="1"/>
  <c r="B88" i="1"/>
  <c r="H87" i="1"/>
  <c r="G87" i="1"/>
  <c r="D87" i="1"/>
  <c r="E87" i="1"/>
  <c r="F87" i="1"/>
  <c r="C87" i="1"/>
  <c r="C86" i="1"/>
  <c r="D86" i="1"/>
  <c r="E86" i="1"/>
  <c r="F86" i="1"/>
  <c r="G86" i="1"/>
  <c r="H86" i="1"/>
  <c r="B86" i="1"/>
  <c r="C85" i="1"/>
  <c r="D85" i="1"/>
  <c r="E85" i="1"/>
  <c r="F85" i="1"/>
  <c r="G85" i="1"/>
  <c r="H85" i="1"/>
  <c r="B85" i="1"/>
  <c r="C84" i="1"/>
  <c r="D84" i="1"/>
  <c r="E84" i="1"/>
  <c r="F84" i="1"/>
  <c r="G84" i="1"/>
  <c r="H84" i="1"/>
  <c r="B84" i="1"/>
  <c r="H83" i="1"/>
  <c r="G83" i="1"/>
  <c r="C83" i="1"/>
  <c r="D83" i="1"/>
  <c r="E83" i="1"/>
  <c r="F83" i="1"/>
  <c r="B83" i="1"/>
  <c r="C82" i="1"/>
  <c r="D82" i="1"/>
  <c r="E82" i="1"/>
  <c r="F82" i="1"/>
  <c r="G82" i="1"/>
  <c r="H82" i="1"/>
  <c r="B82" i="1"/>
  <c r="H81" i="1"/>
  <c r="C81" i="1"/>
  <c r="D81" i="1"/>
  <c r="E81" i="1"/>
  <c r="F81" i="1"/>
  <c r="G81" i="1"/>
  <c r="B81" i="1"/>
  <c r="E79" i="1"/>
  <c r="C79" i="1"/>
  <c r="D79" i="1"/>
  <c r="F79" i="1"/>
  <c r="G79" i="1"/>
  <c r="H79" i="1"/>
  <c r="B79" i="1"/>
  <c r="C78" i="1"/>
  <c r="D78" i="1"/>
  <c r="E78" i="1"/>
  <c r="F78" i="1"/>
  <c r="G78" i="1"/>
  <c r="H78" i="1"/>
  <c r="B78" i="1"/>
  <c r="G77" i="1"/>
  <c r="H77" i="1"/>
  <c r="C76" i="1"/>
  <c r="D76" i="1"/>
  <c r="E76" i="1"/>
  <c r="F76" i="1"/>
  <c r="G76" i="1"/>
  <c r="H76" i="1"/>
  <c r="B76" i="1"/>
  <c r="B75" i="1"/>
  <c r="C75" i="1"/>
  <c r="D75" i="1"/>
  <c r="E75" i="1"/>
  <c r="F75" i="1"/>
  <c r="H75" i="1"/>
  <c r="G75" i="1"/>
  <c r="C74" i="1"/>
  <c r="D74" i="1"/>
  <c r="E74" i="1"/>
  <c r="F74" i="1"/>
  <c r="G74" i="1"/>
  <c r="H74" i="1"/>
  <c r="B74" i="1"/>
  <c r="H73" i="1"/>
  <c r="B73" i="1"/>
  <c r="C72" i="1"/>
  <c r="D72" i="1"/>
  <c r="E72" i="1"/>
  <c r="F72" i="1"/>
  <c r="G72" i="1"/>
  <c r="H72" i="1"/>
  <c r="B72" i="1"/>
  <c r="F71" i="1"/>
  <c r="H71" i="1"/>
  <c r="G71" i="1"/>
  <c r="C70" i="1"/>
  <c r="D70" i="1"/>
  <c r="E70" i="1"/>
  <c r="F70" i="1"/>
  <c r="G70" i="1"/>
  <c r="H70" i="1"/>
  <c r="B70" i="1"/>
  <c r="H69" i="1"/>
  <c r="G69" i="1"/>
  <c r="F69" i="1"/>
  <c r="E69" i="1"/>
  <c r="D69" i="1"/>
  <c r="C69" i="1"/>
  <c r="B69" i="1"/>
  <c r="C68" i="1"/>
  <c r="D68" i="1"/>
  <c r="E68" i="1"/>
  <c r="F68" i="1"/>
  <c r="G68" i="1"/>
  <c r="H68" i="1"/>
  <c r="B68" i="1"/>
  <c r="B67" i="1"/>
  <c r="C67" i="1"/>
  <c r="D67" i="1"/>
  <c r="E67" i="1"/>
  <c r="F67" i="1"/>
  <c r="H67" i="1"/>
  <c r="G67" i="1"/>
  <c r="C66" i="1"/>
  <c r="D66" i="1"/>
  <c r="E66" i="1"/>
  <c r="F66" i="1"/>
  <c r="G66" i="1"/>
  <c r="H66" i="1"/>
  <c r="B66" i="1"/>
  <c r="H65" i="1"/>
  <c r="G65" i="1"/>
  <c r="C65" i="1"/>
  <c r="D65" i="1"/>
  <c r="E65" i="1"/>
  <c r="F65" i="1"/>
  <c r="B65" i="1"/>
  <c r="C64" i="1"/>
  <c r="D64" i="1"/>
  <c r="E64" i="1"/>
  <c r="F64" i="1"/>
  <c r="G64" i="1"/>
  <c r="H64" i="1"/>
  <c r="B64" i="1"/>
  <c r="G63" i="1"/>
  <c r="C63" i="1"/>
  <c r="D63" i="1"/>
  <c r="E63" i="1"/>
  <c r="F63" i="1"/>
  <c r="H63" i="1"/>
  <c r="B63" i="1"/>
  <c r="B60" i="1"/>
  <c r="D60" i="1"/>
  <c r="E60" i="1"/>
  <c r="F60" i="1"/>
  <c r="G60" i="1"/>
  <c r="H60" i="1"/>
  <c r="C60" i="1"/>
  <c r="C59" i="1"/>
  <c r="D59" i="1"/>
  <c r="E59" i="1"/>
  <c r="F59" i="1"/>
  <c r="G59" i="1"/>
  <c r="H59" i="1"/>
  <c r="B59" i="1"/>
  <c r="B58" i="1"/>
  <c r="E58" i="1"/>
  <c r="D58" i="1"/>
  <c r="F58" i="1"/>
  <c r="G58" i="1"/>
  <c r="H58" i="1"/>
  <c r="C58" i="1"/>
  <c r="C57" i="1"/>
  <c r="D57" i="1"/>
  <c r="E57" i="1"/>
  <c r="F57" i="1"/>
  <c r="G57" i="1"/>
  <c r="H57" i="1"/>
  <c r="B57" i="1"/>
  <c r="B56" i="1"/>
  <c r="D56" i="1"/>
  <c r="E56" i="1"/>
  <c r="F56" i="1"/>
  <c r="G56" i="1"/>
  <c r="H56" i="1"/>
  <c r="C56" i="1"/>
  <c r="C55" i="1"/>
  <c r="D55" i="1"/>
  <c r="E55" i="1"/>
  <c r="F55" i="1"/>
  <c r="G55" i="1"/>
  <c r="H55" i="1"/>
  <c r="B55" i="1"/>
  <c r="B54" i="1"/>
  <c r="D54" i="1"/>
  <c r="E54" i="1"/>
  <c r="F54" i="1"/>
  <c r="G54" i="1"/>
  <c r="H54" i="1"/>
  <c r="C54" i="1"/>
  <c r="D52" i="1"/>
  <c r="E52" i="1"/>
  <c r="F52" i="1"/>
  <c r="G52" i="1"/>
  <c r="H52" i="1"/>
  <c r="C52" i="1"/>
  <c r="C51" i="1"/>
  <c r="D51" i="1"/>
  <c r="E51" i="1"/>
  <c r="F51" i="1"/>
  <c r="G51" i="1"/>
  <c r="H51" i="1"/>
  <c r="B51" i="1"/>
  <c r="H50" i="1"/>
  <c r="G50" i="1"/>
  <c r="F50" i="1"/>
  <c r="E50" i="1"/>
  <c r="D50" i="1"/>
  <c r="C50" i="1"/>
  <c r="B50" i="1"/>
  <c r="H48" i="1"/>
  <c r="G48" i="1"/>
  <c r="F48" i="1"/>
  <c r="E48" i="1"/>
  <c r="D48" i="1"/>
  <c r="C48" i="1"/>
  <c r="B48" i="1"/>
  <c r="H46" i="1"/>
  <c r="G46" i="1"/>
  <c r="F46" i="1"/>
  <c r="E46" i="1"/>
  <c r="D46" i="1"/>
  <c r="C46" i="1"/>
  <c r="B46" i="1"/>
  <c r="C45" i="1"/>
  <c r="D45" i="1"/>
  <c r="E45" i="1"/>
  <c r="F45" i="1"/>
  <c r="G45" i="1"/>
  <c r="H45" i="1"/>
  <c r="B45" i="1"/>
  <c r="H44" i="1"/>
  <c r="G44" i="1"/>
  <c r="F44" i="1"/>
  <c r="E44" i="1"/>
  <c r="D44" i="1"/>
  <c r="C44" i="1"/>
  <c r="B44" i="1"/>
  <c r="C43" i="1"/>
  <c r="D43" i="1"/>
  <c r="E43" i="1"/>
  <c r="F43" i="1"/>
  <c r="G43" i="1"/>
  <c r="H43" i="1"/>
  <c r="B43" i="1"/>
</calcChain>
</file>

<file path=xl/sharedStrings.xml><?xml version="1.0" encoding="utf-8"?>
<sst xmlns="http://schemas.openxmlformats.org/spreadsheetml/2006/main" count="107" uniqueCount="107">
  <si>
    <t>Cormorán Imperial</t>
  </si>
  <si>
    <t>Yeco</t>
  </si>
  <si>
    <t>Cormorán de las Rocas</t>
  </si>
  <si>
    <t>Gaviota Dominicana</t>
  </si>
  <si>
    <t>Petrel Gigante</t>
  </si>
  <si>
    <t>Petrel Plateado</t>
  </si>
  <si>
    <t>Petrel Antártico</t>
  </si>
  <si>
    <t>Fardela Negra</t>
  </si>
  <si>
    <t>Albatros Ceja Negra</t>
  </si>
  <si>
    <t>Yunco de Magallanes</t>
  </si>
  <si>
    <t>Cisne Cuello Negro</t>
  </si>
  <si>
    <t>Cisne Coscoroba</t>
  </si>
  <si>
    <t>Quetro No Volador</t>
  </si>
  <si>
    <t>Quetro Volador</t>
  </si>
  <si>
    <t>Pato Jergón Chico</t>
  </si>
  <si>
    <t>Pato Juarjual</t>
  </si>
  <si>
    <t>Pato Real</t>
  </si>
  <si>
    <t>Caranca</t>
  </si>
  <si>
    <t>Caiquén</t>
  </si>
  <si>
    <t>Canquén</t>
  </si>
  <si>
    <t>Pingüino de Magallanes</t>
  </si>
  <si>
    <t>Pilpilén Austral</t>
  </si>
  <si>
    <t>Pimpollo</t>
  </si>
  <si>
    <t>Huala</t>
  </si>
  <si>
    <t>Tagua Chica</t>
  </si>
  <si>
    <t>Martín Pescador</t>
  </si>
  <si>
    <t>Churrete</t>
  </si>
  <si>
    <t>Queltehue</t>
  </si>
  <si>
    <t>Bandurria</t>
  </si>
  <si>
    <t>Tiuque</t>
  </si>
  <si>
    <t>Tordo</t>
  </si>
  <si>
    <t>%</t>
  </si>
  <si>
    <t>% Cormorán Imperial</t>
  </si>
  <si>
    <t>% Yeco</t>
  </si>
  <si>
    <t>% Cormorán de las Rocas</t>
  </si>
  <si>
    <t>% Gaviota Dominicana</t>
  </si>
  <si>
    <t>% Petrel Gigante</t>
  </si>
  <si>
    <t>% Fardela Negra</t>
  </si>
  <si>
    <t>% Quetro No Volador</t>
  </si>
  <si>
    <t>% Pato Jergón Chico</t>
  </si>
  <si>
    <t>% Churrete</t>
  </si>
  <si>
    <t>% Martín Pescador</t>
  </si>
  <si>
    <t>% Tiuque</t>
  </si>
  <si>
    <t>% Petrel Plateado</t>
  </si>
  <si>
    <t>% Petrel Antártico</t>
  </si>
  <si>
    <t>% Cisne Cuello Negro</t>
  </si>
  <si>
    <t>% Cisne Coscoroba</t>
  </si>
  <si>
    <t>% Quetro Volador</t>
  </si>
  <si>
    <t>% Pato Juarjual</t>
  </si>
  <si>
    <t>% Pato Real</t>
  </si>
  <si>
    <t>% Caranca</t>
  </si>
  <si>
    <t>% Caiquén</t>
  </si>
  <si>
    <t>% Canquén</t>
  </si>
  <si>
    <t>% Pingüino de Magallanes</t>
  </si>
  <si>
    <t>% Pilpilén Austral</t>
  </si>
  <si>
    <t>% Pimpollo</t>
  </si>
  <si>
    <t>% Huala</t>
  </si>
  <si>
    <t>% Tagua Chica</t>
  </si>
  <si>
    <t>% Queltehue</t>
  </si>
  <si>
    <t>% Bandurria</t>
  </si>
  <si>
    <t>% Tordo</t>
  </si>
  <si>
    <t>% Albatros Ceja Negra</t>
  </si>
  <si>
    <t>Cóndor</t>
  </si>
  <si>
    <t>% Cóndor</t>
  </si>
  <si>
    <t>Gaviotín Suramericano</t>
  </si>
  <si>
    <t>% Gaviotín Suramericano</t>
  </si>
  <si>
    <t>All</t>
  </si>
  <si>
    <t>Area</t>
  </si>
  <si>
    <t>Density</t>
  </si>
  <si>
    <t>Density Cormorán Imperial</t>
  </si>
  <si>
    <t>Density Yeco</t>
  </si>
  <si>
    <t>Density Cormorán de las Rocas</t>
  </si>
  <si>
    <t>Density Gaviota Dominicana</t>
  </si>
  <si>
    <t>Density Gaviotín Suramericano</t>
  </si>
  <si>
    <t>Density Petrel Gigante</t>
  </si>
  <si>
    <t>Density Petrel Plateado</t>
  </si>
  <si>
    <t>Density Petrel Antártico</t>
  </si>
  <si>
    <t>Density Fardela Negra</t>
  </si>
  <si>
    <t>Density Albatros Ceja Negra</t>
  </si>
  <si>
    <t>Density Yunco de Magallanes</t>
  </si>
  <si>
    <t>Density Cisne Cuello Negro</t>
  </si>
  <si>
    <t>Density Cisne Coscoroba</t>
  </si>
  <si>
    <t>Density Quetro No Volador</t>
  </si>
  <si>
    <t>Density Quetro Volador</t>
  </si>
  <si>
    <t>Density Pato Jergón Chico</t>
  </si>
  <si>
    <t>Density Pato Juarjual</t>
  </si>
  <si>
    <t>Density Pato Real</t>
  </si>
  <si>
    <t>Density Caranca</t>
  </si>
  <si>
    <t>Density Caiquén</t>
  </si>
  <si>
    <t>Density Canquén</t>
  </si>
  <si>
    <t>Density Pingüino de Magallanes</t>
  </si>
  <si>
    <t>Density Pilpilén Austral</t>
  </si>
  <si>
    <t>Density Pimpollo</t>
  </si>
  <si>
    <t>Density Huala</t>
  </si>
  <si>
    <t>Density Tagua Chica</t>
  </si>
  <si>
    <t>Density Martín Pescador</t>
  </si>
  <si>
    <t>Density Churrete</t>
  </si>
  <si>
    <t>Density Queltehue</t>
  </si>
  <si>
    <t>Density Bandurria</t>
  </si>
  <si>
    <t>Density Tiuque</t>
  </si>
  <si>
    <t>Density Cóndor</t>
  </si>
  <si>
    <t>Density Tordo</t>
  </si>
  <si>
    <t>Sector</t>
  </si>
  <si>
    <t>Shannon Indice</t>
  </si>
  <si>
    <t>Simpson Indice</t>
  </si>
  <si>
    <t>Shannon Area</t>
  </si>
  <si>
    <t>Simpson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</si>
</sst>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color theme="1"/>
      <name val="Arial"/>
      <family val="2"/>
    </font>
    <font>
      <sz val="8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7"/>
  <sheetViews>
    <sheetView tabSelected="1" topLeftCell="A17" workbookViewId="0">
      <selection activeCell="A41" sqref="A41"/>
    </sheetView>
  </sheetViews>
  <sheetFormatPr baseColWidth="10" defaultColWidth="8.88671875" defaultRowHeight="11.4" x14ac:dyDescent="0.2"/>
  <cols>
    <col min="1" max="1" width="33.21875" style="2" customWidth="1"/>
    <col min="2" max="2" width="13.5546875" style="2" bestFit="1" customWidth="1"/>
    <col min="3" max="3" width="12.109375" style="2" bestFit="1" customWidth="1"/>
    <col min="4" max="4" width="11.5546875" style="2" bestFit="1" customWidth="1"/>
    <col min="5" max="7" width="12.109375" style="2" bestFit="1" customWidth="1"/>
    <col min="8" max="8" width="13.5546875" style="2" bestFit="1" customWidth="1"/>
    <col min="9" max="10" width="8.88671875" style="2"/>
    <col min="11" max="11" width="9.77734375" style="2" customWidth="1"/>
    <col min="12" max="16384" width="8.88671875" style="2"/>
  </cols>
  <sheetData>
    <row r="1" spans="1:9" ht="12" x14ac:dyDescent="0.2">
      <c r="A1" s="1" t="s">
        <v>102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</row>
    <row r="2" spans="1:9" x14ac:dyDescent="0.2">
      <c r="A2" s="3" t="s">
        <v>0</v>
      </c>
      <c r="B2" s="3">
        <v>92</v>
      </c>
      <c r="C2" s="3">
        <v>107</v>
      </c>
      <c r="D2" s="3">
        <v>7</v>
      </c>
      <c r="E2" s="3">
        <v>14</v>
      </c>
      <c r="F2" s="3">
        <v>15</v>
      </c>
      <c r="G2" s="3">
        <v>126</v>
      </c>
      <c r="H2" s="3">
        <v>30</v>
      </c>
      <c r="I2" s="10"/>
    </row>
    <row r="3" spans="1:9" x14ac:dyDescent="0.2">
      <c r="A3" s="3" t="s">
        <v>1</v>
      </c>
      <c r="B3" s="3">
        <v>6</v>
      </c>
      <c r="C3" s="3">
        <v>5</v>
      </c>
      <c r="D3" s="3">
        <v>7</v>
      </c>
      <c r="E3" s="3">
        <v>11</v>
      </c>
      <c r="F3" s="3">
        <v>1</v>
      </c>
      <c r="G3" s="3">
        <v>5</v>
      </c>
      <c r="H3" s="3">
        <v>10</v>
      </c>
      <c r="I3" s="10"/>
    </row>
    <row r="4" spans="1:9" x14ac:dyDescent="0.2">
      <c r="A4" s="3" t="s">
        <v>2</v>
      </c>
      <c r="B4" s="3">
        <v>0</v>
      </c>
      <c r="C4" s="3">
        <v>8</v>
      </c>
      <c r="D4" s="3">
        <v>0</v>
      </c>
      <c r="E4" s="3">
        <v>16</v>
      </c>
      <c r="F4" s="3">
        <v>0</v>
      </c>
      <c r="G4" s="3">
        <v>0</v>
      </c>
      <c r="H4" s="3">
        <v>1</v>
      </c>
      <c r="I4" s="10"/>
    </row>
    <row r="5" spans="1:9" x14ac:dyDescent="0.2">
      <c r="A5" s="3" t="s">
        <v>3</v>
      </c>
      <c r="B5" s="3">
        <v>92</v>
      </c>
      <c r="C5" s="3">
        <v>1</v>
      </c>
      <c r="D5" s="3">
        <v>37</v>
      </c>
      <c r="E5" s="3">
        <v>1</v>
      </c>
      <c r="F5" s="3">
        <v>12</v>
      </c>
      <c r="G5" s="3">
        <v>5</v>
      </c>
      <c r="H5" s="3">
        <v>23</v>
      </c>
      <c r="I5" s="10"/>
    </row>
    <row r="6" spans="1:9" x14ac:dyDescent="0.2">
      <c r="A6" s="3" t="s">
        <v>64</v>
      </c>
      <c r="B6" s="3">
        <v>0</v>
      </c>
      <c r="C6" s="3">
        <v>1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10"/>
    </row>
    <row r="7" spans="1:9" x14ac:dyDescent="0.2">
      <c r="A7" s="3" t="s">
        <v>4</v>
      </c>
      <c r="B7" s="3">
        <v>0</v>
      </c>
      <c r="C7" s="3">
        <v>1</v>
      </c>
      <c r="D7" s="3">
        <v>3</v>
      </c>
      <c r="E7" s="3">
        <v>0</v>
      </c>
      <c r="F7" s="3">
        <v>0</v>
      </c>
      <c r="G7" s="3">
        <v>0</v>
      </c>
      <c r="H7" s="3">
        <v>0</v>
      </c>
      <c r="I7" s="10"/>
    </row>
    <row r="8" spans="1:9" x14ac:dyDescent="0.2">
      <c r="A8" s="3" t="s">
        <v>5</v>
      </c>
      <c r="B8" s="3">
        <v>0</v>
      </c>
      <c r="C8" s="3">
        <v>1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0"/>
    </row>
    <row r="9" spans="1:9" x14ac:dyDescent="0.2">
      <c r="A9" s="3" t="s">
        <v>6</v>
      </c>
      <c r="B9" s="3">
        <v>0</v>
      </c>
      <c r="C9" s="3">
        <v>3</v>
      </c>
      <c r="D9" s="3">
        <v>0</v>
      </c>
      <c r="E9" s="3">
        <v>10</v>
      </c>
      <c r="F9" s="3">
        <v>0</v>
      </c>
      <c r="G9" s="3">
        <v>0</v>
      </c>
      <c r="H9" s="3">
        <v>0</v>
      </c>
      <c r="I9" s="10"/>
    </row>
    <row r="10" spans="1:9" x14ac:dyDescent="0.2">
      <c r="A10" s="3" t="s">
        <v>7</v>
      </c>
      <c r="B10" s="3">
        <v>0</v>
      </c>
      <c r="C10" s="3">
        <v>1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10"/>
    </row>
    <row r="11" spans="1:9" x14ac:dyDescent="0.2">
      <c r="A11" s="3" t="s">
        <v>8</v>
      </c>
      <c r="B11" s="3">
        <v>0</v>
      </c>
      <c r="C11" s="3">
        <v>0</v>
      </c>
      <c r="D11" s="3">
        <v>1</v>
      </c>
      <c r="E11" s="3">
        <v>0</v>
      </c>
      <c r="F11" s="3">
        <v>0</v>
      </c>
      <c r="G11" s="3">
        <v>0</v>
      </c>
      <c r="H11" s="3">
        <v>0</v>
      </c>
      <c r="I11" s="10"/>
    </row>
    <row r="12" spans="1:9" x14ac:dyDescent="0.2">
      <c r="A12" s="3" t="s">
        <v>9</v>
      </c>
      <c r="B12" s="3">
        <v>1</v>
      </c>
      <c r="C12" s="3">
        <v>5</v>
      </c>
      <c r="D12" s="3">
        <v>0</v>
      </c>
      <c r="E12" s="3">
        <v>0</v>
      </c>
      <c r="F12" s="3">
        <v>0</v>
      </c>
      <c r="G12" s="3">
        <v>16</v>
      </c>
      <c r="H12" s="3">
        <v>0</v>
      </c>
      <c r="I12" s="10"/>
    </row>
    <row r="13" spans="1:9" x14ac:dyDescent="0.2">
      <c r="A13" s="3" t="s">
        <v>10</v>
      </c>
      <c r="B13" s="3">
        <v>8</v>
      </c>
      <c r="C13" s="3">
        <v>49</v>
      </c>
      <c r="D13" s="3">
        <v>0</v>
      </c>
      <c r="E13" s="3">
        <v>0</v>
      </c>
      <c r="F13" s="3">
        <v>0</v>
      </c>
      <c r="G13" s="3">
        <v>47</v>
      </c>
      <c r="H13" s="3">
        <v>1</v>
      </c>
      <c r="I13" s="10"/>
    </row>
    <row r="14" spans="1:9" x14ac:dyDescent="0.2">
      <c r="A14" s="3" t="s">
        <v>11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2</v>
      </c>
      <c r="H14" s="3">
        <v>0</v>
      </c>
      <c r="I14" s="10"/>
    </row>
    <row r="15" spans="1:9" x14ac:dyDescent="0.2">
      <c r="A15" s="3" t="s">
        <v>12</v>
      </c>
      <c r="B15" s="3">
        <v>16</v>
      </c>
      <c r="C15" s="3">
        <v>94</v>
      </c>
      <c r="D15" s="3">
        <v>19</v>
      </c>
      <c r="E15" s="3">
        <v>14</v>
      </c>
      <c r="F15" s="3">
        <v>11</v>
      </c>
      <c r="G15" s="3">
        <v>12</v>
      </c>
      <c r="H15" s="3">
        <v>31</v>
      </c>
      <c r="I15" s="10"/>
    </row>
    <row r="16" spans="1:9" x14ac:dyDescent="0.2">
      <c r="A16" s="3" t="s">
        <v>13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6</v>
      </c>
      <c r="H16" s="3">
        <v>0</v>
      </c>
      <c r="I16" s="10"/>
    </row>
    <row r="17" spans="1:9" x14ac:dyDescent="0.2">
      <c r="A17" s="3" t="s">
        <v>14</v>
      </c>
      <c r="B17" s="3">
        <v>3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2</v>
      </c>
      <c r="I17" s="10"/>
    </row>
    <row r="18" spans="1:9" x14ac:dyDescent="0.2">
      <c r="A18" s="3" t="s">
        <v>15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4</v>
      </c>
      <c r="H18" s="3">
        <v>7</v>
      </c>
      <c r="I18" s="10"/>
    </row>
    <row r="19" spans="1:9" x14ac:dyDescent="0.2">
      <c r="A19" s="3" t="s">
        <v>16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38</v>
      </c>
      <c r="I19" s="10"/>
    </row>
    <row r="20" spans="1:9" x14ac:dyDescent="0.2">
      <c r="A20" s="3" t="s">
        <v>17</v>
      </c>
      <c r="B20" s="3">
        <v>6</v>
      </c>
      <c r="C20" s="3">
        <v>29</v>
      </c>
      <c r="D20" s="3">
        <v>0</v>
      </c>
      <c r="E20" s="3">
        <v>4</v>
      </c>
      <c r="F20" s="3">
        <v>0</v>
      </c>
      <c r="G20" s="3">
        <v>0</v>
      </c>
      <c r="H20" s="3">
        <v>0</v>
      </c>
      <c r="I20" s="10"/>
    </row>
    <row r="21" spans="1:9" x14ac:dyDescent="0.2">
      <c r="A21" s="3" t="s">
        <v>18</v>
      </c>
      <c r="B21" s="3">
        <v>3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11</v>
      </c>
      <c r="I21" s="10"/>
    </row>
    <row r="22" spans="1:9" x14ac:dyDescent="0.2">
      <c r="A22" s="3" t="s">
        <v>19</v>
      </c>
      <c r="B22" s="3">
        <v>2</v>
      </c>
      <c r="C22" s="3">
        <v>0</v>
      </c>
      <c r="D22" s="3">
        <v>0</v>
      </c>
      <c r="E22" s="3">
        <v>0</v>
      </c>
      <c r="F22" s="3">
        <v>0</v>
      </c>
      <c r="G22" s="3">
        <v>2</v>
      </c>
      <c r="H22" s="3">
        <v>10</v>
      </c>
      <c r="I22" s="10"/>
    </row>
    <row r="23" spans="1:9" x14ac:dyDescent="0.2">
      <c r="A23" s="3" t="s">
        <v>20</v>
      </c>
      <c r="B23" s="3">
        <v>4</v>
      </c>
      <c r="C23" s="3">
        <v>5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10"/>
    </row>
    <row r="24" spans="1:9" x14ac:dyDescent="0.2">
      <c r="A24" s="3" t="s">
        <v>21</v>
      </c>
      <c r="B24" s="3">
        <v>0</v>
      </c>
      <c r="C24" s="3">
        <v>4</v>
      </c>
      <c r="D24" s="3">
        <v>0</v>
      </c>
      <c r="E24" s="3">
        <v>0</v>
      </c>
      <c r="F24" s="3">
        <v>0</v>
      </c>
      <c r="G24" s="3">
        <v>8</v>
      </c>
      <c r="H24" s="3">
        <v>2</v>
      </c>
      <c r="I24" s="10"/>
    </row>
    <row r="25" spans="1:9" x14ac:dyDescent="0.2">
      <c r="A25" s="3" t="s">
        <v>22</v>
      </c>
      <c r="B25" s="3">
        <v>0</v>
      </c>
      <c r="C25" s="3">
        <v>4</v>
      </c>
      <c r="D25" s="3">
        <v>0</v>
      </c>
      <c r="E25" s="3">
        <v>0</v>
      </c>
      <c r="F25" s="3">
        <v>2</v>
      </c>
      <c r="G25" s="3">
        <v>0</v>
      </c>
      <c r="H25" s="3">
        <v>0</v>
      </c>
      <c r="I25" s="10"/>
    </row>
    <row r="26" spans="1:9" x14ac:dyDescent="0.2">
      <c r="A26" s="3" t="s">
        <v>23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1</v>
      </c>
      <c r="H26" s="3">
        <v>32</v>
      </c>
      <c r="I26" s="10"/>
    </row>
    <row r="27" spans="1:9" x14ac:dyDescent="0.2">
      <c r="A27" s="3" t="s">
        <v>24</v>
      </c>
      <c r="B27" s="3">
        <v>6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1</v>
      </c>
      <c r="I27" s="10"/>
    </row>
    <row r="28" spans="1:9" x14ac:dyDescent="0.2">
      <c r="A28" s="3" t="s">
        <v>25</v>
      </c>
      <c r="B28" s="3">
        <v>4</v>
      </c>
      <c r="C28" s="3">
        <v>1</v>
      </c>
      <c r="D28" s="3">
        <v>0</v>
      </c>
      <c r="E28" s="3">
        <v>0</v>
      </c>
      <c r="F28" s="3">
        <v>0</v>
      </c>
      <c r="G28" s="3">
        <v>1</v>
      </c>
      <c r="H28" s="3">
        <v>0</v>
      </c>
      <c r="I28" s="10"/>
    </row>
    <row r="29" spans="1:9" x14ac:dyDescent="0.2">
      <c r="A29" s="3" t="s">
        <v>26</v>
      </c>
      <c r="B29" s="3">
        <v>7</v>
      </c>
      <c r="C29" s="3">
        <v>4</v>
      </c>
      <c r="D29" s="3">
        <v>0</v>
      </c>
      <c r="E29" s="3">
        <v>0</v>
      </c>
      <c r="F29" s="3">
        <v>0</v>
      </c>
      <c r="G29" s="3">
        <v>0</v>
      </c>
      <c r="H29" s="3">
        <v>2</v>
      </c>
      <c r="I29" s="10"/>
    </row>
    <row r="30" spans="1:9" x14ac:dyDescent="0.2">
      <c r="A30" s="3" t="s">
        <v>27</v>
      </c>
      <c r="B30" s="3">
        <v>2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10"/>
    </row>
    <row r="31" spans="1:9" x14ac:dyDescent="0.2">
      <c r="A31" s="3" t="s">
        <v>28</v>
      </c>
      <c r="B31" s="3">
        <v>2</v>
      </c>
      <c r="C31" s="3">
        <v>0</v>
      </c>
      <c r="D31" s="3">
        <v>0</v>
      </c>
      <c r="E31" s="3">
        <v>0</v>
      </c>
      <c r="F31" s="3">
        <v>0</v>
      </c>
      <c r="G31" s="3">
        <v>2</v>
      </c>
      <c r="H31" s="3">
        <v>4</v>
      </c>
      <c r="I31" s="10"/>
    </row>
    <row r="32" spans="1:9" x14ac:dyDescent="0.2">
      <c r="A32" s="3" t="s">
        <v>29</v>
      </c>
      <c r="B32" s="3">
        <v>3</v>
      </c>
      <c r="C32" s="3">
        <v>4</v>
      </c>
      <c r="D32" s="3">
        <v>2</v>
      </c>
      <c r="E32" s="3">
        <v>0</v>
      </c>
      <c r="F32" s="3">
        <v>0</v>
      </c>
      <c r="G32" s="3">
        <v>1</v>
      </c>
      <c r="H32" s="3">
        <v>5</v>
      </c>
      <c r="I32" s="10"/>
    </row>
    <row r="33" spans="1:12" x14ac:dyDescent="0.2">
      <c r="A33" s="3" t="s">
        <v>62</v>
      </c>
      <c r="B33" s="3">
        <v>1</v>
      </c>
      <c r="C33" s="3">
        <v>1</v>
      </c>
      <c r="D33" s="3">
        <v>0</v>
      </c>
      <c r="E33" s="3">
        <v>0</v>
      </c>
      <c r="F33" s="3">
        <v>0</v>
      </c>
      <c r="G33" s="3">
        <v>0</v>
      </c>
      <c r="H33" s="3">
        <v>7</v>
      </c>
      <c r="I33" s="10"/>
    </row>
    <row r="34" spans="1:12" x14ac:dyDescent="0.2">
      <c r="A34" s="3" t="s">
        <v>30</v>
      </c>
      <c r="B34" s="3">
        <v>10</v>
      </c>
      <c r="C34" s="3">
        <v>6</v>
      </c>
      <c r="D34" s="3">
        <v>0</v>
      </c>
      <c r="E34" s="3">
        <v>0</v>
      </c>
      <c r="F34" s="3">
        <v>12</v>
      </c>
      <c r="G34" s="3">
        <v>13</v>
      </c>
      <c r="H34" s="3">
        <v>0</v>
      </c>
      <c r="I34" s="10"/>
    </row>
    <row r="35" spans="1:12" x14ac:dyDescent="0.2">
      <c r="A35" s="3" t="s">
        <v>66</v>
      </c>
      <c r="B35" s="3">
        <v>268</v>
      </c>
      <c r="C35" s="3">
        <v>334</v>
      </c>
      <c r="D35" s="3">
        <v>76</v>
      </c>
      <c r="E35" s="3">
        <v>70</v>
      </c>
      <c r="F35" s="3">
        <v>53</v>
      </c>
      <c r="G35" s="3">
        <v>251</v>
      </c>
      <c r="H35" s="3">
        <v>217</v>
      </c>
      <c r="I35" s="10"/>
      <c r="J35" s="10"/>
      <c r="K35" s="10"/>
      <c r="L35" s="10"/>
    </row>
    <row r="36" spans="1:12" x14ac:dyDescent="0.2">
      <c r="A36" s="3" t="s">
        <v>67</v>
      </c>
      <c r="B36" s="3">
        <f>18.3+30.5</f>
        <v>48.8</v>
      </c>
      <c r="C36" s="3">
        <f>43.5+18.8</f>
        <v>62.3</v>
      </c>
      <c r="D36" s="3">
        <f>31+5.1</f>
        <v>36.1</v>
      </c>
      <c r="E36" s="3">
        <f>18.4+18.5</f>
        <v>36.9</v>
      </c>
      <c r="F36" s="3">
        <f>17.3+3.6</f>
        <v>20.900000000000002</v>
      </c>
      <c r="G36" s="3">
        <f>31.6+18.6</f>
        <v>50.2</v>
      </c>
      <c r="H36" s="3">
        <f>63+5.6</f>
        <v>68.599999999999994</v>
      </c>
    </row>
    <row r="37" spans="1:12" x14ac:dyDescent="0.2">
      <c r="A37" s="3" t="s">
        <v>31</v>
      </c>
      <c r="B37" s="3">
        <v>21.118991331757289</v>
      </c>
      <c r="C37" s="3">
        <v>26.31993695823483</v>
      </c>
      <c r="D37" s="3">
        <v>5.9889676910953513</v>
      </c>
      <c r="E37" s="3">
        <v>5.5161544523246651</v>
      </c>
      <c r="F37" s="3">
        <v>4.1765169424743886</v>
      </c>
      <c r="G37" s="3">
        <v>19.779353821907019</v>
      </c>
      <c r="H37" s="3">
        <v>17.100078802206461</v>
      </c>
    </row>
    <row r="38" spans="1:12" x14ac:dyDescent="0.2">
      <c r="A38" s="3" t="s">
        <v>68</v>
      </c>
      <c r="B38" s="3">
        <v>5.4918032786885247</v>
      </c>
      <c r="C38" s="3">
        <v>5.3611556982343496</v>
      </c>
      <c r="D38" s="3">
        <v>2.1052631578947372</v>
      </c>
      <c r="E38" s="3">
        <v>1.897018970189702</v>
      </c>
      <c r="F38" s="3">
        <v>2.5728155339805818</v>
      </c>
      <c r="G38" s="3">
        <v>5</v>
      </c>
      <c r="H38" s="3">
        <v>3.1632653061224492</v>
      </c>
    </row>
    <row r="39" spans="1:12" x14ac:dyDescent="0.2">
      <c r="A39" s="3" t="s">
        <v>105</v>
      </c>
      <c r="B39" s="3">
        <v>1.907</v>
      </c>
      <c r="C39" s="3">
        <v>1.9410000000000001</v>
      </c>
      <c r="D39" s="3">
        <v>1.216</v>
      </c>
      <c r="E39" s="3">
        <v>1.774</v>
      </c>
      <c r="F39" s="3">
        <v>1.554</v>
      </c>
      <c r="G39" s="3">
        <v>1.736</v>
      </c>
      <c r="H39" s="3">
        <v>2.3969999999999998</v>
      </c>
    </row>
    <row r="40" spans="1:12" x14ac:dyDescent="0.2">
      <c r="A40" s="3" t="s">
        <v>106</v>
      </c>
      <c r="B40" s="3">
        <f>1-0.244</f>
        <v>0.75600000000000001</v>
      </c>
      <c r="C40" s="3">
        <f>1-0.213</f>
        <v>0.78700000000000003</v>
      </c>
      <c r="D40" s="3">
        <f>1-0.318</f>
        <v>0.68199999999999994</v>
      </c>
      <c r="E40" s="3">
        <f>1-0.1808</f>
        <v>0.81920000000000004</v>
      </c>
      <c r="F40" s="3">
        <f>1-0.227</f>
        <v>0.77300000000000002</v>
      </c>
      <c r="G40" s="3">
        <f>1-0.298</f>
        <v>0.70199999999999996</v>
      </c>
      <c r="H40" s="3">
        <f>1-0.113</f>
        <v>0.88700000000000001</v>
      </c>
    </row>
    <row r="41" spans="1:12" x14ac:dyDescent="0.2">
      <c r="A41" s="3" t="s">
        <v>103</v>
      </c>
      <c r="B41" s="3">
        <v>2.4380000000000002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</row>
    <row r="42" spans="1:12" x14ac:dyDescent="0.2">
      <c r="A42" s="3" t="s">
        <v>104</v>
      </c>
      <c r="B42" s="3">
        <f>1-0.15</f>
        <v>0.85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</row>
    <row r="43" spans="1:12" x14ac:dyDescent="0.2">
      <c r="A43" s="3" t="s">
        <v>32</v>
      </c>
      <c r="B43" s="4">
        <f>(B2/391)*100</f>
        <v>23.52941176470588</v>
      </c>
      <c r="C43" s="4">
        <f t="shared" ref="C43:H43" si="0">(C2/391)*100</f>
        <v>27.365728900255753</v>
      </c>
      <c r="D43" s="4">
        <f t="shared" si="0"/>
        <v>1.7902813299232736</v>
      </c>
      <c r="E43" s="4">
        <f t="shared" si="0"/>
        <v>3.5805626598465472</v>
      </c>
      <c r="F43" s="4">
        <f t="shared" si="0"/>
        <v>3.8363171355498724</v>
      </c>
      <c r="G43" s="4">
        <f t="shared" si="0"/>
        <v>32.225063938618923</v>
      </c>
      <c r="H43" s="4">
        <f t="shared" si="0"/>
        <v>7.6726342710997448</v>
      </c>
    </row>
    <row r="44" spans="1:12" x14ac:dyDescent="0.2">
      <c r="A44" s="3" t="s">
        <v>69</v>
      </c>
      <c r="B44" s="4">
        <f>B2/48.8</f>
        <v>1.8852459016393444</v>
      </c>
      <c r="C44" s="4">
        <f>C2/62.3</f>
        <v>1.7174959871589086</v>
      </c>
      <c r="D44" s="4">
        <f>D2/36.1</f>
        <v>0.19390581717451522</v>
      </c>
      <c r="E44" s="4">
        <f>E2/36.9</f>
        <v>0.37940379403794039</v>
      </c>
      <c r="F44" s="4">
        <f>F2/20.8</f>
        <v>0.72115384615384615</v>
      </c>
      <c r="G44" s="4">
        <f>G2/50.2</f>
        <v>2.5099601593625498</v>
      </c>
      <c r="H44" s="4">
        <f>H2/68.6</f>
        <v>0.43731778425655982</v>
      </c>
    </row>
    <row r="45" spans="1:12" x14ac:dyDescent="0.2">
      <c r="A45" s="3" t="s">
        <v>33</v>
      </c>
      <c r="B45" s="4">
        <f t="shared" ref="B45:H45" si="1">(B3/45)*100</f>
        <v>13.333333333333334</v>
      </c>
      <c r="C45" s="4">
        <f t="shared" si="1"/>
        <v>11.111111111111111</v>
      </c>
      <c r="D45" s="4">
        <f t="shared" si="1"/>
        <v>15.555555555555555</v>
      </c>
      <c r="E45" s="4">
        <f t="shared" si="1"/>
        <v>24.444444444444443</v>
      </c>
      <c r="F45" s="4">
        <f t="shared" si="1"/>
        <v>2.2222222222222223</v>
      </c>
      <c r="G45" s="4">
        <f t="shared" si="1"/>
        <v>11.111111111111111</v>
      </c>
      <c r="H45" s="4">
        <f t="shared" si="1"/>
        <v>22.222222222222221</v>
      </c>
    </row>
    <row r="46" spans="1:12" x14ac:dyDescent="0.2">
      <c r="A46" s="3" t="s">
        <v>70</v>
      </c>
      <c r="B46" s="4">
        <f>B3/48.8</f>
        <v>0.12295081967213116</v>
      </c>
      <c r="C46" s="4">
        <f>C3/62.3</f>
        <v>8.0256821829855537E-2</v>
      </c>
      <c r="D46" s="4">
        <f>D3/36.1</f>
        <v>0.19390581717451522</v>
      </c>
      <c r="E46" s="4">
        <f>E3/36.9</f>
        <v>0.29810298102981031</v>
      </c>
      <c r="F46" s="4">
        <f>F3/20.8</f>
        <v>4.8076923076923073E-2</v>
      </c>
      <c r="G46" s="4">
        <f>G3/50.2</f>
        <v>9.9601593625498003E-2</v>
      </c>
      <c r="H46" s="4">
        <f>H3/68.8</f>
        <v>0.14534883720930233</v>
      </c>
    </row>
    <row r="47" spans="1:12" x14ac:dyDescent="0.2">
      <c r="A47" s="3" t="s">
        <v>34</v>
      </c>
      <c r="B47" s="3">
        <f t="shared" ref="B47:H47" si="2">(B4/25)*100</f>
        <v>0</v>
      </c>
      <c r="C47" s="3">
        <f t="shared" si="2"/>
        <v>32</v>
      </c>
      <c r="D47" s="3">
        <f t="shared" si="2"/>
        <v>0</v>
      </c>
      <c r="E47" s="3">
        <f t="shared" si="2"/>
        <v>64</v>
      </c>
      <c r="F47" s="3">
        <f t="shared" si="2"/>
        <v>0</v>
      </c>
      <c r="G47" s="3">
        <f t="shared" si="2"/>
        <v>0</v>
      </c>
      <c r="H47" s="3">
        <f t="shared" si="2"/>
        <v>4</v>
      </c>
    </row>
    <row r="48" spans="1:12" x14ac:dyDescent="0.2">
      <c r="A48" s="3" t="s">
        <v>71</v>
      </c>
      <c r="B48" s="4">
        <f>B4/48.8</f>
        <v>0</v>
      </c>
      <c r="C48" s="4">
        <f>C4/62.3</f>
        <v>0.12841091492776888</v>
      </c>
      <c r="D48" s="4">
        <f>D4/36.1</f>
        <v>0</v>
      </c>
      <c r="E48" s="4">
        <f>E4/36.6</f>
        <v>0.43715846994535518</v>
      </c>
      <c r="F48" s="4">
        <f>F4/20.8</f>
        <v>0</v>
      </c>
      <c r="G48" s="4">
        <f>G4/50.2</f>
        <v>0</v>
      </c>
      <c r="H48" s="4">
        <f>H4/68.6</f>
        <v>1.457725947521866E-2</v>
      </c>
    </row>
    <row r="49" spans="1:15" x14ac:dyDescent="0.2">
      <c r="A49" s="3" t="s">
        <v>35</v>
      </c>
      <c r="B49" s="4">
        <f t="shared" ref="B49:H49" si="3">(B5/171)*100</f>
        <v>53.801169590643269</v>
      </c>
      <c r="C49" s="4">
        <f t="shared" si="3"/>
        <v>0.58479532163742687</v>
      </c>
      <c r="D49" s="4">
        <f t="shared" si="3"/>
        <v>21.637426900584796</v>
      </c>
      <c r="E49" s="4">
        <f t="shared" si="3"/>
        <v>0.58479532163742687</v>
      </c>
      <c r="F49" s="4">
        <f t="shared" si="3"/>
        <v>7.0175438596491224</v>
      </c>
      <c r="G49" s="4">
        <f t="shared" si="3"/>
        <v>2.9239766081871341</v>
      </c>
      <c r="H49" s="4">
        <f t="shared" si="3"/>
        <v>13.450292397660817</v>
      </c>
    </row>
    <row r="50" spans="1:15" x14ac:dyDescent="0.2">
      <c r="A50" s="3" t="s">
        <v>72</v>
      </c>
      <c r="B50" s="4">
        <f>B5/48.8</f>
        <v>1.8852459016393444</v>
      </c>
      <c r="C50" s="4">
        <f>C5/62.3</f>
        <v>1.605136436597111E-2</v>
      </c>
      <c r="D50" s="4">
        <f>D5/36.1</f>
        <v>1.0249307479224377</v>
      </c>
      <c r="E50" s="4">
        <f>E5/36.6</f>
        <v>2.7322404371584699E-2</v>
      </c>
      <c r="F50" s="4">
        <f>F5/20.8</f>
        <v>0.57692307692307687</v>
      </c>
      <c r="G50" s="4">
        <f>G5/50.2</f>
        <v>9.9601593625498003E-2</v>
      </c>
      <c r="H50" s="4">
        <f>H5/68.6</f>
        <v>0.3352769679300292</v>
      </c>
    </row>
    <row r="51" spans="1:15" x14ac:dyDescent="0.2">
      <c r="A51" s="3" t="s">
        <v>65</v>
      </c>
      <c r="B51" s="3">
        <f t="shared" ref="B51:H51" si="4">(B6/1)*100</f>
        <v>0</v>
      </c>
      <c r="C51" s="3">
        <f t="shared" si="4"/>
        <v>100</v>
      </c>
      <c r="D51" s="3">
        <f t="shared" si="4"/>
        <v>0</v>
      </c>
      <c r="E51" s="3">
        <f t="shared" si="4"/>
        <v>0</v>
      </c>
      <c r="F51" s="3">
        <f t="shared" si="4"/>
        <v>0</v>
      </c>
      <c r="G51" s="3">
        <f t="shared" si="4"/>
        <v>0</v>
      </c>
      <c r="H51" s="3">
        <f t="shared" si="4"/>
        <v>0</v>
      </c>
    </row>
    <row r="52" spans="1:15" x14ac:dyDescent="0.2">
      <c r="A52" s="3" t="s">
        <v>73</v>
      </c>
      <c r="B52" s="4">
        <v>0</v>
      </c>
      <c r="C52" s="4">
        <f t="shared" ref="C52:H52" si="5">C6/62.3</f>
        <v>1.605136436597111E-2</v>
      </c>
      <c r="D52" s="4">
        <f t="shared" si="5"/>
        <v>0</v>
      </c>
      <c r="E52" s="4">
        <f t="shared" si="5"/>
        <v>0</v>
      </c>
      <c r="F52" s="4">
        <f t="shared" si="5"/>
        <v>0</v>
      </c>
      <c r="G52" s="4">
        <f t="shared" si="5"/>
        <v>0</v>
      </c>
      <c r="H52" s="4">
        <f t="shared" si="5"/>
        <v>0</v>
      </c>
    </row>
    <row r="53" spans="1:15" x14ac:dyDescent="0.2">
      <c r="A53" s="3" t="s">
        <v>36</v>
      </c>
      <c r="B53" s="3">
        <f t="shared" ref="B53:H53" si="6">(B7/4)*100</f>
        <v>0</v>
      </c>
      <c r="C53" s="3">
        <f t="shared" si="6"/>
        <v>25</v>
      </c>
      <c r="D53" s="3">
        <f t="shared" si="6"/>
        <v>75</v>
      </c>
      <c r="E53" s="3">
        <f t="shared" si="6"/>
        <v>0</v>
      </c>
      <c r="F53" s="3">
        <f t="shared" si="6"/>
        <v>0</v>
      </c>
      <c r="G53" s="3">
        <f t="shared" si="6"/>
        <v>0</v>
      </c>
      <c r="H53" s="3">
        <f t="shared" si="6"/>
        <v>0</v>
      </c>
    </row>
    <row r="54" spans="1:15" x14ac:dyDescent="0.2">
      <c r="A54" s="3" t="s">
        <v>74</v>
      </c>
      <c r="B54" s="3">
        <f>B7/62.3</f>
        <v>0</v>
      </c>
      <c r="C54" s="4">
        <f>C7/62.3</f>
        <v>1.605136436597111E-2</v>
      </c>
      <c r="D54" s="4">
        <f>D7/36.1</f>
        <v>8.3102493074792241E-2</v>
      </c>
      <c r="E54" s="3">
        <f>E7/62.3</f>
        <v>0</v>
      </c>
      <c r="F54" s="3">
        <f>F7/62.3</f>
        <v>0</v>
      </c>
      <c r="G54" s="3">
        <f>G7/62.3</f>
        <v>0</v>
      </c>
      <c r="H54" s="3">
        <f>H7/62.3</f>
        <v>0</v>
      </c>
    </row>
    <row r="55" spans="1:15" x14ac:dyDescent="0.2">
      <c r="A55" s="3" t="s">
        <v>43</v>
      </c>
      <c r="B55" s="3">
        <f t="shared" ref="B55:H55" si="7">(B8/1)*100</f>
        <v>0</v>
      </c>
      <c r="C55" s="3">
        <f t="shared" si="7"/>
        <v>100</v>
      </c>
      <c r="D55" s="3">
        <f t="shared" si="7"/>
        <v>0</v>
      </c>
      <c r="E55" s="3">
        <f t="shared" si="7"/>
        <v>0</v>
      </c>
      <c r="F55" s="3">
        <f t="shared" si="7"/>
        <v>0</v>
      </c>
      <c r="G55" s="3">
        <f t="shared" si="7"/>
        <v>0</v>
      </c>
      <c r="H55" s="3">
        <f t="shared" si="7"/>
        <v>0</v>
      </c>
    </row>
    <row r="56" spans="1:15" x14ac:dyDescent="0.2">
      <c r="A56" s="3" t="s">
        <v>75</v>
      </c>
      <c r="B56" s="3">
        <f t="shared" ref="B56:H56" si="8">B8/62.3</f>
        <v>0</v>
      </c>
      <c r="C56" s="4">
        <f t="shared" si="8"/>
        <v>1.605136436597111E-2</v>
      </c>
      <c r="D56" s="3">
        <f t="shared" si="8"/>
        <v>0</v>
      </c>
      <c r="E56" s="3">
        <f t="shared" si="8"/>
        <v>0</v>
      </c>
      <c r="F56" s="3">
        <f t="shared" si="8"/>
        <v>0</v>
      </c>
      <c r="G56" s="3">
        <f t="shared" si="8"/>
        <v>0</v>
      </c>
      <c r="H56" s="3">
        <f t="shared" si="8"/>
        <v>0</v>
      </c>
    </row>
    <row r="57" spans="1:15" x14ac:dyDescent="0.2">
      <c r="A57" s="3" t="s">
        <v>44</v>
      </c>
      <c r="B57" s="4">
        <f t="shared" ref="B57:H57" si="9">(B9/13)*100</f>
        <v>0</v>
      </c>
      <c r="C57" s="4">
        <f t="shared" si="9"/>
        <v>23.076923076923077</v>
      </c>
      <c r="D57" s="4">
        <f t="shared" si="9"/>
        <v>0</v>
      </c>
      <c r="E57" s="4">
        <f t="shared" si="9"/>
        <v>76.923076923076934</v>
      </c>
      <c r="F57" s="4">
        <f t="shared" si="9"/>
        <v>0</v>
      </c>
      <c r="G57" s="4">
        <f t="shared" si="9"/>
        <v>0</v>
      </c>
      <c r="H57" s="4">
        <f t="shared" si="9"/>
        <v>0</v>
      </c>
    </row>
    <row r="58" spans="1:15" x14ac:dyDescent="0.2">
      <c r="A58" s="3" t="s">
        <v>76</v>
      </c>
      <c r="B58" s="3">
        <f>B9/62.3</f>
        <v>0</v>
      </c>
      <c r="C58" s="4">
        <f>C9/62.3</f>
        <v>4.8154093097913325E-2</v>
      </c>
      <c r="D58" s="4">
        <f>D9/62.3</f>
        <v>0</v>
      </c>
      <c r="E58" s="4">
        <f>E9/36.9</f>
        <v>0.2710027100271003</v>
      </c>
      <c r="F58" s="3">
        <f>F9/62.3</f>
        <v>0</v>
      </c>
      <c r="G58" s="3">
        <f>G9/62.3</f>
        <v>0</v>
      </c>
      <c r="H58" s="3">
        <f>H9/62.3</f>
        <v>0</v>
      </c>
    </row>
    <row r="59" spans="1:15" x14ac:dyDescent="0.2">
      <c r="A59" s="3" t="s">
        <v>37</v>
      </c>
      <c r="B59" s="3">
        <f t="shared" ref="B59:H59" si="10">(B10/1)*100</f>
        <v>0</v>
      </c>
      <c r="C59" s="3">
        <f t="shared" si="10"/>
        <v>100</v>
      </c>
      <c r="D59" s="3">
        <f t="shared" si="10"/>
        <v>0</v>
      </c>
      <c r="E59" s="3">
        <f t="shared" si="10"/>
        <v>0</v>
      </c>
      <c r="F59" s="3">
        <f t="shared" si="10"/>
        <v>0</v>
      </c>
      <c r="G59" s="3">
        <f t="shared" si="10"/>
        <v>0</v>
      </c>
      <c r="H59" s="3">
        <f t="shared" si="10"/>
        <v>0</v>
      </c>
    </row>
    <row r="60" spans="1:15" x14ac:dyDescent="0.2">
      <c r="A60" s="3" t="s">
        <v>77</v>
      </c>
      <c r="B60" s="3">
        <f t="shared" ref="B60:H60" si="11">B10/62.3</f>
        <v>0</v>
      </c>
      <c r="C60" s="4">
        <f t="shared" si="11"/>
        <v>1.605136436597111E-2</v>
      </c>
      <c r="D60" s="3">
        <f t="shared" si="11"/>
        <v>0</v>
      </c>
      <c r="E60" s="3">
        <f t="shared" si="11"/>
        <v>0</v>
      </c>
      <c r="F60" s="3">
        <f t="shared" si="11"/>
        <v>0</v>
      </c>
      <c r="G60" s="3">
        <f t="shared" si="11"/>
        <v>0</v>
      </c>
      <c r="H60" s="3">
        <f t="shared" si="11"/>
        <v>0</v>
      </c>
    </row>
    <row r="61" spans="1:15" x14ac:dyDescent="0.2">
      <c r="A61" s="3" t="s">
        <v>61</v>
      </c>
      <c r="B61" s="3">
        <f t="shared" ref="B61:H61" si="12">(B11/1)*100</f>
        <v>0</v>
      </c>
      <c r="C61" s="3">
        <f t="shared" si="12"/>
        <v>0</v>
      </c>
      <c r="D61" s="3">
        <f t="shared" si="12"/>
        <v>100</v>
      </c>
      <c r="E61" s="3">
        <f t="shared" si="12"/>
        <v>0</v>
      </c>
      <c r="F61" s="3">
        <f t="shared" si="12"/>
        <v>0</v>
      </c>
      <c r="G61" s="3">
        <f t="shared" si="12"/>
        <v>0</v>
      </c>
      <c r="H61" s="3">
        <f t="shared" si="12"/>
        <v>0</v>
      </c>
      <c r="I61" s="5"/>
      <c r="J61" s="5"/>
      <c r="K61" s="5"/>
      <c r="L61" s="5"/>
      <c r="M61" s="5"/>
      <c r="N61" s="5"/>
      <c r="O61" s="5"/>
    </row>
    <row r="62" spans="1:15" x14ac:dyDescent="0.2">
      <c r="A62" s="3" t="s">
        <v>78</v>
      </c>
      <c r="B62" s="8">
        <f t="shared" ref="B62" si="13">0/18.3</f>
        <v>0</v>
      </c>
      <c r="C62" s="9">
        <f>1/43.5</f>
        <v>2.2988505747126436E-2</v>
      </c>
      <c r="D62" s="9">
        <v>0</v>
      </c>
      <c r="E62" s="9">
        <f>0/18.8</f>
        <v>0</v>
      </c>
      <c r="F62" s="9">
        <f t="shared" ref="F62" si="14">0/31</f>
        <v>0</v>
      </c>
      <c r="G62" s="9">
        <f>0/5.1</f>
        <v>0</v>
      </c>
      <c r="H62" s="9">
        <f>0/18.4</f>
        <v>0</v>
      </c>
      <c r="I62" s="6"/>
      <c r="J62" s="6"/>
      <c r="K62" s="6"/>
      <c r="L62" s="6"/>
      <c r="M62" s="6"/>
      <c r="N62" s="6"/>
      <c r="O62" s="7"/>
    </row>
    <row r="63" spans="1:15" x14ac:dyDescent="0.2">
      <c r="A63" s="3" t="s">
        <v>79</v>
      </c>
      <c r="B63" s="4">
        <f>B12/48.8</f>
        <v>2.0491803278688527E-2</v>
      </c>
      <c r="C63" s="4">
        <f>C12/62.3</f>
        <v>8.0256821829855537E-2</v>
      </c>
      <c r="D63" s="4">
        <f>D12/48.8</f>
        <v>0</v>
      </c>
      <c r="E63" s="4">
        <f>E12/48.8</f>
        <v>0</v>
      </c>
      <c r="F63" s="4">
        <f>F12/48.8</f>
        <v>0</v>
      </c>
      <c r="G63" s="4">
        <f>G12/50.2</f>
        <v>0.31872509960159362</v>
      </c>
      <c r="H63" s="4">
        <f>H12/48.8</f>
        <v>0</v>
      </c>
    </row>
    <row r="64" spans="1:15" x14ac:dyDescent="0.2">
      <c r="A64" s="3" t="s">
        <v>45</v>
      </c>
      <c r="B64" s="4">
        <f t="shared" ref="B64:H64" si="15">(B13/105)*100</f>
        <v>7.6190476190476195</v>
      </c>
      <c r="C64" s="4">
        <f t="shared" si="15"/>
        <v>46.666666666666664</v>
      </c>
      <c r="D64" s="4">
        <f t="shared" si="15"/>
        <v>0</v>
      </c>
      <c r="E64" s="4">
        <f t="shared" si="15"/>
        <v>0</v>
      </c>
      <c r="F64" s="4">
        <f t="shared" si="15"/>
        <v>0</v>
      </c>
      <c r="G64" s="4">
        <f t="shared" si="15"/>
        <v>44.761904761904766</v>
      </c>
      <c r="H64" s="4">
        <f t="shared" si="15"/>
        <v>0.95238095238095244</v>
      </c>
    </row>
    <row r="65" spans="1:9" x14ac:dyDescent="0.2">
      <c r="A65" s="3" t="s">
        <v>80</v>
      </c>
      <c r="B65" s="4">
        <f>B13/48.8</f>
        <v>0.16393442622950821</v>
      </c>
      <c r="C65" s="4">
        <f>C13/62.3</f>
        <v>0.7865168539325843</v>
      </c>
      <c r="D65" s="4">
        <f>D13/48.8</f>
        <v>0</v>
      </c>
      <c r="E65" s="4">
        <f>E13/48.8</f>
        <v>0</v>
      </c>
      <c r="F65" s="4">
        <f>F13/48.8</f>
        <v>0</v>
      </c>
      <c r="G65" s="4">
        <f>G13/50.2</f>
        <v>0.93625498007968122</v>
      </c>
      <c r="H65" s="4">
        <f>H13/68.6</f>
        <v>1.457725947521866E-2</v>
      </c>
    </row>
    <row r="66" spans="1:9" x14ac:dyDescent="0.2">
      <c r="A66" s="3" t="s">
        <v>46</v>
      </c>
      <c r="B66" s="3">
        <f t="shared" ref="B66:H66" si="16">(B14/2)*100</f>
        <v>0</v>
      </c>
      <c r="C66" s="3">
        <f t="shared" si="16"/>
        <v>0</v>
      </c>
      <c r="D66" s="3">
        <f t="shared" si="16"/>
        <v>0</v>
      </c>
      <c r="E66" s="3">
        <f t="shared" si="16"/>
        <v>0</v>
      </c>
      <c r="F66" s="3">
        <f t="shared" si="16"/>
        <v>0</v>
      </c>
      <c r="G66" s="3">
        <f t="shared" si="16"/>
        <v>100</v>
      </c>
      <c r="H66" s="3">
        <f t="shared" si="16"/>
        <v>0</v>
      </c>
    </row>
    <row r="67" spans="1:9" x14ac:dyDescent="0.2">
      <c r="A67" s="3" t="s">
        <v>81</v>
      </c>
      <c r="B67" s="3">
        <f t="shared" ref="B67:H67" si="17">B14/50.2</f>
        <v>0</v>
      </c>
      <c r="C67" s="3">
        <f t="shared" si="17"/>
        <v>0</v>
      </c>
      <c r="D67" s="3">
        <f t="shared" si="17"/>
        <v>0</v>
      </c>
      <c r="E67" s="3">
        <f t="shared" si="17"/>
        <v>0</v>
      </c>
      <c r="F67" s="3">
        <f t="shared" si="17"/>
        <v>0</v>
      </c>
      <c r="G67" s="4">
        <f t="shared" si="17"/>
        <v>3.9840637450199202E-2</v>
      </c>
      <c r="H67" s="3">
        <f t="shared" si="17"/>
        <v>0</v>
      </c>
    </row>
    <row r="68" spans="1:9" x14ac:dyDescent="0.2">
      <c r="A68" s="3" t="s">
        <v>38</v>
      </c>
      <c r="B68" s="4">
        <f t="shared" ref="B68:H68" si="18">(B15/197)*100</f>
        <v>8.1218274111675122</v>
      </c>
      <c r="C68" s="4">
        <f t="shared" si="18"/>
        <v>47.715736040609137</v>
      </c>
      <c r="D68" s="4">
        <f t="shared" si="18"/>
        <v>9.6446700507614214</v>
      </c>
      <c r="E68" s="4">
        <f t="shared" si="18"/>
        <v>7.1065989847715745</v>
      </c>
      <c r="F68" s="4">
        <f t="shared" si="18"/>
        <v>5.5837563451776653</v>
      </c>
      <c r="G68" s="4">
        <f t="shared" si="18"/>
        <v>6.091370558375635</v>
      </c>
      <c r="H68" s="4">
        <f t="shared" si="18"/>
        <v>15.736040609137056</v>
      </c>
    </row>
    <row r="69" spans="1:9" x14ac:dyDescent="0.2">
      <c r="A69" s="3" t="s">
        <v>82</v>
      </c>
      <c r="B69" s="4">
        <f>B15/48.8</f>
        <v>0.32786885245901642</v>
      </c>
      <c r="C69" s="4">
        <f>C15/62.3</f>
        <v>1.5088282504012842</v>
      </c>
      <c r="D69" s="4">
        <f>D15/36.1</f>
        <v>0.52631578947368418</v>
      </c>
      <c r="E69" s="4">
        <f>E15/36.6</f>
        <v>0.38251366120218577</v>
      </c>
      <c r="F69" s="4">
        <f>F15/20.8</f>
        <v>0.52884615384615385</v>
      </c>
      <c r="G69" s="4">
        <f>G15/50.2</f>
        <v>0.2390438247011952</v>
      </c>
      <c r="H69" s="4">
        <f>H15/68.6</f>
        <v>0.45189504373177847</v>
      </c>
      <c r="I69" s="3"/>
    </row>
    <row r="70" spans="1:9" x14ac:dyDescent="0.2">
      <c r="A70" s="3" t="s">
        <v>47</v>
      </c>
      <c r="B70" s="3">
        <f t="shared" ref="B70:H70" si="19">(B16/6)*100</f>
        <v>0</v>
      </c>
      <c r="C70" s="3">
        <f t="shared" si="19"/>
        <v>0</v>
      </c>
      <c r="D70" s="3">
        <f t="shared" si="19"/>
        <v>0</v>
      </c>
      <c r="E70" s="3">
        <f t="shared" si="19"/>
        <v>0</v>
      </c>
      <c r="F70" s="3">
        <f t="shared" si="19"/>
        <v>0</v>
      </c>
      <c r="G70" s="3">
        <f t="shared" si="19"/>
        <v>100</v>
      </c>
      <c r="H70" s="3">
        <f t="shared" si="19"/>
        <v>0</v>
      </c>
    </row>
    <row r="71" spans="1:9" x14ac:dyDescent="0.2">
      <c r="A71" s="3" t="s">
        <v>83</v>
      </c>
      <c r="B71" s="3">
        <v>0</v>
      </c>
      <c r="C71" s="3">
        <v>0</v>
      </c>
      <c r="D71" s="3">
        <v>0</v>
      </c>
      <c r="E71" s="3">
        <v>0</v>
      </c>
      <c r="F71" s="3">
        <f>F16/50.2</f>
        <v>0</v>
      </c>
      <c r="G71" s="4">
        <f>G16/50.2</f>
        <v>0.1195219123505976</v>
      </c>
      <c r="H71" s="3">
        <f>H16/50.2</f>
        <v>0</v>
      </c>
    </row>
    <row r="72" spans="1:9" x14ac:dyDescent="0.2">
      <c r="A72" s="3" t="s">
        <v>39</v>
      </c>
      <c r="B72" s="3">
        <f t="shared" ref="B72:H72" si="20">(B17/5)*100</f>
        <v>60</v>
      </c>
      <c r="C72" s="3">
        <f t="shared" si="20"/>
        <v>0</v>
      </c>
      <c r="D72" s="3">
        <f t="shared" si="20"/>
        <v>0</v>
      </c>
      <c r="E72" s="3">
        <f t="shared" si="20"/>
        <v>0</v>
      </c>
      <c r="F72" s="3">
        <f t="shared" si="20"/>
        <v>0</v>
      </c>
      <c r="G72" s="3">
        <f t="shared" si="20"/>
        <v>0</v>
      </c>
      <c r="H72" s="3">
        <f t="shared" si="20"/>
        <v>40</v>
      </c>
    </row>
    <row r="73" spans="1:9" x14ac:dyDescent="0.2">
      <c r="A73" s="3" t="s">
        <v>84</v>
      </c>
      <c r="B73" s="4">
        <f>B17/48.8</f>
        <v>6.147540983606558E-2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4">
        <f>H17/68.6</f>
        <v>2.915451895043732E-2</v>
      </c>
    </row>
    <row r="74" spans="1:9" x14ac:dyDescent="0.2">
      <c r="A74" s="3" t="s">
        <v>48</v>
      </c>
      <c r="B74" s="4">
        <f t="shared" ref="B74:H74" si="21">(B18/11)*100</f>
        <v>0</v>
      </c>
      <c r="C74" s="4">
        <f t="shared" si="21"/>
        <v>0</v>
      </c>
      <c r="D74" s="4">
        <f t="shared" si="21"/>
        <v>0</v>
      </c>
      <c r="E74" s="4">
        <f t="shared" si="21"/>
        <v>0</v>
      </c>
      <c r="F74" s="4">
        <f t="shared" si="21"/>
        <v>0</v>
      </c>
      <c r="G74" s="4">
        <f t="shared" si="21"/>
        <v>36.363636363636367</v>
      </c>
      <c r="H74" s="4">
        <f t="shared" si="21"/>
        <v>63.636363636363633</v>
      </c>
    </row>
    <row r="75" spans="1:9" x14ac:dyDescent="0.2">
      <c r="A75" s="3" t="s">
        <v>85</v>
      </c>
      <c r="B75" s="3">
        <f t="shared" ref="B75:G75" si="22">B18/50.2</f>
        <v>0</v>
      </c>
      <c r="C75" s="3">
        <f t="shared" si="22"/>
        <v>0</v>
      </c>
      <c r="D75" s="3">
        <f t="shared" si="22"/>
        <v>0</v>
      </c>
      <c r="E75" s="3">
        <f t="shared" si="22"/>
        <v>0</v>
      </c>
      <c r="F75" s="3">
        <f t="shared" si="22"/>
        <v>0</v>
      </c>
      <c r="G75" s="4">
        <f t="shared" si="22"/>
        <v>7.9681274900398405E-2</v>
      </c>
      <c r="H75" s="4">
        <f>H18/68.6</f>
        <v>0.10204081632653061</v>
      </c>
    </row>
    <row r="76" spans="1:9" x14ac:dyDescent="0.2">
      <c r="A76" s="3" t="s">
        <v>49</v>
      </c>
      <c r="B76" s="3">
        <f t="shared" ref="B76:H76" si="23">(B19/38)*100</f>
        <v>0</v>
      </c>
      <c r="C76" s="3">
        <f t="shared" si="23"/>
        <v>0</v>
      </c>
      <c r="D76" s="3">
        <f t="shared" si="23"/>
        <v>0</v>
      </c>
      <c r="E76" s="3">
        <f t="shared" si="23"/>
        <v>0</v>
      </c>
      <c r="F76" s="3">
        <f t="shared" si="23"/>
        <v>0</v>
      </c>
      <c r="G76" s="3">
        <f t="shared" si="23"/>
        <v>0</v>
      </c>
      <c r="H76" s="3">
        <f t="shared" si="23"/>
        <v>100</v>
      </c>
    </row>
    <row r="77" spans="1:9" x14ac:dyDescent="0.2">
      <c r="A77" s="3" t="s">
        <v>86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f>G19/68.6</f>
        <v>0</v>
      </c>
      <c r="H77" s="4">
        <f>H19/68.6</f>
        <v>0.55393586005830908</v>
      </c>
    </row>
    <row r="78" spans="1:9" x14ac:dyDescent="0.2">
      <c r="A78" s="3" t="s">
        <v>50</v>
      </c>
      <c r="B78" s="4">
        <f t="shared" ref="B78:H78" si="24">(B20/39)*100</f>
        <v>15.384615384615385</v>
      </c>
      <c r="C78" s="4">
        <f t="shared" si="24"/>
        <v>74.358974358974365</v>
      </c>
      <c r="D78" s="4">
        <f t="shared" si="24"/>
        <v>0</v>
      </c>
      <c r="E78" s="4">
        <f t="shared" si="24"/>
        <v>10.256410256410255</v>
      </c>
      <c r="F78" s="4">
        <f t="shared" si="24"/>
        <v>0</v>
      </c>
      <c r="G78" s="4">
        <f t="shared" si="24"/>
        <v>0</v>
      </c>
      <c r="H78" s="4">
        <f t="shared" si="24"/>
        <v>0</v>
      </c>
    </row>
    <row r="79" spans="1:9" x14ac:dyDescent="0.2">
      <c r="A79" s="3" t="s">
        <v>87</v>
      </c>
      <c r="B79" s="4">
        <f>B20/18.8</f>
        <v>0.31914893617021273</v>
      </c>
      <c r="C79" s="4">
        <f>C20/62.3</f>
        <v>0.46548956661316215</v>
      </c>
      <c r="D79" s="4">
        <f>D20/18.8</f>
        <v>0</v>
      </c>
      <c r="E79" s="4">
        <f>E20/36.9</f>
        <v>0.10840108401084012</v>
      </c>
      <c r="F79" s="4">
        <f>F20/18.8</f>
        <v>0</v>
      </c>
      <c r="G79" s="4">
        <f>G20/18.8</f>
        <v>0</v>
      </c>
      <c r="H79" s="4">
        <f>H20/18.8</f>
        <v>0</v>
      </c>
    </row>
    <row r="80" spans="1:9" x14ac:dyDescent="0.2">
      <c r="A80" s="3" t="s">
        <v>51</v>
      </c>
      <c r="B80" s="4">
        <f t="shared" ref="B80:H80" si="25">(B21/14)*100</f>
        <v>21.428571428571427</v>
      </c>
      <c r="C80" s="4">
        <f t="shared" si="25"/>
        <v>0</v>
      </c>
      <c r="D80" s="4">
        <f t="shared" si="25"/>
        <v>0</v>
      </c>
      <c r="E80" s="4">
        <f t="shared" si="25"/>
        <v>0</v>
      </c>
      <c r="F80" s="4">
        <f t="shared" si="25"/>
        <v>0</v>
      </c>
      <c r="G80" s="4">
        <f t="shared" si="25"/>
        <v>0</v>
      </c>
      <c r="H80" s="4">
        <f t="shared" si="25"/>
        <v>78.571428571428569</v>
      </c>
    </row>
    <row r="81" spans="1:8" x14ac:dyDescent="0.2">
      <c r="A81" s="3" t="s">
        <v>88</v>
      </c>
      <c r="B81" s="4">
        <f t="shared" ref="B81:G81" si="26">B21/48.8</f>
        <v>6.147540983606558E-2</v>
      </c>
      <c r="C81" s="4">
        <f t="shared" si="26"/>
        <v>0</v>
      </c>
      <c r="D81" s="4">
        <f t="shared" si="26"/>
        <v>0</v>
      </c>
      <c r="E81" s="4">
        <f t="shared" si="26"/>
        <v>0</v>
      </c>
      <c r="F81" s="4">
        <f t="shared" si="26"/>
        <v>0</v>
      </c>
      <c r="G81" s="4">
        <f t="shared" si="26"/>
        <v>0</v>
      </c>
      <c r="H81" s="4">
        <f>H21/68.6</f>
        <v>0.16034985422740525</v>
      </c>
    </row>
    <row r="82" spans="1:8" x14ac:dyDescent="0.2">
      <c r="A82" s="3" t="s">
        <v>52</v>
      </c>
      <c r="B82" s="4">
        <f t="shared" ref="B82:H82" si="27">(B22/14)*100</f>
        <v>14.285714285714285</v>
      </c>
      <c r="C82" s="4">
        <f t="shared" si="27"/>
        <v>0</v>
      </c>
      <c r="D82" s="4">
        <f t="shared" si="27"/>
        <v>0</v>
      </c>
      <c r="E82" s="4">
        <f t="shared" si="27"/>
        <v>0</v>
      </c>
      <c r="F82" s="4">
        <f t="shared" si="27"/>
        <v>0</v>
      </c>
      <c r="G82" s="4">
        <f t="shared" si="27"/>
        <v>14.285714285714285</v>
      </c>
      <c r="H82" s="4">
        <f t="shared" si="27"/>
        <v>71.428571428571431</v>
      </c>
    </row>
    <row r="83" spans="1:8" x14ac:dyDescent="0.2">
      <c r="A83" s="3" t="s">
        <v>89</v>
      </c>
      <c r="B83" s="4">
        <f>B22/48.8</f>
        <v>4.0983606557377053E-2</v>
      </c>
      <c r="C83" s="4">
        <f>C22/48.8</f>
        <v>0</v>
      </c>
      <c r="D83" s="4">
        <f>D22/48.8</f>
        <v>0</v>
      </c>
      <c r="E83" s="4">
        <f>E22/48.8</f>
        <v>0</v>
      </c>
      <c r="F83" s="4">
        <f>F22/48.8</f>
        <v>0</v>
      </c>
      <c r="G83" s="4">
        <f>G22/50.2</f>
        <v>3.9840637450199202E-2</v>
      </c>
      <c r="H83" s="4">
        <f>H22/68.6</f>
        <v>0.1457725947521866</v>
      </c>
    </row>
    <row r="84" spans="1:8" x14ac:dyDescent="0.2">
      <c r="A84" s="3" t="s">
        <v>53</v>
      </c>
      <c r="B84" s="4">
        <f t="shared" ref="B84:H84" si="28">(B23/9)*100</f>
        <v>44.444444444444443</v>
      </c>
      <c r="C84" s="4">
        <f t="shared" si="28"/>
        <v>55.555555555555557</v>
      </c>
      <c r="D84" s="4">
        <f t="shared" si="28"/>
        <v>0</v>
      </c>
      <c r="E84" s="4">
        <f t="shared" si="28"/>
        <v>0</v>
      </c>
      <c r="F84" s="4">
        <f t="shared" si="28"/>
        <v>0</v>
      </c>
      <c r="G84" s="4">
        <f t="shared" si="28"/>
        <v>0</v>
      </c>
      <c r="H84" s="4">
        <f t="shared" si="28"/>
        <v>0</v>
      </c>
    </row>
    <row r="85" spans="1:8" x14ac:dyDescent="0.2">
      <c r="A85" s="3" t="s">
        <v>90</v>
      </c>
      <c r="B85" s="4">
        <f>B23/48.8</f>
        <v>8.1967213114754106E-2</v>
      </c>
      <c r="C85" s="4">
        <f>C23/62.3</f>
        <v>8.0256821829855537E-2</v>
      </c>
      <c r="D85" s="3">
        <f>D23/48.8</f>
        <v>0</v>
      </c>
      <c r="E85" s="3">
        <f>E23/48.8</f>
        <v>0</v>
      </c>
      <c r="F85" s="3">
        <f>F23/48.8</f>
        <v>0</v>
      </c>
      <c r="G85" s="3">
        <f>G23/48.8</f>
        <v>0</v>
      </c>
      <c r="H85" s="3">
        <f>H23/48.8</f>
        <v>0</v>
      </c>
    </row>
    <row r="86" spans="1:8" x14ac:dyDescent="0.2">
      <c r="A86" s="3" t="s">
        <v>54</v>
      </c>
      <c r="B86" s="4">
        <f t="shared" ref="B86:H86" si="29">(B24/14)*100</f>
        <v>0</v>
      </c>
      <c r="C86" s="4">
        <f t="shared" si="29"/>
        <v>28.571428571428569</v>
      </c>
      <c r="D86" s="4">
        <f t="shared" si="29"/>
        <v>0</v>
      </c>
      <c r="E86" s="4">
        <f t="shared" si="29"/>
        <v>0</v>
      </c>
      <c r="F86" s="4">
        <f t="shared" si="29"/>
        <v>0</v>
      </c>
      <c r="G86" s="4">
        <f t="shared" si="29"/>
        <v>57.142857142857139</v>
      </c>
      <c r="H86" s="4">
        <f t="shared" si="29"/>
        <v>14.285714285714285</v>
      </c>
    </row>
    <row r="87" spans="1:8" x14ac:dyDescent="0.2">
      <c r="A87" s="3" t="s">
        <v>91</v>
      </c>
      <c r="B87" s="4">
        <v>0</v>
      </c>
      <c r="C87" s="4">
        <f>C24/62.3</f>
        <v>6.4205457463884438E-2</v>
      </c>
      <c r="D87" s="4">
        <f>D24/62.3</f>
        <v>0</v>
      </c>
      <c r="E87" s="4">
        <f>E24/62.3</f>
        <v>0</v>
      </c>
      <c r="F87" s="4">
        <f>F24/62.3</f>
        <v>0</v>
      </c>
      <c r="G87" s="4">
        <f>G24/50.2</f>
        <v>0.15936254980079681</v>
      </c>
      <c r="H87" s="4">
        <f>H24/68.6</f>
        <v>2.915451895043732E-2</v>
      </c>
    </row>
    <row r="88" spans="1:8" x14ac:dyDescent="0.2">
      <c r="A88" s="3" t="s">
        <v>55</v>
      </c>
      <c r="B88" s="3">
        <f t="shared" ref="B88:H88" si="30">(B25/6)*100</f>
        <v>0</v>
      </c>
      <c r="C88" s="3">
        <f t="shared" si="30"/>
        <v>66.666666666666657</v>
      </c>
      <c r="D88" s="3">
        <f t="shared" si="30"/>
        <v>0</v>
      </c>
      <c r="E88" s="3">
        <f t="shared" si="30"/>
        <v>0</v>
      </c>
      <c r="F88" s="3">
        <f t="shared" si="30"/>
        <v>33.333333333333329</v>
      </c>
      <c r="G88" s="3">
        <f t="shared" si="30"/>
        <v>0</v>
      </c>
      <c r="H88" s="3">
        <f t="shared" si="30"/>
        <v>0</v>
      </c>
    </row>
    <row r="89" spans="1:8" x14ac:dyDescent="0.2">
      <c r="A89" s="3" t="s">
        <v>92</v>
      </c>
      <c r="B89" s="3">
        <v>0</v>
      </c>
      <c r="C89" s="3">
        <f>C25/62.3</f>
        <v>6.4205457463884438E-2</v>
      </c>
      <c r="D89" s="3">
        <f>D25/62.3</f>
        <v>0</v>
      </c>
      <c r="E89" s="3">
        <f>E25/62.3</f>
        <v>0</v>
      </c>
      <c r="F89" s="3">
        <f>F25/20.8</f>
        <v>9.6153846153846145E-2</v>
      </c>
      <c r="G89" s="3">
        <f>G25/62.3</f>
        <v>0</v>
      </c>
      <c r="H89" s="3">
        <f>H25/62.3</f>
        <v>0</v>
      </c>
    </row>
    <row r="90" spans="1:8" x14ac:dyDescent="0.2">
      <c r="A90" s="3" t="s">
        <v>56</v>
      </c>
      <c r="B90" s="3">
        <f t="shared" ref="B90:H90" si="31">(B26/33)*100</f>
        <v>0</v>
      </c>
      <c r="C90" s="3">
        <f t="shared" si="31"/>
        <v>0</v>
      </c>
      <c r="D90" s="3">
        <f t="shared" si="31"/>
        <v>0</v>
      </c>
      <c r="E90" s="3">
        <f t="shared" si="31"/>
        <v>0</v>
      </c>
      <c r="F90" s="3">
        <f t="shared" si="31"/>
        <v>0</v>
      </c>
      <c r="G90" s="3">
        <f t="shared" si="31"/>
        <v>3.0303030303030303</v>
      </c>
      <c r="H90" s="3">
        <f t="shared" si="31"/>
        <v>96.969696969696969</v>
      </c>
    </row>
    <row r="91" spans="1:8" x14ac:dyDescent="0.2">
      <c r="A91" s="3" t="s">
        <v>93</v>
      </c>
      <c r="B91" s="3">
        <f t="shared" ref="B91:G91" si="32">B26/50.2</f>
        <v>0</v>
      </c>
      <c r="C91" s="3">
        <f t="shared" si="32"/>
        <v>0</v>
      </c>
      <c r="D91" s="3">
        <f t="shared" si="32"/>
        <v>0</v>
      </c>
      <c r="E91" s="3">
        <f t="shared" si="32"/>
        <v>0</v>
      </c>
      <c r="F91" s="3">
        <f t="shared" si="32"/>
        <v>0</v>
      </c>
      <c r="G91" s="3">
        <f t="shared" si="32"/>
        <v>1.9920318725099601E-2</v>
      </c>
      <c r="H91" s="3">
        <f>H26/68.6</f>
        <v>0.46647230320699712</v>
      </c>
    </row>
    <row r="92" spans="1:8" x14ac:dyDescent="0.2">
      <c r="A92" s="3" t="s">
        <v>57</v>
      </c>
      <c r="B92" s="3">
        <f t="shared" ref="B92:H92" si="33">(B27/7)*100</f>
        <v>85.714285714285708</v>
      </c>
      <c r="C92" s="3">
        <f t="shared" si="33"/>
        <v>0</v>
      </c>
      <c r="D92" s="3">
        <f t="shared" si="33"/>
        <v>0</v>
      </c>
      <c r="E92" s="3">
        <f t="shared" si="33"/>
        <v>0</v>
      </c>
      <c r="F92" s="3">
        <f t="shared" si="33"/>
        <v>0</v>
      </c>
      <c r="G92" s="3">
        <f t="shared" si="33"/>
        <v>0</v>
      </c>
      <c r="H92" s="3">
        <f t="shared" si="33"/>
        <v>14.285714285714285</v>
      </c>
    </row>
    <row r="93" spans="1:8" x14ac:dyDescent="0.2">
      <c r="A93" s="3" t="s">
        <v>94</v>
      </c>
      <c r="B93" s="3">
        <f>B27/48.8</f>
        <v>0.12295081967213116</v>
      </c>
      <c r="C93" s="3">
        <f>C31/50.2</f>
        <v>0</v>
      </c>
      <c r="D93" s="3">
        <f>D31/50.2</f>
        <v>0</v>
      </c>
      <c r="E93" s="3">
        <f>E31/50.2</f>
        <v>0</v>
      </c>
      <c r="F93" s="3">
        <f>F31/50.2</f>
        <v>0</v>
      </c>
      <c r="G93" s="3">
        <f>G27/50.2</f>
        <v>0</v>
      </c>
      <c r="H93" s="3">
        <f>H27/68.6</f>
        <v>1.457725947521866E-2</v>
      </c>
    </row>
    <row r="94" spans="1:8" x14ac:dyDescent="0.2">
      <c r="A94" s="3" t="s">
        <v>41</v>
      </c>
      <c r="B94" s="3">
        <f t="shared" ref="B94:H94" si="34">(B28/6)*100</f>
        <v>66.666666666666657</v>
      </c>
      <c r="C94" s="3">
        <f t="shared" si="34"/>
        <v>16.666666666666664</v>
      </c>
      <c r="D94" s="3">
        <f t="shared" si="34"/>
        <v>0</v>
      </c>
      <c r="E94" s="3">
        <f t="shared" si="34"/>
        <v>0</v>
      </c>
      <c r="F94" s="3">
        <f t="shared" si="34"/>
        <v>0</v>
      </c>
      <c r="G94" s="3">
        <f t="shared" si="34"/>
        <v>16.666666666666664</v>
      </c>
      <c r="H94" s="3">
        <f t="shared" si="34"/>
        <v>0</v>
      </c>
    </row>
    <row r="95" spans="1:8" x14ac:dyDescent="0.2">
      <c r="A95" s="3" t="s">
        <v>95</v>
      </c>
      <c r="B95" s="3">
        <f>B28/48.8</f>
        <v>8.1967213114754106E-2</v>
      </c>
      <c r="C95" s="3">
        <f>C28/62.3</f>
        <v>1.605136436597111E-2</v>
      </c>
      <c r="D95" s="3">
        <f>D28/62.3</f>
        <v>0</v>
      </c>
      <c r="E95" s="3">
        <f>E28/62.3</f>
        <v>0</v>
      </c>
      <c r="F95" s="3">
        <f>F28/62.3</f>
        <v>0</v>
      </c>
      <c r="G95" s="3">
        <f>G28/50.2</f>
        <v>1.9920318725099601E-2</v>
      </c>
      <c r="H95" s="3">
        <f>H28/68.6</f>
        <v>0</v>
      </c>
    </row>
    <row r="96" spans="1:8" x14ac:dyDescent="0.2">
      <c r="A96" s="3" t="s">
        <v>40</v>
      </c>
      <c r="B96" s="3">
        <f t="shared" ref="B96:H96" si="35">(B29/13)*100</f>
        <v>53.846153846153847</v>
      </c>
      <c r="C96" s="3">
        <f t="shared" si="35"/>
        <v>30.76923076923077</v>
      </c>
      <c r="D96" s="3">
        <f t="shared" si="35"/>
        <v>0</v>
      </c>
      <c r="E96" s="3">
        <f t="shared" si="35"/>
        <v>0</v>
      </c>
      <c r="F96" s="3">
        <f t="shared" si="35"/>
        <v>0</v>
      </c>
      <c r="G96" s="3">
        <f t="shared" si="35"/>
        <v>0</v>
      </c>
      <c r="H96" s="3">
        <f t="shared" si="35"/>
        <v>15.384615384615385</v>
      </c>
    </row>
    <row r="97" spans="1:8" x14ac:dyDescent="0.2">
      <c r="A97" s="3" t="s">
        <v>96</v>
      </c>
      <c r="B97" s="3">
        <f>B29/48.8</f>
        <v>0.14344262295081969</v>
      </c>
      <c r="C97" s="3">
        <f>C29/62.3</f>
        <v>6.4205457463884438E-2</v>
      </c>
      <c r="D97" s="3">
        <f>D33/62.3</f>
        <v>0</v>
      </c>
      <c r="E97" s="3">
        <f>E33/62.3</f>
        <v>0</v>
      </c>
      <c r="F97" s="3">
        <f>F33/62.3</f>
        <v>0</v>
      </c>
      <c r="G97" s="3">
        <f>G33/50.2</f>
        <v>0</v>
      </c>
      <c r="H97" s="3">
        <f>H33/68.6</f>
        <v>0.10204081632653061</v>
      </c>
    </row>
    <row r="98" spans="1:8" x14ac:dyDescent="0.2">
      <c r="A98" s="3" t="s">
        <v>58</v>
      </c>
      <c r="B98" s="3">
        <f t="shared" ref="B98:H98" si="36">(B30/2)*100</f>
        <v>100</v>
      </c>
      <c r="C98" s="3">
        <f t="shared" si="36"/>
        <v>0</v>
      </c>
      <c r="D98" s="3">
        <f t="shared" si="36"/>
        <v>0</v>
      </c>
      <c r="E98" s="3">
        <f t="shared" si="36"/>
        <v>0</v>
      </c>
      <c r="F98" s="3">
        <f t="shared" si="36"/>
        <v>0</v>
      </c>
      <c r="G98" s="3">
        <f t="shared" si="36"/>
        <v>0</v>
      </c>
      <c r="H98" s="3">
        <f t="shared" si="36"/>
        <v>0</v>
      </c>
    </row>
    <row r="99" spans="1:8" x14ac:dyDescent="0.2">
      <c r="A99" s="3" t="s">
        <v>97</v>
      </c>
      <c r="B99" s="3">
        <f>B30/48.8</f>
        <v>4.0983606557377053E-2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</row>
    <row r="100" spans="1:8" x14ac:dyDescent="0.2">
      <c r="A100" s="3" t="s">
        <v>59</v>
      </c>
      <c r="B100" s="3">
        <f t="shared" ref="B100:H100" si="37">(B31/8)*100</f>
        <v>25</v>
      </c>
      <c r="C100" s="3">
        <f t="shared" si="37"/>
        <v>0</v>
      </c>
      <c r="D100" s="3">
        <f t="shared" si="37"/>
        <v>0</v>
      </c>
      <c r="E100" s="3">
        <f t="shared" si="37"/>
        <v>0</v>
      </c>
      <c r="F100" s="3">
        <f t="shared" si="37"/>
        <v>0</v>
      </c>
      <c r="G100" s="3">
        <f t="shared" si="37"/>
        <v>25</v>
      </c>
      <c r="H100" s="3">
        <f t="shared" si="37"/>
        <v>50</v>
      </c>
    </row>
    <row r="101" spans="1:8" x14ac:dyDescent="0.2">
      <c r="A101" s="3" t="s">
        <v>98</v>
      </c>
      <c r="B101" s="3">
        <f>B31/48.8</f>
        <v>4.0983606557377053E-2</v>
      </c>
      <c r="C101" s="3">
        <f>C31/48.8</f>
        <v>0</v>
      </c>
      <c r="D101" s="3">
        <f>D31/48.8</f>
        <v>0</v>
      </c>
      <c r="E101" s="3">
        <f>E31/48.8</f>
        <v>0</v>
      </c>
      <c r="F101" s="3">
        <f>F31/48.8</f>
        <v>0</v>
      </c>
      <c r="G101" s="3">
        <f>G31/50.2</f>
        <v>3.9840637450199202E-2</v>
      </c>
      <c r="H101" s="3">
        <f>H31/68.6</f>
        <v>5.830903790087464E-2</v>
      </c>
    </row>
    <row r="102" spans="1:8" x14ac:dyDescent="0.2">
      <c r="A102" s="3" t="s">
        <v>42</v>
      </c>
      <c r="B102" s="3">
        <f t="shared" ref="B102:H102" si="38">(B32/15)*100</f>
        <v>20</v>
      </c>
      <c r="C102" s="3">
        <f t="shared" si="38"/>
        <v>26.666666666666668</v>
      </c>
      <c r="D102" s="3">
        <f t="shared" si="38"/>
        <v>13.333333333333334</v>
      </c>
      <c r="E102" s="3">
        <f t="shared" si="38"/>
        <v>0</v>
      </c>
      <c r="F102" s="3">
        <f t="shared" si="38"/>
        <v>0</v>
      </c>
      <c r="G102" s="3">
        <f t="shared" si="38"/>
        <v>6.666666666666667</v>
      </c>
      <c r="H102" s="3">
        <f t="shared" si="38"/>
        <v>33.333333333333329</v>
      </c>
    </row>
    <row r="103" spans="1:8" x14ac:dyDescent="0.2">
      <c r="A103" s="3" t="s">
        <v>99</v>
      </c>
      <c r="B103" s="3">
        <f>B32/48.8</f>
        <v>6.147540983606558E-2</v>
      </c>
      <c r="C103" s="3">
        <f>C32/62.3</f>
        <v>6.4205457463884438E-2</v>
      </c>
      <c r="D103" s="3">
        <f>D32/36.1</f>
        <v>5.5401662049861494E-2</v>
      </c>
      <c r="E103" s="3">
        <f>E32/48.8</f>
        <v>0</v>
      </c>
      <c r="F103" s="3">
        <f>F32/48.8</f>
        <v>0</v>
      </c>
      <c r="G103" s="3">
        <f>G32/50.2</f>
        <v>1.9920318725099601E-2</v>
      </c>
      <c r="H103" s="3">
        <f>H32/68.6</f>
        <v>7.2886297376093298E-2</v>
      </c>
    </row>
    <row r="104" spans="1:8" x14ac:dyDescent="0.2">
      <c r="A104" s="3" t="s">
        <v>63</v>
      </c>
      <c r="B104" s="3">
        <f t="shared" ref="B104:H104" si="39">(B33/9)*100</f>
        <v>11.111111111111111</v>
      </c>
      <c r="C104" s="3">
        <f t="shared" si="39"/>
        <v>11.111111111111111</v>
      </c>
      <c r="D104" s="3">
        <f t="shared" si="39"/>
        <v>0</v>
      </c>
      <c r="E104" s="3">
        <f t="shared" si="39"/>
        <v>0</v>
      </c>
      <c r="F104" s="3">
        <f t="shared" si="39"/>
        <v>0</v>
      </c>
      <c r="G104" s="3">
        <f t="shared" si="39"/>
        <v>0</v>
      </c>
      <c r="H104" s="3">
        <f t="shared" si="39"/>
        <v>77.777777777777786</v>
      </c>
    </row>
    <row r="105" spans="1:8" x14ac:dyDescent="0.2">
      <c r="A105" s="3" t="s">
        <v>100</v>
      </c>
      <c r="B105" s="3">
        <f>B33/48.8</f>
        <v>2.0491803278688527E-2</v>
      </c>
      <c r="C105" s="3">
        <f>C33/62.3</f>
        <v>1.605136436597111E-2</v>
      </c>
      <c r="D105" s="3">
        <f>D33/62.3</f>
        <v>0</v>
      </c>
      <c r="E105" s="3">
        <f>E33/62.3</f>
        <v>0</v>
      </c>
      <c r="F105" s="3">
        <f>F33/62.3</f>
        <v>0</v>
      </c>
      <c r="G105" s="3">
        <f>G33/62.3</f>
        <v>0</v>
      </c>
      <c r="H105" s="3">
        <f>H33/68.6</f>
        <v>0.10204081632653061</v>
      </c>
    </row>
    <row r="106" spans="1:8" x14ac:dyDescent="0.2">
      <c r="A106" s="3" t="s">
        <v>60</v>
      </c>
      <c r="B106" s="3">
        <f t="shared" ref="B106:H106" si="40">(B34/41)*100</f>
        <v>24.390243902439025</v>
      </c>
      <c r="C106" s="3">
        <f t="shared" si="40"/>
        <v>14.634146341463413</v>
      </c>
      <c r="D106" s="3">
        <f t="shared" si="40"/>
        <v>0</v>
      </c>
      <c r="E106" s="3">
        <f t="shared" si="40"/>
        <v>0</v>
      </c>
      <c r="F106" s="3">
        <f t="shared" si="40"/>
        <v>29.268292682926827</v>
      </c>
      <c r="G106" s="3">
        <f t="shared" si="40"/>
        <v>31.707317073170731</v>
      </c>
      <c r="H106" s="3">
        <f t="shared" si="40"/>
        <v>0</v>
      </c>
    </row>
    <row r="107" spans="1:8" x14ac:dyDescent="0.2">
      <c r="A107" s="3" t="s">
        <v>101</v>
      </c>
      <c r="B107" s="3">
        <f>B34/48.8</f>
        <v>0.20491803278688525</v>
      </c>
      <c r="C107" s="3">
        <f>C34/62.3</f>
        <v>9.6308186195826651E-2</v>
      </c>
      <c r="D107" s="3">
        <f>D34/20.8</f>
        <v>0</v>
      </c>
      <c r="E107" s="3">
        <f>E34/20.8</f>
        <v>0</v>
      </c>
      <c r="F107" s="3">
        <f>F34/20.8</f>
        <v>0.57692307692307687</v>
      </c>
      <c r="G107" s="3">
        <f>G34/50.2</f>
        <v>0.25896414342629481</v>
      </c>
      <c r="H107" s="3">
        <f>H34/68.6</f>
        <v>0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Nana Blanc</cp:lastModifiedBy>
  <dcterms:created xsi:type="dcterms:W3CDTF">2022-06-14T14:12:15Z</dcterms:created>
  <dcterms:modified xsi:type="dcterms:W3CDTF">2022-08-19T03:45:48Z</dcterms:modified>
</cp:coreProperties>
</file>