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lanc\Documents\GitHub\nana-project\birds-chile-project_Blanc_Anais\inputs\xls\"/>
    </mc:Choice>
  </mc:AlternateContent>
  <xr:revisionPtr revIDLastSave="0" documentId="13_ncr:1_{6B370E81-BB04-41D2-A490-EA13573B6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1" l="1"/>
  <c r="B25" i="1"/>
  <c r="D24" i="1"/>
  <c r="C24" i="1"/>
  <c r="B24" i="1"/>
  <c r="C23" i="1"/>
  <c r="B23" i="1"/>
  <c r="D60" i="1" l="1"/>
  <c r="C60" i="1"/>
  <c r="B60" i="1"/>
  <c r="C59" i="1"/>
  <c r="D59" i="1"/>
  <c r="B59" i="1"/>
  <c r="D58" i="1"/>
  <c r="C58" i="1"/>
  <c r="B58" i="1"/>
  <c r="C57" i="1"/>
  <c r="D57" i="1"/>
  <c r="B57" i="1"/>
  <c r="C56" i="1"/>
  <c r="D56" i="1"/>
  <c r="B56" i="1"/>
  <c r="C55" i="1"/>
  <c r="D55" i="1"/>
  <c r="B55" i="1"/>
  <c r="C54" i="1"/>
  <c r="D54" i="1"/>
  <c r="B54" i="1"/>
  <c r="C53" i="1"/>
  <c r="D53" i="1"/>
  <c r="B53" i="1"/>
  <c r="C52" i="1"/>
  <c r="D52" i="1"/>
  <c r="B52" i="1"/>
  <c r="C51" i="1"/>
  <c r="D51" i="1"/>
  <c r="B51" i="1"/>
  <c r="C50" i="1"/>
  <c r="D50" i="1"/>
  <c r="B50" i="1"/>
  <c r="C49" i="1"/>
  <c r="D49" i="1"/>
  <c r="B49" i="1"/>
  <c r="C48" i="1"/>
  <c r="D48" i="1"/>
  <c r="B48" i="1"/>
  <c r="C47" i="1"/>
  <c r="D47" i="1"/>
  <c r="B47" i="1"/>
  <c r="D46" i="1"/>
  <c r="C46" i="1"/>
  <c r="B46" i="1"/>
  <c r="C45" i="1"/>
  <c r="D45" i="1"/>
  <c r="B45" i="1"/>
  <c r="D44" i="1"/>
  <c r="C44" i="1"/>
  <c r="B44" i="1"/>
  <c r="C43" i="1"/>
  <c r="D43" i="1"/>
  <c r="B43" i="1"/>
  <c r="C42" i="1"/>
  <c r="C41" i="1"/>
  <c r="D41" i="1"/>
  <c r="B41" i="1"/>
  <c r="B40" i="1"/>
  <c r="C39" i="1"/>
  <c r="D39" i="1"/>
  <c r="B39" i="1"/>
  <c r="D38" i="1"/>
  <c r="C38" i="1"/>
  <c r="B38" i="1"/>
  <c r="C37" i="1"/>
  <c r="D37" i="1"/>
  <c r="B37" i="1"/>
  <c r="D36" i="1"/>
  <c r="C35" i="1"/>
  <c r="D35" i="1"/>
  <c r="B35" i="1"/>
  <c r="D34" i="1"/>
  <c r="C34" i="1"/>
  <c r="B34" i="1"/>
  <c r="C33" i="1"/>
  <c r="D33" i="1"/>
  <c r="B33" i="1"/>
  <c r="D32" i="1"/>
  <c r="C32" i="1"/>
  <c r="B32" i="1"/>
  <c r="C31" i="1"/>
  <c r="D31" i="1"/>
  <c r="B31" i="1"/>
  <c r="D30" i="1"/>
  <c r="C30" i="1"/>
  <c r="B30" i="1"/>
  <c r="C29" i="1"/>
  <c r="D29" i="1"/>
  <c r="B29" i="1"/>
  <c r="D28" i="1"/>
  <c r="C28" i="1"/>
  <c r="B28" i="1"/>
  <c r="C27" i="1"/>
  <c r="D27" i="1"/>
  <c r="B27" i="1"/>
  <c r="C19" i="1" l="1"/>
  <c r="D19" i="1"/>
  <c r="B19" i="1"/>
  <c r="D42" i="1"/>
  <c r="D40" i="1"/>
  <c r="B20" i="1" l="1"/>
  <c r="C20" i="1"/>
  <c r="D20" i="1"/>
  <c r="B22" i="1"/>
  <c r="C22" i="1"/>
  <c r="D22" i="1"/>
</calcChain>
</file>

<file path=xl/sharedStrings.xml><?xml version="1.0" encoding="utf-8"?>
<sst xmlns="http://schemas.openxmlformats.org/spreadsheetml/2006/main" count="60" uniqueCount="60">
  <si>
    <t>Cormorán Imperial</t>
  </si>
  <si>
    <t>Yeco</t>
  </si>
  <si>
    <t>Cormorán de las Rocas</t>
  </si>
  <si>
    <t>Gaviota Dominicana</t>
  </si>
  <si>
    <t>Petrel Gigante</t>
  </si>
  <si>
    <t>Petrel Plateado</t>
  </si>
  <si>
    <t>Albatros Ceja Negra</t>
  </si>
  <si>
    <t>Yunco de Magallanes</t>
  </si>
  <si>
    <t>Quetro No Volador</t>
  </si>
  <si>
    <t>Caranca</t>
  </si>
  <si>
    <t>Pingüino de Magallanes</t>
  </si>
  <si>
    <t>Martín Pescador</t>
  </si>
  <si>
    <t>Churrete</t>
  </si>
  <si>
    <t>Tiuque</t>
  </si>
  <si>
    <t>%</t>
  </si>
  <si>
    <t>% Cormorán Imperial</t>
  </si>
  <si>
    <t>% Yeco</t>
  </si>
  <si>
    <t>% Cormorán de las Rocas</t>
  </si>
  <si>
    <t>% Gaviota Dominicana</t>
  </si>
  <si>
    <t>% Petrel Gigante</t>
  </si>
  <si>
    <t>% Quetro No Volador</t>
  </si>
  <si>
    <t>% Churrete</t>
  </si>
  <si>
    <t>% Martín Pescador</t>
  </si>
  <si>
    <t>% Tiuque</t>
  </si>
  <si>
    <t>% Jote Cabeza Colorada</t>
  </si>
  <si>
    <t>% Cóndor</t>
  </si>
  <si>
    <t>% Petrel Plateado</t>
  </si>
  <si>
    <t>% Yunco de Magallanes</t>
  </si>
  <si>
    <t>% Caranca</t>
  </si>
  <si>
    <t>% Pingüino de Magallanes</t>
  </si>
  <si>
    <t>Huairavo</t>
  </si>
  <si>
    <t>Jote Cabeza Colorada</t>
  </si>
  <si>
    <t>Cóndor</t>
  </si>
  <si>
    <t>% Albatros Ceja Negra</t>
  </si>
  <si>
    <t>% Huairavo</t>
  </si>
  <si>
    <t>All</t>
  </si>
  <si>
    <t>Area</t>
  </si>
  <si>
    <t>Density</t>
  </si>
  <si>
    <t>Density Cormorán Imperial</t>
  </si>
  <si>
    <t>Density Yeco</t>
  </si>
  <si>
    <t>Density Cormorán de las Rocas</t>
  </si>
  <si>
    <t>Density Gaviota Dominicana</t>
  </si>
  <si>
    <t>Density Petrel Gigante</t>
  </si>
  <si>
    <t>Density Petrel Plateado</t>
  </si>
  <si>
    <t>Density Albatros Ceja Negra</t>
  </si>
  <si>
    <t>Density Yunco de Magallanes</t>
  </si>
  <si>
    <t>Density Quetro No Volador</t>
  </si>
  <si>
    <t>Density Caranca</t>
  </si>
  <si>
    <t>Density Churrete</t>
  </si>
  <si>
    <t>Density Pingüino de Magallanes</t>
  </si>
  <si>
    <t>Density Huairavo</t>
  </si>
  <si>
    <t>Density Martín Pescador</t>
  </si>
  <si>
    <t>Density Tiuque</t>
  </si>
  <si>
    <t>Density Jote Cabeza Colorada</t>
  </si>
  <si>
    <t>Density Cóndor</t>
  </si>
  <si>
    <t>Sector</t>
  </si>
  <si>
    <t>Shannon Indice</t>
  </si>
  <si>
    <t>Simpson Indice</t>
  </si>
  <si>
    <t>Shannon Area</t>
  </si>
  <si>
    <t>Simpson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</si>
</sst>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A24" sqref="A24"/>
    </sheetView>
  </sheetViews>
  <sheetFormatPr baseColWidth="10" defaultColWidth="8.88671875" defaultRowHeight="11.4" x14ac:dyDescent="0.3"/>
  <cols>
    <col min="1" max="1" width="39.21875" style="2" customWidth="1"/>
    <col min="2" max="2" width="13.6640625" style="2" bestFit="1" customWidth="1"/>
    <col min="3" max="4" width="13" style="2" bestFit="1" customWidth="1"/>
    <col min="5" max="5" width="11.6640625" style="2" bestFit="1" customWidth="1"/>
    <col min="6" max="6" width="10.109375" style="2" bestFit="1" customWidth="1"/>
    <col min="7" max="7" width="11.6640625" style="2" bestFit="1" customWidth="1"/>
    <col min="8" max="8" width="11.109375" style="2" bestFit="1" customWidth="1"/>
    <col min="9" max="9" width="8.88671875" style="2"/>
    <col min="10" max="10" width="11.109375" style="2" bestFit="1" customWidth="1"/>
    <col min="11" max="16384" width="8.88671875" style="2"/>
  </cols>
  <sheetData>
    <row r="1" spans="1:5" ht="12" x14ac:dyDescent="0.3">
      <c r="A1" s="1" t="s">
        <v>55</v>
      </c>
      <c r="B1" s="5">
        <v>1</v>
      </c>
      <c r="C1" s="5">
        <v>2</v>
      </c>
      <c r="D1" s="5">
        <v>3</v>
      </c>
    </row>
    <row r="2" spans="1:5" x14ac:dyDescent="0.3">
      <c r="A2" s="6" t="s">
        <v>0</v>
      </c>
      <c r="B2" s="7">
        <v>8</v>
      </c>
      <c r="C2" s="8">
        <v>65</v>
      </c>
      <c r="D2" s="9">
        <v>16</v>
      </c>
      <c r="E2" s="4"/>
    </row>
    <row r="3" spans="1:5" x14ac:dyDescent="0.3">
      <c r="A3" s="10" t="s">
        <v>1</v>
      </c>
      <c r="B3" s="11">
        <v>6</v>
      </c>
      <c r="C3" s="12">
        <v>22</v>
      </c>
      <c r="D3" s="13">
        <v>4</v>
      </c>
      <c r="E3" s="4"/>
    </row>
    <row r="4" spans="1:5" x14ac:dyDescent="0.3">
      <c r="A4" s="10" t="s">
        <v>2</v>
      </c>
      <c r="B4" s="11">
        <v>7</v>
      </c>
      <c r="C4" s="12">
        <v>12</v>
      </c>
      <c r="D4" s="13">
        <v>1</v>
      </c>
      <c r="E4" s="4"/>
    </row>
    <row r="5" spans="1:5" x14ac:dyDescent="0.3">
      <c r="A5" s="10" t="s">
        <v>3</v>
      </c>
      <c r="B5" s="11">
        <v>5</v>
      </c>
      <c r="C5" s="12">
        <v>35</v>
      </c>
      <c r="D5" s="13">
        <v>5</v>
      </c>
      <c r="E5" s="4"/>
    </row>
    <row r="6" spans="1:5" x14ac:dyDescent="0.3">
      <c r="A6" s="10" t="s">
        <v>4</v>
      </c>
      <c r="B6" s="11">
        <v>0</v>
      </c>
      <c r="C6" s="12">
        <v>0</v>
      </c>
      <c r="D6" s="13">
        <v>2</v>
      </c>
      <c r="E6" s="4"/>
    </row>
    <row r="7" spans="1:5" x14ac:dyDescent="0.3">
      <c r="A7" s="10" t="s">
        <v>5</v>
      </c>
      <c r="B7" s="11">
        <v>1</v>
      </c>
      <c r="C7" s="12">
        <v>14</v>
      </c>
      <c r="D7" s="13">
        <v>1</v>
      </c>
      <c r="E7" s="4"/>
    </row>
    <row r="8" spans="1:5" x14ac:dyDescent="0.3">
      <c r="A8" s="10" t="s">
        <v>6</v>
      </c>
      <c r="B8" s="11">
        <v>1</v>
      </c>
      <c r="C8" s="12">
        <v>0</v>
      </c>
      <c r="D8" s="13">
        <v>0</v>
      </c>
      <c r="E8" s="4"/>
    </row>
    <row r="9" spans="1:5" x14ac:dyDescent="0.3">
      <c r="A9" s="14" t="s">
        <v>7</v>
      </c>
      <c r="B9" s="15">
        <v>0</v>
      </c>
      <c r="C9" s="16">
        <v>1</v>
      </c>
      <c r="D9" s="17">
        <v>0</v>
      </c>
      <c r="E9" s="4"/>
    </row>
    <row r="10" spans="1:5" x14ac:dyDescent="0.3">
      <c r="A10" s="10" t="s">
        <v>8</v>
      </c>
      <c r="B10" s="11">
        <v>38</v>
      </c>
      <c r="C10" s="12">
        <v>105</v>
      </c>
      <c r="D10" s="13">
        <v>4</v>
      </c>
      <c r="E10" s="4"/>
    </row>
    <row r="11" spans="1:5" x14ac:dyDescent="0.3">
      <c r="A11" s="10" t="s">
        <v>9</v>
      </c>
      <c r="B11" s="11">
        <v>40</v>
      </c>
      <c r="C11" s="12">
        <v>23</v>
      </c>
      <c r="D11" s="13">
        <v>28</v>
      </c>
      <c r="E11" s="4"/>
    </row>
    <row r="12" spans="1:5" x14ac:dyDescent="0.3">
      <c r="A12" s="10" t="s">
        <v>12</v>
      </c>
      <c r="B12" s="11">
        <v>2</v>
      </c>
      <c r="C12" s="12">
        <v>7</v>
      </c>
      <c r="D12" s="13">
        <v>0</v>
      </c>
      <c r="E12" s="4"/>
    </row>
    <row r="13" spans="1:5" x14ac:dyDescent="0.3">
      <c r="A13" s="10" t="s">
        <v>10</v>
      </c>
      <c r="B13" s="11">
        <v>7</v>
      </c>
      <c r="C13" s="12">
        <v>2</v>
      </c>
      <c r="D13" s="13">
        <v>0</v>
      </c>
      <c r="E13" s="4"/>
    </row>
    <row r="14" spans="1:5" x14ac:dyDescent="0.3">
      <c r="A14" s="10" t="s">
        <v>30</v>
      </c>
      <c r="B14" s="11">
        <v>0</v>
      </c>
      <c r="C14" s="12">
        <v>1</v>
      </c>
      <c r="D14" s="13">
        <v>0</v>
      </c>
      <c r="E14" s="4"/>
    </row>
    <row r="15" spans="1:5" x14ac:dyDescent="0.3">
      <c r="A15" s="10" t="s">
        <v>11</v>
      </c>
      <c r="B15" s="11">
        <v>0</v>
      </c>
      <c r="C15" s="12">
        <v>1</v>
      </c>
      <c r="D15" s="13">
        <v>0</v>
      </c>
      <c r="E15" s="4"/>
    </row>
    <row r="16" spans="1:5" x14ac:dyDescent="0.3">
      <c r="A16" s="10" t="s">
        <v>13</v>
      </c>
      <c r="B16" s="11">
        <v>2</v>
      </c>
      <c r="C16" s="12">
        <v>2</v>
      </c>
      <c r="D16" s="13">
        <v>0</v>
      </c>
      <c r="E16" s="4"/>
    </row>
    <row r="17" spans="1:8" x14ac:dyDescent="0.3">
      <c r="A17" s="10" t="s">
        <v>31</v>
      </c>
      <c r="B17" s="11">
        <v>0</v>
      </c>
      <c r="C17" s="12">
        <v>1</v>
      </c>
      <c r="D17" s="13">
        <v>0</v>
      </c>
      <c r="E17" s="4"/>
    </row>
    <row r="18" spans="1:8" x14ac:dyDescent="0.3">
      <c r="A18" s="18" t="s">
        <v>32</v>
      </c>
      <c r="B18" s="19">
        <v>0</v>
      </c>
      <c r="C18" s="20">
        <v>2</v>
      </c>
      <c r="D18" s="21">
        <v>0</v>
      </c>
      <c r="E18" s="4"/>
    </row>
    <row r="19" spans="1:8" x14ac:dyDescent="0.3">
      <c r="A19" s="2" t="s">
        <v>35</v>
      </c>
      <c r="B19" s="4">
        <f>SUM(B2:B18)</f>
        <v>117</v>
      </c>
      <c r="C19" s="4">
        <f t="shared" ref="C19:D19" si="0">SUM(C2:C18)</f>
        <v>293</v>
      </c>
      <c r="D19" s="4">
        <f t="shared" si="0"/>
        <v>61</v>
      </c>
    </row>
    <row r="20" spans="1:8" x14ac:dyDescent="0.3">
      <c r="A20" s="2" t="s">
        <v>14</v>
      </c>
      <c r="B20" s="3">
        <f>(B19/471)*100</f>
        <v>24.840764331210192</v>
      </c>
      <c r="C20" s="3">
        <f t="shared" ref="C20:D20" si="1">(C19/471)*100</f>
        <v>62.208067940552013</v>
      </c>
      <c r="D20" s="3">
        <f t="shared" si="1"/>
        <v>12.951167728237792</v>
      </c>
    </row>
    <row r="21" spans="1:8" x14ac:dyDescent="0.3">
      <c r="A21" s="2" t="s">
        <v>36</v>
      </c>
      <c r="B21" s="3">
        <v>26.9</v>
      </c>
      <c r="C21" s="3">
        <v>82.8</v>
      </c>
      <c r="D21" s="3">
        <v>13.7</v>
      </c>
    </row>
    <row r="22" spans="1:8" x14ac:dyDescent="0.3">
      <c r="A22" s="2" t="s">
        <v>37</v>
      </c>
      <c r="B22" s="3">
        <f>B19/26.9</f>
        <v>4.3494423791821566</v>
      </c>
      <c r="C22" s="3">
        <f>C19/82.8</f>
        <v>3.5386473429951693</v>
      </c>
      <c r="D22" s="3">
        <f>D19/13.7</f>
        <v>4.452554744525548</v>
      </c>
    </row>
    <row r="23" spans="1:8" x14ac:dyDescent="0.3">
      <c r="A23" s="2" t="s">
        <v>58</v>
      </c>
      <c r="B23" s="2">
        <f>1.76</f>
        <v>1.76</v>
      </c>
      <c r="C23" s="2">
        <f>1.894</f>
        <v>1.8939999999999999</v>
      </c>
      <c r="D23" s="2">
        <v>1.5169999999999999</v>
      </c>
    </row>
    <row r="24" spans="1:8" x14ac:dyDescent="0.3">
      <c r="A24" s="2" t="s">
        <v>59</v>
      </c>
      <c r="B24" s="2">
        <f>1-0.239</f>
        <v>0.76100000000000001</v>
      </c>
      <c r="C24" s="2">
        <f>1-0.208</f>
        <v>0.79200000000000004</v>
      </c>
      <c r="D24" s="2">
        <f>1-0.296</f>
        <v>0.70399999999999996</v>
      </c>
    </row>
    <row r="25" spans="1:8" x14ac:dyDescent="0.3">
      <c r="A25" s="2" t="s">
        <v>56</v>
      </c>
      <c r="B25" s="2">
        <f>(-1.955)*(-1)</f>
        <v>1.9550000000000001</v>
      </c>
      <c r="C25" s="2">
        <v>0</v>
      </c>
      <c r="D25" s="2">
        <v>0</v>
      </c>
    </row>
    <row r="26" spans="1:8" x14ac:dyDescent="0.3">
      <c r="A26" s="2" t="s">
        <v>57</v>
      </c>
      <c r="B26" s="2">
        <f>1-0.188</f>
        <v>0.81200000000000006</v>
      </c>
      <c r="C26" s="2">
        <v>0</v>
      </c>
      <c r="D26" s="2">
        <v>0</v>
      </c>
    </row>
    <row r="27" spans="1:8" x14ac:dyDescent="0.3">
      <c r="A27" s="2" t="s">
        <v>15</v>
      </c>
      <c r="B27" s="3">
        <f>(B2/89)*100</f>
        <v>8.9887640449438209</v>
      </c>
      <c r="C27" s="3">
        <f t="shared" ref="C27:D27" si="2">(C2/89)*100</f>
        <v>73.033707865168537</v>
      </c>
      <c r="D27" s="3">
        <f t="shared" si="2"/>
        <v>17.977528089887642</v>
      </c>
    </row>
    <row r="28" spans="1:8" x14ac:dyDescent="0.3">
      <c r="A28" s="2" t="s">
        <v>38</v>
      </c>
      <c r="B28" s="3">
        <f>B2/26.9</f>
        <v>0.29739776951672864</v>
      </c>
      <c r="C28" s="3">
        <f>C2/82.8</f>
        <v>0.78502415458937203</v>
      </c>
      <c r="D28" s="3">
        <f>D2/13.7</f>
        <v>1.1678832116788322</v>
      </c>
      <c r="H28" s="4"/>
    </row>
    <row r="29" spans="1:8" x14ac:dyDescent="0.3">
      <c r="A29" s="2" t="s">
        <v>16</v>
      </c>
      <c r="B29" s="3">
        <f>(B3/32)*100</f>
        <v>18.75</v>
      </c>
      <c r="C29" s="3">
        <f>(C3/32)*100</f>
        <v>68.75</v>
      </c>
      <c r="D29" s="3">
        <f>(D3/32)*100</f>
        <v>12.5</v>
      </c>
    </row>
    <row r="30" spans="1:8" x14ac:dyDescent="0.3">
      <c r="A30" s="2" t="s">
        <v>39</v>
      </c>
      <c r="B30" s="3">
        <f>B3/26.9</f>
        <v>0.22304832713754649</v>
      </c>
      <c r="C30" s="3">
        <f>C3/82.8</f>
        <v>0.26570048309178745</v>
      </c>
      <c r="D30" s="3">
        <f>D3/13.7</f>
        <v>0.29197080291970806</v>
      </c>
    </row>
    <row r="31" spans="1:8" x14ac:dyDescent="0.3">
      <c r="A31" s="2" t="s">
        <v>17</v>
      </c>
      <c r="B31" s="2">
        <f>B4/20</f>
        <v>0.35</v>
      </c>
      <c r="C31" s="2">
        <f>C4/20</f>
        <v>0.6</v>
      </c>
      <c r="D31" s="2">
        <f>D4/20</f>
        <v>0.05</v>
      </c>
    </row>
    <row r="32" spans="1:8" x14ac:dyDescent="0.3">
      <c r="A32" s="2" t="s">
        <v>40</v>
      </c>
      <c r="B32" s="3">
        <f>B4/26.9</f>
        <v>0.26022304832713755</v>
      </c>
      <c r="C32" s="3">
        <f>C4/82.8</f>
        <v>0.14492753623188406</v>
      </c>
      <c r="D32" s="3">
        <f>D4/13.7</f>
        <v>7.2992700729927015E-2</v>
      </c>
    </row>
    <row r="33" spans="1:4" x14ac:dyDescent="0.3">
      <c r="A33" s="2" t="s">
        <v>18</v>
      </c>
      <c r="B33" s="3">
        <f>B5/45</f>
        <v>0.1111111111111111</v>
      </c>
      <c r="C33" s="3">
        <f>C5/45</f>
        <v>0.77777777777777779</v>
      </c>
      <c r="D33" s="3">
        <f>D5/45</f>
        <v>0.1111111111111111</v>
      </c>
    </row>
    <row r="34" spans="1:4" x14ac:dyDescent="0.3">
      <c r="A34" s="2" t="s">
        <v>41</v>
      </c>
      <c r="B34" s="3">
        <f>B5/26.9</f>
        <v>0.18587360594795541</v>
      </c>
      <c r="C34" s="3">
        <f>C5/82.8</f>
        <v>0.42270531400966183</v>
      </c>
      <c r="D34" s="3">
        <f>D5/13.7</f>
        <v>0.36496350364963503</v>
      </c>
    </row>
    <row r="35" spans="1:4" x14ac:dyDescent="0.3">
      <c r="A35" s="2" t="s">
        <v>19</v>
      </c>
      <c r="B35" s="2">
        <f>B6/2</f>
        <v>0</v>
      </c>
      <c r="C35" s="2">
        <f>C6/2</f>
        <v>0</v>
      </c>
      <c r="D35" s="2">
        <f>D6/2</f>
        <v>1</v>
      </c>
    </row>
    <row r="36" spans="1:4" x14ac:dyDescent="0.3">
      <c r="A36" s="2" t="s">
        <v>42</v>
      </c>
      <c r="B36" s="2">
        <v>0</v>
      </c>
      <c r="C36" s="3">
        <v>0</v>
      </c>
      <c r="D36" s="3">
        <f>D6/13.7</f>
        <v>0.14598540145985403</v>
      </c>
    </row>
    <row r="37" spans="1:4" x14ac:dyDescent="0.3">
      <c r="A37" s="2" t="s">
        <v>26</v>
      </c>
      <c r="B37" s="2">
        <f>(B7/16)*100</f>
        <v>6.25</v>
      </c>
      <c r="C37" s="2">
        <f>(C7/16)*100</f>
        <v>87.5</v>
      </c>
      <c r="D37" s="2">
        <f>(D7/16)*100</f>
        <v>6.25</v>
      </c>
    </row>
    <row r="38" spans="1:4" x14ac:dyDescent="0.3">
      <c r="A38" s="2" t="s">
        <v>43</v>
      </c>
      <c r="B38" s="2">
        <f>B7/26.9</f>
        <v>3.717472118959108E-2</v>
      </c>
      <c r="C38" s="2">
        <f>C7/82.8</f>
        <v>0.16908212560386474</v>
      </c>
      <c r="D38" s="2">
        <f>D7/13.7</f>
        <v>7.2992700729927015E-2</v>
      </c>
    </row>
    <row r="39" spans="1:4" x14ac:dyDescent="0.3">
      <c r="A39" s="2" t="s">
        <v>33</v>
      </c>
      <c r="B39" s="3">
        <f>(B8/1)*100</f>
        <v>100</v>
      </c>
      <c r="C39" s="3">
        <f>(C8/1)*100</f>
        <v>0</v>
      </c>
      <c r="D39" s="3">
        <f>(D8/1)*100</f>
        <v>0</v>
      </c>
    </row>
    <row r="40" spans="1:4" x14ac:dyDescent="0.3">
      <c r="A40" s="2" t="s">
        <v>44</v>
      </c>
      <c r="B40" s="3">
        <f>B8/26.9</f>
        <v>3.717472118959108E-2</v>
      </c>
      <c r="C40" s="3">
        <v>0</v>
      </c>
      <c r="D40" s="3">
        <f>D12/48.8</f>
        <v>0</v>
      </c>
    </row>
    <row r="41" spans="1:4" x14ac:dyDescent="0.3">
      <c r="A41" s="2" t="s">
        <v>27</v>
      </c>
      <c r="B41" s="3">
        <f>(B9/1)*100</f>
        <v>0</v>
      </c>
      <c r="C41" s="3">
        <f>(C9/1)*100</f>
        <v>100</v>
      </c>
      <c r="D41" s="3">
        <f>(D9/1)*100</f>
        <v>0</v>
      </c>
    </row>
    <row r="42" spans="1:4" x14ac:dyDescent="0.3">
      <c r="A42" s="2" t="s">
        <v>45</v>
      </c>
      <c r="B42" s="3">
        <v>0</v>
      </c>
      <c r="C42" s="3">
        <f>C9/82.8</f>
        <v>1.2077294685990338E-2</v>
      </c>
      <c r="D42" s="3">
        <f>D13/48.8</f>
        <v>0</v>
      </c>
    </row>
    <row r="43" spans="1:4" x14ac:dyDescent="0.3">
      <c r="A43" s="2" t="s">
        <v>20</v>
      </c>
      <c r="B43" s="3">
        <f>(B10/147)*100</f>
        <v>25.850340136054424</v>
      </c>
      <c r="C43" s="3">
        <f>(C10/147)*100</f>
        <v>71.428571428571431</v>
      </c>
      <c r="D43" s="3">
        <f>(D10/147)*100</f>
        <v>2.7210884353741496</v>
      </c>
    </row>
    <row r="44" spans="1:4" x14ac:dyDescent="0.3">
      <c r="A44" s="2" t="s">
        <v>46</v>
      </c>
      <c r="B44" s="3">
        <f>B10/26.9</f>
        <v>1.4126394052044611</v>
      </c>
      <c r="C44" s="3">
        <f>C10/82.8</f>
        <v>1.2681159420289856</v>
      </c>
      <c r="D44" s="3">
        <f>D10/13.7</f>
        <v>0.29197080291970806</v>
      </c>
    </row>
    <row r="45" spans="1:4" x14ac:dyDescent="0.3">
      <c r="A45" s="2" t="s">
        <v>28</v>
      </c>
      <c r="B45" s="3">
        <f>(B11/91)*100</f>
        <v>43.956043956043956</v>
      </c>
      <c r="C45" s="3">
        <f>(C11/91)*100</f>
        <v>25.274725274725274</v>
      </c>
      <c r="D45" s="3">
        <f>(D11/91)*100</f>
        <v>30.76923076923077</v>
      </c>
    </row>
    <row r="46" spans="1:4" x14ac:dyDescent="0.3">
      <c r="A46" s="2" t="s">
        <v>47</v>
      </c>
      <c r="B46" s="3">
        <f>B11/26.9</f>
        <v>1.4869888475836432</v>
      </c>
      <c r="C46" s="3">
        <f>C11/82.8</f>
        <v>0.27777777777777779</v>
      </c>
      <c r="D46" s="3">
        <f>D11/13.7</f>
        <v>2.0437956204379564</v>
      </c>
    </row>
    <row r="47" spans="1:4" x14ac:dyDescent="0.3">
      <c r="A47" s="2" t="s">
        <v>21</v>
      </c>
      <c r="B47" s="2">
        <f>(B12/9)*100</f>
        <v>22.222222222222221</v>
      </c>
      <c r="C47" s="2">
        <f>(C12/9)*100</f>
        <v>77.777777777777786</v>
      </c>
      <c r="D47" s="2">
        <f>(D12/9)*100</f>
        <v>0</v>
      </c>
    </row>
    <row r="48" spans="1:4" x14ac:dyDescent="0.3">
      <c r="A48" s="2" t="s">
        <v>48</v>
      </c>
      <c r="B48" s="2">
        <f>B12/26.8</f>
        <v>7.4626865671641784E-2</v>
      </c>
      <c r="C48" s="2">
        <f>C12/82.8</f>
        <v>8.4541062801932368E-2</v>
      </c>
      <c r="D48" s="2">
        <f>D12/26.8</f>
        <v>0</v>
      </c>
    </row>
    <row r="49" spans="1:4" x14ac:dyDescent="0.3">
      <c r="A49" s="2" t="s">
        <v>29</v>
      </c>
      <c r="B49" s="2">
        <f>(B13/9)*100</f>
        <v>77.777777777777786</v>
      </c>
      <c r="C49" s="2">
        <f>(C13/9)*100</f>
        <v>22.222222222222221</v>
      </c>
      <c r="D49" s="2">
        <f>(D13/9)*100</f>
        <v>0</v>
      </c>
    </row>
    <row r="50" spans="1:4" x14ac:dyDescent="0.3">
      <c r="A50" s="2" t="s">
        <v>49</v>
      </c>
      <c r="B50" s="2">
        <f>B13/26.9</f>
        <v>0.26022304832713755</v>
      </c>
      <c r="C50" s="2">
        <f>C13/82.8</f>
        <v>2.4154589371980676E-2</v>
      </c>
      <c r="D50" s="2">
        <f>D13/26.9</f>
        <v>0</v>
      </c>
    </row>
    <row r="51" spans="1:4" x14ac:dyDescent="0.3">
      <c r="A51" s="2" t="s">
        <v>34</v>
      </c>
      <c r="B51" s="2">
        <f>(B14/1)*100</f>
        <v>0</v>
      </c>
      <c r="C51" s="2">
        <f>(C14/1)*100</f>
        <v>100</v>
      </c>
      <c r="D51" s="2">
        <f>(D14/1)*100</f>
        <v>0</v>
      </c>
    </row>
    <row r="52" spans="1:4" x14ac:dyDescent="0.3">
      <c r="A52" s="2" t="s">
        <v>50</v>
      </c>
      <c r="B52" s="2">
        <f>B14/26.9</f>
        <v>0</v>
      </c>
      <c r="C52" s="2">
        <f>C14/82.8</f>
        <v>1.2077294685990338E-2</v>
      </c>
      <c r="D52" s="2">
        <f>D14/26.9</f>
        <v>0</v>
      </c>
    </row>
    <row r="53" spans="1:4" x14ac:dyDescent="0.3">
      <c r="A53" s="2" t="s">
        <v>22</v>
      </c>
      <c r="B53" s="2">
        <f>(B15/1)*100</f>
        <v>0</v>
      </c>
      <c r="C53" s="2">
        <f>(C15/1)*100</f>
        <v>100</v>
      </c>
      <c r="D53" s="2">
        <f>(D15/1)*100</f>
        <v>0</v>
      </c>
    </row>
    <row r="54" spans="1:4" x14ac:dyDescent="0.3">
      <c r="A54" s="2" t="s">
        <v>51</v>
      </c>
      <c r="B54" s="2">
        <f>B15/48.8</f>
        <v>0</v>
      </c>
      <c r="C54" s="2">
        <f>C15/82.8</f>
        <v>1.2077294685990338E-2</v>
      </c>
      <c r="D54" s="2">
        <f>D15/48.8</f>
        <v>0</v>
      </c>
    </row>
    <row r="55" spans="1:4" x14ac:dyDescent="0.3">
      <c r="A55" s="2" t="s">
        <v>23</v>
      </c>
      <c r="B55" s="2">
        <f>(B16/4)*100</f>
        <v>50</v>
      </c>
      <c r="C55" s="2">
        <f>(C16/4)*100</f>
        <v>50</v>
      </c>
      <c r="D55" s="2">
        <f>(D16/4)*100</f>
        <v>0</v>
      </c>
    </row>
    <row r="56" spans="1:4" x14ac:dyDescent="0.3">
      <c r="A56" s="2" t="s">
        <v>52</v>
      </c>
      <c r="B56" s="2">
        <f>B16/26.9</f>
        <v>7.434944237918216E-2</v>
      </c>
      <c r="C56" s="2">
        <f>C16/82.8</f>
        <v>2.4154589371980676E-2</v>
      </c>
      <c r="D56" s="2">
        <f>D16/26.9</f>
        <v>0</v>
      </c>
    </row>
    <row r="57" spans="1:4" x14ac:dyDescent="0.3">
      <c r="A57" s="2" t="s">
        <v>24</v>
      </c>
      <c r="B57" s="2">
        <f>(B17/1)*100</f>
        <v>0</v>
      </c>
      <c r="C57" s="2">
        <f>(C17/1)*100</f>
        <v>100</v>
      </c>
      <c r="D57" s="2">
        <f>(D17/1)*100</f>
        <v>0</v>
      </c>
    </row>
    <row r="58" spans="1:4" x14ac:dyDescent="0.3">
      <c r="A58" s="2" t="s">
        <v>53</v>
      </c>
      <c r="B58" s="2">
        <f>B17/26.9</f>
        <v>0</v>
      </c>
      <c r="C58" s="2">
        <f>C17/82.8</f>
        <v>1.2077294685990338E-2</v>
      </c>
      <c r="D58" s="2">
        <f>D17/82.8</f>
        <v>0</v>
      </c>
    </row>
    <row r="59" spans="1:4" x14ac:dyDescent="0.3">
      <c r="A59" s="2" t="s">
        <v>25</v>
      </c>
      <c r="B59" s="2">
        <f>(B18/2)*100</f>
        <v>0</v>
      </c>
      <c r="C59" s="2">
        <f>(C18/2)*100</f>
        <v>100</v>
      </c>
      <c r="D59" s="2">
        <f>(D18/2)*100</f>
        <v>0</v>
      </c>
    </row>
    <row r="60" spans="1:4" x14ac:dyDescent="0.3">
      <c r="A60" s="2" t="s">
        <v>54</v>
      </c>
      <c r="B60" s="2">
        <f>B18/26.9</f>
        <v>0</v>
      </c>
      <c r="C60" s="2">
        <f>C18/82.8</f>
        <v>2.4154589371980676E-2</v>
      </c>
      <c r="D60" s="2">
        <f>D18/82.8</f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Nana Blanc</cp:lastModifiedBy>
  <dcterms:created xsi:type="dcterms:W3CDTF">2022-06-14T14:12:15Z</dcterms:created>
  <dcterms:modified xsi:type="dcterms:W3CDTF">2022-08-19T03:46:22Z</dcterms:modified>
</cp:coreProperties>
</file>