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blanc\Documents\GitHub\nana-project\birds-chile-project_Blanc_Anais\inputs\xls\"/>
    </mc:Choice>
  </mc:AlternateContent>
  <xr:revisionPtr revIDLastSave="0" documentId="13_ncr:1_{A0746B65-14B3-4B97-81A2-B6A926EB9D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3" i="1" l="1"/>
  <c r="F33" i="1"/>
  <c r="E33" i="1"/>
  <c r="D33" i="1"/>
  <c r="C33" i="1"/>
  <c r="B33" i="1"/>
  <c r="B35" i="1"/>
  <c r="C88" i="1"/>
  <c r="B88" i="1"/>
  <c r="E87" i="1"/>
  <c r="F87" i="1"/>
  <c r="G87" i="1"/>
  <c r="D87" i="1"/>
  <c r="C87" i="1"/>
  <c r="B87" i="1"/>
  <c r="C86" i="1"/>
  <c r="D86" i="1"/>
  <c r="E86" i="1"/>
  <c r="F86" i="1"/>
  <c r="G86" i="1"/>
  <c r="B86" i="1"/>
  <c r="G85" i="1"/>
  <c r="F85" i="1"/>
  <c r="E85" i="1"/>
  <c r="D85" i="1"/>
  <c r="C85" i="1"/>
  <c r="B85" i="1"/>
  <c r="C84" i="1"/>
  <c r="D84" i="1"/>
  <c r="E84" i="1"/>
  <c r="F84" i="1"/>
  <c r="G84" i="1"/>
  <c r="B84" i="1"/>
  <c r="B83" i="1"/>
  <c r="C83" i="1"/>
  <c r="D83" i="1"/>
  <c r="E83" i="1"/>
  <c r="F83" i="1"/>
  <c r="G83" i="1"/>
  <c r="C82" i="1"/>
  <c r="D82" i="1"/>
  <c r="E82" i="1"/>
  <c r="F82" i="1"/>
  <c r="G82" i="1"/>
  <c r="B82" i="1"/>
  <c r="D81" i="1"/>
  <c r="E81" i="1"/>
  <c r="F81" i="1"/>
  <c r="G81" i="1"/>
  <c r="B81" i="1"/>
  <c r="C80" i="1"/>
  <c r="D80" i="1"/>
  <c r="E80" i="1"/>
  <c r="F80" i="1"/>
  <c r="G80" i="1"/>
  <c r="B80" i="1"/>
  <c r="G79" i="1"/>
  <c r="F79" i="1"/>
  <c r="C79" i="1"/>
  <c r="B79" i="1"/>
  <c r="C78" i="1"/>
  <c r="D78" i="1"/>
  <c r="E78" i="1"/>
  <c r="F78" i="1"/>
  <c r="G78" i="1"/>
  <c r="B78" i="1"/>
  <c r="G77" i="1"/>
  <c r="E77" i="1"/>
  <c r="F77" i="1"/>
  <c r="C77" i="1"/>
  <c r="B77" i="1"/>
  <c r="C76" i="1"/>
  <c r="D76" i="1"/>
  <c r="E76" i="1"/>
  <c r="F76" i="1"/>
  <c r="G76" i="1"/>
  <c r="B76" i="1"/>
  <c r="D75" i="1"/>
  <c r="E75" i="1"/>
  <c r="F75" i="1"/>
  <c r="G75" i="1"/>
  <c r="B75" i="1"/>
  <c r="C74" i="1"/>
  <c r="D74" i="1"/>
  <c r="E74" i="1"/>
  <c r="F74" i="1"/>
  <c r="G74" i="1"/>
  <c r="F73" i="1"/>
  <c r="G73" i="1"/>
  <c r="C73" i="1"/>
  <c r="C72" i="1"/>
  <c r="D72" i="1"/>
  <c r="E72" i="1"/>
  <c r="F72" i="1"/>
  <c r="G72" i="1"/>
  <c r="B72" i="1"/>
  <c r="F71" i="1"/>
  <c r="G71" i="1"/>
  <c r="B71" i="1"/>
  <c r="C70" i="1"/>
  <c r="D70" i="1"/>
  <c r="E70" i="1"/>
  <c r="F70" i="1"/>
  <c r="G70" i="1"/>
  <c r="B70" i="1"/>
  <c r="F69" i="1"/>
  <c r="G69" i="1"/>
  <c r="D69" i="1"/>
  <c r="C68" i="1"/>
  <c r="D68" i="1"/>
  <c r="E68" i="1"/>
  <c r="F68" i="1"/>
  <c r="G68" i="1"/>
  <c r="B68" i="1"/>
  <c r="F67" i="1"/>
  <c r="G67" i="1"/>
  <c r="C67" i="1"/>
  <c r="B67" i="1"/>
  <c r="C66" i="1"/>
  <c r="D66" i="1"/>
  <c r="E66" i="1"/>
  <c r="F66" i="1"/>
  <c r="G66" i="1"/>
  <c r="B66" i="1"/>
  <c r="C65" i="1"/>
  <c r="D65" i="1"/>
  <c r="E65" i="1"/>
  <c r="F65" i="1"/>
  <c r="G65" i="1"/>
  <c r="B65" i="1"/>
  <c r="C64" i="1"/>
  <c r="D64" i="1"/>
  <c r="E64" i="1"/>
  <c r="F64" i="1"/>
  <c r="G64" i="1"/>
  <c r="B64" i="1"/>
  <c r="F63" i="1"/>
  <c r="G63" i="1"/>
  <c r="C63" i="1"/>
  <c r="B63" i="1"/>
  <c r="C62" i="1"/>
  <c r="D62" i="1"/>
  <c r="E62" i="1"/>
  <c r="F62" i="1"/>
  <c r="G62" i="1"/>
  <c r="B62" i="1"/>
  <c r="D61" i="1"/>
  <c r="E61" i="1"/>
  <c r="F61" i="1"/>
  <c r="G61" i="1"/>
  <c r="B61" i="1"/>
  <c r="C60" i="1"/>
  <c r="D60" i="1"/>
  <c r="E60" i="1"/>
  <c r="F60" i="1"/>
  <c r="G60" i="1"/>
  <c r="B60" i="1"/>
  <c r="G59" i="1"/>
  <c r="F59" i="1"/>
  <c r="E59" i="1"/>
  <c r="D59" i="1"/>
  <c r="C59" i="1"/>
  <c r="B59" i="1"/>
  <c r="C58" i="1"/>
  <c r="D58" i="1"/>
  <c r="E58" i="1"/>
  <c r="F58" i="1"/>
  <c r="G58" i="1"/>
  <c r="B58" i="1"/>
  <c r="D57" i="1"/>
  <c r="E57" i="1"/>
  <c r="F57" i="1"/>
  <c r="G57" i="1"/>
  <c r="B57" i="1"/>
  <c r="C56" i="1"/>
  <c r="D56" i="1"/>
  <c r="E56" i="1"/>
  <c r="F56" i="1"/>
  <c r="G56" i="1"/>
  <c r="B56" i="1"/>
  <c r="F55" i="1"/>
  <c r="G55" i="1"/>
  <c r="E55" i="1"/>
  <c r="B55" i="1"/>
  <c r="C54" i="1"/>
  <c r="D54" i="1"/>
  <c r="E54" i="1"/>
  <c r="F54" i="1"/>
  <c r="G54" i="1"/>
  <c r="B54" i="1"/>
  <c r="F53" i="1"/>
  <c r="G53" i="1"/>
  <c r="E53" i="1"/>
  <c r="D53" i="1"/>
  <c r="C53" i="1"/>
  <c r="B53" i="1"/>
  <c r="C52" i="1"/>
  <c r="D52" i="1"/>
  <c r="E52" i="1"/>
  <c r="F52" i="1"/>
  <c r="G52" i="1"/>
  <c r="B52" i="1"/>
  <c r="F51" i="1"/>
  <c r="G51" i="1"/>
  <c r="E51" i="1"/>
  <c r="C51" i="1"/>
  <c r="B51" i="1"/>
  <c r="C50" i="1"/>
  <c r="D50" i="1"/>
  <c r="E50" i="1"/>
  <c r="F50" i="1"/>
  <c r="G50" i="1"/>
  <c r="B50" i="1"/>
  <c r="G49" i="1"/>
  <c r="F49" i="1"/>
  <c r="E49" i="1"/>
  <c r="C49" i="1"/>
  <c r="B49" i="1"/>
  <c r="C48" i="1"/>
  <c r="D48" i="1"/>
  <c r="E48" i="1"/>
  <c r="F48" i="1"/>
  <c r="G48" i="1"/>
  <c r="B48" i="1"/>
  <c r="G47" i="1"/>
  <c r="F47" i="1"/>
  <c r="C47" i="1"/>
  <c r="B47" i="1"/>
  <c r="C46" i="1"/>
  <c r="D46" i="1"/>
  <c r="E46" i="1"/>
  <c r="F46" i="1"/>
  <c r="G46" i="1"/>
  <c r="B46" i="1"/>
  <c r="G45" i="1"/>
  <c r="F45" i="1"/>
  <c r="E45" i="1"/>
  <c r="D45" i="1"/>
  <c r="C45" i="1"/>
  <c r="B45" i="1"/>
  <c r="C44" i="1"/>
  <c r="D44" i="1"/>
  <c r="E44" i="1"/>
  <c r="F44" i="1"/>
  <c r="G44" i="1"/>
  <c r="B44" i="1"/>
  <c r="F43" i="1"/>
  <c r="G43" i="1"/>
  <c r="C43" i="1"/>
  <c r="B43" i="1"/>
  <c r="C42" i="1"/>
  <c r="D42" i="1"/>
  <c r="E42" i="1"/>
  <c r="F42" i="1"/>
  <c r="G42" i="1"/>
  <c r="B42" i="1"/>
  <c r="F41" i="1"/>
  <c r="G41" i="1"/>
  <c r="C41" i="1"/>
  <c r="B41" i="1"/>
  <c r="C40" i="1"/>
  <c r="D40" i="1"/>
  <c r="E40" i="1"/>
  <c r="F40" i="1"/>
  <c r="G40" i="1"/>
  <c r="B40" i="1"/>
  <c r="G39" i="1"/>
  <c r="F39" i="1"/>
  <c r="E39" i="1"/>
  <c r="C39" i="1"/>
  <c r="B39" i="1"/>
  <c r="C38" i="1"/>
  <c r="D38" i="1"/>
  <c r="E38" i="1"/>
  <c r="F38" i="1"/>
  <c r="G38" i="1"/>
  <c r="B38" i="1"/>
  <c r="G37" i="1"/>
  <c r="F37" i="1"/>
  <c r="E37" i="1"/>
  <c r="D37" i="1"/>
  <c r="C37" i="1"/>
  <c r="B37" i="1"/>
  <c r="C36" i="1"/>
  <c r="D36" i="1"/>
  <c r="E36" i="1"/>
  <c r="F36" i="1"/>
  <c r="G36" i="1"/>
  <c r="B36" i="1"/>
  <c r="C28" i="1"/>
  <c r="C31" i="1" s="1"/>
  <c r="D28" i="1"/>
  <c r="E28" i="1"/>
  <c r="E31" i="1" s="1"/>
  <c r="F28" i="1"/>
  <c r="F30" i="1" s="1"/>
  <c r="G28" i="1"/>
  <c r="B28" i="1"/>
  <c r="B30" i="1" s="1"/>
  <c r="C81" i="1"/>
  <c r="D79" i="1"/>
  <c r="E79" i="1"/>
  <c r="B74" i="1"/>
  <c r="B73" i="1"/>
  <c r="C69" i="1"/>
  <c r="B69" i="1"/>
  <c r="C57" i="1"/>
  <c r="D55" i="1"/>
  <c r="D39" i="1"/>
  <c r="G30" i="1" l="1"/>
  <c r="G31" i="1"/>
  <c r="F31" i="1"/>
  <c r="E30" i="1"/>
  <c r="D30" i="1"/>
  <c r="D31" i="1"/>
  <c r="C30" i="1"/>
  <c r="B31" i="1"/>
  <c r="C75" i="1" l="1"/>
  <c r="D73" i="1"/>
  <c r="E73" i="1"/>
  <c r="D71" i="1"/>
  <c r="C71" i="1"/>
  <c r="E69" i="1"/>
  <c r="D67" i="1"/>
  <c r="E67" i="1"/>
  <c r="D63" i="1"/>
  <c r="E63" i="1"/>
  <c r="C61" i="1"/>
  <c r="C55" i="1"/>
  <c r="D51" i="1"/>
  <c r="D49" i="1"/>
  <c r="D47" i="1"/>
  <c r="E47" i="1"/>
  <c r="E43" i="1"/>
  <c r="D43" i="1"/>
  <c r="D41" i="1"/>
  <c r="E41" i="1"/>
  <c r="D77" i="1"/>
  <c r="E71" i="1"/>
</calcChain>
</file>

<file path=xl/sharedStrings.xml><?xml version="1.0" encoding="utf-8"?>
<sst xmlns="http://schemas.openxmlformats.org/spreadsheetml/2006/main" count="88" uniqueCount="88">
  <si>
    <t>Cormorán Imperial</t>
  </si>
  <si>
    <t>Yeco</t>
  </si>
  <si>
    <t>Cormorán de las Rocas</t>
  </si>
  <si>
    <t>Gaviota Dominicana</t>
  </si>
  <si>
    <t>Petrel Gigante</t>
  </si>
  <si>
    <t>Albatros Ceja Negra</t>
  </si>
  <si>
    <t>Yunco de Magallanes</t>
  </si>
  <si>
    <t>Cisne Cuello Negro</t>
  </si>
  <si>
    <t>Cisne Coscoroba</t>
  </si>
  <si>
    <t>Quetro No Volador</t>
  </si>
  <si>
    <t>Caranca</t>
  </si>
  <si>
    <t>Canquén</t>
  </si>
  <si>
    <t>Pingüino de Magallanes</t>
  </si>
  <si>
    <t>Pimpollo</t>
  </si>
  <si>
    <t>Martín Pescador</t>
  </si>
  <si>
    <t>Churrete</t>
  </si>
  <si>
    <t>Tiuque</t>
  </si>
  <si>
    <t>%</t>
  </si>
  <si>
    <t>% Cormorán Imperial</t>
  </si>
  <si>
    <t>% Yeco</t>
  </si>
  <si>
    <t>% Cormorán de las Rocas</t>
  </si>
  <si>
    <t>% Gaviota Dominicana</t>
  </si>
  <si>
    <t>% Petrel Gigante</t>
  </si>
  <si>
    <t>% Quetro No Volador</t>
  </si>
  <si>
    <t>% Churrete</t>
  </si>
  <si>
    <t>% Martín Pescador</t>
  </si>
  <si>
    <t>% Tiuque</t>
  </si>
  <si>
    <t>% Jote Cabeza Colorada</t>
  </si>
  <si>
    <t>% Yunco de Magallanes</t>
  </si>
  <si>
    <t>% Cisne Cuello Negro</t>
  </si>
  <si>
    <t>% Cisne Coscoroba</t>
  </si>
  <si>
    <t>% Caranca</t>
  </si>
  <si>
    <t>% Canquén</t>
  </si>
  <si>
    <t>% Pingüino de Magallanes</t>
  </si>
  <si>
    <t>% Pimpollo</t>
  </si>
  <si>
    <t>Huairavo</t>
  </si>
  <si>
    <t>Jote Cabeza Colorada</t>
  </si>
  <si>
    <t>% Albatros Ceja Negra</t>
  </si>
  <si>
    <t>% Huairavo</t>
  </si>
  <si>
    <t>Salteador chileno</t>
  </si>
  <si>
    <t>Pilpilen Austral</t>
  </si>
  <si>
    <t>% Salteador chileno</t>
  </si>
  <si>
    <t>% Pilpilen Austral</t>
  </si>
  <si>
    <t>Pingüino Rey</t>
  </si>
  <si>
    <t>Carancho Negro</t>
  </si>
  <si>
    <t>% Pingüino Rey</t>
  </si>
  <si>
    <t>% Carancho Negro</t>
  </si>
  <si>
    <t>Cóndor</t>
  </si>
  <si>
    <t>% Cóndor</t>
  </si>
  <si>
    <t>Gaviotín Suramericano</t>
  </si>
  <si>
    <t>% Gaviotín Suramericano</t>
  </si>
  <si>
    <t>Caiquén</t>
  </si>
  <si>
    <t>% Caiquén</t>
  </si>
  <si>
    <t>Pi*LnPi Jote Cabeza Colorada</t>
  </si>
  <si>
    <t>All</t>
  </si>
  <si>
    <t>Area</t>
  </si>
  <si>
    <t>Density</t>
  </si>
  <si>
    <t>Density Cormorán Imperial</t>
  </si>
  <si>
    <t>Density Yeco</t>
  </si>
  <si>
    <t>Density Cormorán de las Rocas</t>
  </si>
  <si>
    <t>Density Gaviota Dominicana</t>
  </si>
  <si>
    <t>Density Gaviotín Suramericano</t>
  </si>
  <si>
    <t>Density Petrel Gigante</t>
  </si>
  <si>
    <t>Density Albatros Ceja Negra</t>
  </si>
  <si>
    <t>Density Yunco de Magallanes</t>
  </si>
  <si>
    <t>Density Salteador chileno</t>
  </si>
  <si>
    <t>Density Cisne Cuello Negro</t>
  </si>
  <si>
    <t>Density Cisne Coscoroba</t>
  </si>
  <si>
    <t>Density Quetro No Volador</t>
  </si>
  <si>
    <t>Density Caranca</t>
  </si>
  <si>
    <t>Density Canquén</t>
  </si>
  <si>
    <t>Density Caiquén</t>
  </si>
  <si>
    <t>Density Pilpilen Austral</t>
  </si>
  <si>
    <t>Density Pimpollo</t>
  </si>
  <si>
    <t>Density Pingüino de Magallanes</t>
  </si>
  <si>
    <t>Density Pingüino Rey</t>
  </si>
  <si>
    <t>Density Huairavo</t>
  </si>
  <si>
    <t>Density Churrete</t>
  </si>
  <si>
    <t>Density Martín Pescador</t>
  </si>
  <si>
    <t>Density Tiuque</t>
  </si>
  <si>
    <t>Density Carancho Negro</t>
  </si>
  <si>
    <t>Density Cóndor</t>
  </si>
  <si>
    <t>Density Jote Cabeza Colorada</t>
  </si>
  <si>
    <t>Sector</t>
  </si>
  <si>
    <t>Shannon Indice</t>
  </si>
  <si>
    <t>Simpson Indice</t>
  </si>
  <si>
    <t>Shannon Area</t>
  </si>
  <si>
    <t>Simpson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</si>
</sst>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color theme="1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1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8"/>
  <sheetViews>
    <sheetView tabSelected="1" topLeftCell="A9" workbookViewId="0">
      <selection activeCell="A34" sqref="A34"/>
    </sheetView>
  </sheetViews>
  <sheetFormatPr baseColWidth="10" defaultColWidth="8.88671875" defaultRowHeight="11.4" x14ac:dyDescent="0.3"/>
  <cols>
    <col min="1" max="1" width="39.33203125" style="2" customWidth="1"/>
    <col min="2" max="2" width="12" style="2" customWidth="1"/>
    <col min="3" max="4" width="11.5546875" style="2" customWidth="1"/>
    <col min="5" max="5" width="10.109375" style="2" customWidth="1"/>
    <col min="6" max="6" width="9.5546875" style="2" customWidth="1"/>
    <col min="7" max="7" width="10.44140625" style="2" customWidth="1"/>
    <col min="8" max="8" width="8.88671875" style="2"/>
    <col min="9" max="9" width="11.44140625" style="2" bestFit="1" customWidth="1"/>
    <col min="10" max="10" width="12" style="2" bestFit="1" customWidth="1"/>
    <col min="11" max="11" width="11.44140625" style="2" bestFit="1" customWidth="1"/>
    <col min="12" max="16384" width="8.88671875" style="2"/>
  </cols>
  <sheetData>
    <row r="1" spans="1:8" ht="12" x14ac:dyDescent="0.3">
      <c r="A1" s="1" t="s">
        <v>83</v>
      </c>
      <c r="B1" s="5">
        <v>1</v>
      </c>
      <c r="C1" s="5">
        <v>2</v>
      </c>
      <c r="D1" s="5">
        <v>3</v>
      </c>
      <c r="E1" s="17">
        <v>4</v>
      </c>
      <c r="F1" s="17">
        <v>5</v>
      </c>
      <c r="G1" s="17">
        <v>6</v>
      </c>
    </row>
    <row r="2" spans="1:8" x14ac:dyDescent="0.3">
      <c r="A2" s="14" t="s">
        <v>0</v>
      </c>
      <c r="B2" s="6">
        <v>250</v>
      </c>
      <c r="C2" s="7">
        <v>6</v>
      </c>
      <c r="D2" s="7">
        <v>2</v>
      </c>
      <c r="E2" s="7">
        <v>17</v>
      </c>
      <c r="F2" s="7">
        <v>37</v>
      </c>
      <c r="G2" s="8">
        <v>26</v>
      </c>
      <c r="H2" s="4"/>
    </row>
    <row r="3" spans="1:8" x14ac:dyDescent="0.3">
      <c r="A3" s="15" t="s">
        <v>1</v>
      </c>
      <c r="B3" s="9">
        <v>39</v>
      </c>
      <c r="C3" s="10">
        <v>32</v>
      </c>
      <c r="D3" s="10">
        <v>0</v>
      </c>
      <c r="E3" s="10">
        <v>6</v>
      </c>
      <c r="F3" s="10">
        <v>2</v>
      </c>
      <c r="G3" s="11">
        <v>8</v>
      </c>
      <c r="H3" s="4"/>
    </row>
    <row r="4" spans="1:8" x14ac:dyDescent="0.3">
      <c r="A4" s="15" t="s">
        <v>2</v>
      </c>
      <c r="B4" s="9">
        <v>27</v>
      </c>
      <c r="C4" s="10">
        <v>65</v>
      </c>
      <c r="D4" s="10">
        <v>0</v>
      </c>
      <c r="E4" s="10">
        <v>0</v>
      </c>
      <c r="F4" s="10">
        <v>0</v>
      </c>
      <c r="G4" s="11">
        <v>0</v>
      </c>
      <c r="H4" s="4"/>
    </row>
    <row r="5" spans="1:8" x14ac:dyDescent="0.3">
      <c r="A5" s="15" t="s">
        <v>3</v>
      </c>
      <c r="B5" s="9">
        <v>14</v>
      </c>
      <c r="C5" s="10">
        <v>47</v>
      </c>
      <c r="D5" s="10">
        <v>0</v>
      </c>
      <c r="E5" s="10">
        <v>0</v>
      </c>
      <c r="F5" s="10">
        <v>0</v>
      </c>
      <c r="G5" s="11">
        <v>0</v>
      </c>
      <c r="H5" s="4"/>
    </row>
    <row r="6" spans="1:8" x14ac:dyDescent="0.3">
      <c r="A6" s="15" t="s">
        <v>49</v>
      </c>
      <c r="B6" s="9">
        <v>103</v>
      </c>
      <c r="C6" s="10">
        <v>16</v>
      </c>
      <c r="D6" s="10">
        <v>7</v>
      </c>
      <c r="E6" s="10">
        <v>11</v>
      </c>
      <c r="F6" s="10">
        <v>16</v>
      </c>
      <c r="G6" s="11">
        <v>12</v>
      </c>
      <c r="H6" s="4"/>
    </row>
    <row r="7" spans="1:8" x14ac:dyDescent="0.3">
      <c r="A7" s="15" t="s">
        <v>4</v>
      </c>
      <c r="B7" s="9">
        <v>64</v>
      </c>
      <c r="C7" s="10">
        <v>142</v>
      </c>
      <c r="D7" s="10">
        <v>0</v>
      </c>
      <c r="E7" s="10">
        <v>0</v>
      </c>
      <c r="F7" s="10">
        <v>7</v>
      </c>
      <c r="G7" s="11">
        <v>10</v>
      </c>
      <c r="H7" s="4"/>
    </row>
    <row r="8" spans="1:8" x14ac:dyDescent="0.3">
      <c r="A8" s="15" t="s">
        <v>5</v>
      </c>
      <c r="B8" s="9">
        <v>10</v>
      </c>
      <c r="C8" s="10">
        <v>18</v>
      </c>
      <c r="D8" s="10">
        <v>0</v>
      </c>
      <c r="E8" s="10">
        <v>4</v>
      </c>
      <c r="F8" s="10">
        <v>4</v>
      </c>
      <c r="G8" s="11">
        <v>8</v>
      </c>
      <c r="H8" s="4"/>
    </row>
    <row r="9" spans="1:8" x14ac:dyDescent="0.3">
      <c r="A9" s="15" t="s">
        <v>6</v>
      </c>
      <c r="B9" s="9">
        <v>5</v>
      </c>
      <c r="C9" s="10">
        <v>3</v>
      </c>
      <c r="D9" s="10">
        <v>0</v>
      </c>
      <c r="E9" s="10">
        <v>1</v>
      </c>
      <c r="F9" s="10">
        <v>0</v>
      </c>
      <c r="G9" s="11">
        <v>0</v>
      </c>
      <c r="H9" s="4"/>
    </row>
    <row r="10" spans="1:8" x14ac:dyDescent="0.3">
      <c r="A10" s="15" t="s">
        <v>39</v>
      </c>
      <c r="B10" s="9">
        <v>21</v>
      </c>
      <c r="C10" s="10">
        <v>28</v>
      </c>
      <c r="D10" s="10">
        <v>1</v>
      </c>
      <c r="E10" s="10">
        <v>1</v>
      </c>
      <c r="F10" s="10">
        <v>8</v>
      </c>
      <c r="G10" s="11">
        <v>0</v>
      </c>
      <c r="H10" s="4"/>
    </row>
    <row r="11" spans="1:8" x14ac:dyDescent="0.3">
      <c r="A11" s="15" t="s">
        <v>7</v>
      </c>
      <c r="B11" s="9">
        <v>33</v>
      </c>
      <c r="C11" s="10">
        <v>0</v>
      </c>
      <c r="D11" s="10">
        <v>0</v>
      </c>
      <c r="E11" s="10">
        <v>18</v>
      </c>
      <c r="F11" s="10">
        <v>0</v>
      </c>
      <c r="G11" s="11">
        <v>0</v>
      </c>
      <c r="H11" s="4"/>
    </row>
    <row r="12" spans="1:8" x14ac:dyDescent="0.3">
      <c r="A12" s="15" t="s">
        <v>8</v>
      </c>
      <c r="B12" s="9">
        <v>2</v>
      </c>
      <c r="C12" s="10">
        <v>0</v>
      </c>
      <c r="D12" s="10">
        <v>0</v>
      </c>
      <c r="E12" s="10">
        <v>0</v>
      </c>
      <c r="F12" s="10">
        <v>0</v>
      </c>
      <c r="G12" s="11">
        <v>0</v>
      </c>
      <c r="H12" s="4"/>
    </row>
    <row r="13" spans="1:8" x14ac:dyDescent="0.3">
      <c r="A13" s="15" t="s">
        <v>9</v>
      </c>
      <c r="B13" s="9">
        <v>70</v>
      </c>
      <c r="C13" s="10">
        <v>30</v>
      </c>
      <c r="D13" s="10">
        <v>3</v>
      </c>
      <c r="E13" s="10">
        <v>62</v>
      </c>
      <c r="F13" s="10">
        <v>0</v>
      </c>
      <c r="G13" s="11">
        <v>10</v>
      </c>
      <c r="H13" s="4"/>
    </row>
    <row r="14" spans="1:8" x14ac:dyDescent="0.3">
      <c r="A14" s="15" t="s">
        <v>10</v>
      </c>
      <c r="B14" s="9">
        <v>13</v>
      </c>
      <c r="C14" s="10">
        <v>0</v>
      </c>
      <c r="D14" s="10">
        <v>0</v>
      </c>
      <c r="E14" s="10">
        <v>0</v>
      </c>
      <c r="F14" s="10">
        <v>0</v>
      </c>
      <c r="G14" s="11">
        <v>0</v>
      </c>
      <c r="H14" s="4"/>
    </row>
    <row r="15" spans="1:8" x14ac:dyDescent="0.3">
      <c r="A15" s="15" t="s">
        <v>11</v>
      </c>
      <c r="B15" s="9">
        <v>1</v>
      </c>
      <c r="C15" s="10">
        <v>16</v>
      </c>
      <c r="D15" s="10">
        <v>0</v>
      </c>
      <c r="E15" s="10">
        <v>0</v>
      </c>
      <c r="F15" s="10">
        <v>0</v>
      </c>
      <c r="G15" s="11">
        <v>0</v>
      </c>
      <c r="H15" s="4"/>
    </row>
    <row r="16" spans="1:8" x14ac:dyDescent="0.3">
      <c r="A16" s="15" t="s">
        <v>51</v>
      </c>
      <c r="B16" s="9">
        <v>6</v>
      </c>
      <c r="C16" s="10">
        <v>0</v>
      </c>
      <c r="D16" s="10">
        <v>0</v>
      </c>
      <c r="E16" s="10">
        <v>0</v>
      </c>
      <c r="F16" s="10">
        <v>0</v>
      </c>
      <c r="G16" s="11">
        <v>0</v>
      </c>
      <c r="H16" s="4"/>
    </row>
    <row r="17" spans="1:8" x14ac:dyDescent="0.3">
      <c r="A17" s="15" t="s">
        <v>40</v>
      </c>
      <c r="B17" s="9">
        <v>9</v>
      </c>
      <c r="C17" s="10">
        <v>2</v>
      </c>
      <c r="D17" s="10">
        <v>0</v>
      </c>
      <c r="E17" s="10">
        <v>0</v>
      </c>
      <c r="F17" s="10">
        <v>0</v>
      </c>
      <c r="G17" s="11">
        <v>0</v>
      </c>
      <c r="H17" s="4"/>
    </row>
    <row r="18" spans="1:8" x14ac:dyDescent="0.3">
      <c r="A18" s="15" t="s">
        <v>13</v>
      </c>
      <c r="B18" s="9">
        <v>0</v>
      </c>
      <c r="C18" s="10">
        <v>0</v>
      </c>
      <c r="D18" s="10">
        <v>1</v>
      </c>
      <c r="E18" s="10">
        <v>0</v>
      </c>
      <c r="F18" s="10">
        <v>0</v>
      </c>
      <c r="G18" s="11">
        <v>0</v>
      </c>
      <c r="H18" s="4"/>
    </row>
    <row r="19" spans="1:8" x14ac:dyDescent="0.3">
      <c r="A19" s="15" t="s">
        <v>12</v>
      </c>
      <c r="B19" s="9">
        <v>3</v>
      </c>
      <c r="C19" s="10">
        <v>0</v>
      </c>
      <c r="D19" s="10">
        <v>0</v>
      </c>
      <c r="E19" s="10">
        <v>0</v>
      </c>
      <c r="F19" s="10">
        <v>0</v>
      </c>
      <c r="G19" s="11">
        <v>0</v>
      </c>
      <c r="H19" s="4"/>
    </row>
    <row r="20" spans="1:8" x14ac:dyDescent="0.3">
      <c r="A20" s="15" t="s">
        <v>43</v>
      </c>
      <c r="B20" s="9">
        <v>0</v>
      </c>
      <c r="C20" s="10">
        <v>1</v>
      </c>
      <c r="D20" s="10">
        <v>0</v>
      </c>
      <c r="E20" s="10">
        <v>0</v>
      </c>
      <c r="F20" s="10">
        <v>0</v>
      </c>
      <c r="G20" s="11">
        <v>0</v>
      </c>
      <c r="H20" s="4"/>
    </row>
    <row r="21" spans="1:8" x14ac:dyDescent="0.3">
      <c r="A21" s="15" t="s">
        <v>35</v>
      </c>
      <c r="B21" s="9">
        <v>1</v>
      </c>
      <c r="C21" s="10">
        <v>0</v>
      </c>
      <c r="D21" s="10">
        <v>0</v>
      </c>
      <c r="E21" s="10">
        <v>0</v>
      </c>
      <c r="F21" s="10">
        <v>0</v>
      </c>
      <c r="G21" s="11">
        <v>0</v>
      </c>
      <c r="H21" s="4"/>
    </row>
    <row r="22" spans="1:8" x14ac:dyDescent="0.3">
      <c r="A22" s="15" t="s">
        <v>15</v>
      </c>
      <c r="B22" s="9">
        <v>2</v>
      </c>
      <c r="C22" s="10">
        <v>4</v>
      </c>
      <c r="D22" s="10">
        <v>0</v>
      </c>
      <c r="E22" s="10">
        <v>0</v>
      </c>
      <c r="F22" s="10">
        <v>0</v>
      </c>
      <c r="G22" s="11">
        <v>1</v>
      </c>
      <c r="H22" s="4"/>
    </row>
    <row r="23" spans="1:8" x14ac:dyDescent="0.3">
      <c r="A23" s="15" t="s">
        <v>14</v>
      </c>
      <c r="B23" s="9">
        <v>1</v>
      </c>
      <c r="C23" s="10">
        <v>1</v>
      </c>
      <c r="D23" s="10">
        <v>0</v>
      </c>
      <c r="E23" s="10">
        <v>0</v>
      </c>
      <c r="F23" s="10">
        <v>0</v>
      </c>
      <c r="G23" s="11">
        <v>1</v>
      </c>
      <c r="H23" s="4"/>
    </row>
    <row r="24" spans="1:8" x14ac:dyDescent="0.3">
      <c r="A24" s="15" t="s">
        <v>16</v>
      </c>
      <c r="B24" s="9">
        <v>4</v>
      </c>
      <c r="C24" s="10">
        <v>0</v>
      </c>
      <c r="D24" s="10">
        <v>0</v>
      </c>
      <c r="E24" s="10">
        <v>0</v>
      </c>
      <c r="F24" s="10">
        <v>0</v>
      </c>
      <c r="G24" s="11">
        <v>0</v>
      </c>
      <c r="H24" s="4"/>
    </row>
    <row r="25" spans="1:8" x14ac:dyDescent="0.3">
      <c r="A25" s="15" t="s">
        <v>44</v>
      </c>
      <c r="B25" s="9">
        <v>1</v>
      </c>
      <c r="C25" s="10">
        <v>0</v>
      </c>
      <c r="D25" s="10">
        <v>0</v>
      </c>
      <c r="E25" s="10">
        <v>0</v>
      </c>
      <c r="F25" s="10">
        <v>0</v>
      </c>
      <c r="G25" s="11">
        <v>0</v>
      </c>
      <c r="H25" s="4"/>
    </row>
    <row r="26" spans="1:8" x14ac:dyDescent="0.3">
      <c r="A26" s="15" t="s">
        <v>47</v>
      </c>
      <c r="B26" s="9">
        <v>7</v>
      </c>
      <c r="C26" s="10">
        <v>7</v>
      </c>
      <c r="D26" s="10">
        <v>0</v>
      </c>
      <c r="E26" s="10">
        <v>3</v>
      </c>
      <c r="F26" s="10">
        <v>0</v>
      </c>
      <c r="G26" s="11">
        <v>0</v>
      </c>
      <c r="H26" s="4"/>
    </row>
    <row r="27" spans="1:8" x14ac:dyDescent="0.3">
      <c r="A27" s="16" t="s">
        <v>36</v>
      </c>
      <c r="B27" s="12">
        <v>11</v>
      </c>
      <c r="C27" s="13">
        <v>9</v>
      </c>
      <c r="D27" s="10">
        <v>0</v>
      </c>
      <c r="E27" s="13">
        <v>0</v>
      </c>
      <c r="F27" s="13">
        <v>0</v>
      </c>
      <c r="G27" s="11">
        <v>0</v>
      </c>
      <c r="H27" s="4"/>
    </row>
    <row r="28" spans="1:8" x14ac:dyDescent="0.3">
      <c r="A28" s="2" t="s">
        <v>54</v>
      </c>
      <c r="B28" s="4">
        <f>SUM(B2:B27)</f>
        <v>697</v>
      </c>
      <c r="C28" s="4">
        <f t="shared" ref="C28:G28" si="0">SUM(C2:C27)</f>
        <v>427</v>
      </c>
      <c r="D28" s="4">
        <f t="shared" si="0"/>
        <v>14</v>
      </c>
      <c r="E28" s="4">
        <f t="shared" si="0"/>
        <v>123</v>
      </c>
      <c r="F28" s="4">
        <f t="shared" si="0"/>
        <v>74</v>
      </c>
      <c r="G28" s="4">
        <f t="shared" si="0"/>
        <v>76</v>
      </c>
      <c r="H28" s="4"/>
    </row>
    <row r="29" spans="1:8" x14ac:dyDescent="0.3">
      <c r="A29" s="2" t="s">
        <v>55</v>
      </c>
      <c r="B29" s="18">
        <v>234.3</v>
      </c>
      <c r="C29" s="18">
        <v>112</v>
      </c>
      <c r="D29" s="18">
        <v>18.2</v>
      </c>
      <c r="E29" s="18">
        <v>60.7</v>
      </c>
      <c r="F29" s="18">
        <v>61</v>
      </c>
      <c r="G29" s="18">
        <v>47.4</v>
      </c>
    </row>
    <row r="30" spans="1:8" x14ac:dyDescent="0.3">
      <c r="A30" s="2" t="s">
        <v>17</v>
      </c>
      <c r="B30" s="3">
        <f>(B28/1335)*100</f>
        <v>52.209737827715351</v>
      </c>
      <c r="C30" s="3">
        <f t="shared" ref="C30:G30" si="1">(C28/1335)*100</f>
        <v>31.985018726591761</v>
      </c>
      <c r="D30" s="3">
        <f t="shared" si="1"/>
        <v>1.0486891385767791</v>
      </c>
      <c r="E30" s="3">
        <f t="shared" si="1"/>
        <v>9.213483146067416</v>
      </c>
      <c r="F30" s="3">
        <f t="shared" si="1"/>
        <v>5.5430711610486894</v>
      </c>
      <c r="G30" s="3">
        <f t="shared" si="1"/>
        <v>5.6928838951310858</v>
      </c>
    </row>
    <row r="31" spans="1:8" x14ac:dyDescent="0.3">
      <c r="A31" s="2" t="s">
        <v>56</v>
      </c>
      <c r="B31" s="3">
        <f>B28/234.3</f>
        <v>2.9748186086214252</v>
      </c>
      <c r="C31" s="3">
        <f>C28/112</f>
        <v>3.8125</v>
      </c>
      <c r="D31" s="3">
        <f>D28/18.2</f>
        <v>0.76923076923076927</v>
      </c>
      <c r="E31" s="3">
        <f>E28/60.7</f>
        <v>2.0263591433278418</v>
      </c>
      <c r="F31" s="3">
        <f>F28/61</f>
        <v>1.2131147540983607</v>
      </c>
      <c r="G31" s="3">
        <f>G28/47.4</f>
        <v>1.6033755274261603</v>
      </c>
    </row>
    <row r="32" spans="1:8" x14ac:dyDescent="0.3">
      <c r="A32" s="2" t="s">
        <v>86</v>
      </c>
      <c r="B32" s="3">
        <v>2.2189999999999999</v>
      </c>
      <c r="C32" s="3">
        <v>2.1749999999999998</v>
      </c>
      <c r="D32" s="3">
        <v>1.331</v>
      </c>
      <c r="E32" s="3">
        <v>1.5429999999999999</v>
      </c>
      <c r="F32" s="3">
        <v>1.3959999999999999</v>
      </c>
      <c r="G32" s="3">
        <v>1.78</v>
      </c>
    </row>
    <row r="33" spans="1:7" x14ac:dyDescent="0.3">
      <c r="A33" s="2" t="s">
        <v>87</v>
      </c>
      <c r="B33" s="3">
        <f>1-0.178</f>
        <v>0.82200000000000006</v>
      </c>
      <c r="C33" s="3">
        <f>1-0.166</f>
        <v>0.83399999999999996</v>
      </c>
      <c r="D33" s="3">
        <f>1-0.326</f>
        <v>0.67399999999999993</v>
      </c>
      <c r="E33" s="3">
        <f>1-0.306</f>
        <v>0.69399999999999995</v>
      </c>
      <c r="F33" s="3">
        <f>1-0.321</f>
        <v>0.67900000000000005</v>
      </c>
      <c r="G33" s="3">
        <f>1-0.199</f>
        <v>0.80099999999999993</v>
      </c>
    </row>
    <row r="34" spans="1:7" x14ac:dyDescent="0.3">
      <c r="A34" s="2" t="s">
        <v>84</v>
      </c>
      <c r="B34" s="3">
        <v>2.3919999999999999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</row>
    <row r="35" spans="1:7" x14ac:dyDescent="0.3">
      <c r="A35" s="2" t="s">
        <v>85</v>
      </c>
      <c r="B35" s="3">
        <f>1-0.126</f>
        <v>0.874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</row>
    <row r="36" spans="1:7" x14ac:dyDescent="0.3">
      <c r="A36" s="2" t="s">
        <v>18</v>
      </c>
      <c r="B36" s="3">
        <f>(B2/338)*100</f>
        <v>73.964497041420117</v>
      </c>
      <c r="C36" s="3">
        <f t="shared" ref="C36:G36" si="2">(C2/338)*100</f>
        <v>1.7751479289940828</v>
      </c>
      <c r="D36" s="3">
        <f t="shared" si="2"/>
        <v>0.59171597633136097</v>
      </c>
      <c r="E36" s="3">
        <f t="shared" si="2"/>
        <v>5.0295857988165684</v>
      </c>
      <c r="F36" s="3">
        <f t="shared" si="2"/>
        <v>10.946745562130179</v>
      </c>
      <c r="G36" s="3">
        <f t="shared" si="2"/>
        <v>7.6923076923076925</v>
      </c>
    </row>
    <row r="37" spans="1:7" x14ac:dyDescent="0.3">
      <c r="A37" s="2" t="s">
        <v>57</v>
      </c>
      <c r="B37" s="3">
        <f>B2/234.3</f>
        <v>1.0670081092616304</v>
      </c>
      <c r="C37" s="3">
        <f>C2/112</f>
        <v>5.3571428571428568E-2</v>
      </c>
      <c r="D37" s="3">
        <f>D2/18.2</f>
        <v>0.10989010989010989</v>
      </c>
      <c r="E37" s="3">
        <f>E2/60.7</f>
        <v>0.28006589785831959</v>
      </c>
      <c r="F37" s="3">
        <f>F2/61</f>
        <v>0.60655737704918034</v>
      </c>
      <c r="G37" s="3">
        <f>G2/47.4</f>
        <v>0.54852320675105481</v>
      </c>
    </row>
    <row r="38" spans="1:7" x14ac:dyDescent="0.3">
      <c r="A38" s="2" t="s">
        <v>19</v>
      </c>
      <c r="B38" s="3">
        <f t="shared" ref="B38:G38" si="3">(B3/87)*100</f>
        <v>44.827586206896555</v>
      </c>
      <c r="C38" s="3">
        <f t="shared" si="3"/>
        <v>36.781609195402297</v>
      </c>
      <c r="D38" s="3">
        <f t="shared" si="3"/>
        <v>0</v>
      </c>
      <c r="E38" s="3">
        <f t="shared" si="3"/>
        <v>6.8965517241379306</v>
      </c>
      <c r="F38" s="3">
        <f t="shared" si="3"/>
        <v>2.2988505747126435</v>
      </c>
      <c r="G38" s="3">
        <f t="shared" si="3"/>
        <v>9.1954022988505741</v>
      </c>
    </row>
    <row r="39" spans="1:7" x14ac:dyDescent="0.3">
      <c r="A39" s="2" t="s">
        <v>58</v>
      </c>
      <c r="B39" s="3">
        <f>B3/234.3</f>
        <v>0.16645326504481434</v>
      </c>
      <c r="C39" s="3">
        <f>C3/112</f>
        <v>0.2857142857142857</v>
      </c>
      <c r="D39" s="3">
        <f>D3/14.2</f>
        <v>0</v>
      </c>
      <c r="E39" s="3">
        <f>E3/60.7</f>
        <v>9.8846787479406908E-2</v>
      </c>
      <c r="F39" s="3">
        <f>F3/61</f>
        <v>3.2786885245901641E-2</v>
      </c>
      <c r="G39" s="3">
        <f>G3/47.4</f>
        <v>0.16877637130801687</v>
      </c>
    </row>
    <row r="40" spans="1:7" x14ac:dyDescent="0.3">
      <c r="A40" s="2" t="s">
        <v>20</v>
      </c>
      <c r="B40" s="3">
        <f t="shared" ref="B40:G40" si="4">(B4/92)*100</f>
        <v>29.347826086956523</v>
      </c>
      <c r="C40" s="3">
        <f t="shared" si="4"/>
        <v>70.652173913043484</v>
      </c>
      <c r="D40" s="3">
        <f t="shared" si="4"/>
        <v>0</v>
      </c>
      <c r="E40" s="3">
        <f t="shared" si="4"/>
        <v>0</v>
      </c>
      <c r="F40" s="3">
        <f t="shared" si="4"/>
        <v>0</v>
      </c>
      <c r="G40" s="3">
        <f t="shared" si="4"/>
        <v>0</v>
      </c>
    </row>
    <row r="41" spans="1:7" x14ac:dyDescent="0.3">
      <c r="A41" s="2" t="s">
        <v>59</v>
      </c>
      <c r="B41" s="3">
        <f>B4/234.3</f>
        <v>0.11523687580025607</v>
      </c>
      <c r="C41" s="3">
        <f>C4/112</f>
        <v>0.5803571428571429</v>
      </c>
      <c r="D41" s="3">
        <f>D4/89.7</f>
        <v>0</v>
      </c>
      <c r="E41" s="3">
        <f>E4/89.7</f>
        <v>0</v>
      </c>
      <c r="F41" s="3">
        <f>F4/89.7</f>
        <v>0</v>
      </c>
      <c r="G41" s="3">
        <f>G4/89.7</f>
        <v>0</v>
      </c>
    </row>
    <row r="42" spans="1:7" x14ac:dyDescent="0.3">
      <c r="A42" s="2" t="s">
        <v>21</v>
      </c>
      <c r="B42" s="3">
        <f t="shared" ref="B42:G42" si="5">(B5/61)*100</f>
        <v>22.950819672131146</v>
      </c>
      <c r="C42" s="3">
        <f t="shared" si="5"/>
        <v>77.049180327868854</v>
      </c>
      <c r="D42" s="3">
        <f t="shared" si="5"/>
        <v>0</v>
      </c>
      <c r="E42" s="3">
        <f t="shared" si="5"/>
        <v>0</v>
      </c>
      <c r="F42" s="3">
        <f t="shared" si="5"/>
        <v>0</v>
      </c>
      <c r="G42" s="3">
        <f t="shared" si="5"/>
        <v>0</v>
      </c>
    </row>
    <row r="43" spans="1:7" x14ac:dyDescent="0.3">
      <c r="A43" s="2" t="s">
        <v>60</v>
      </c>
      <c r="B43" s="3">
        <f>B5/234.3</f>
        <v>5.9752454118651301E-2</v>
      </c>
      <c r="C43" s="3">
        <f>C5/112</f>
        <v>0.41964285714285715</v>
      </c>
      <c r="D43" s="3">
        <f>D5/17</f>
        <v>0</v>
      </c>
      <c r="E43" s="3">
        <f>E5/15.3</f>
        <v>0</v>
      </c>
      <c r="F43" s="3">
        <f>F5/15.3</f>
        <v>0</v>
      </c>
      <c r="G43" s="3">
        <f>G5/15.3</f>
        <v>0</v>
      </c>
    </row>
    <row r="44" spans="1:7" x14ac:dyDescent="0.3">
      <c r="A44" s="2" t="s">
        <v>50</v>
      </c>
      <c r="B44" s="3">
        <f t="shared" ref="B44:G44" si="6">(B6/165)*100</f>
        <v>62.424242424242429</v>
      </c>
      <c r="C44" s="3">
        <f t="shared" si="6"/>
        <v>9.6969696969696972</v>
      </c>
      <c r="D44" s="3">
        <f t="shared" si="6"/>
        <v>4.2424242424242431</v>
      </c>
      <c r="E44" s="3">
        <f t="shared" si="6"/>
        <v>6.666666666666667</v>
      </c>
      <c r="F44" s="3">
        <f t="shared" si="6"/>
        <v>9.6969696969696972</v>
      </c>
      <c r="G44" s="3">
        <f t="shared" si="6"/>
        <v>7.2727272727272725</v>
      </c>
    </row>
    <row r="45" spans="1:7" x14ac:dyDescent="0.3">
      <c r="A45" s="2" t="s">
        <v>61</v>
      </c>
      <c r="B45" s="3">
        <f>B6/234.3</f>
        <v>0.43960734101579169</v>
      </c>
      <c r="C45" s="3">
        <f>C6/112</f>
        <v>0.14285714285714285</v>
      </c>
      <c r="D45" s="3">
        <f>D6/18.2</f>
        <v>0.38461538461538464</v>
      </c>
      <c r="E45" s="3">
        <f>E6/60.7</f>
        <v>0.18121911037891267</v>
      </c>
      <c r="F45" s="3">
        <f>F6/61</f>
        <v>0.26229508196721313</v>
      </c>
      <c r="G45" s="3">
        <f>G6/47.4</f>
        <v>0.25316455696202533</v>
      </c>
    </row>
    <row r="46" spans="1:7" x14ac:dyDescent="0.3">
      <c r="A46" s="2" t="s">
        <v>22</v>
      </c>
      <c r="B46" s="3">
        <f t="shared" ref="B46:G46" si="7">(B7/223)*100</f>
        <v>28.699551569506728</v>
      </c>
      <c r="C46" s="3">
        <f t="shared" si="7"/>
        <v>63.677130044843047</v>
      </c>
      <c r="D46" s="3">
        <f t="shared" si="7"/>
        <v>0</v>
      </c>
      <c r="E46" s="3">
        <f t="shared" si="7"/>
        <v>0</v>
      </c>
      <c r="F46" s="3">
        <f t="shared" si="7"/>
        <v>3.1390134529147984</v>
      </c>
      <c r="G46" s="3">
        <f t="shared" si="7"/>
        <v>4.4843049327354256</v>
      </c>
    </row>
    <row r="47" spans="1:7" x14ac:dyDescent="0.3">
      <c r="A47" s="2" t="s">
        <v>62</v>
      </c>
      <c r="B47" s="3">
        <f>B7/234.3</f>
        <v>0.27315407597097735</v>
      </c>
      <c r="C47" s="3">
        <f>C7/112</f>
        <v>1.2678571428571428</v>
      </c>
      <c r="D47" s="3">
        <f>D7/89.7</f>
        <v>0</v>
      </c>
      <c r="E47" s="3">
        <f>E7/89.7</f>
        <v>0</v>
      </c>
      <c r="F47" s="3">
        <f>F7/61</f>
        <v>0.11475409836065574</v>
      </c>
      <c r="G47" s="3">
        <f>G7/47.4</f>
        <v>0.2109704641350211</v>
      </c>
    </row>
    <row r="48" spans="1:7" x14ac:dyDescent="0.3">
      <c r="A48" s="2" t="s">
        <v>37</v>
      </c>
      <c r="B48" s="3">
        <f t="shared" ref="B48:G48" si="8">(B8/44)*100</f>
        <v>22.727272727272727</v>
      </c>
      <c r="C48" s="3">
        <f t="shared" si="8"/>
        <v>40.909090909090914</v>
      </c>
      <c r="D48" s="3">
        <f t="shared" si="8"/>
        <v>0</v>
      </c>
      <c r="E48" s="3">
        <f t="shared" si="8"/>
        <v>9.0909090909090917</v>
      </c>
      <c r="F48" s="3">
        <f t="shared" si="8"/>
        <v>9.0909090909090917</v>
      </c>
      <c r="G48" s="3">
        <f t="shared" si="8"/>
        <v>18.181818181818183</v>
      </c>
    </row>
    <row r="49" spans="1:7" x14ac:dyDescent="0.3">
      <c r="A49" s="2" t="s">
        <v>63</v>
      </c>
      <c r="B49" s="3">
        <f>B8/234.3</f>
        <v>4.2680324370465213E-2</v>
      </c>
      <c r="C49" s="3">
        <f>C8/112</f>
        <v>0.16071428571428573</v>
      </c>
      <c r="D49" s="3">
        <f>D8/12.2</f>
        <v>0</v>
      </c>
      <c r="E49" s="3">
        <f>E8/60.7</f>
        <v>6.589785831960461E-2</v>
      </c>
      <c r="F49" s="3">
        <f>F8/61</f>
        <v>6.5573770491803282E-2</v>
      </c>
      <c r="G49" s="3">
        <f>G8/47.4</f>
        <v>0.16877637130801687</v>
      </c>
    </row>
    <row r="50" spans="1:7" x14ac:dyDescent="0.3">
      <c r="A50" s="2" t="s">
        <v>28</v>
      </c>
      <c r="B50" s="3">
        <f t="shared" ref="B50:G50" si="9">(B9/9)*100</f>
        <v>55.555555555555557</v>
      </c>
      <c r="C50" s="3">
        <f t="shared" si="9"/>
        <v>33.333333333333329</v>
      </c>
      <c r="D50" s="3">
        <f t="shared" si="9"/>
        <v>0</v>
      </c>
      <c r="E50" s="3">
        <f t="shared" si="9"/>
        <v>11.111111111111111</v>
      </c>
      <c r="F50" s="3">
        <f t="shared" si="9"/>
        <v>0</v>
      </c>
      <c r="G50" s="3">
        <f t="shared" si="9"/>
        <v>0</v>
      </c>
    </row>
    <row r="51" spans="1:7" x14ac:dyDescent="0.3">
      <c r="A51" s="2" t="s">
        <v>64</v>
      </c>
      <c r="B51" s="3">
        <f>B9/234.3</f>
        <v>2.1340162185232606E-2</v>
      </c>
      <c r="C51" s="3">
        <f>C9/112</f>
        <v>2.6785714285714284E-2</v>
      </c>
      <c r="D51" s="3">
        <f>D9/89.7</f>
        <v>0</v>
      </c>
      <c r="E51" s="3">
        <f>E9/60.7</f>
        <v>1.6474464579901153E-2</v>
      </c>
      <c r="F51" s="3">
        <f>F9/60.7</f>
        <v>0</v>
      </c>
      <c r="G51" s="3">
        <f>G9/60.7</f>
        <v>0</v>
      </c>
    </row>
    <row r="52" spans="1:7" x14ac:dyDescent="0.3">
      <c r="A52" s="2" t="s">
        <v>41</v>
      </c>
      <c r="B52" s="3">
        <f t="shared" ref="B52:G52" si="10">(B10/59)*100</f>
        <v>35.593220338983052</v>
      </c>
      <c r="C52" s="3">
        <f t="shared" si="10"/>
        <v>47.457627118644069</v>
      </c>
      <c r="D52" s="3">
        <f t="shared" si="10"/>
        <v>1.6949152542372881</v>
      </c>
      <c r="E52" s="3">
        <f t="shared" si="10"/>
        <v>1.6949152542372881</v>
      </c>
      <c r="F52" s="3">
        <f t="shared" si="10"/>
        <v>13.559322033898304</v>
      </c>
      <c r="G52" s="3">
        <f t="shared" si="10"/>
        <v>0</v>
      </c>
    </row>
    <row r="53" spans="1:7" x14ac:dyDescent="0.3">
      <c r="A53" s="2" t="s">
        <v>65</v>
      </c>
      <c r="B53" s="3">
        <f>B10/234.3</f>
        <v>8.9628681177976954E-2</v>
      </c>
      <c r="C53" s="3">
        <f>C10/112</f>
        <v>0.25</v>
      </c>
      <c r="D53" s="3">
        <f>D10/18.2</f>
        <v>5.4945054945054944E-2</v>
      </c>
      <c r="E53" s="3">
        <f>E10/60.7</f>
        <v>1.6474464579901153E-2</v>
      </c>
      <c r="F53" s="3">
        <f>F10/61</f>
        <v>0.13114754098360656</v>
      </c>
      <c r="G53" s="3">
        <f>G10/60.7</f>
        <v>0</v>
      </c>
    </row>
    <row r="54" spans="1:7" x14ac:dyDescent="0.3">
      <c r="A54" s="2" t="s">
        <v>29</v>
      </c>
      <c r="B54" s="3">
        <f t="shared" ref="B54:G54" si="11">(B11/51)*100</f>
        <v>64.705882352941174</v>
      </c>
      <c r="C54" s="3">
        <f t="shared" si="11"/>
        <v>0</v>
      </c>
      <c r="D54" s="3">
        <f t="shared" si="11"/>
        <v>0</v>
      </c>
      <c r="E54" s="3">
        <f t="shared" si="11"/>
        <v>35.294117647058826</v>
      </c>
      <c r="F54" s="3">
        <f t="shared" si="11"/>
        <v>0</v>
      </c>
      <c r="G54" s="3">
        <f t="shared" si="11"/>
        <v>0</v>
      </c>
    </row>
    <row r="55" spans="1:7" x14ac:dyDescent="0.3">
      <c r="A55" s="2" t="s">
        <v>66</v>
      </c>
      <c r="B55" s="3">
        <f>B11/234.3</f>
        <v>0.14084507042253522</v>
      </c>
      <c r="C55" s="3">
        <f>C11/9.4</f>
        <v>0</v>
      </c>
      <c r="D55" s="3">
        <f>D11/14.2</f>
        <v>0</v>
      </c>
      <c r="E55" s="3">
        <f>E11/60.7</f>
        <v>0.29654036243822074</v>
      </c>
      <c r="F55" s="3">
        <f>F11/60.7</f>
        <v>0</v>
      </c>
      <c r="G55" s="3">
        <f>G11/60.7</f>
        <v>0</v>
      </c>
    </row>
    <row r="56" spans="1:7" x14ac:dyDescent="0.3">
      <c r="A56" s="2" t="s">
        <v>30</v>
      </c>
      <c r="B56" s="3">
        <f t="shared" ref="B56:G56" si="12">(B12/2)*100</f>
        <v>100</v>
      </c>
      <c r="C56" s="3">
        <f t="shared" si="12"/>
        <v>0</v>
      </c>
      <c r="D56" s="3">
        <f t="shared" si="12"/>
        <v>0</v>
      </c>
      <c r="E56" s="3">
        <f t="shared" si="12"/>
        <v>0</v>
      </c>
      <c r="F56" s="3">
        <f t="shared" si="12"/>
        <v>0</v>
      </c>
      <c r="G56" s="3">
        <f t="shared" si="12"/>
        <v>0</v>
      </c>
    </row>
    <row r="57" spans="1:7" x14ac:dyDescent="0.3">
      <c r="A57" s="2" t="s">
        <v>67</v>
      </c>
      <c r="B57" s="3">
        <f>B12/234.3</f>
        <v>8.5360648740930422E-3</v>
      </c>
      <c r="C57" s="3">
        <f>C12/111</f>
        <v>0</v>
      </c>
      <c r="D57" s="3">
        <f>D12/111</f>
        <v>0</v>
      </c>
      <c r="E57" s="3">
        <f>E12/111</f>
        <v>0</v>
      </c>
      <c r="F57" s="3">
        <f>F12/111</f>
        <v>0</v>
      </c>
      <c r="G57" s="3">
        <f>G12/111</f>
        <v>0</v>
      </c>
    </row>
    <row r="58" spans="1:7" x14ac:dyDescent="0.3">
      <c r="A58" s="2" t="s">
        <v>23</v>
      </c>
      <c r="B58" s="3">
        <f t="shared" ref="B58:G58" si="13">(B13/175)*100</f>
        <v>40</v>
      </c>
      <c r="C58" s="3">
        <f t="shared" si="13"/>
        <v>17.142857142857142</v>
      </c>
      <c r="D58" s="3">
        <f t="shared" si="13"/>
        <v>1.7142857142857144</v>
      </c>
      <c r="E58" s="3">
        <f t="shared" si="13"/>
        <v>35.428571428571423</v>
      </c>
      <c r="F58" s="3">
        <f t="shared" si="13"/>
        <v>0</v>
      </c>
      <c r="G58" s="3">
        <f t="shared" si="13"/>
        <v>5.7142857142857144</v>
      </c>
    </row>
    <row r="59" spans="1:7" x14ac:dyDescent="0.3">
      <c r="A59" s="2" t="s">
        <v>68</v>
      </c>
      <c r="B59" s="3">
        <f>B13/234.3</f>
        <v>0.2987622705932565</v>
      </c>
      <c r="C59" s="3">
        <f>C13/112</f>
        <v>0.26785714285714285</v>
      </c>
      <c r="D59" s="3">
        <f>D13/18.2</f>
        <v>0.16483516483516483</v>
      </c>
      <c r="E59" s="3">
        <f>E13/60.7</f>
        <v>1.0214168039538714</v>
      </c>
      <c r="F59" s="3">
        <f>F13/60.7</f>
        <v>0</v>
      </c>
      <c r="G59" s="3">
        <f>G13/47.4</f>
        <v>0.2109704641350211</v>
      </c>
    </row>
    <row r="60" spans="1:7" x14ac:dyDescent="0.3">
      <c r="A60" s="2" t="s">
        <v>31</v>
      </c>
      <c r="B60" s="3">
        <f t="shared" ref="B60:G60" si="14">(B14/13)*100</f>
        <v>100</v>
      </c>
      <c r="C60" s="3">
        <f t="shared" si="14"/>
        <v>0</v>
      </c>
      <c r="D60" s="3">
        <f t="shared" si="14"/>
        <v>0</v>
      </c>
      <c r="E60" s="3">
        <f t="shared" si="14"/>
        <v>0</v>
      </c>
      <c r="F60" s="3">
        <f t="shared" si="14"/>
        <v>0</v>
      </c>
      <c r="G60" s="3">
        <f t="shared" si="14"/>
        <v>0</v>
      </c>
    </row>
    <row r="61" spans="1:7" x14ac:dyDescent="0.3">
      <c r="A61" s="2" t="s">
        <v>69</v>
      </c>
      <c r="B61" s="3">
        <f>B14/234.3</f>
        <v>5.5484421681604779E-2</v>
      </c>
      <c r="C61" s="3">
        <f>C14/9.4</f>
        <v>0</v>
      </c>
      <c r="D61" s="3">
        <f>D14/9.4</f>
        <v>0</v>
      </c>
      <c r="E61" s="3">
        <f>E14/9.4</f>
        <v>0</v>
      </c>
      <c r="F61" s="3">
        <f>F14/9.4</f>
        <v>0</v>
      </c>
      <c r="G61" s="3">
        <f>G14/9.4</f>
        <v>0</v>
      </c>
    </row>
    <row r="62" spans="1:7" x14ac:dyDescent="0.3">
      <c r="A62" s="2" t="s">
        <v>32</v>
      </c>
      <c r="B62" s="3">
        <f t="shared" ref="B62:G62" si="15">(B15/17)*100</f>
        <v>5.8823529411764701</v>
      </c>
      <c r="C62" s="3">
        <f t="shared" si="15"/>
        <v>94.117647058823522</v>
      </c>
      <c r="D62" s="3">
        <f t="shared" si="15"/>
        <v>0</v>
      </c>
      <c r="E62" s="3">
        <f t="shared" si="15"/>
        <v>0</v>
      </c>
      <c r="F62" s="3">
        <f t="shared" si="15"/>
        <v>0</v>
      </c>
      <c r="G62" s="3">
        <f t="shared" si="15"/>
        <v>0</v>
      </c>
    </row>
    <row r="63" spans="1:7" x14ac:dyDescent="0.3">
      <c r="A63" s="2" t="s">
        <v>70</v>
      </c>
      <c r="B63" s="3">
        <f>B15/234.3</f>
        <v>4.2680324370465211E-3</v>
      </c>
      <c r="C63" s="3">
        <f>C15/112</f>
        <v>0.14285714285714285</v>
      </c>
      <c r="D63" s="3">
        <f>D15/17</f>
        <v>0</v>
      </c>
      <c r="E63" s="3">
        <f>E15/89.7</f>
        <v>0</v>
      </c>
      <c r="F63" s="3">
        <f>F15/89.7</f>
        <v>0</v>
      </c>
      <c r="G63" s="3">
        <f>G15/89.7</f>
        <v>0</v>
      </c>
    </row>
    <row r="64" spans="1:7" x14ac:dyDescent="0.3">
      <c r="A64" s="2" t="s">
        <v>52</v>
      </c>
      <c r="B64" s="3">
        <f t="shared" ref="B64:G64" si="16">(B16/6)*100</f>
        <v>100</v>
      </c>
      <c r="C64" s="3">
        <f t="shared" si="16"/>
        <v>0</v>
      </c>
      <c r="D64" s="3">
        <f t="shared" si="16"/>
        <v>0</v>
      </c>
      <c r="E64" s="3">
        <f t="shared" si="16"/>
        <v>0</v>
      </c>
      <c r="F64" s="3">
        <f t="shared" si="16"/>
        <v>0</v>
      </c>
      <c r="G64" s="3">
        <f t="shared" si="16"/>
        <v>0</v>
      </c>
    </row>
    <row r="65" spans="1:8" x14ac:dyDescent="0.3">
      <c r="A65" s="2" t="s">
        <v>71</v>
      </c>
      <c r="B65" s="3">
        <f t="shared" ref="B65:G65" si="17">B16/234.3</f>
        <v>2.5608194622279128E-2</v>
      </c>
      <c r="C65" s="3">
        <f t="shared" si="17"/>
        <v>0</v>
      </c>
      <c r="D65" s="3">
        <f t="shared" si="17"/>
        <v>0</v>
      </c>
      <c r="E65" s="3">
        <f t="shared" si="17"/>
        <v>0</v>
      </c>
      <c r="F65" s="3">
        <f t="shared" si="17"/>
        <v>0</v>
      </c>
      <c r="G65" s="3">
        <f t="shared" si="17"/>
        <v>0</v>
      </c>
    </row>
    <row r="66" spans="1:8" x14ac:dyDescent="0.3">
      <c r="A66" s="2" t="s">
        <v>42</v>
      </c>
      <c r="B66" s="3">
        <f t="shared" ref="B66:G66" si="18">(B17/11)*100</f>
        <v>81.818181818181827</v>
      </c>
      <c r="C66" s="3">
        <f t="shared" si="18"/>
        <v>18.181818181818183</v>
      </c>
      <c r="D66" s="3">
        <f t="shared" si="18"/>
        <v>0</v>
      </c>
      <c r="E66" s="3">
        <f t="shared" si="18"/>
        <v>0</v>
      </c>
      <c r="F66" s="3">
        <f t="shared" si="18"/>
        <v>0</v>
      </c>
      <c r="G66" s="3">
        <f t="shared" si="18"/>
        <v>0</v>
      </c>
    </row>
    <row r="67" spans="1:8" x14ac:dyDescent="0.3">
      <c r="A67" s="2" t="s">
        <v>72</v>
      </c>
      <c r="B67" s="3">
        <f>B17/234.3</f>
        <v>3.8412291933418691E-2</v>
      </c>
      <c r="C67" s="3">
        <f>C17/112</f>
        <v>1.7857142857142856E-2</v>
      </c>
      <c r="D67" s="3">
        <f>D17/89.7</f>
        <v>0</v>
      </c>
      <c r="E67" s="3">
        <f>E17/89.7</f>
        <v>0</v>
      </c>
      <c r="F67" s="3">
        <f>F17/89.7</f>
        <v>0</v>
      </c>
      <c r="G67" s="3">
        <f>G17/89.7</f>
        <v>0</v>
      </c>
    </row>
    <row r="68" spans="1:8" x14ac:dyDescent="0.3">
      <c r="A68" s="2" t="s">
        <v>34</v>
      </c>
      <c r="B68" s="3">
        <f t="shared" ref="B68:G68" si="19">(B18/1)*100</f>
        <v>0</v>
      </c>
      <c r="C68" s="3">
        <f t="shared" si="19"/>
        <v>0</v>
      </c>
      <c r="D68" s="3">
        <f t="shared" si="19"/>
        <v>100</v>
      </c>
      <c r="E68" s="3">
        <f t="shared" si="19"/>
        <v>0</v>
      </c>
      <c r="F68" s="3">
        <f t="shared" si="19"/>
        <v>0</v>
      </c>
      <c r="G68" s="3">
        <f t="shared" si="19"/>
        <v>0</v>
      </c>
    </row>
    <row r="69" spans="1:8" x14ac:dyDescent="0.3">
      <c r="A69" s="2" t="s">
        <v>73</v>
      </c>
      <c r="B69" s="3">
        <f>B18/124.3</f>
        <v>0</v>
      </c>
      <c r="C69" s="3">
        <f>C18/111</f>
        <v>0</v>
      </c>
      <c r="D69" s="3">
        <f>D18/18.2</f>
        <v>5.4945054945054944E-2</v>
      </c>
      <c r="E69" s="3">
        <f>E18/15.3</f>
        <v>0</v>
      </c>
      <c r="F69" s="3">
        <f>F18/15.3</f>
        <v>0</v>
      </c>
      <c r="G69" s="3">
        <f>G18/15.3</f>
        <v>0</v>
      </c>
    </row>
    <row r="70" spans="1:8" x14ac:dyDescent="0.3">
      <c r="A70" s="2" t="s">
        <v>33</v>
      </c>
      <c r="B70" s="3">
        <f t="shared" ref="B70:G70" si="20">(B19/3)*100</f>
        <v>100</v>
      </c>
      <c r="C70" s="3">
        <f t="shared" si="20"/>
        <v>0</v>
      </c>
      <c r="D70" s="3">
        <f t="shared" si="20"/>
        <v>0</v>
      </c>
      <c r="E70" s="3">
        <f t="shared" si="20"/>
        <v>0</v>
      </c>
      <c r="F70" s="3">
        <f t="shared" si="20"/>
        <v>0</v>
      </c>
      <c r="G70" s="3">
        <f t="shared" si="20"/>
        <v>0</v>
      </c>
    </row>
    <row r="71" spans="1:8" x14ac:dyDescent="0.3">
      <c r="A71" s="2" t="s">
        <v>74</v>
      </c>
      <c r="B71" s="3">
        <f>B19/234.3</f>
        <v>1.2804097311139564E-2</v>
      </c>
      <c r="C71" s="3">
        <f>C19/9.4</f>
        <v>0</v>
      </c>
      <c r="D71" s="3">
        <f>D19/17</f>
        <v>0</v>
      </c>
      <c r="E71" s="3">
        <f>E19/68.9</f>
        <v>0</v>
      </c>
      <c r="F71" s="3">
        <f>F19/68.9</f>
        <v>0</v>
      </c>
      <c r="G71" s="3">
        <f>G19/68.9</f>
        <v>0</v>
      </c>
    </row>
    <row r="72" spans="1:8" x14ac:dyDescent="0.3">
      <c r="A72" s="2" t="s">
        <v>45</v>
      </c>
      <c r="B72" s="3">
        <f t="shared" ref="B72:G72" si="21">(B20/1)*100</f>
        <v>0</v>
      </c>
      <c r="C72" s="3">
        <f t="shared" si="21"/>
        <v>100</v>
      </c>
      <c r="D72" s="3">
        <f t="shared" si="21"/>
        <v>0</v>
      </c>
      <c r="E72" s="3">
        <f t="shared" si="21"/>
        <v>0</v>
      </c>
      <c r="F72" s="3">
        <f t="shared" si="21"/>
        <v>0</v>
      </c>
      <c r="G72" s="3">
        <f t="shared" si="21"/>
        <v>0</v>
      </c>
    </row>
    <row r="73" spans="1:8" x14ac:dyDescent="0.3">
      <c r="A73" s="2" t="s">
        <v>75</v>
      </c>
      <c r="B73" s="3">
        <f>B20/124.3</f>
        <v>0</v>
      </c>
      <c r="C73" s="3">
        <f>C20/112</f>
        <v>8.9285714285714281E-3</v>
      </c>
      <c r="D73" s="3">
        <f>D20/12.2</f>
        <v>0</v>
      </c>
      <c r="E73" s="3">
        <f>E20/12.2</f>
        <v>0</v>
      </c>
      <c r="F73" s="3">
        <f>F20/12.2</f>
        <v>0</v>
      </c>
      <c r="G73" s="3">
        <f>G20/12.2</f>
        <v>0</v>
      </c>
    </row>
    <row r="74" spans="1:8" x14ac:dyDescent="0.3">
      <c r="A74" s="2" t="s">
        <v>38</v>
      </c>
      <c r="B74" s="3">
        <f t="shared" ref="B74:G74" si="22">(B21/1)*100</f>
        <v>100</v>
      </c>
      <c r="C74" s="3">
        <f t="shared" si="22"/>
        <v>0</v>
      </c>
      <c r="D74" s="3">
        <f t="shared" si="22"/>
        <v>0</v>
      </c>
      <c r="E74" s="3">
        <f t="shared" si="22"/>
        <v>0</v>
      </c>
      <c r="F74" s="3">
        <f t="shared" si="22"/>
        <v>0</v>
      </c>
      <c r="G74" s="3">
        <f t="shared" si="22"/>
        <v>0</v>
      </c>
      <c r="H74" s="3"/>
    </row>
    <row r="75" spans="1:8" x14ac:dyDescent="0.3">
      <c r="A75" s="2" t="s">
        <v>76</v>
      </c>
      <c r="B75" s="3">
        <f>B21/234.3</f>
        <v>4.2680324370465211E-3</v>
      </c>
      <c r="C75" s="3">
        <f>C21/12.2</f>
        <v>0</v>
      </c>
      <c r="D75" s="3">
        <f>D21/12.2</f>
        <v>0</v>
      </c>
      <c r="E75" s="3">
        <f>E21/12.2</f>
        <v>0</v>
      </c>
      <c r="F75" s="3">
        <f>F21/12.2</f>
        <v>0</v>
      </c>
      <c r="G75" s="3">
        <f>G21/12.2</f>
        <v>0</v>
      </c>
    </row>
    <row r="76" spans="1:8" x14ac:dyDescent="0.3">
      <c r="A76" s="2" t="s">
        <v>24</v>
      </c>
      <c r="B76" s="3">
        <f t="shared" ref="B76:G76" si="23">(B22/7)*100</f>
        <v>28.571428571428569</v>
      </c>
      <c r="C76" s="3">
        <f t="shared" si="23"/>
        <v>57.142857142857139</v>
      </c>
      <c r="D76" s="3">
        <f t="shared" si="23"/>
        <v>0</v>
      </c>
      <c r="E76" s="3">
        <f t="shared" si="23"/>
        <v>0</v>
      </c>
      <c r="F76" s="3">
        <f t="shared" si="23"/>
        <v>0</v>
      </c>
      <c r="G76" s="3">
        <f t="shared" si="23"/>
        <v>14.285714285714285</v>
      </c>
    </row>
    <row r="77" spans="1:8" x14ac:dyDescent="0.3">
      <c r="A77" s="2" t="s">
        <v>77</v>
      </c>
      <c r="B77" s="3">
        <f>B22/234.3</f>
        <v>8.5360648740930422E-3</v>
      </c>
      <c r="C77" s="3">
        <f>C22/112</f>
        <v>3.5714285714285712E-2</v>
      </c>
      <c r="D77" s="3">
        <f>D22/45.5</f>
        <v>0</v>
      </c>
      <c r="E77" s="3">
        <f>E22/45.5</f>
        <v>0</v>
      </c>
      <c r="F77" s="3">
        <f>F22/45.5</f>
        <v>0</v>
      </c>
      <c r="G77" s="3">
        <f>G22/47.4</f>
        <v>2.1097046413502109E-2</v>
      </c>
    </row>
    <row r="78" spans="1:8" x14ac:dyDescent="0.3">
      <c r="A78" s="2" t="s">
        <v>25</v>
      </c>
      <c r="B78" s="3">
        <f t="shared" ref="B78:G78" si="24">(B23/3)*100</f>
        <v>33.333333333333329</v>
      </c>
      <c r="C78" s="3">
        <f t="shared" si="24"/>
        <v>33.333333333333329</v>
      </c>
      <c r="D78" s="3">
        <f t="shared" si="24"/>
        <v>0</v>
      </c>
      <c r="E78" s="3">
        <f t="shared" si="24"/>
        <v>0</v>
      </c>
      <c r="F78" s="3">
        <f t="shared" si="24"/>
        <v>0</v>
      </c>
      <c r="G78" s="3">
        <f t="shared" si="24"/>
        <v>33.333333333333329</v>
      </c>
    </row>
    <row r="79" spans="1:8" x14ac:dyDescent="0.3">
      <c r="A79" s="2" t="s">
        <v>78</v>
      </c>
      <c r="B79" s="3">
        <f>B23/234.3</f>
        <v>4.2680324370465211E-3</v>
      </c>
      <c r="C79" s="3">
        <f>C23/112</f>
        <v>8.9285714285714281E-3</v>
      </c>
      <c r="D79" s="3">
        <f>D23/14.2</f>
        <v>0</v>
      </c>
      <c r="E79" s="3">
        <f>E23/15.3</f>
        <v>0</v>
      </c>
      <c r="F79" s="3">
        <f>F23/15.3</f>
        <v>0</v>
      </c>
      <c r="G79" s="3">
        <f>G23/47.5</f>
        <v>2.1052631578947368E-2</v>
      </c>
    </row>
    <row r="80" spans="1:8" x14ac:dyDescent="0.3">
      <c r="A80" s="2" t="s">
        <v>26</v>
      </c>
      <c r="B80" s="3">
        <f t="shared" ref="B80:G80" si="25">(B24/4)*100</f>
        <v>100</v>
      </c>
      <c r="C80" s="3">
        <f t="shared" si="25"/>
        <v>0</v>
      </c>
      <c r="D80" s="3">
        <f t="shared" si="25"/>
        <v>0</v>
      </c>
      <c r="E80" s="3">
        <f t="shared" si="25"/>
        <v>0</v>
      </c>
      <c r="F80" s="3">
        <f t="shared" si="25"/>
        <v>0</v>
      </c>
      <c r="G80" s="3">
        <f t="shared" si="25"/>
        <v>0</v>
      </c>
    </row>
    <row r="81" spans="1:7" x14ac:dyDescent="0.3">
      <c r="A81" s="2" t="s">
        <v>79</v>
      </c>
      <c r="B81" s="3">
        <f>B24/234.3</f>
        <v>1.7072129748186084E-2</v>
      </c>
      <c r="C81" s="3">
        <f>C24/111</f>
        <v>0</v>
      </c>
      <c r="D81" s="3">
        <f>D24/111</f>
        <v>0</v>
      </c>
      <c r="E81" s="3">
        <f>E24/111</f>
        <v>0</v>
      </c>
      <c r="F81" s="3">
        <f>F24/111</f>
        <v>0</v>
      </c>
      <c r="G81" s="3">
        <f>G24/111</f>
        <v>0</v>
      </c>
    </row>
    <row r="82" spans="1:7" x14ac:dyDescent="0.3">
      <c r="A82" s="2" t="s">
        <v>46</v>
      </c>
      <c r="B82" s="3">
        <f t="shared" ref="B82:G82" si="26">(B25/1)*100</f>
        <v>100</v>
      </c>
      <c r="C82" s="3">
        <f t="shared" si="26"/>
        <v>0</v>
      </c>
      <c r="D82" s="3">
        <f t="shared" si="26"/>
        <v>0</v>
      </c>
      <c r="E82" s="3">
        <f t="shared" si="26"/>
        <v>0</v>
      </c>
      <c r="F82" s="3">
        <f t="shared" si="26"/>
        <v>0</v>
      </c>
      <c r="G82" s="3">
        <f t="shared" si="26"/>
        <v>0</v>
      </c>
    </row>
    <row r="83" spans="1:7" x14ac:dyDescent="0.3">
      <c r="A83" s="2" t="s">
        <v>80</v>
      </c>
      <c r="B83" s="3">
        <f>B25/234.3</f>
        <v>4.2680324370465211E-3</v>
      </c>
      <c r="C83" s="3">
        <f>C25/124.3</f>
        <v>0</v>
      </c>
      <c r="D83" s="3">
        <f>D25/124.3</f>
        <v>0</v>
      </c>
      <c r="E83" s="3">
        <f>E25/124.3</f>
        <v>0</v>
      </c>
      <c r="F83" s="3">
        <f>F25/124.3</f>
        <v>0</v>
      </c>
      <c r="G83" s="3">
        <f>G25/124.3</f>
        <v>0</v>
      </c>
    </row>
    <row r="84" spans="1:7" x14ac:dyDescent="0.3">
      <c r="A84" s="2" t="s">
        <v>48</v>
      </c>
      <c r="B84" s="3">
        <f t="shared" ref="B84:G84" si="27">(B26/17)*100</f>
        <v>41.17647058823529</v>
      </c>
      <c r="C84" s="3">
        <f t="shared" si="27"/>
        <v>41.17647058823529</v>
      </c>
      <c r="D84" s="3">
        <f t="shared" si="27"/>
        <v>0</v>
      </c>
      <c r="E84" s="3">
        <f t="shared" si="27"/>
        <v>17.647058823529413</v>
      </c>
      <c r="F84" s="3">
        <f t="shared" si="27"/>
        <v>0</v>
      </c>
      <c r="G84" s="3">
        <f t="shared" si="27"/>
        <v>0</v>
      </c>
    </row>
    <row r="85" spans="1:7" x14ac:dyDescent="0.3">
      <c r="A85" s="2" t="s">
        <v>81</v>
      </c>
      <c r="B85" s="3">
        <f>B26/234.3</f>
        <v>2.987622705932565E-2</v>
      </c>
      <c r="C85" s="3">
        <f>C26/112</f>
        <v>6.25E-2</v>
      </c>
      <c r="D85" s="3">
        <f>D26/18.2</f>
        <v>0</v>
      </c>
      <c r="E85" s="3">
        <f>E26/60.7</f>
        <v>4.9423393739703454E-2</v>
      </c>
      <c r="F85" s="3">
        <f>F26/61</f>
        <v>0</v>
      </c>
      <c r="G85" s="3">
        <f>G26/47.4</f>
        <v>0</v>
      </c>
    </row>
    <row r="86" spans="1:7" x14ac:dyDescent="0.3">
      <c r="A86" s="2" t="s">
        <v>27</v>
      </c>
      <c r="B86" s="3">
        <f t="shared" ref="B86:G86" si="28">(B27/20)*100</f>
        <v>55.000000000000007</v>
      </c>
      <c r="C86" s="3">
        <f t="shared" si="28"/>
        <v>45</v>
      </c>
      <c r="D86" s="3">
        <f t="shared" si="28"/>
        <v>0</v>
      </c>
      <c r="E86" s="3">
        <f t="shared" si="28"/>
        <v>0</v>
      </c>
      <c r="F86" s="3">
        <f t="shared" si="28"/>
        <v>0</v>
      </c>
      <c r="G86" s="3">
        <f t="shared" si="28"/>
        <v>0</v>
      </c>
    </row>
    <row r="87" spans="1:7" x14ac:dyDescent="0.3">
      <c r="A87" s="2" t="s">
        <v>82</v>
      </c>
      <c r="B87" s="3">
        <f>B27/234.3</f>
        <v>4.6948356807511735E-2</v>
      </c>
      <c r="C87" s="3">
        <f>C27/112</f>
        <v>8.0357142857142863E-2</v>
      </c>
      <c r="D87" s="3">
        <f>D27/18.2</f>
        <v>0</v>
      </c>
      <c r="E87" s="3">
        <f>E27/18.2</f>
        <v>0</v>
      </c>
      <c r="F87" s="3">
        <f>F27/18.2</f>
        <v>0</v>
      </c>
      <c r="G87" s="3">
        <f>G27/18.2</f>
        <v>0</v>
      </c>
    </row>
    <row r="88" spans="1:7" x14ac:dyDescent="0.3">
      <c r="A88" s="2" t="s">
        <v>53</v>
      </c>
      <c r="B88" s="3" t="e">
        <f>#REF!*LN(#REF!)</f>
        <v>#REF!</v>
      </c>
      <c r="C88" s="3" t="e">
        <f>#REF!*LN(#REF!)</f>
        <v>#REF!</v>
      </c>
      <c r="D88" s="3">
        <v>0</v>
      </c>
      <c r="E88" s="3">
        <v>0</v>
      </c>
      <c r="F88" s="3">
        <v>0</v>
      </c>
      <c r="G88" s="3">
        <v>0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Nana Blanc</cp:lastModifiedBy>
  <dcterms:created xsi:type="dcterms:W3CDTF">2022-06-14T14:12:15Z</dcterms:created>
  <dcterms:modified xsi:type="dcterms:W3CDTF">2022-08-19T03:58:46Z</dcterms:modified>
</cp:coreProperties>
</file>