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683AF322-7F62-4B9A-89BA-1393A1D2D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H25" i="1"/>
  <c r="G25" i="1"/>
  <c r="F25" i="1"/>
  <c r="E25" i="1"/>
  <c r="D25" i="1" l="1"/>
  <c r="C25" i="1"/>
  <c r="B25" i="1"/>
  <c r="B27" i="1"/>
  <c r="H63" i="1"/>
  <c r="C62" i="1"/>
  <c r="D62" i="1"/>
  <c r="E62" i="1"/>
  <c r="F62" i="1"/>
  <c r="G62" i="1"/>
  <c r="H62" i="1"/>
  <c r="I62" i="1"/>
  <c r="J62" i="1"/>
  <c r="K62" i="1"/>
  <c r="L62" i="1"/>
  <c r="B62" i="1"/>
  <c r="H61" i="1"/>
  <c r="E61" i="1"/>
  <c r="D61" i="1"/>
  <c r="C61" i="1"/>
  <c r="C60" i="1"/>
  <c r="D60" i="1"/>
  <c r="E60" i="1"/>
  <c r="F60" i="1"/>
  <c r="G60" i="1"/>
  <c r="H60" i="1"/>
  <c r="I60" i="1"/>
  <c r="J60" i="1"/>
  <c r="K60" i="1"/>
  <c r="L60" i="1"/>
  <c r="B60" i="1"/>
  <c r="E59" i="1"/>
  <c r="C58" i="1"/>
  <c r="D58" i="1"/>
  <c r="E58" i="1"/>
  <c r="F58" i="1"/>
  <c r="G58" i="1"/>
  <c r="H58" i="1"/>
  <c r="I58" i="1"/>
  <c r="J58" i="1"/>
  <c r="K58" i="1"/>
  <c r="L58" i="1"/>
  <c r="B58" i="1"/>
  <c r="K57" i="1"/>
  <c r="H57" i="1"/>
  <c r="C56" i="1"/>
  <c r="D56" i="1"/>
  <c r="E56" i="1"/>
  <c r="F56" i="1"/>
  <c r="G56" i="1"/>
  <c r="H56" i="1"/>
  <c r="I56" i="1"/>
  <c r="J56" i="1"/>
  <c r="K56" i="1"/>
  <c r="L56" i="1"/>
  <c r="B56" i="1"/>
  <c r="L55" i="1"/>
  <c r="H55" i="1"/>
  <c r="C55" i="1"/>
  <c r="C54" i="1"/>
  <c r="D54" i="1"/>
  <c r="E54" i="1"/>
  <c r="F54" i="1"/>
  <c r="G54" i="1"/>
  <c r="H54" i="1"/>
  <c r="I54" i="1"/>
  <c r="J54" i="1"/>
  <c r="K54" i="1"/>
  <c r="L54" i="1"/>
  <c r="B54" i="1"/>
  <c r="L53" i="1"/>
  <c r="K53" i="1"/>
  <c r="H53" i="1"/>
  <c r="F53" i="1"/>
  <c r="B53" i="1"/>
  <c r="C52" i="1"/>
  <c r="D52" i="1"/>
  <c r="E52" i="1"/>
  <c r="F52" i="1"/>
  <c r="G52" i="1"/>
  <c r="H52" i="1"/>
  <c r="I52" i="1"/>
  <c r="J52" i="1"/>
  <c r="K52" i="1"/>
  <c r="L52" i="1"/>
  <c r="B52" i="1"/>
  <c r="H51" i="1"/>
  <c r="D51" i="1"/>
  <c r="C50" i="1"/>
  <c r="D50" i="1"/>
  <c r="E50" i="1"/>
  <c r="F50" i="1"/>
  <c r="G50" i="1"/>
  <c r="H50" i="1"/>
  <c r="I50" i="1"/>
  <c r="J50" i="1"/>
  <c r="K50" i="1"/>
  <c r="L50" i="1"/>
  <c r="B50" i="1"/>
  <c r="L49" i="1"/>
  <c r="H49" i="1"/>
  <c r="F49" i="1"/>
  <c r="D49" i="1"/>
  <c r="C48" i="1"/>
  <c r="D48" i="1"/>
  <c r="E48" i="1"/>
  <c r="F48" i="1"/>
  <c r="G48" i="1"/>
  <c r="H48" i="1"/>
  <c r="I48" i="1"/>
  <c r="J48" i="1"/>
  <c r="K48" i="1"/>
  <c r="L48" i="1"/>
  <c r="B48" i="1"/>
  <c r="F47" i="1"/>
  <c r="D47" i="1"/>
  <c r="C46" i="1"/>
  <c r="D46" i="1"/>
  <c r="E46" i="1"/>
  <c r="F46" i="1"/>
  <c r="G46" i="1"/>
  <c r="H46" i="1"/>
  <c r="I46" i="1"/>
  <c r="J46" i="1"/>
  <c r="K46" i="1"/>
  <c r="L46" i="1"/>
  <c r="B46" i="1"/>
  <c r="H45" i="1"/>
  <c r="I45" i="1"/>
  <c r="J45" i="1"/>
  <c r="K45" i="1"/>
  <c r="L45" i="1"/>
  <c r="C44" i="1"/>
  <c r="D44" i="1"/>
  <c r="E44" i="1"/>
  <c r="F44" i="1"/>
  <c r="G44" i="1"/>
  <c r="H44" i="1"/>
  <c r="I44" i="1"/>
  <c r="J44" i="1"/>
  <c r="K44" i="1"/>
  <c r="L44" i="1"/>
  <c r="B44" i="1"/>
  <c r="L43" i="1"/>
  <c r="H43" i="1"/>
  <c r="G43" i="1"/>
  <c r="F43" i="1"/>
  <c r="E43" i="1"/>
  <c r="D43" i="1"/>
  <c r="C43" i="1"/>
  <c r="B43" i="1"/>
  <c r="C42" i="1"/>
  <c r="D42" i="1"/>
  <c r="E42" i="1"/>
  <c r="F42" i="1"/>
  <c r="G42" i="1"/>
  <c r="H42" i="1"/>
  <c r="I42" i="1"/>
  <c r="J42" i="1"/>
  <c r="K42" i="1"/>
  <c r="L42" i="1"/>
  <c r="B42" i="1"/>
  <c r="H41" i="1"/>
  <c r="C40" i="1"/>
  <c r="D40" i="1"/>
  <c r="E40" i="1"/>
  <c r="F40" i="1"/>
  <c r="G40" i="1"/>
  <c r="H40" i="1"/>
  <c r="I40" i="1"/>
  <c r="J40" i="1"/>
  <c r="K40" i="1"/>
  <c r="L40" i="1"/>
  <c r="B40" i="1"/>
  <c r="G39" i="1"/>
  <c r="H39" i="1"/>
  <c r="I39" i="1"/>
  <c r="J39" i="1"/>
  <c r="K39" i="1"/>
  <c r="L39" i="1"/>
  <c r="E39" i="1"/>
  <c r="B39" i="1"/>
  <c r="C38" i="1"/>
  <c r="D38" i="1"/>
  <c r="E38" i="1"/>
  <c r="F38" i="1"/>
  <c r="G38" i="1"/>
  <c r="H38" i="1"/>
  <c r="I38" i="1"/>
  <c r="J38" i="1"/>
  <c r="K38" i="1"/>
  <c r="L38" i="1"/>
  <c r="B38" i="1"/>
  <c r="H37" i="1"/>
  <c r="I37" i="1"/>
  <c r="J37" i="1"/>
  <c r="K37" i="1"/>
  <c r="L37" i="1"/>
  <c r="F37" i="1"/>
  <c r="C36" i="1"/>
  <c r="D36" i="1"/>
  <c r="E36" i="1"/>
  <c r="F36" i="1"/>
  <c r="G36" i="1"/>
  <c r="H36" i="1"/>
  <c r="I36" i="1"/>
  <c r="J36" i="1"/>
  <c r="K36" i="1"/>
  <c r="L36" i="1"/>
  <c r="B36" i="1"/>
  <c r="F35" i="1"/>
  <c r="C34" i="1"/>
  <c r="D34" i="1"/>
  <c r="E34" i="1"/>
  <c r="F34" i="1"/>
  <c r="G34" i="1"/>
  <c r="H34" i="1"/>
  <c r="I34" i="1"/>
  <c r="J34" i="1"/>
  <c r="K34" i="1"/>
  <c r="L34" i="1"/>
  <c r="B34" i="1"/>
  <c r="L33" i="1"/>
  <c r="F33" i="1"/>
  <c r="C33" i="1"/>
  <c r="B33" i="1"/>
  <c r="C32" i="1"/>
  <c r="D32" i="1"/>
  <c r="E32" i="1"/>
  <c r="F32" i="1"/>
  <c r="G32" i="1"/>
  <c r="H32" i="1"/>
  <c r="I32" i="1"/>
  <c r="J32" i="1"/>
  <c r="K32" i="1"/>
  <c r="L32" i="1"/>
  <c r="B32" i="1"/>
  <c r="L31" i="1"/>
  <c r="K31" i="1"/>
  <c r="H31" i="1"/>
  <c r="G31" i="1"/>
  <c r="F31" i="1"/>
  <c r="C31" i="1"/>
  <c r="B31" i="1"/>
  <c r="B30" i="1"/>
  <c r="C30" i="1"/>
  <c r="D30" i="1"/>
  <c r="E30" i="1"/>
  <c r="F30" i="1"/>
  <c r="G30" i="1"/>
  <c r="H30" i="1"/>
  <c r="I30" i="1"/>
  <c r="J30" i="1"/>
  <c r="K30" i="1"/>
  <c r="L30" i="1"/>
  <c r="L29" i="1"/>
  <c r="K29" i="1"/>
  <c r="I29" i="1"/>
  <c r="H29" i="1"/>
  <c r="J29" i="1"/>
  <c r="G29" i="1"/>
  <c r="F29" i="1"/>
  <c r="E29" i="1"/>
  <c r="D29" i="1"/>
  <c r="B29" i="1"/>
  <c r="C28" i="1"/>
  <c r="D28" i="1"/>
  <c r="E28" i="1"/>
  <c r="F28" i="1"/>
  <c r="G28" i="1"/>
  <c r="H28" i="1"/>
  <c r="I28" i="1"/>
  <c r="J28" i="1"/>
  <c r="K28" i="1"/>
  <c r="L28" i="1"/>
  <c r="B28" i="1"/>
  <c r="C20" i="1"/>
  <c r="C22" i="1" s="1"/>
  <c r="D20" i="1"/>
  <c r="D22" i="1" s="1"/>
  <c r="E20" i="1"/>
  <c r="E22" i="1" s="1"/>
  <c r="F20" i="1"/>
  <c r="G20" i="1"/>
  <c r="G22" i="1" s="1"/>
  <c r="H20" i="1"/>
  <c r="H23" i="1" s="1"/>
  <c r="I20" i="1"/>
  <c r="I23" i="1" s="1"/>
  <c r="J20" i="1"/>
  <c r="K20" i="1"/>
  <c r="K23" i="1" s="1"/>
  <c r="L20" i="1"/>
  <c r="L22" i="1" s="1"/>
  <c r="F63" i="1"/>
  <c r="G63" i="1"/>
  <c r="B63" i="1"/>
  <c r="F45" i="1"/>
  <c r="G45" i="1"/>
  <c r="E45" i="1"/>
  <c r="D45" i="1"/>
  <c r="C45" i="1"/>
  <c r="B45" i="1"/>
  <c r="G41" i="1"/>
  <c r="F41" i="1"/>
  <c r="E41" i="1"/>
  <c r="C41" i="1"/>
  <c r="B41" i="1"/>
  <c r="F39" i="1"/>
  <c r="C39" i="1"/>
  <c r="G37" i="1"/>
  <c r="E37" i="1"/>
  <c r="D37" i="1"/>
  <c r="C37" i="1"/>
  <c r="B37" i="1"/>
  <c r="G35" i="1"/>
  <c r="C35" i="1"/>
  <c r="B35" i="1"/>
  <c r="C29" i="1"/>
  <c r="B20" i="1"/>
  <c r="B22" i="1" s="1"/>
  <c r="K22" i="1" l="1"/>
  <c r="J22" i="1"/>
  <c r="J23" i="1"/>
  <c r="H22" i="1"/>
  <c r="F22" i="1"/>
  <c r="F23" i="1"/>
  <c r="E23" i="1"/>
  <c r="C23" i="1"/>
  <c r="D23" i="1"/>
  <c r="I22" i="1"/>
  <c r="G23" i="1"/>
  <c r="L23" i="1"/>
  <c r="B23" i="1"/>
  <c r="D63" i="1" l="1"/>
  <c r="C63" i="1"/>
  <c r="D41" i="1"/>
  <c r="D39" i="1"/>
  <c r="E35" i="1"/>
  <c r="D35" i="1"/>
  <c r="E63" i="1"/>
</calcChain>
</file>

<file path=xl/sharedStrings.xml><?xml version="1.0" encoding="utf-8"?>
<sst xmlns="http://schemas.openxmlformats.org/spreadsheetml/2006/main" count="64" uniqueCount="64">
  <si>
    <t>Cormorán Imperial</t>
  </si>
  <si>
    <t>Yeco</t>
  </si>
  <si>
    <t>Cormorán de las Rocas</t>
  </si>
  <si>
    <t>Gaviota Dominicana</t>
  </si>
  <si>
    <t>Cisne Cuello Negro</t>
  </si>
  <si>
    <t>Quetro No Volador</t>
  </si>
  <si>
    <t>Pato Juarjual</t>
  </si>
  <si>
    <t>Canquén</t>
  </si>
  <si>
    <t>Pingüino de Magallanes</t>
  </si>
  <si>
    <t>Pimpollo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</si>
  <si>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</si>
  <si>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</si>
  <si>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</si>
  <si>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</si>
  <si>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</si>
  <si>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</si>
  <si>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</si>
  <si>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</si>
  <si>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</si>
  <si>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</si>
  <si>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</si>
  <si>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Tiuque</t>
  </si>
  <si>
    <t>% Jote Cabeza Colorada</t>
  </si>
  <si>
    <t>% Jote Cabeza Negra</t>
  </si>
  <si>
    <t>% Cisne Cuello Negro</t>
  </si>
  <si>
    <t>% Pato Juarjual</t>
  </si>
  <si>
    <t>% Canquén</t>
  </si>
  <si>
    <t>% Pingüino de Magallanes</t>
  </si>
  <si>
    <t>% Pimpollo</t>
  </si>
  <si>
    <t>Jote Cabeza Colorada</t>
  </si>
  <si>
    <t>Aguilucho</t>
  </si>
  <si>
    <t>% Aguilucho</t>
  </si>
  <si>
    <t>,</t>
  </si>
  <si>
    <t>Gaviota Cahuil</t>
  </si>
  <si>
    <t>Jote Cabeza Negra</t>
  </si>
  <si>
    <t>% Gaviota Cahuil</t>
  </si>
  <si>
    <t>Cóndor</t>
  </si>
  <si>
    <t>% 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</si>
  <si>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</si>
  <si>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</si>
  <si>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</si>
  <si>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</si>
  <si>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</si>
  <si>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</si>
  <si>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</si>
  <si>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</si>
  <si>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Gaviota Cahuil</t>
  </si>
  <si>
    <t>Density Pingüino de Magallanes</t>
  </si>
  <si>
    <t>Density Cisne Cuello Negro</t>
  </si>
  <si>
    <t>Density Quetro No Volador</t>
  </si>
  <si>
    <t>Density Pato Juarjual</t>
  </si>
  <si>
    <t>Density Canquén</t>
  </si>
  <si>
    <t>Density Pimpollo</t>
  </si>
  <si>
    <t>Density Martín Pescador</t>
  </si>
  <si>
    <t>Density Churrete</t>
  </si>
  <si>
    <t>Density Tiuque</t>
  </si>
  <si>
    <t>Density Jote Cabeza Colorada</t>
  </si>
  <si>
    <t>Density Jote Cabeza Negra</t>
  </si>
  <si>
    <t>Density Cóndor</t>
  </si>
  <si>
    <t>Density Aguilucho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</si>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</sst>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Fill="1"/>
    <xf numFmtId="165" fontId="2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workbookViewId="0">
      <selection activeCell="A26" sqref="A26"/>
    </sheetView>
  </sheetViews>
  <sheetFormatPr baseColWidth="10" defaultColWidth="8.88671875" defaultRowHeight="11.4" x14ac:dyDescent="0.3"/>
  <cols>
    <col min="1" max="1" width="39.33203125" style="2" customWidth="1"/>
    <col min="2" max="2" width="12" style="2" customWidth="1"/>
    <col min="3" max="4" width="11.5546875" style="2" customWidth="1"/>
    <col min="5" max="5" width="10.109375" style="2" customWidth="1"/>
    <col min="6" max="6" width="9.5546875" style="2" customWidth="1"/>
    <col min="7" max="7" width="10.44140625" style="2" customWidth="1"/>
    <col min="8" max="8" width="9.88671875" style="2" customWidth="1"/>
    <col min="9" max="9" width="10.88671875" style="2" customWidth="1"/>
    <col min="10" max="10" width="10.5546875" style="2" customWidth="1"/>
    <col min="11" max="11" width="9.5546875" style="2" customWidth="1"/>
    <col min="12" max="12" width="9.88671875" style="2" customWidth="1"/>
    <col min="13" max="13" width="8.88671875" style="2"/>
    <col min="14" max="14" width="11.44140625" style="2" bestFit="1" customWidth="1"/>
    <col min="15" max="15" width="12" style="2" bestFit="1" customWidth="1"/>
    <col min="16" max="16" width="11.44140625" style="2" bestFit="1" customWidth="1"/>
    <col min="17" max="16384" width="8.88671875" style="2"/>
  </cols>
  <sheetData>
    <row r="1" spans="1:12" ht="12" x14ac:dyDescent="0.3">
      <c r="A1" s="1" t="s">
        <v>38</v>
      </c>
      <c r="B1" s="1">
        <v>1</v>
      </c>
      <c r="C1" s="1">
        <v>2</v>
      </c>
      <c r="D1" s="1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</row>
    <row r="2" spans="1:12" x14ac:dyDescent="0.2">
      <c r="A2" s="10" t="s">
        <v>0</v>
      </c>
      <c r="B2" s="4">
        <v>2</v>
      </c>
      <c r="C2" s="4">
        <v>0</v>
      </c>
      <c r="D2" s="4">
        <v>1</v>
      </c>
      <c r="E2" s="4">
        <v>2</v>
      </c>
      <c r="F2" s="4">
        <v>11</v>
      </c>
      <c r="G2" s="4">
        <v>20</v>
      </c>
      <c r="H2" s="4">
        <v>33</v>
      </c>
      <c r="I2" s="4">
        <v>4</v>
      </c>
      <c r="J2" s="4">
        <v>0</v>
      </c>
      <c r="K2" s="4">
        <v>1</v>
      </c>
      <c r="L2" s="4">
        <v>17</v>
      </c>
    </row>
    <row r="3" spans="1:12" x14ac:dyDescent="0.2">
      <c r="A3" s="10" t="s">
        <v>1</v>
      </c>
      <c r="B3" s="4">
        <v>1</v>
      </c>
      <c r="C3" s="4">
        <v>4</v>
      </c>
      <c r="D3" s="4">
        <v>0</v>
      </c>
      <c r="E3" s="4">
        <v>0</v>
      </c>
      <c r="F3" s="4">
        <v>3</v>
      </c>
      <c r="G3" s="4">
        <v>11</v>
      </c>
      <c r="H3" s="4">
        <v>12</v>
      </c>
      <c r="I3" s="4">
        <v>0</v>
      </c>
      <c r="J3" s="4">
        <v>0</v>
      </c>
      <c r="K3" s="4">
        <v>1</v>
      </c>
      <c r="L3" s="4">
        <v>27</v>
      </c>
    </row>
    <row r="4" spans="1:12" x14ac:dyDescent="0.2">
      <c r="A4" s="10" t="s">
        <v>2</v>
      </c>
      <c r="B4" s="4">
        <v>1</v>
      </c>
      <c r="C4" s="4">
        <v>4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36</v>
      </c>
    </row>
    <row r="5" spans="1:12" x14ac:dyDescent="0.2">
      <c r="A5" s="10" t="s">
        <v>3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">
      <c r="A6" s="10" t="s">
        <v>33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2">
      <c r="A7" s="10" t="s">
        <v>8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">
      <c r="A8" s="10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6</v>
      </c>
      <c r="I8" s="4">
        <v>0</v>
      </c>
      <c r="J8" s="4">
        <v>0</v>
      </c>
      <c r="K8" s="4">
        <v>0</v>
      </c>
      <c r="L8" s="4">
        <v>0</v>
      </c>
    </row>
    <row r="9" spans="1:12" x14ac:dyDescent="0.2">
      <c r="A9" s="10" t="s">
        <v>5</v>
      </c>
      <c r="B9" s="4">
        <v>11</v>
      </c>
      <c r="C9" s="4">
        <v>24</v>
      </c>
      <c r="D9" s="4">
        <v>21</v>
      </c>
      <c r="E9" s="4">
        <v>2</v>
      </c>
      <c r="F9" s="4">
        <v>11</v>
      </c>
      <c r="G9" s="4">
        <v>93</v>
      </c>
      <c r="H9" s="4">
        <v>15</v>
      </c>
      <c r="I9" s="4">
        <v>0</v>
      </c>
      <c r="J9" s="4">
        <v>0</v>
      </c>
      <c r="K9" s="4">
        <v>0</v>
      </c>
      <c r="L9" s="4">
        <v>37</v>
      </c>
    </row>
    <row r="10" spans="1:12" x14ac:dyDescent="0.2">
      <c r="A10" s="10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</row>
    <row r="11" spans="1:12" x14ac:dyDescent="0.2">
      <c r="A11" s="10" t="s">
        <v>7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">
      <c r="A12" s="10" t="s">
        <v>9</v>
      </c>
      <c r="B12" s="4">
        <v>0</v>
      </c>
      <c r="C12" s="4">
        <v>0</v>
      </c>
      <c r="D12" s="4">
        <v>1</v>
      </c>
      <c r="E12" s="4">
        <v>0</v>
      </c>
      <c r="F12" s="4">
        <v>2</v>
      </c>
      <c r="G12" s="4">
        <v>0</v>
      </c>
      <c r="H12" s="4">
        <v>4</v>
      </c>
      <c r="I12" s="4">
        <v>0</v>
      </c>
      <c r="J12" s="4">
        <v>0</v>
      </c>
      <c r="K12" s="4">
        <v>0</v>
      </c>
      <c r="L12" s="4">
        <v>2</v>
      </c>
    </row>
    <row r="13" spans="1:12" x14ac:dyDescent="0.2">
      <c r="A13" s="10" t="s">
        <v>10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2">
      <c r="A14" s="10" t="s">
        <v>11</v>
      </c>
      <c r="B14" s="4">
        <v>2</v>
      </c>
      <c r="C14" s="4">
        <v>0</v>
      </c>
      <c r="D14" s="4">
        <v>0</v>
      </c>
      <c r="E14" s="4">
        <v>0</v>
      </c>
      <c r="F14" s="4">
        <v>5</v>
      </c>
      <c r="G14" s="4">
        <v>0</v>
      </c>
      <c r="H14" s="4">
        <v>1</v>
      </c>
      <c r="I14" s="4">
        <v>0</v>
      </c>
      <c r="J14" s="4">
        <v>0</v>
      </c>
      <c r="K14" s="4">
        <v>1</v>
      </c>
      <c r="L14" s="4">
        <v>3</v>
      </c>
    </row>
    <row r="15" spans="1:12" x14ac:dyDescent="0.2">
      <c r="A15" s="10" t="s">
        <v>12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</row>
    <row r="16" spans="1:12" x14ac:dyDescent="0.2">
      <c r="A16" s="10" t="s">
        <v>29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3</v>
      </c>
      <c r="L16" s="4">
        <v>0</v>
      </c>
    </row>
    <row r="17" spans="1:13" x14ac:dyDescent="0.2">
      <c r="A17" s="10" t="s">
        <v>34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3" x14ac:dyDescent="0.2">
      <c r="A18" s="10" t="s">
        <v>36</v>
      </c>
      <c r="B18" s="4">
        <v>0</v>
      </c>
      <c r="C18" s="4">
        <v>2</v>
      </c>
      <c r="D18" s="4">
        <v>4</v>
      </c>
      <c r="E18" s="4">
        <v>2</v>
      </c>
      <c r="F18" s="4">
        <v>0</v>
      </c>
      <c r="G18" s="4">
        <v>0</v>
      </c>
      <c r="H18" s="4">
        <v>10</v>
      </c>
      <c r="I18" s="4">
        <v>0</v>
      </c>
      <c r="J18" s="4">
        <v>0</v>
      </c>
      <c r="K18" s="4">
        <v>0</v>
      </c>
      <c r="L18" s="4">
        <v>0</v>
      </c>
    </row>
    <row r="19" spans="1:13" ht="12" thickBot="1" x14ac:dyDescent="0.25">
      <c r="A19" s="6" t="s">
        <v>30</v>
      </c>
      <c r="B19" s="4">
        <v>0</v>
      </c>
      <c r="C19" s="4">
        <v>0</v>
      </c>
      <c r="D19" s="4">
        <v>0</v>
      </c>
      <c r="E19" s="12">
        <v>0</v>
      </c>
      <c r="F19" s="4">
        <v>0</v>
      </c>
      <c r="G19" s="4">
        <v>0</v>
      </c>
      <c r="H19" s="12">
        <v>1</v>
      </c>
      <c r="I19" s="4">
        <v>0</v>
      </c>
      <c r="J19" s="4">
        <v>0</v>
      </c>
      <c r="K19" s="4">
        <v>0</v>
      </c>
      <c r="L19" s="4">
        <v>0</v>
      </c>
    </row>
    <row r="20" spans="1:13" x14ac:dyDescent="0.3">
      <c r="A20" s="2" t="s">
        <v>39</v>
      </c>
      <c r="B20" s="13">
        <f>SUM(B2:B19)</f>
        <v>17</v>
      </c>
      <c r="C20" s="13">
        <f t="shared" ref="C20:L20" si="0">SUM(C2:C19)</f>
        <v>35</v>
      </c>
      <c r="D20" s="13">
        <f t="shared" si="0"/>
        <v>29</v>
      </c>
      <c r="E20" s="13">
        <f t="shared" si="0"/>
        <v>8</v>
      </c>
      <c r="F20" s="13">
        <f t="shared" si="0"/>
        <v>36</v>
      </c>
      <c r="G20" s="13">
        <f t="shared" si="0"/>
        <v>124</v>
      </c>
      <c r="H20" s="13">
        <f t="shared" si="0"/>
        <v>88</v>
      </c>
      <c r="I20" s="13">
        <f t="shared" si="0"/>
        <v>4</v>
      </c>
      <c r="J20" s="13">
        <f t="shared" si="0"/>
        <v>0</v>
      </c>
      <c r="K20" s="13">
        <f t="shared" si="0"/>
        <v>6</v>
      </c>
      <c r="L20" s="13">
        <f t="shared" si="0"/>
        <v>124</v>
      </c>
      <c r="M20" s="14"/>
    </row>
    <row r="21" spans="1:13" x14ac:dyDescent="0.3">
      <c r="A21" s="2" t="s">
        <v>40</v>
      </c>
      <c r="B21" s="11">
        <v>13</v>
      </c>
      <c r="C21" s="11">
        <v>16.8</v>
      </c>
      <c r="D21" s="11">
        <v>24.2</v>
      </c>
      <c r="E21" s="11">
        <v>37.9</v>
      </c>
      <c r="F21" s="11">
        <v>55.6</v>
      </c>
      <c r="G21" s="11">
        <v>37.200000000000003</v>
      </c>
      <c r="H21" s="11">
        <v>72.400000000000006</v>
      </c>
      <c r="I21" s="11">
        <v>18.7</v>
      </c>
      <c r="J21" s="11">
        <v>6.3</v>
      </c>
      <c r="K21" s="11">
        <v>23.2</v>
      </c>
      <c r="L21" s="11">
        <v>64.8</v>
      </c>
    </row>
    <row r="22" spans="1:13" x14ac:dyDescent="0.3">
      <c r="A22" s="2" t="s">
        <v>13</v>
      </c>
      <c r="B22" s="3">
        <f>(B20/471)*100</f>
        <v>3.6093418259023355</v>
      </c>
      <c r="C22" s="3">
        <f t="shared" ref="C22:L22" si="1">(C20/471)*100</f>
        <v>7.4309978768577496</v>
      </c>
      <c r="D22" s="3">
        <f t="shared" si="1"/>
        <v>6.1571125265392785</v>
      </c>
      <c r="E22" s="3">
        <f t="shared" si="1"/>
        <v>1.6985138004246285</v>
      </c>
      <c r="F22" s="3">
        <f t="shared" si="1"/>
        <v>7.6433121019108281</v>
      </c>
      <c r="G22" s="3">
        <f t="shared" si="1"/>
        <v>26.326963906581742</v>
      </c>
      <c r="H22" s="3">
        <f t="shared" si="1"/>
        <v>18.683651804670912</v>
      </c>
      <c r="I22" s="3">
        <f t="shared" si="1"/>
        <v>0.84925690021231426</v>
      </c>
      <c r="J22" s="3">
        <f t="shared" si="1"/>
        <v>0</v>
      </c>
      <c r="K22" s="3">
        <f t="shared" si="1"/>
        <v>1.2738853503184715</v>
      </c>
      <c r="L22" s="3">
        <f t="shared" si="1"/>
        <v>26.326963906581742</v>
      </c>
    </row>
    <row r="23" spans="1:13" x14ac:dyDescent="0.3">
      <c r="A23" s="2" t="s">
        <v>41</v>
      </c>
      <c r="B23" s="3">
        <f>B20/13</f>
        <v>1.3076923076923077</v>
      </c>
      <c r="C23" s="3">
        <f>C20/16.8</f>
        <v>2.083333333333333</v>
      </c>
      <c r="D23" s="3">
        <f>D20/24.2</f>
        <v>1.1983471074380165</v>
      </c>
      <c r="E23" s="3">
        <f>E20/37.9</f>
        <v>0.21108179419525067</v>
      </c>
      <c r="F23" s="3">
        <f>F20/55.6</f>
        <v>0.64748201438848918</v>
      </c>
      <c r="G23" s="3">
        <f>G20/37.2</f>
        <v>3.333333333333333</v>
      </c>
      <c r="H23" s="3">
        <f>H20/72.4</f>
        <v>1.2154696132596685</v>
      </c>
      <c r="I23" s="3">
        <f>I20/18.7</f>
        <v>0.21390374331550802</v>
      </c>
      <c r="J23" s="3">
        <f>J20/6.3</f>
        <v>0</v>
      </c>
      <c r="K23" s="3">
        <f>K20/23.2</f>
        <v>0.25862068965517243</v>
      </c>
      <c r="L23" s="3">
        <f>L20/64.8</f>
        <v>1.9135802469135803</v>
      </c>
    </row>
    <row r="24" spans="1:13" x14ac:dyDescent="0.3">
      <c r="A24" s="2" t="s">
        <v>62</v>
      </c>
      <c r="B24" s="3">
        <v>1.1180000000000001</v>
      </c>
      <c r="C24" s="3">
        <v>1.109</v>
      </c>
      <c r="D24" s="3">
        <v>0.97099999999999997</v>
      </c>
      <c r="E24" s="3">
        <v>1.5589999999999999</v>
      </c>
      <c r="F24" s="3">
        <v>1.764</v>
      </c>
      <c r="G24" s="3">
        <v>0.72399999999999998</v>
      </c>
      <c r="H24" s="3">
        <v>1.865</v>
      </c>
      <c r="I24" s="3">
        <v>0</v>
      </c>
      <c r="J24" s="3">
        <v>0</v>
      </c>
      <c r="K24" s="3">
        <v>1.2430000000000001</v>
      </c>
      <c r="L24" s="3">
        <v>1.5580000000000001</v>
      </c>
    </row>
    <row r="25" spans="1:13" x14ac:dyDescent="0.3">
      <c r="A25" s="2" t="s">
        <v>63</v>
      </c>
      <c r="B25" s="3">
        <f>1-0.453</f>
        <v>0.54699999999999993</v>
      </c>
      <c r="C25" s="3">
        <f>1-0.5</f>
        <v>0.5</v>
      </c>
      <c r="D25" s="3">
        <f>1-0.548</f>
        <v>0.45199999999999996</v>
      </c>
      <c r="E25" s="3">
        <f>1-0.218</f>
        <v>0.78200000000000003</v>
      </c>
      <c r="F25" s="3">
        <f>1-0.219</f>
        <v>0.78100000000000003</v>
      </c>
      <c r="G25" s="3">
        <f>1-0.596</f>
        <v>0.40400000000000003</v>
      </c>
      <c r="H25" s="3">
        <f>1-0.209</f>
        <v>0.79100000000000004</v>
      </c>
      <c r="I25" s="3">
        <v>0</v>
      </c>
      <c r="J25" s="3">
        <v>0</v>
      </c>
      <c r="K25" s="3">
        <f>1-0.333</f>
        <v>0.66700000000000004</v>
      </c>
      <c r="L25" s="3">
        <f>1-0.24</f>
        <v>0.76</v>
      </c>
    </row>
    <row r="26" spans="1:13" x14ac:dyDescent="0.3">
      <c r="A26" s="2" t="s">
        <v>60</v>
      </c>
      <c r="B26" s="3">
        <v>1.1719999999999999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3" x14ac:dyDescent="0.3">
      <c r="A27" s="2" t="s">
        <v>61</v>
      </c>
      <c r="B27" s="3">
        <f>1-0.27</f>
        <v>0.73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1:13" x14ac:dyDescent="0.3">
      <c r="A28" s="2" t="s">
        <v>14</v>
      </c>
      <c r="B28" s="3">
        <f>(B2/91)*100</f>
        <v>2.197802197802198</v>
      </c>
      <c r="C28" s="3">
        <f t="shared" ref="C28:L28" si="2">(C2/91)*100</f>
        <v>0</v>
      </c>
      <c r="D28" s="3">
        <f t="shared" si="2"/>
        <v>1.098901098901099</v>
      </c>
      <c r="E28" s="3">
        <f t="shared" si="2"/>
        <v>2.197802197802198</v>
      </c>
      <c r="F28" s="3">
        <f t="shared" si="2"/>
        <v>12.087912087912088</v>
      </c>
      <c r="G28" s="3">
        <f t="shared" si="2"/>
        <v>21.978021978021978</v>
      </c>
      <c r="H28" s="3">
        <f t="shared" si="2"/>
        <v>36.263736263736263</v>
      </c>
      <c r="I28" s="3">
        <f t="shared" si="2"/>
        <v>4.395604395604396</v>
      </c>
      <c r="J28" s="3">
        <f t="shared" si="2"/>
        <v>0</v>
      </c>
      <c r="K28" s="3">
        <f t="shared" si="2"/>
        <v>1.098901098901099</v>
      </c>
      <c r="L28" s="3">
        <f t="shared" si="2"/>
        <v>18.681318681318682</v>
      </c>
    </row>
    <row r="29" spans="1:13" x14ac:dyDescent="0.3">
      <c r="A29" s="2" t="s">
        <v>42</v>
      </c>
      <c r="B29" s="3">
        <f>B2/13</f>
        <v>0.15384615384615385</v>
      </c>
      <c r="C29" s="3">
        <f>C2/112</f>
        <v>0</v>
      </c>
      <c r="D29" s="3">
        <f>D2/24.2</f>
        <v>4.1322314049586778E-2</v>
      </c>
      <c r="E29" s="3">
        <f>E2/37.9</f>
        <v>5.2770448548812667E-2</v>
      </c>
      <c r="F29" s="3">
        <f>F2/55.6</f>
        <v>0.19784172661870503</v>
      </c>
      <c r="G29" s="3">
        <f>G2/37.2</f>
        <v>0.5376344086021505</v>
      </c>
      <c r="H29" s="3">
        <f>H2/72.4</f>
        <v>0.45580110497237564</v>
      </c>
      <c r="I29" s="3">
        <f>I2/18.7</f>
        <v>0.21390374331550802</v>
      </c>
      <c r="J29" s="3">
        <f t="shared" ref="J29" si="3">J2/37.2</f>
        <v>0</v>
      </c>
      <c r="K29" s="3">
        <f>K2/23.2</f>
        <v>4.3103448275862072E-2</v>
      </c>
      <c r="L29" s="3">
        <f>L2/64.8</f>
        <v>0.26234567901234568</v>
      </c>
    </row>
    <row r="30" spans="1:13" x14ac:dyDescent="0.3">
      <c r="A30" s="2" t="s">
        <v>15</v>
      </c>
      <c r="B30" s="3">
        <f t="shared" ref="B30:L30" si="4">(B3/59)*100</f>
        <v>1.6949152542372881</v>
      </c>
      <c r="C30" s="3">
        <f t="shared" si="4"/>
        <v>6.7796610169491522</v>
      </c>
      <c r="D30" s="3">
        <f t="shared" si="4"/>
        <v>0</v>
      </c>
      <c r="E30" s="3">
        <f t="shared" si="4"/>
        <v>0</v>
      </c>
      <c r="F30" s="3">
        <f t="shared" si="4"/>
        <v>5.0847457627118651</v>
      </c>
      <c r="G30" s="3">
        <f t="shared" si="4"/>
        <v>18.64406779661017</v>
      </c>
      <c r="H30" s="3">
        <f t="shared" si="4"/>
        <v>20.33898305084746</v>
      </c>
      <c r="I30" s="3">
        <f t="shared" si="4"/>
        <v>0</v>
      </c>
      <c r="J30" s="3">
        <f t="shared" si="4"/>
        <v>0</v>
      </c>
      <c r="K30" s="3">
        <f t="shared" si="4"/>
        <v>1.6949152542372881</v>
      </c>
      <c r="L30" s="3">
        <f t="shared" si="4"/>
        <v>45.762711864406782</v>
      </c>
    </row>
    <row r="31" spans="1:13" x14ac:dyDescent="0.2">
      <c r="A31" s="2" t="s">
        <v>43</v>
      </c>
      <c r="B31" s="7">
        <f>1/13</f>
        <v>7.6923076923076927E-2</v>
      </c>
      <c r="C31" s="7">
        <f>4/16.8</f>
        <v>0.23809523809523808</v>
      </c>
      <c r="D31" s="7">
        <v>0</v>
      </c>
      <c r="E31" s="7">
        <v>0</v>
      </c>
      <c r="F31" s="7">
        <f>3/55.6</f>
        <v>5.3956834532374098E-2</v>
      </c>
      <c r="G31" s="7">
        <f>11/37.2</f>
        <v>0.29569892473118276</v>
      </c>
      <c r="H31" s="7">
        <f>12/72.4</f>
        <v>0.16574585635359115</v>
      </c>
      <c r="I31" s="7">
        <v>0</v>
      </c>
      <c r="J31" s="7">
        <v>0</v>
      </c>
      <c r="K31" s="7">
        <f>1/23.2</f>
        <v>4.3103448275862072E-2</v>
      </c>
      <c r="L31" s="8">
        <f>27/64.8</f>
        <v>0.41666666666666669</v>
      </c>
    </row>
    <row r="32" spans="1:13" x14ac:dyDescent="0.3">
      <c r="A32" s="2" t="s">
        <v>16</v>
      </c>
      <c r="B32" s="3">
        <f t="shared" ref="B32:L32" si="5">(B4/42)*100</f>
        <v>2.3809523809523809</v>
      </c>
      <c r="C32" s="3">
        <f t="shared" si="5"/>
        <v>9.5238095238095237</v>
      </c>
      <c r="D32" s="3">
        <f t="shared" si="5"/>
        <v>0</v>
      </c>
      <c r="E32" s="3">
        <f t="shared" si="5"/>
        <v>0</v>
      </c>
      <c r="F32" s="3">
        <f t="shared" si="5"/>
        <v>2.3809523809523809</v>
      </c>
      <c r="G32" s="3">
        <f t="shared" si="5"/>
        <v>0</v>
      </c>
      <c r="H32" s="3">
        <f t="shared" si="5"/>
        <v>0</v>
      </c>
      <c r="I32" s="3">
        <f t="shared" si="5"/>
        <v>0</v>
      </c>
      <c r="J32" s="3">
        <f t="shared" si="5"/>
        <v>0</v>
      </c>
      <c r="K32" s="3">
        <f t="shared" si="5"/>
        <v>0</v>
      </c>
      <c r="L32" s="3">
        <f t="shared" si="5"/>
        <v>85.714285714285708</v>
      </c>
    </row>
    <row r="33" spans="1:12" x14ac:dyDescent="0.2">
      <c r="A33" s="2" t="s">
        <v>44</v>
      </c>
      <c r="B33" s="8">
        <f>1/13</f>
        <v>7.6923076923076927E-2</v>
      </c>
      <c r="C33" s="8">
        <f>4/16.8</f>
        <v>0.23809523809523808</v>
      </c>
      <c r="D33" s="8">
        <v>0</v>
      </c>
      <c r="E33" s="8">
        <v>0</v>
      </c>
      <c r="F33" s="8">
        <f>1/55.6</f>
        <v>1.7985611510791366E-2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f>36/64.8</f>
        <v>0.55555555555555558</v>
      </c>
    </row>
    <row r="34" spans="1:12" x14ac:dyDescent="0.3">
      <c r="A34" s="2" t="s">
        <v>17</v>
      </c>
      <c r="B34" s="3">
        <f t="shared" ref="B34:L34" si="6">(B5/1)*100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100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</row>
    <row r="35" spans="1:12" x14ac:dyDescent="0.2">
      <c r="A35" s="2" t="s">
        <v>45</v>
      </c>
      <c r="B35" s="3">
        <f>B5/234.3</f>
        <v>0</v>
      </c>
      <c r="C35" s="3">
        <f>C5/112</f>
        <v>0</v>
      </c>
      <c r="D35" s="3">
        <f>D5/17</f>
        <v>0</v>
      </c>
      <c r="E35" s="3">
        <f>E5/15.3</f>
        <v>0</v>
      </c>
      <c r="F35" s="7">
        <f>1/55.6</f>
        <v>1.7985611510791366E-2</v>
      </c>
      <c r="G35" s="3">
        <f>G5/15.3</f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3">
      <c r="A36" s="2" t="s">
        <v>35</v>
      </c>
      <c r="B36" s="3">
        <f t="shared" ref="B36:L36" si="7">(B6/1)*100</f>
        <v>0</v>
      </c>
      <c r="C36" s="3">
        <f t="shared" si="7"/>
        <v>0</v>
      </c>
      <c r="D36" s="3">
        <f t="shared" si="7"/>
        <v>0</v>
      </c>
      <c r="E36" s="3">
        <f t="shared" si="7"/>
        <v>0</v>
      </c>
      <c r="F36" s="3">
        <f t="shared" si="7"/>
        <v>100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</row>
    <row r="37" spans="1:12" x14ac:dyDescent="0.2">
      <c r="A37" s="2" t="s">
        <v>46</v>
      </c>
      <c r="B37" s="3">
        <f>B6/234.3</f>
        <v>0</v>
      </c>
      <c r="C37" s="3">
        <f>C6/112</f>
        <v>0</v>
      </c>
      <c r="D37" s="3">
        <f>D6/18.2</f>
        <v>0</v>
      </c>
      <c r="E37" s="3">
        <f>E6/60.7</f>
        <v>0</v>
      </c>
      <c r="F37" s="7">
        <f>1/55.6</f>
        <v>1.7985611510791366E-2</v>
      </c>
      <c r="G37" s="3">
        <f t="shared" ref="G37:L37" si="8">G6/47.4</f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</row>
    <row r="38" spans="1:12" x14ac:dyDescent="0.3">
      <c r="A38" s="2" t="s">
        <v>27</v>
      </c>
      <c r="B38" s="3">
        <f t="shared" ref="B38:L38" si="9">(B7/1)*100</f>
        <v>0</v>
      </c>
      <c r="C38" s="3">
        <f t="shared" si="9"/>
        <v>0</v>
      </c>
      <c r="D38" s="3">
        <f t="shared" si="9"/>
        <v>0</v>
      </c>
      <c r="E38" s="3">
        <f t="shared" si="9"/>
        <v>100</v>
      </c>
      <c r="F38" s="3">
        <f t="shared" si="9"/>
        <v>0</v>
      </c>
      <c r="G38" s="3">
        <f t="shared" si="9"/>
        <v>0</v>
      </c>
      <c r="H38" s="3">
        <f t="shared" si="9"/>
        <v>0</v>
      </c>
      <c r="I38" s="3">
        <f t="shared" si="9"/>
        <v>0</v>
      </c>
      <c r="J38" s="3">
        <f t="shared" si="9"/>
        <v>0</v>
      </c>
      <c r="K38" s="3">
        <f t="shared" si="9"/>
        <v>0</v>
      </c>
      <c r="L38" s="3">
        <f t="shared" si="9"/>
        <v>0</v>
      </c>
    </row>
    <row r="39" spans="1:12" x14ac:dyDescent="0.3">
      <c r="A39" s="2" t="s">
        <v>47</v>
      </c>
      <c r="B39" s="3">
        <f>B7/234.3</f>
        <v>0</v>
      </c>
      <c r="C39" s="3">
        <f>C7/112</f>
        <v>0</v>
      </c>
      <c r="D39" s="3">
        <f>D7/89.7</f>
        <v>0</v>
      </c>
      <c r="E39" s="3">
        <f>1/37.9</f>
        <v>2.6385224274406333E-2</v>
      </c>
      <c r="F39" s="3">
        <f t="shared" ref="F39:L39" si="10">F7/61</f>
        <v>0</v>
      </c>
      <c r="G39" s="3">
        <f t="shared" si="10"/>
        <v>0</v>
      </c>
      <c r="H39" s="3">
        <f t="shared" si="10"/>
        <v>0</v>
      </c>
      <c r="I39" s="3">
        <f t="shared" si="10"/>
        <v>0</v>
      </c>
      <c r="J39" s="3">
        <f t="shared" si="10"/>
        <v>0</v>
      </c>
      <c r="K39" s="3">
        <f t="shared" si="10"/>
        <v>0</v>
      </c>
      <c r="L39" s="3">
        <f t="shared" si="10"/>
        <v>0</v>
      </c>
    </row>
    <row r="40" spans="1:12" x14ac:dyDescent="0.3">
      <c r="A40" s="2" t="s">
        <v>24</v>
      </c>
      <c r="B40" s="3">
        <f t="shared" ref="B40:L40" si="11">(B8/6)*100</f>
        <v>0</v>
      </c>
      <c r="C40" s="3">
        <f t="shared" si="11"/>
        <v>0</v>
      </c>
      <c r="D40" s="3">
        <f t="shared" si="11"/>
        <v>0</v>
      </c>
      <c r="E40" s="3">
        <f t="shared" si="11"/>
        <v>0</v>
      </c>
      <c r="F40" s="3">
        <f t="shared" si="11"/>
        <v>0</v>
      </c>
      <c r="G40" s="3">
        <f t="shared" si="11"/>
        <v>0</v>
      </c>
      <c r="H40" s="3">
        <f t="shared" si="11"/>
        <v>100</v>
      </c>
      <c r="I40" s="3">
        <f t="shared" si="11"/>
        <v>0</v>
      </c>
      <c r="J40" s="3">
        <f t="shared" si="11"/>
        <v>0</v>
      </c>
      <c r="K40" s="3">
        <f t="shared" si="11"/>
        <v>0</v>
      </c>
      <c r="L40" s="3">
        <f t="shared" si="11"/>
        <v>0</v>
      </c>
    </row>
    <row r="41" spans="1:12" x14ac:dyDescent="0.2">
      <c r="A41" s="2" t="s">
        <v>48</v>
      </c>
      <c r="B41" s="3">
        <f>B8/234.3</f>
        <v>0</v>
      </c>
      <c r="C41" s="3">
        <f>C8/112</f>
        <v>0</v>
      </c>
      <c r="D41" s="3">
        <f>D8/12.2</f>
        <v>0</v>
      </c>
      <c r="E41" s="3">
        <f>E8/60.7</f>
        <v>0</v>
      </c>
      <c r="F41" s="3">
        <f>F8/61</f>
        <v>0</v>
      </c>
      <c r="G41" s="3">
        <f>G8/47.4</f>
        <v>0</v>
      </c>
      <c r="H41" s="7">
        <f>6/72.4</f>
        <v>8.2872928176795577E-2</v>
      </c>
      <c r="I41" s="3">
        <v>0</v>
      </c>
      <c r="J41" s="3">
        <v>0</v>
      </c>
      <c r="K41" s="3">
        <v>0</v>
      </c>
      <c r="L41" s="3">
        <v>0</v>
      </c>
    </row>
    <row r="42" spans="1:12" x14ac:dyDescent="0.3">
      <c r="A42" s="2" t="s">
        <v>18</v>
      </c>
      <c r="B42" s="3">
        <f t="shared" ref="B42:L42" si="12">(B9/214)*100</f>
        <v>5.1401869158878499</v>
      </c>
      <c r="C42" s="3">
        <f t="shared" si="12"/>
        <v>11.214953271028037</v>
      </c>
      <c r="D42" s="3">
        <f t="shared" si="12"/>
        <v>9.8130841121495322</v>
      </c>
      <c r="E42" s="3">
        <f t="shared" si="12"/>
        <v>0.93457943925233633</v>
      </c>
      <c r="F42" s="3">
        <f t="shared" si="12"/>
        <v>5.1401869158878499</v>
      </c>
      <c r="G42" s="3">
        <f t="shared" si="12"/>
        <v>43.457943925233643</v>
      </c>
      <c r="H42" s="3">
        <f t="shared" si="12"/>
        <v>7.009345794392523</v>
      </c>
      <c r="I42" s="3">
        <f t="shared" si="12"/>
        <v>0</v>
      </c>
      <c r="J42" s="3">
        <f t="shared" si="12"/>
        <v>0</v>
      </c>
      <c r="K42" s="3">
        <f t="shared" si="12"/>
        <v>0</v>
      </c>
      <c r="L42" s="3">
        <f t="shared" si="12"/>
        <v>17.289719626168225</v>
      </c>
    </row>
    <row r="43" spans="1:12" x14ac:dyDescent="0.2">
      <c r="A43" s="2" t="s">
        <v>49</v>
      </c>
      <c r="B43" s="8">
        <f>11/13</f>
        <v>0.84615384615384615</v>
      </c>
      <c r="C43" s="8">
        <f>24/16.8</f>
        <v>1.4285714285714286</v>
      </c>
      <c r="D43" s="8">
        <f>21/24.2</f>
        <v>0.86776859504132231</v>
      </c>
      <c r="E43" s="8">
        <f>2/37.9</f>
        <v>5.2770448548812667E-2</v>
      </c>
      <c r="F43" s="8">
        <f>11/55.6</f>
        <v>0.19784172661870503</v>
      </c>
      <c r="G43" s="8">
        <f>93/37.2</f>
        <v>2.5</v>
      </c>
      <c r="H43" s="8">
        <f>15/72.4</f>
        <v>0.20718232044198892</v>
      </c>
      <c r="I43" s="8">
        <v>0</v>
      </c>
      <c r="J43" s="8">
        <v>0</v>
      </c>
      <c r="K43" s="8">
        <v>0</v>
      </c>
      <c r="L43" s="8">
        <f>37/64.8</f>
        <v>0.57098765432098764</v>
      </c>
    </row>
    <row r="44" spans="1:12" x14ac:dyDescent="0.3">
      <c r="A44" s="2" t="s">
        <v>25</v>
      </c>
      <c r="B44" s="3">
        <f t="shared" ref="B44:L44" si="13">(B10/1)*100</f>
        <v>0</v>
      </c>
      <c r="C44" s="3">
        <f t="shared" si="13"/>
        <v>0</v>
      </c>
      <c r="D44" s="3">
        <f t="shared" si="13"/>
        <v>0</v>
      </c>
      <c r="E44" s="3">
        <f t="shared" si="13"/>
        <v>0</v>
      </c>
      <c r="F44" s="3">
        <f t="shared" si="13"/>
        <v>0</v>
      </c>
      <c r="G44" s="3">
        <f t="shared" si="13"/>
        <v>0</v>
      </c>
      <c r="H44" s="3">
        <f t="shared" si="13"/>
        <v>0</v>
      </c>
      <c r="I44" s="3">
        <f t="shared" si="13"/>
        <v>0</v>
      </c>
      <c r="J44" s="3">
        <f t="shared" si="13"/>
        <v>0</v>
      </c>
      <c r="K44" s="3">
        <f t="shared" si="13"/>
        <v>0</v>
      </c>
      <c r="L44" s="3">
        <f t="shared" si="13"/>
        <v>100</v>
      </c>
    </row>
    <row r="45" spans="1:12" x14ac:dyDescent="0.2">
      <c r="A45" s="2" t="s">
        <v>50</v>
      </c>
      <c r="B45" s="3">
        <f>B10/234.3</f>
        <v>0</v>
      </c>
      <c r="C45" s="3">
        <f>C10/112</f>
        <v>0</v>
      </c>
      <c r="D45" s="3">
        <f>D10/18.2</f>
        <v>0</v>
      </c>
      <c r="E45" s="3">
        <f>E10/60.7</f>
        <v>0</v>
      </c>
      <c r="F45" s="3">
        <f>F10/61</f>
        <v>0</v>
      </c>
      <c r="G45" s="3">
        <f>G10/60.7</f>
        <v>0</v>
      </c>
      <c r="H45" s="3">
        <f>H10/60.7</f>
        <v>0</v>
      </c>
      <c r="I45" s="3">
        <f>I10/60.7</f>
        <v>0</v>
      </c>
      <c r="J45" s="3">
        <f>J10/60.7</f>
        <v>0</v>
      </c>
      <c r="K45" s="3">
        <f>K10/60.7</f>
        <v>0</v>
      </c>
      <c r="L45" s="8">
        <f>1/64.8</f>
        <v>1.54320987654321E-2</v>
      </c>
    </row>
    <row r="46" spans="1:12" x14ac:dyDescent="0.3">
      <c r="A46" s="2" t="s">
        <v>26</v>
      </c>
      <c r="B46" s="3">
        <f t="shared" ref="B46:L46" si="14">(B11/2)*100</f>
        <v>0</v>
      </c>
      <c r="C46" s="3">
        <f t="shared" si="14"/>
        <v>0</v>
      </c>
      <c r="D46" s="3">
        <f t="shared" si="14"/>
        <v>50</v>
      </c>
      <c r="E46" s="3">
        <f t="shared" si="14"/>
        <v>0</v>
      </c>
      <c r="F46" s="3">
        <f t="shared" si="14"/>
        <v>50</v>
      </c>
      <c r="G46" s="3">
        <f t="shared" si="14"/>
        <v>0</v>
      </c>
      <c r="H46" s="3">
        <f t="shared" si="14"/>
        <v>0</v>
      </c>
      <c r="I46" s="3">
        <f t="shared" si="14"/>
        <v>0</v>
      </c>
      <c r="J46" s="3">
        <f t="shared" si="14"/>
        <v>0</v>
      </c>
      <c r="K46" s="3">
        <f t="shared" si="14"/>
        <v>0</v>
      </c>
      <c r="L46" s="3">
        <f t="shared" si="14"/>
        <v>0</v>
      </c>
    </row>
    <row r="47" spans="1:12" x14ac:dyDescent="0.2">
      <c r="A47" s="2" t="s">
        <v>51</v>
      </c>
      <c r="B47" s="8">
        <v>0</v>
      </c>
      <c r="C47" s="8">
        <v>0</v>
      </c>
      <c r="D47" s="8">
        <f>1/24.2</f>
        <v>4.1322314049586778E-2</v>
      </c>
      <c r="E47" s="8">
        <v>0</v>
      </c>
      <c r="F47" s="8">
        <f>1/55.6</f>
        <v>1.7985611510791366E-2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</row>
    <row r="48" spans="1:12" x14ac:dyDescent="0.3">
      <c r="A48" s="2" t="s">
        <v>28</v>
      </c>
      <c r="B48" s="3">
        <f t="shared" ref="B48:L48" si="15">(B12/9)*100</f>
        <v>0</v>
      </c>
      <c r="C48" s="3">
        <f t="shared" si="15"/>
        <v>0</v>
      </c>
      <c r="D48" s="3">
        <f t="shared" si="15"/>
        <v>11.111111111111111</v>
      </c>
      <c r="E48" s="3">
        <f t="shared" si="15"/>
        <v>0</v>
      </c>
      <c r="F48" s="3">
        <f t="shared" si="15"/>
        <v>22.222222222222221</v>
      </c>
      <c r="G48" s="3">
        <f t="shared" si="15"/>
        <v>0</v>
      </c>
      <c r="H48" s="3">
        <f t="shared" si="15"/>
        <v>44.444444444444443</v>
      </c>
      <c r="I48" s="3">
        <f t="shared" si="15"/>
        <v>0</v>
      </c>
      <c r="J48" s="3">
        <f t="shared" si="15"/>
        <v>0</v>
      </c>
      <c r="K48" s="3">
        <f t="shared" si="15"/>
        <v>0</v>
      </c>
      <c r="L48" s="3">
        <f t="shared" si="15"/>
        <v>22.222222222222221</v>
      </c>
    </row>
    <row r="49" spans="1:13" x14ac:dyDescent="0.2">
      <c r="A49" s="2" t="s">
        <v>52</v>
      </c>
      <c r="B49" s="7">
        <v>0</v>
      </c>
      <c r="C49" s="7">
        <v>0</v>
      </c>
      <c r="D49" s="7">
        <f>1/24.2</f>
        <v>4.1322314049586778E-2</v>
      </c>
      <c r="E49" s="7">
        <v>0</v>
      </c>
      <c r="F49" s="7">
        <f>2/55.6</f>
        <v>3.5971223021582732E-2</v>
      </c>
      <c r="G49" s="7">
        <v>0</v>
      </c>
      <c r="H49" s="7">
        <f>4/72.4</f>
        <v>5.5248618784530384E-2</v>
      </c>
      <c r="I49" s="7">
        <v>0</v>
      </c>
      <c r="J49" s="7">
        <v>0</v>
      </c>
      <c r="K49" s="7">
        <v>0</v>
      </c>
      <c r="L49" s="8">
        <f>2/64.8</f>
        <v>3.0864197530864199E-2</v>
      </c>
    </row>
    <row r="50" spans="1:13" x14ac:dyDescent="0.3">
      <c r="A50" s="2" t="s">
        <v>20</v>
      </c>
      <c r="B50" s="3">
        <f t="shared" ref="B50:L50" si="16">(B13/4)*100</f>
        <v>0</v>
      </c>
      <c r="C50" s="3">
        <f t="shared" si="16"/>
        <v>0</v>
      </c>
      <c r="D50" s="3">
        <f t="shared" si="16"/>
        <v>25</v>
      </c>
      <c r="E50" s="3">
        <f t="shared" si="16"/>
        <v>0</v>
      </c>
      <c r="F50" s="3">
        <f t="shared" si="16"/>
        <v>0</v>
      </c>
      <c r="G50" s="3">
        <f t="shared" si="16"/>
        <v>0</v>
      </c>
      <c r="H50" s="3">
        <f t="shared" si="16"/>
        <v>75</v>
      </c>
      <c r="I50" s="3">
        <f t="shared" si="16"/>
        <v>0</v>
      </c>
      <c r="J50" s="3">
        <f t="shared" si="16"/>
        <v>0</v>
      </c>
      <c r="K50" s="3">
        <f t="shared" si="16"/>
        <v>0</v>
      </c>
      <c r="L50" s="3">
        <f t="shared" si="16"/>
        <v>0</v>
      </c>
    </row>
    <row r="51" spans="1:13" x14ac:dyDescent="0.2">
      <c r="A51" s="2" t="s">
        <v>53</v>
      </c>
      <c r="B51" s="7">
        <v>0</v>
      </c>
      <c r="C51" s="7">
        <v>0</v>
      </c>
      <c r="D51" s="7">
        <f>1/24.2</f>
        <v>4.1322314049586778E-2</v>
      </c>
      <c r="E51" s="7">
        <v>0</v>
      </c>
      <c r="F51" s="7">
        <v>0</v>
      </c>
      <c r="G51" s="7">
        <v>0</v>
      </c>
      <c r="H51" s="7">
        <f>3/72.4</f>
        <v>4.1436464088397788E-2</v>
      </c>
      <c r="I51" s="7">
        <v>0</v>
      </c>
      <c r="J51" s="7">
        <v>0</v>
      </c>
      <c r="K51" s="7">
        <v>0</v>
      </c>
      <c r="L51" s="8">
        <v>0</v>
      </c>
    </row>
    <row r="52" spans="1:13" x14ac:dyDescent="0.3">
      <c r="A52" s="2" t="s">
        <v>19</v>
      </c>
      <c r="B52" s="3">
        <f t="shared" ref="B52:L52" si="17">(B14/12)*100</f>
        <v>16.666666666666664</v>
      </c>
      <c r="C52" s="3">
        <f t="shared" si="17"/>
        <v>0</v>
      </c>
      <c r="D52" s="3">
        <f t="shared" si="17"/>
        <v>0</v>
      </c>
      <c r="E52" s="3">
        <f t="shared" si="17"/>
        <v>0</v>
      </c>
      <c r="F52" s="3">
        <f t="shared" si="17"/>
        <v>41.666666666666671</v>
      </c>
      <c r="G52" s="3">
        <f t="shared" si="17"/>
        <v>0</v>
      </c>
      <c r="H52" s="3">
        <f t="shared" si="17"/>
        <v>8.3333333333333321</v>
      </c>
      <c r="I52" s="3">
        <f t="shared" si="17"/>
        <v>0</v>
      </c>
      <c r="J52" s="3">
        <f t="shared" si="17"/>
        <v>0</v>
      </c>
      <c r="K52" s="3">
        <f t="shared" si="17"/>
        <v>8.3333333333333321</v>
      </c>
      <c r="L52" s="3">
        <f t="shared" si="17"/>
        <v>25</v>
      </c>
    </row>
    <row r="53" spans="1:13" x14ac:dyDescent="0.2">
      <c r="A53" s="2" t="s">
        <v>54</v>
      </c>
      <c r="B53" s="8">
        <f>2/13</f>
        <v>0.15384615384615385</v>
      </c>
      <c r="C53" s="8">
        <v>0</v>
      </c>
      <c r="D53" s="8">
        <v>0</v>
      </c>
      <c r="E53" s="8">
        <v>0</v>
      </c>
      <c r="F53" s="8">
        <f>5/55.6</f>
        <v>8.9928057553956831E-2</v>
      </c>
      <c r="G53" s="8">
        <v>0</v>
      </c>
      <c r="H53" s="8">
        <f>1/72.4</f>
        <v>1.3812154696132596E-2</v>
      </c>
      <c r="I53" s="8">
        <v>0</v>
      </c>
      <c r="J53" s="8">
        <v>0</v>
      </c>
      <c r="K53" s="8">
        <f>1/23.2</f>
        <v>4.3103448275862072E-2</v>
      </c>
      <c r="L53" s="8">
        <f>3/64.8</f>
        <v>4.6296296296296301E-2</v>
      </c>
    </row>
    <row r="54" spans="1:13" x14ac:dyDescent="0.3">
      <c r="A54" s="2" t="s">
        <v>21</v>
      </c>
      <c r="B54" s="3">
        <f t="shared" ref="B54:L54" si="18">(B15/4)*100</f>
        <v>0</v>
      </c>
      <c r="C54" s="3">
        <f t="shared" si="18"/>
        <v>25</v>
      </c>
      <c r="D54" s="3">
        <f t="shared" si="18"/>
        <v>0</v>
      </c>
      <c r="E54" s="3">
        <f t="shared" si="18"/>
        <v>0</v>
      </c>
      <c r="F54" s="3">
        <f t="shared" si="18"/>
        <v>0</v>
      </c>
      <c r="G54" s="3">
        <f t="shared" si="18"/>
        <v>0</v>
      </c>
      <c r="H54" s="3">
        <f t="shared" si="18"/>
        <v>50</v>
      </c>
      <c r="I54" s="3">
        <f t="shared" si="18"/>
        <v>0</v>
      </c>
      <c r="J54" s="3">
        <f t="shared" si="18"/>
        <v>0</v>
      </c>
      <c r="K54" s="3">
        <f t="shared" si="18"/>
        <v>0</v>
      </c>
      <c r="L54" s="3">
        <f t="shared" si="18"/>
        <v>25</v>
      </c>
    </row>
    <row r="55" spans="1:13" x14ac:dyDescent="0.2">
      <c r="A55" s="2" t="s">
        <v>55</v>
      </c>
      <c r="B55" s="8">
        <v>0</v>
      </c>
      <c r="C55" s="8">
        <f>1/16.8</f>
        <v>5.9523809523809521E-2</v>
      </c>
      <c r="D55" s="8">
        <v>0</v>
      </c>
      <c r="E55" s="8">
        <v>0</v>
      </c>
      <c r="F55" s="8">
        <v>0</v>
      </c>
      <c r="G55" s="8">
        <v>0</v>
      </c>
      <c r="H55" s="8">
        <f>2/72.4</f>
        <v>2.7624309392265192E-2</v>
      </c>
      <c r="I55" s="8">
        <v>0</v>
      </c>
      <c r="J55" s="8">
        <v>0</v>
      </c>
      <c r="K55" s="8">
        <v>0</v>
      </c>
      <c r="L55" s="8">
        <f>1/64.8</f>
        <v>1.54320987654321E-2</v>
      </c>
    </row>
    <row r="56" spans="1:13" x14ac:dyDescent="0.3">
      <c r="A56" s="2" t="s">
        <v>22</v>
      </c>
      <c r="B56" s="3">
        <f t="shared" ref="B56:L56" si="19">(B16/4)*100</f>
        <v>0</v>
      </c>
      <c r="C56" s="3">
        <f t="shared" si="19"/>
        <v>0</v>
      </c>
      <c r="D56" s="3">
        <f t="shared" si="19"/>
        <v>0</v>
      </c>
      <c r="E56" s="3">
        <f t="shared" si="19"/>
        <v>0</v>
      </c>
      <c r="F56" s="3">
        <f t="shared" si="19"/>
        <v>0</v>
      </c>
      <c r="G56" s="3">
        <f t="shared" si="19"/>
        <v>0</v>
      </c>
      <c r="H56" s="3">
        <f t="shared" si="19"/>
        <v>25</v>
      </c>
      <c r="I56" s="3">
        <f t="shared" si="19"/>
        <v>0</v>
      </c>
      <c r="J56" s="3">
        <f t="shared" si="19"/>
        <v>0</v>
      </c>
      <c r="K56" s="3">
        <f t="shared" si="19"/>
        <v>75</v>
      </c>
      <c r="L56" s="3">
        <f t="shared" si="19"/>
        <v>0</v>
      </c>
      <c r="M56" s="3"/>
    </row>
    <row r="57" spans="1:13" x14ac:dyDescent="0.2">
      <c r="A57" s="2" t="s">
        <v>56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f>1/72.4</f>
        <v>1.3812154696132596E-2</v>
      </c>
      <c r="I57" s="7">
        <v>0</v>
      </c>
      <c r="J57" s="7">
        <v>0</v>
      </c>
      <c r="K57" s="7">
        <f>3/23.2</f>
        <v>0.12931034482758622</v>
      </c>
      <c r="L57" s="8">
        <v>0</v>
      </c>
      <c r="M57" s="2" t="s">
        <v>32</v>
      </c>
    </row>
    <row r="58" spans="1:13" x14ac:dyDescent="0.3">
      <c r="A58" s="2" t="s">
        <v>23</v>
      </c>
      <c r="B58" s="3">
        <f t="shared" ref="B58:L58" si="20">(B17/1)*100</f>
        <v>0</v>
      </c>
      <c r="C58" s="3">
        <f t="shared" si="20"/>
        <v>0</v>
      </c>
      <c r="D58" s="3">
        <f t="shared" si="20"/>
        <v>0</v>
      </c>
      <c r="E58" s="3">
        <f t="shared" si="20"/>
        <v>100</v>
      </c>
      <c r="F58" s="3">
        <f t="shared" si="20"/>
        <v>0</v>
      </c>
      <c r="G58" s="3">
        <f t="shared" si="20"/>
        <v>0</v>
      </c>
      <c r="H58" s="3">
        <f t="shared" si="20"/>
        <v>0</v>
      </c>
      <c r="I58" s="3">
        <f t="shared" si="20"/>
        <v>0</v>
      </c>
      <c r="J58" s="3">
        <f t="shared" si="20"/>
        <v>0</v>
      </c>
      <c r="K58" s="3">
        <f t="shared" si="20"/>
        <v>0</v>
      </c>
      <c r="L58" s="3">
        <f t="shared" si="20"/>
        <v>0</v>
      </c>
    </row>
    <row r="59" spans="1:13" x14ac:dyDescent="0.2">
      <c r="A59" s="2" t="s">
        <v>57</v>
      </c>
      <c r="B59" s="7">
        <v>0</v>
      </c>
      <c r="C59" s="7">
        <v>0</v>
      </c>
      <c r="D59" s="7">
        <v>0</v>
      </c>
      <c r="E59" s="7">
        <f>1/37.9</f>
        <v>2.6385224274406333E-2</v>
      </c>
      <c r="F59" s="7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</row>
    <row r="60" spans="1:13" x14ac:dyDescent="0.3">
      <c r="A60" s="2" t="s">
        <v>37</v>
      </c>
      <c r="B60" s="3">
        <f t="shared" ref="B60:L60" si="21">(B18/18)*100</f>
        <v>0</v>
      </c>
      <c r="C60" s="3">
        <f t="shared" si="21"/>
        <v>11.111111111111111</v>
      </c>
      <c r="D60" s="3">
        <f t="shared" si="21"/>
        <v>22.222222222222221</v>
      </c>
      <c r="E60" s="3">
        <f t="shared" si="21"/>
        <v>11.111111111111111</v>
      </c>
      <c r="F60" s="3">
        <f t="shared" si="21"/>
        <v>0</v>
      </c>
      <c r="G60" s="3">
        <f t="shared" si="21"/>
        <v>0</v>
      </c>
      <c r="H60" s="3">
        <f t="shared" si="21"/>
        <v>55.555555555555557</v>
      </c>
      <c r="I60" s="3">
        <f t="shared" si="21"/>
        <v>0</v>
      </c>
      <c r="J60" s="3">
        <f t="shared" si="21"/>
        <v>0</v>
      </c>
      <c r="K60" s="3">
        <f t="shared" si="21"/>
        <v>0</v>
      </c>
      <c r="L60" s="3">
        <f t="shared" si="21"/>
        <v>0</v>
      </c>
    </row>
    <row r="61" spans="1:13" x14ac:dyDescent="0.2">
      <c r="A61" s="2" t="s">
        <v>58</v>
      </c>
      <c r="B61" s="7">
        <v>0</v>
      </c>
      <c r="C61" s="7">
        <f>2/16.8</f>
        <v>0.11904761904761904</v>
      </c>
      <c r="D61" s="7">
        <f>4/24.2</f>
        <v>0.16528925619834711</v>
      </c>
      <c r="E61" s="7">
        <f>2/37.9</f>
        <v>5.2770448548812667E-2</v>
      </c>
      <c r="F61" s="7">
        <v>0</v>
      </c>
      <c r="G61" s="7">
        <v>0</v>
      </c>
      <c r="H61" s="7">
        <f>10/72.4</f>
        <v>0.13812154696132595</v>
      </c>
      <c r="I61" s="7">
        <v>0</v>
      </c>
      <c r="J61" s="7">
        <v>0</v>
      </c>
      <c r="K61" s="7">
        <v>0</v>
      </c>
      <c r="L61" s="8">
        <v>0</v>
      </c>
    </row>
    <row r="62" spans="1:13" x14ac:dyDescent="0.3">
      <c r="A62" s="2" t="s">
        <v>31</v>
      </c>
      <c r="B62" s="3">
        <f t="shared" ref="B62:L62" si="22">(B19/1)*100</f>
        <v>0</v>
      </c>
      <c r="C62" s="3">
        <f t="shared" si="22"/>
        <v>0</v>
      </c>
      <c r="D62" s="3">
        <f t="shared" si="22"/>
        <v>0</v>
      </c>
      <c r="E62" s="3">
        <f t="shared" si="22"/>
        <v>0</v>
      </c>
      <c r="F62" s="3">
        <f t="shared" si="22"/>
        <v>0</v>
      </c>
      <c r="G62" s="3">
        <f t="shared" si="22"/>
        <v>0</v>
      </c>
      <c r="H62" s="3">
        <f t="shared" si="22"/>
        <v>100</v>
      </c>
      <c r="I62" s="3">
        <f t="shared" si="22"/>
        <v>0</v>
      </c>
      <c r="J62" s="3">
        <f t="shared" si="22"/>
        <v>0</v>
      </c>
      <c r="K62" s="3">
        <f t="shared" si="22"/>
        <v>0</v>
      </c>
      <c r="L62" s="3">
        <f t="shared" si="22"/>
        <v>0</v>
      </c>
    </row>
    <row r="63" spans="1:13" x14ac:dyDescent="0.2">
      <c r="A63" s="2" t="s">
        <v>59</v>
      </c>
      <c r="B63" s="3">
        <f>B19/234.3</f>
        <v>0</v>
      </c>
      <c r="C63" s="3">
        <f>C19/9.4</f>
        <v>0</v>
      </c>
      <c r="D63" s="3">
        <f>D19/17</f>
        <v>0</v>
      </c>
      <c r="E63" s="3">
        <f>E19/68.9</f>
        <v>0</v>
      </c>
      <c r="F63" s="3">
        <f>F19/68.9</f>
        <v>0</v>
      </c>
      <c r="G63" s="3">
        <f>G19/68.9</f>
        <v>0</v>
      </c>
      <c r="H63" s="8">
        <f>1/72.4</f>
        <v>1.3812154696132596E-2</v>
      </c>
      <c r="I63" s="9">
        <v>0</v>
      </c>
      <c r="J63" s="9">
        <v>0</v>
      </c>
      <c r="K63" s="9">
        <v>0</v>
      </c>
      <c r="L63" s="9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2022-08-19T03:59:03Z</dcterms:modified>
</cp:coreProperties>
</file>