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5401218B-DE6B-46C6-B5E6-C6D5D5B53D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D27" i="1"/>
  <c r="C27" i="1"/>
  <c r="B27" i="1"/>
  <c r="B29" i="1"/>
  <c r="C66" i="1"/>
  <c r="D66" i="1"/>
  <c r="E66" i="1"/>
  <c r="B66" i="1"/>
  <c r="C68" i="1"/>
  <c r="D68" i="1"/>
  <c r="E68" i="1"/>
  <c r="B68" i="1"/>
  <c r="E69" i="1"/>
  <c r="D69" i="1"/>
  <c r="C69" i="1"/>
  <c r="B69" i="1"/>
  <c r="E67" i="1"/>
  <c r="D67" i="1"/>
  <c r="C67" i="1"/>
  <c r="B67" i="1"/>
  <c r="E65" i="1"/>
  <c r="D65" i="1"/>
  <c r="C65" i="1"/>
  <c r="B65" i="1"/>
  <c r="C64" i="1"/>
  <c r="D64" i="1"/>
  <c r="E64" i="1"/>
  <c r="B64" i="1"/>
  <c r="E63" i="1"/>
  <c r="D63" i="1"/>
  <c r="C63" i="1"/>
  <c r="B63" i="1"/>
  <c r="B62" i="1"/>
  <c r="E61" i="1"/>
  <c r="D61" i="1"/>
  <c r="C61" i="1"/>
  <c r="B61" i="1"/>
  <c r="C60" i="1"/>
  <c r="D60" i="1"/>
  <c r="E60" i="1"/>
  <c r="B60" i="1"/>
  <c r="E59" i="1"/>
  <c r="D59" i="1"/>
  <c r="C59" i="1"/>
  <c r="B59" i="1"/>
  <c r="B58" i="1"/>
  <c r="E57" i="1"/>
  <c r="D57" i="1"/>
  <c r="C57" i="1"/>
  <c r="B57" i="1"/>
  <c r="B56" i="1"/>
  <c r="E55" i="1"/>
  <c r="D55" i="1"/>
  <c r="C55" i="1"/>
  <c r="B55" i="1"/>
  <c r="C54" i="1"/>
  <c r="D54" i="1"/>
  <c r="E54" i="1"/>
  <c r="B54" i="1"/>
  <c r="E53" i="1"/>
  <c r="D53" i="1"/>
  <c r="C53" i="1"/>
  <c r="B53" i="1"/>
  <c r="C52" i="1"/>
  <c r="D52" i="1"/>
  <c r="E52" i="1"/>
  <c r="B52" i="1"/>
  <c r="E51" i="1"/>
  <c r="D51" i="1"/>
  <c r="C51" i="1"/>
  <c r="B51" i="1"/>
  <c r="C50" i="1"/>
  <c r="D50" i="1"/>
  <c r="E50" i="1"/>
  <c r="B50" i="1"/>
  <c r="E49" i="1"/>
  <c r="D49" i="1"/>
  <c r="C49" i="1"/>
  <c r="B49" i="1"/>
  <c r="C48" i="1"/>
  <c r="D48" i="1"/>
  <c r="E48" i="1"/>
  <c r="B48" i="1"/>
  <c r="E47" i="1"/>
  <c r="D47" i="1"/>
  <c r="C47" i="1"/>
  <c r="B47" i="1"/>
  <c r="C46" i="1"/>
  <c r="D46" i="1"/>
  <c r="E46" i="1"/>
  <c r="B46" i="1"/>
  <c r="E45" i="1"/>
  <c r="D45" i="1"/>
  <c r="C45" i="1"/>
  <c r="B45" i="1"/>
  <c r="C44" i="1"/>
  <c r="D44" i="1"/>
  <c r="E44" i="1"/>
  <c r="B44" i="1"/>
  <c r="E43" i="1"/>
  <c r="D43" i="1"/>
  <c r="C43" i="1"/>
  <c r="B43" i="1"/>
  <c r="C42" i="1"/>
  <c r="D42" i="1"/>
  <c r="E42" i="1"/>
  <c r="B42" i="1"/>
  <c r="E41" i="1"/>
  <c r="D41" i="1"/>
  <c r="C41" i="1"/>
  <c r="B41" i="1"/>
  <c r="C40" i="1"/>
  <c r="D40" i="1"/>
  <c r="E40" i="1"/>
  <c r="B40" i="1"/>
  <c r="E39" i="1"/>
  <c r="D39" i="1"/>
  <c r="C39" i="1"/>
  <c r="B39" i="1"/>
  <c r="C38" i="1"/>
  <c r="D38" i="1"/>
  <c r="E38" i="1"/>
  <c r="B38" i="1"/>
  <c r="E37" i="1"/>
  <c r="D37" i="1"/>
  <c r="C37" i="1"/>
  <c r="B37" i="1"/>
  <c r="C36" i="1"/>
  <c r="D36" i="1"/>
  <c r="E36" i="1"/>
  <c r="B36" i="1"/>
  <c r="E35" i="1"/>
  <c r="D35" i="1"/>
  <c r="C35" i="1"/>
  <c r="B35" i="1"/>
  <c r="C34" i="1"/>
  <c r="D34" i="1"/>
  <c r="E34" i="1"/>
  <c r="B34" i="1"/>
  <c r="E33" i="1"/>
  <c r="D33" i="1"/>
  <c r="C33" i="1"/>
  <c r="B33" i="1"/>
  <c r="C32" i="1"/>
  <c r="D32" i="1"/>
  <c r="E32" i="1"/>
  <c r="B32" i="1"/>
  <c r="E31" i="1"/>
  <c r="D31" i="1"/>
  <c r="C31" i="1"/>
  <c r="B31" i="1"/>
  <c r="C30" i="1"/>
  <c r="D30" i="1"/>
  <c r="E30" i="1"/>
  <c r="B30" i="1"/>
  <c r="E25" i="1"/>
  <c r="D25" i="1"/>
  <c r="C25" i="1"/>
  <c r="B25" i="1"/>
  <c r="C22" i="1"/>
  <c r="D22" i="1"/>
  <c r="E22" i="1"/>
  <c r="B22" i="1"/>
  <c r="E24" i="1" l="1"/>
  <c r="D24" i="1"/>
  <c r="C24" i="1"/>
  <c r="B24" i="1"/>
  <c r="C62" i="1" l="1"/>
  <c r="D62" i="1"/>
  <c r="E62" i="1"/>
  <c r="C58" i="1"/>
  <c r="D58" i="1"/>
  <c r="E58" i="1"/>
  <c r="C56" i="1" l="1"/>
  <c r="D56" i="1"/>
  <c r="E56" i="1"/>
</calcChain>
</file>

<file path=xl/sharedStrings.xml><?xml version="1.0" encoding="utf-8"?>
<sst xmlns="http://schemas.openxmlformats.org/spreadsheetml/2006/main" count="70" uniqueCount="70">
  <si>
    <t>Cormorán Imperial</t>
  </si>
  <si>
    <t>Yeco</t>
  </si>
  <si>
    <t>Cormorán de las Rocas</t>
  </si>
  <si>
    <t>Gaviota Dominicana</t>
  </si>
  <si>
    <t>Petrel Gigante</t>
  </si>
  <si>
    <t>Cisne Cuello Negro</t>
  </si>
  <si>
    <t>Cisne Coscoroba</t>
  </si>
  <si>
    <t>Quetro No Volador</t>
  </si>
  <si>
    <t>Pato Juarjual</t>
  </si>
  <si>
    <t>Caranca</t>
  </si>
  <si>
    <t>Canquén</t>
  </si>
  <si>
    <t>Martín Pescador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</si>
  <si>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</si>
  <si>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</si>
  <si>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</si>
  <si>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</si>
  <si>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</si>
  <si>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</si>
  <si>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</si>
  <si>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Petrel Gigante</t>
  </si>
  <si>
    <t>% Quetro No Volador</t>
  </si>
  <si>
    <t>% Churrete</t>
  </si>
  <si>
    <t>% Martín Pescador</t>
  </si>
  <si>
    <t>% Tiuque</t>
  </si>
  <si>
    <t>% Jote Cabeza Colorada</t>
  </si>
  <si>
    <t>% Cisne Cuello Negro</t>
  </si>
  <si>
    <t>% Cisne Coscoroba</t>
  </si>
  <si>
    <t>% Pato Juarjual</t>
  </si>
  <si>
    <t>% Caranca</t>
  </si>
  <si>
    <t>% Canquén</t>
  </si>
  <si>
    <t>Huairavo</t>
  </si>
  <si>
    <t>Jote Cabeza Colorada</t>
  </si>
  <si>
    <t>% Huairavo</t>
  </si>
  <si>
    <t>Salteador chileno</t>
  </si>
  <si>
    <t>Pilpilen Austral</t>
  </si>
  <si>
    <t>% Salteador chileno</t>
  </si>
  <si>
    <t>% Pilpilen Austral</t>
  </si>
  <si>
    <t>,</t>
  </si>
  <si>
    <t>Cóndor</t>
  </si>
  <si>
    <t>% Cóndor</t>
  </si>
  <si>
    <t>Gaviotín Suramericano</t>
  </si>
  <si>
    <t>% Gaviotín Suramericano</t>
  </si>
  <si>
    <t>Sector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</si>
  <si>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</si>
  <si>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</si>
  <si>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</si>
  <si>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</si>
  <si>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</si>
  <si>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</si>
  <si>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</si>
  <si>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</si>
  <si>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Petrel Gigante</t>
  </si>
  <si>
    <t>Density Salteador chileno</t>
  </si>
  <si>
    <t>Density Cisne Cuello Negro</t>
  </si>
  <si>
    <t>Density Cisne Coscoroba</t>
  </si>
  <si>
    <t>Density Quetro No Volador</t>
  </si>
  <si>
    <t>Density Pato Juarjual</t>
  </si>
  <si>
    <t>Density Caranca</t>
  </si>
  <si>
    <t>Density Canquén</t>
  </si>
  <si>
    <t>Density Pilpilen Austral</t>
  </si>
  <si>
    <t>Density Huairavo</t>
  </si>
  <si>
    <t>Density Churrete</t>
  </si>
  <si>
    <t>Density Martín Pescador</t>
  </si>
  <si>
    <t>Density Tiuque</t>
  </si>
  <si>
    <t>Density Cóndor</t>
  </si>
  <si>
    <t>Density Jote Cabeza Colorada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</si>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</sst>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abSelected="1" workbookViewId="0">
      <selection activeCell="A28" sqref="A28"/>
    </sheetView>
  </sheetViews>
  <sheetFormatPr baseColWidth="10" defaultColWidth="8.88671875" defaultRowHeight="11.4" x14ac:dyDescent="0.3"/>
  <cols>
    <col min="1" max="1" width="39.21875" style="2" customWidth="1"/>
    <col min="2" max="2" width="12" style="2" customWidth="1"/>
    <col min="3" max="4" width="11.5546875" style="2" customWidth="1"/>
    <col min="5" max="5" width="10.109375" style="2" customWidth="1"/>
    <col min="6" max="6" width="8.88671875" style="2"/>
    <col min="7" max="7" width="10.109375" style="2" bestFit="1" customWidth="1"/>
    <col min="8" max="8" width="10.6640625" style="2" bestFit="1" customWidth="1"/>
    <col min="9" max="9" width="10.109375" style="2" bestFit="1" customWidth="1"/>
    <col min="10" max="16384" width="8.88671875" style="2"/>
  </cols>
  <sheetData>
    <row r="1" spans="1:6" ht="12" x14ac:dyDescent="0.3">
      <c r="A1" s="1" t="s">
        <v>42</v>
      </c>
      <c r="B1" s="5">
        <v>1</v>
      </c>
      <c r="C1" s="5">
        <v>2</v>
      </c>
      <c r="D1" s="5">
        <v>3</v>
      </c>
      <c r="E1" s="20">
        <v>4</v>
      </c>
    </row>
    <row r="2" spans="1:6" x14ac:dyDescent="0.3">
      <c r="A2" s="15" t="s">
        <v>0</v>
      </c>
      <c r="B2" s="6">
        <v>200</v>
      </c>
      <c r="C2" s="7">
        <v>5</v>
      </c>
      <c r="D2" s="7">
        <v>3</v>
      </c>
      <c r="E2" s="8">
        <v>28</v>
      </c>
      <c r="F2" s="4"/>
    </row>
    <row r="3" spans="1:6" x14ac:dyDescent="0.3">
      <c r="A3" s="16" t="s">
        <v>1</v>
      </c>
      <c r="B3" s="9">
        <v>54</v>
      </c>
      <c r="C3" s="10">
        <v>20</v>
      </c>
      <c r="D3" s="10">
        <v>0</v>
      </c>
      <c r="E3" s="11">
        <v>3</v>
      </c>
      <c r="F3" s="4"/>
    </row>
    <row r="4" spans="1:6" x14ac:dyDescent="0.3">
      <c r="A4" s="16" t="s">
        <v>2</v>
      </c>
      <c r="B4" s="9">
        <v>28</v>
      </c>
      <c r="C4" s="10">
        <v>48</v>
      </c>
      <c r="D4" s="10">
        <v>0</v>
      </c>
      <c r="E4" s="11">
        <v>0</v>
      </c>
      <c r="F4" s="4"/>
    </row>
    <row r="5" spans="1:6" x14ac:dyDescent="0.3">
      <c r="A5" s="16" t="s">
        <v>3</v>
      </c>
      <c r="B5" s="9">
        <v>64</v>
      </c>
      <c r="C5" s="10">
        <v>0</v>
      </c>
      <c r="D5" s="10">
        <v>0</v>
      </c>
      <c r="E5" s="11">
        <v>0</v>
      </c>
      <c r="F5" s="4"/>
    </row>
    <row r="6" spans="1:6" x14ac:dyDescent="0.3">
      <c r="A6" s="16" t="s">
        <v>40</v>
      </c>
      <c r="B6" s="9">
        <v>85</v>
      </c>
      <c r="C6" s="10">
        <v>6</v>
      </c>
      <c r="D6" s="10">
        <v>0</v>
      </c>
      <c r="E6" s="11">
        <v>2</v>
      </c>
      <c r="F6" s="4"/>
    </row>
    <row r="7" spans="1:6" x14ac:dyDescent="0.3">
      <c r="A7" s="16" t="s">
        <v>4</v>
      </c>
      <c r="B7" s="9">
        <v>1</v>
      </c>
      <c r="C7" s="10">
        <v>2</v>
      </c>
      <c r="D7" s="10">
        <v>1</v>
      </c>
      <c r="E7" s="11">
        <v>1</v>
      </c>
      <c r="F7" s="4"/>
    </row>
    <row r="8" spans="1:6" x14ac:dyDescent="0.3">
      <c r="A8" s="16" t="s">
        <v>33</v>
      </c>
      <c r="B8" s="9">
        <v>18</v>
      </c>
      <c r="C8" s="10">
        <v>4</v>
      </c>
      <c r="D8" s="10">
        <v>0</v>
      </c>
      <c r="E8" s="11">
        <v>6</v>
      </c>
      <c r="F8" s="4"/>
    </row>
    <row r="9" spans="1:6" x14ac:dyDescent="0.3">
      <c r="A9" s="16" t="s">
        <v>5</v>
      </c>
      <c r="B9" s="9">
        <v>40</v>
      </c>
      <c r="C9" s="10">
        <v>0</v>
      </c>
      <c r="D9" s="10">
        <v>0</v>
      </c>
      <c r="E9" s="11">
        <v>9</v>
      </c>
      <c r="F9" s="4"/>
    </row>
    <row r="10" spans="1:6" x14ac:dyDescent="0.3">
      <c r="A10" s="16" t="s">
        <v>6</v>
      </c>
      <c r="B10" s="9">
        <v>1</v>
      </c>
      <c r="C10" s="10">
        <v>0</v>
      </c>
      <c r="D10" s="10">
        <v>0</v>
      </c>
      <c r="E10" s="11">
        <v>0</v>
      </c>
      <c r="F10" s="4"/>
    </row>
    <row r="11" spans="1:6" x14ac:dyDescent="0.3">
      <c r="A11" s="16" t="s">
        <v>7</v>
      </c>
      <c r="B11" s="9">
        <v>43</v>
      </c>
      <c r="C11" s="10">
        <v>11</v>
      </c>
      <c r="D11" s="10">
        <v>0</v>
      </c>
      <c r="E11" s="11">
        <v>11</v>
      </c>
      <c r="F11" s="4"/>
    </row>
    <row r="12" spans="1:6" x14ac:dyDescent="0.3">
      <c r="A12" s="16" t="s">
        <v>8</v>
      </c>
      <c r="B12" s="9">
        <v>4</v>
      </c>
      <c r="C12" s="10">
        <v>0</v>
      </c>
      <c r="D12" s="10">
        <v>0</v>
      </c>
      <c r="E12" s="11">
        <v>0</v>
      </c>
      <c r="F12" s="4"/>
    </row>
    <row r="13" spans="1:6" x14ac:dyDescent="0.3">
      <c r="A13" s="16" t="s">
        <v>9</v>
      </c>
      <c r="B13" s="9">
        <v>4</v>
      </c>
      <c r="C13" s="10">
        <v>0</v>
      </c>
      <c r="D13" s="10">
        <v>0</v>
      </c>
      <c r="E13" s="11">
        <v>0</v>
      </c>
      <c r="F13" s="4"/>
    </row>
    <row r="14" spans="1:6" x14ac:dyDescent="0.3">
      <c r="A14" s="16" t="s">
        <v>10</v>
      </c>
      <c r="B14" s="9">
        <v>2</v>
      </c>
      <c r="C14" s="10">
        <v>96</v>
      </c>
      <c r="D14" s="10">
        <v>0</v>
      </c>
      <c r="E14" s="11">
        <v>0</v>
      </c>
      <c r="F14" s="4"/>
    </row>
    <row r="15" spans="1:6" x14ac:dyDescent="0.3">
      <c r="A15" s="16" t="s">
        <v>34</v>
      </c>
      <c r="B15" s="9">
        <v>2</v>
      </c>
      <c r="C15" s="10">
        <v>0</v>
      </c>
      <c r="D15" s="10">
        <v>0</v>
      </c>
      <c r="E15" s="11">
        <v>0</v>
      </c>
      <c r="F15" s="4"/>
    </row>
    <row r="16" spans="1:6" x14ac:dyDescent="0.3">
      <c r="A16" s="16" t="s">
        <v>30</v>
      </c>
      <c r="B16" s="9">
        <v>1</v>
      </c>
      <c r="C16" s="10">
        <v>0</v>
      </c>
      <c r="D16" s="10">
        <v>0</v>
      </c>
      <c r="E16" s="11">
        <v>0</v>
      </c>
      <c r="F16" s="4"/>
    </row>
    <row r="17" spans="1:6" x14ac:dyDescent="0.3">
      <c r="A17" s="16" t="s">
        <v>12</v>
      </c>
      <c r="B17" s="9">
        <v>8</v>
      </c>
      <c r="C17" s="10">
        <v>8</v>
      </c>
      <c r="D17" s="10">
        <v>0</v>
      </c>
      <c r="E17" s="11">
        <v>0</v>
      </c>
      <c r="F17" s="4"/>
    </row>
    <row r="18" spans="1:6" x14ac:dyDescent="0.3">
      <c r="A18" s="16" t="s">
        <v>11</v>
      </c>
      <c r="B18" s="9">
        <v>1</v>
      </c>
      <c r="C18" s="10">
        <v>0</v>
      </c>
      <c r="D18" s="10">
        <v>0</v>
      </c>
      <c r="E18" s="11">
        <v>0</v>
      </c>
      <c r="F18" s="4"/>
    </row>
    <row r="19" spans="1:6" x14ac:dyDescent="0.3">
      <c r="A19" s="16" t="s">
        <v>13</v>
      </c>
      <c r="B19" s="9">
        <v>2</v>
      </c>
      <c r="C19" s="10">
        <v>0</v>
      </c>
      <c r="D19" s="10">
        <v>0</v>
      </c>
      <c r="E19" s="11">
        <v>1</v>
      </c>
      <c r="F19" s="4"/>
    </row>
    <row r="20" spans="1:6" x14ac:dyDescent="0.3">
      <c r="A20" s="16" t="s">
        <v>38</v>
      </c>
      <c r="B20" s="9">
        <v>3</v>
      </c>
      <c r="C20" s="10">
        <v>2</v>
      </c>
      <c r="D20" s="10">
        <v>0</v>
      </c>
      <c r="E20" s="11">
        <v>0</v>
      </c>
      <c r="F20" s="4"/>
    </row>
    <row r="21" spans="1:6" x14ac:dyDescent="0.3">
      <c r="A21" s="17" t="s">
        <v>31</v>
      </c>
      <c r="B21" s="12">
        <v>9</v>
      </c>
      <c r="C21" s="13">
        <v>0</v>
      </c>
      <c r="D21" s="13">
        <v>0</v>
      </c>
      <c r="E21" s="14">
        <v>0</v>
      </c>
      <c r="F21" s="4"/>
    </row>
    <row r="22" spans="1:6" x14ac:dyDescent="0.3">
      <c r="A22" s="2" t="s">
        <v>43</v>
      </c>
      <c r="B22" s="4">
        <f>SUM(B2:B21)</f>
        <v>570</v>
      </c>
      <c r="C22" s="4">
        <f t="shared" ref="C22:E22" si="0">SUM(C2:C21)</f>
        <v>202</v>
      </c>
      <c r="D22" s="4">
        <f t="shared" si="0"/>
        <v>4</v>
      </c>
      <c r="E22" s="4">
        <f t="shared" si="0"/>
        <v>61</v>
      </c>
      <c r="F22" s="4"/>
    </row>
    <row r="23" spans="1:6" x14ac:dyDescent="0.3">
      <c r="A23" s="2" t="s">
        <v>44</v>
      </c>
      <c r="B23" s="21">
        <v>129.4</v>
      </c>
      <c r="C23" s="21">
        <v>64.5</v>
      </c>
      <c r="D23" s="21">
        <v>14.6</v>
      </c>
      <c r="E23" s="21">
        <v>47.5</v>
      </c>
    </row>
    <row r="24" spans="1:6" x14ac:dyDescent="0.3">
      <c r="A24" s="2" t="s">
        <v>14</v>
      </c>
      <c r="B24" s="3">
        <f>(B22/837)*100</f>
        <v>68.100358422939067</v>
      </c>
      <c r="C24" s="3">
        <f t="shared" ref="C24:E24" si="1">(C22/837)*100</f>
        <v>24.133811230585426</v>
      </c>
      <c r="D24" s="3">
        <f t="shared" si="1"/>
        <v>0.47789725209080047</v>
      </c>
      <c r="E24" s="3">
        <f t="shared" si="1"/>
        <v>7.2879330943847078</v>
      </c>
    </row>
    <row r="25" spans="1:6" x14ac:dyDescent="0.3">
      <c r="A25" s="2" t="s">
        <v>45</v>
      </c>
      <c r="B25" s="18">
        <f>570/129.4</f>
        <v>4.4049459041731067</v>
      </c>
      <c r="C25" s="18">
        <f>202/64.5</f>
        <v>3.1317829457364339</v>
      </c>
      <c r="D25" s="18">
        <f>4/14.6</f>
        <v>0.27397260273972601</v>
      </c>
      <c r="E25" s="18">
        <f>61/47.5</f>
        <v>1.2842105263157895</v>
      </c>
    </row>
    <row r="26" spans="1:6" x14ac:dyDescent="0.3">
      <c r="A26" s="2" t="s">
        <v>68</v>
      </c>
      <c r="B26" s="3">
        <v>2.085</v>
      </c>
      <c r="C26" s="3">
        <v>1.575</v>
      </c>
      <c r="D26" s="3">
        <v>0.56200000000000006</v>
      </c>
      <c r="E26" s="3">
        <v>1.571</v>
      </c>
    </row>
    <row r="27" spans="1:6" x14ac:dyDescent="0.3">
      <c r="A27" s="2" t="s">
        <v>69</v>
      </c>
      <c r="B27" s="3">
        <f>1-0.181</f>
        <v>0.81899999999999995</v>
      </c>
      <c r="C27" s="3">
        <f>1-0.298</f>
        <v>0.70199999999999996</v>
      </c>
      <c r="D27" s="3">
        <f>1-0.625</f>
        <v>0.375</v>
      </c>
      <c r="E27" s="3">
        <f>1-0.278</f>
        <v>0.72199999999999998</v>
      </c>
    </row>
    <row r="28" spans="1:6" x14ac:dyDescent="0.3">
      <c r="A28" s="2" t="s">
        <v>66</v>
      </c>
      <c r="B28" s="3">
        <v>2.2589999999999999</v>
      </c>
      <c r="C28" s="3">
        <v>0</v>
      </c>
      <c r="D28" s="3">
        <v>0</v>
      </c>
      <c r="E28" s="3">
        <v>0</v>
      </c>
    </row>
    <row r="29" spans="1:6" x14ac:dyDescent="0.3">
      <c r="A29" s="2" t="s">
        <v>67</v>
      </c>
      <c r="B29" s="3">
        <f>1-0.139</f>
        <v>0.86099999999999999</v>
      </c>
      <c r="C29" s="3">
        <v>0</v>
      </c>
      <c r="D29" s="3">
        <v>0</v>
      </c>
      <c r="E29" s="3">
        <v>0</v>
      </c>
    </row>
    <row r="30" spans="1:6" x14ac:dyDescent="0.3">
      <c r="A30" s="2" t="s">
        <v>15</v>
      </c>
      <c r="B30" s="3">
        <f>(B2/236)*100</f>
        <v>84.745762711864401</v>
      </c>
      <c r="C30" s="3">
        <f t="shared" ref="C30:E30" si="2">(C2/236)*100</f>
        <v>2.1186440677966099</v>
      </c>
      <c r="D30" s="3">
        <f t="shared" si="2"/>
        <v>1.2711864406779663</v>
      </c>
      <c r="E30" s="3">
        <f t="shared" si="2"/>
        <v>11.864406779661017</v>
      </c>
    </row>
    <row r="31" spans="1:6" x14ac:dyDescent="0.3">
      <c r="A31" s="2" t="s">
        <v>46</v>
      </c>
      <c r="B31" s="18">
        <f>200/129.4</f>
        <v>1.5455950540958268</v>
      </c>
      <c r="C31" s="19">
        <f>5/64.5</f>
        <v>7.7519379844961239E-2</v>
      </c>
      <c r="D31" s="19">
        <f>3/14.6</f>
        <v>0.20547945205479454</v>
      </c>
      <c r="E31" s="19">
        <f>28/47.5</f>
        <v>0.58947368421052626</v>
      </c>
    </row>
    <row r="32" spans="1:6" x14ac:dyDescent="0.3">
      <c r="A32" s="2" t="s">
        <v>16</v>
      </c>
      <c r="B32" s="3">
        <f>(B3/77)*100</f>
        <v>70.129870129870127</v>
      </c>
      <c r="C32" s="3">
        <f>(C3/77)*100</f>
        <v>25.97402597402597</v>
      </c>
      <c r="D32" s="3">
        <f>(D3/77)*100</f>
        <v>0</v>
      </c>
      <c r="E32" s="3">
        <f>(E3/77)*100</f>
        <v>3.8961038961038961</v>
      </c>
    </row>
    <row r="33" spans="1:5" x14ac:dyDescent="0.3">
      <c r="A33" s="2" t="s">
        <v>47</v>
      </c>
      <c r="B33" s="18">
        <f>54/129.4</f>
        <v>0.41731066460587324</v>
      </c>
      <c r="C33" s="18">
        <f>20/64.5</f>
        <v>0.31007751937984496</v>
      </c>
      <c r="D33" s="18">
        <f>0/14.6</f>
        <v>0</v>
      </c>
      <c r="E33" s="18">
        <f>3/47.5</f>
        <v>6.3157894736842107E-2</v>
      </c>
    </row>
    <row r="34" spans="1:5" x14ac:dyDescent="0.3">
      <c r="A34" s="2" t="s">
        <v>17</v>
      </c>
      <c r="B34" s="3">
        <f>(B4/76)*100</f>
        <v>36.84210526315789</v>
      </c>
      <c r="C34" s="3">
        <f>(C4/76)*100</f>
        <v>63.157894736842103</v>
      </c>
      <c r="D34" s="3">
        <f>(D4/76)*100</f>
        <v>0</v>
      </c>
      <c r="E34" s="3">
        <f>(E4/76)*100</f>
        <v>0</v>
      </c>
    </row>
    <row r="35" spans="1:5" x14ac:dyDescent="0.3">
      <c r="A35" s="2" t="s">
        <v>48</v>
      </c>
      <c r="B35" s="18">
        <f>28/129.4</f>
        <v>0.21638330757341576</v>
      </c>
      <c r="C35" s="18">
        <f>48/64.5</f>
        <v>0.7441860465116279</v>
      </c>
      <c r="D35" s="18">
        <f>0/14.6</f>
        <v>0</v>
      </c>
      <c r="E35" s="18">
        <f>0/47.5</f>
        <v>0</v>
      </c>
    </row>
    <row r="36" spans="1:5" x14ac:dyDescent="0.3">
      <c r="A36" s="2" t="s">
        <v>18</v>
      </c>
      <c r="B36" s="3">
        <f>(B5/64)*100</f>
        <v>100</v>
      </c>
      <c r="C36" s="3">
        <f>(C5/64)*100</f>
        <v>0</v>
      </c>
      <c r="D36" s="3">
        <f>(D5/64)*100</f>
        <v>0</v>
      </c>
      <c r="E36" s="3">
        <f>(E5/64)*100</f>
        <v>0</v>
      </c>
    </row>
    <row r="37" spans="1:5" x14ac:dyDescent="0.3">
      <c r="A37" s="2" t="s">
        <v>49</v>
      </c>
      <c r="B37" s="18">
        <f>64/129.4</f>
        <v>0.49459041731066461</v>
      </c>
      <c r="C37" s="18">
        <f>0/64.5</f>
        <v>0</v>
      </c>
      <c r="D37" s="18">
        <f>0/14.6</f>
        <v>0</v>
      </c>
      <c r="E37" s="18">
        <f>0/47.5</f>
        <v>0</v>
      </c>
    </row>
    <row r="38" spans="1:5" x14ac:dyDescent="0.3">
      <c r="A38" s="2" t="s">
        <v>41</v>
      </c>
      <c r="B38" s="3">
        <f>(B6/93)*100</f>
        <v>91.397849462365585</v>
      </c>
      <c r="C38" s="3">
        <f>(C6/93)*100</f>
        <v>6.4516129032258061</v>
      </c>
      <c r="D38" s="3">
        <f>(D6/93)*100</f>
        <v>0</v>
      </c>
      <c r="E38" s="3">
        <f>(E6/93)*100</f>
        <v>2.1505376344086025</v>
      </c>
    </row>
    <row r="39" spans="1:5" x14ac:dyDescent="0.3">
      <c r="A39" s="2" t="s">
        <v>50</v>
      </c>
      <c r="B39" s="18">
        <f>85/129.4</f>
        <v>0.65687789799072638</v>
      </c>
      <c r="C39" s="18">
        <f>6/64.5</f>
        <v>9.3023255813953487E-2</v>
      </c>
      <c r="D39" s="18">
        <f>0/14.6</f>
        <v>0</v>
      </c>
      <c r="E39" s="18">
        <f>2/47.5</f>
        <v>4.2105263157894736E-2</v>
      </c>
    </row>
    <row r="40" spans="1:5" x14ac:dyDescent="0.3">
      <c r="A40" s="2" t="s">
        <v>19</v>
      </c>
      <c r="B40" s="3">
        <f>(B7/5)*100</f>
        <v>20</v>
      </c>
      <c r="C40" s="3">
        <f>(C7/5)*100</f>
        <v>40</v>
      </c>
      <c r="D40" s="3">
        <f>(D7/5)*100</f>
        <v>20</v>
      </c>
      <c r="E40" s="3">
        <f>(E7/5)*100</f>
        <v>20</v>
      </c>
    </row>
    <row r="41" spans="1:5" x14ac:dyDescent="0.3">
      <c r="A41" s="2" t="s">
        <v>51</v>
      </c>
      <c r="B41" s="18">
        <f>1/129.4</f>
        <v>7.7279752704791345E-3</v>
      </c>
      <c r="C41" s="18">
        <f>2/64.5</f>
        <v>3.1007751937984496E-2</v>
      </c>
      <c r="D41" s="18">
        <f>1/14.6</f>
        <v>6.8493150684931503E-2</v>
      </c>
      <c r="E41" s="18">
        <f>1/47.5</f>
        <v>2.1052631578947368E-2</v>
      </c>
    </row>
    <row r="42" spans="1:5" x14ac:dyDescent="0.3">
      <c r="A42" s="2" t="s">
        <v>35</v>
      </c>
      <c r="B42" s="3">
        <f>(B8/28)*100</f>
        <v>64.285714285714292</v>
      </c>
      <c r="C42" s="3">
        <f>(C8/28)*100</f>
        <v>14.285714285714285</v>
      </c>
      <c r="D42" s="3">
        <f>(D8/28)*100</f>
        <v>0</v>
      </c>
      <c r="E42" s="3">
        <f>(E8/28)*100</f>
        <v>21.428571428571427</v>
      </c>
    </row>
    <row r="43" spans="1:5" x14ac:dyDescent="0.3">
      <c r="A43" s="2" t="s">
        <v>52</v>
      </c>
      <c r="B43" s="18">
        <f>18/129.4</f>
        <v>0.13910355486862441</v>
      </c>
      <c r="C43" s="18">
        <f>4/64.5</f>
        <v>6.2015503875968991E-2</v>
      </c>
      <c r="D43" s="18">
        <f>0/14.6</f>
        <v>0</v>
      </c>
      <c r="E43" s="18">
        <f>6/47.5</f>
        <v>0.12631578947368421</v>
      </c>
    </row>
    <row r="44" spans="1:5" x14ac:dyDescent="0.3">
      <c r="A44" s="2" t="s">
        <v>25</v>
      </c>
      <c r="B44" s="3">
        <f>(B9/49)*100</f>
        <v>81.632653061224488</v>
      </c>
      <c r="C44" s="3">
        <f>(C9/49)*100</f>
        <v>0</v>
      </c>
      <c r="D44" s="3">
        <f>(D9/49)*100</f>
        <v>0</v>
      </c>
      <c r="E44" s="3">
        <f>(E9/49)*100</f>
        <v>18.367346938775512</v>
      </c>
    </row>
    <row r="45" spans="1:5" x14ac:dyDescent="0.3">
      <c r="A45" s="2" t="s">
        <v>53</v>
      </c>
      <c r="B45" s="18">
        <f>40/129.4</f>
        <v>0.30911901081916537</v>
      </c>
      <c r="C45" s="18">
        <f>0/64.5</f>
        <v>0</v>
      </c>
      <c r="D45" s="18">
        <f t="shared" ref="D45" si="3">0/14.6</f>
        <v>0</v>
      </c>
      <c r="E45" s="18">
        <f>9/47.5</f>
        <v>0.18947368421052632</v>
      </c>
    </row>
    <row r="46" spans="1:5" x14ac:dyDescent="0.3">
      <c r="A46" s="2" t="s">
        <v>26</v>
      </c>
      <c r="B46" s="3">
        <f>(B10/1)*100</f>
        <v>100</v>
      </c>
      <c r="C46" s="3">
        <f>(C10/1)*100</f>
        <v>0</v>
      </c>
      <c r="D46" s="3">
        <f>(D10/1)*100</f>
        <v>0</v>
      </c>
      <c r="E46" s="3">
        <f>(E10/1)*100</f>
        <v>0</v>
      </c>
    </row>
    <row r="47" spans="1:5" x14ac:dyDescent="0.3">
      <c r="A47" s="2" t="s">
        <v>54</v>
      </c>
      <c r="B47" s="18">
        <f>1/129.4</f>
        <v>7.7279752704791345E-3</v>
      </c>
      <c r="C47" s="18">
        <f>0/64.5</f>
        <v>0</v>
      </c>
      <c r="D47" s="18">
        <f t="shared" ref="D47" si="4">0/14.6</f>
        <v>0</v>
      </c>
      <c r="E47" s="18">
        <f>0/47.5</f>
        <v>0</v>
      </c>
    </row>
    <row r="48" spans="1:5" x14ac:dyDescent="0.3">
      <c r="A48" s="2" t="s">
        <v>20</v>
      </c>
      <c r="B48" s="3">
        <f>(B11/65)*100</f>
        <v>66.153846153846146</v>
      </c>
      <c r="C48" s="3">
        <f>(C11/65)*100</f>
        <v>16.923076923076923</v>
      </c>
      <c r="D48" s="3">
        <f>(D11/65)*100</f>
        <v>0</v>
      </c>
      <c r="E48" s="3">
        <f>(E11/65)*100</f>
        <v>16.923076923076923</v>
      </c>
    </row>
    <row r="49" spans="1:6" x14ac:dyDescent="0.3">
      <c r="A49" s="2" t="s">
        <v>55</v>
      </c>
      <c r="B49" s="18">
        <f>43/129.4</f>
        <v>0.33230293663060279</v>
      </c>
      <c r="C49" s="18">
        <f>11/64.5</f>
        <v>0.17054263565891473</v>
      </c>
      <c r="D49" s="18">
        <f t="shared" ref="D49" si="5">0/14.6</f>
        <v>0</v>
      </c>
      <c r="E49" s="18">
        <f>11/47.5</f>
        <v>0.23157894736842105</v>
      </c>
    </row>
    <row r="50" spans="1:6" x14ac:dyDescent="0.3">
      <c r="A50" s="2" t="s">
        <v>27</v>
      </c>
      <c r="B50" s="3">
        <f>(B12/4)*100</f>
        <v>100</v>
      </c>
      <c r="C50" s="3">
        <f>(C12/4)*100</f>
        <v>0</v>
      </c>
      <c r="D50" s="3">
        <f>(D12/4)*100</f>
        <v>0</v>
      </c>
      <c r="E50" s="3">
        <f>(E12/4)*100</f>
        <v>0</v>
      </c>
    </row>
    <row r="51" spans="1:6" x14ac:dyDescent="0.3">
      <c r="A51" s="2" t="s">
        <v>56</v>
      </c>
      <c r="B51" s="18">
        <f>4/129.4</f>
        <v>3.0911901081916538E-2</v>
      </c>
      <c r="C51" s="18">
        <f>0/64.5</f>
        <v>0</v>
      </c>
      <c r="D51" s="18">
        <f t="shared" ref="D51" si="6">0/14.6</f>
        <v>0</v>
      </c>
      <c r="E51" s="18">
        <f>0/47.5</f>
        <v>0</v>
      </c>
    </row>
    <row r="52" spans="1:6" x14ac:dyDescent="0.3">
      <c r="A52" s="2" t="s">
        <v>28</v>
      </c>
      <c r="B52" s="3">
        <f>(B13/4)*100</f>
        <v>100</v>
      </c>
      <c r="C52" s="3">
        <f>(C13/4)*100</f>
        <v>0</v>
      </c>
      <c r="D52" s="3">
        <f>(D13/4)*100</f>
        <v>0</v>
      </c>
      <c r="E52" s="3">
        <f>(E13/4)*100</f>
        <v>0</v>
      </c>
    </row>
    <row r="53" spans="1:6" x14ac:dyDescent="0.3">
      <c r="A53" s="2" t="s">
        <v>57</v>
      </c>
      <c r="B53" s="18">
        <f>4/129.4</f>
        <v>3.0911901081916538E-2</v>
      </c>
      <c r="C53" s="18">
        <f>0/64.5</f>
        <v>0</v>
      </c>
      <c r="D53" s="18">
        <f t="shared" ref="D53" si="7">0/14.6</f>
        <v>0</v>
      </c>
      <c r="E53" s="18">
        <f t="shared" ref="E53" si="8">0/47.5</f>
        <v>0</v>
      </c>
    </row>
    <row r="54" spans="1:6" x14ac:dyDescent="0.3">
      <c r="A54" s="2" t="s">
        <v>29</v>
      </c>
      <c r="B54" s="3">
        <f>(B14/98)*100</f>
        <v>2.0408163265306123</v>
      </c>
      <c r="C54" s="3">
        <f>(C14/98)*100</f>
        <v>97.959183673469383</v>
      </c>
      <c r="D54" s="3">
        <f>(D14/98)*100</f>
        <v>0</v>
      </c>
      <c r="E54" s="3">
        <f>(E14/98)*100</f>
        <v>0</v>
      </c>
    </row>
    <row r="55" spans="1:6" x14ac:dyDescent="0.3">
      <c r="A55" s="2" t="s">
        <v>58</v>
      </c>
      <c r="B55" s="18">
        <f>2/129.4</f>
        <v>1.5455950540958269E-2</v>
      </c>
      <c r="C55" s="18">
        <f>96/64.5</f>
        <v>1.4883720930232558</v>
      </c>
      <c r="D55" s="18">
        <f t="shared" ref="D55" si="9">0/14.6</f>
        <v>0</v>
      </c>
      <c r="E55" s="18">
        <f t="shared" ref="E55" si="10">0/47.5</f>
        <v>0</v>
      </c>
    </row>
    <row r="56" spans="1:6" x14ac:dyDescent="0.3">
      <c r="A56" s="2" t="s">
        <v>36</v>
      </c>
      <c r="B56" s="3">
        <f>(B15/2)*100</f>
        <v>100</v>
      </c>
      <c r="C56" s="3">
        <f>(C15/4)*100</f>
        <v>0</v>
      </c>
      <c r="D56" s="3">
        <f>(D15/4)*100</f>
        <v>0</v>
      </c>
      <c r="E56" s="3">
        <f>(E15/4)*100</f>
        <v>0</v>
      </c>
    </row>
    <row r="57" spans="1:6" x14ac:dyDescent="0.3">
      <c r="A57" s="2" t="s">
        <v>59</v>
      </c>
      <c r="B57" s="18">
        <f>2/129.4</f>
        <v>1.5455950540958269E-2</v>
      </c>
      <c r="C57" s="18">
        <f>0/64.5</f>
        <v>0</v>
      </c>
      <c r="D57" s="18">
        <f t="shared" ref="D57" si="11">0/14.6</f>
        <v>0</v>
      </c>
      <c r="E57" s="18">
        <f t="shared" ref="E57" si="12">0/47.5</f>
        <v>0</v>
      </c>
    </row>
    <row r="58" spans="1:6" x14ac:dyDescent="0.3">
      <c r="A58" s="2" t="s">
        <v>32</v>
      </c>
      <c r="B58" s="3">
        <f>(B16/1)*100</f>
        <v>100</v>
      </c>
      <c r="C58" s="3">
        <f>(C16/15)*100</f>
        <v>0</v>
      </c>
      <c r="D58" s="3">
        <f>(D16/15)*100</f>
        <v>0</v>
      </c>
      <c r="E58" s="3">
        <f>(E16/15)*100</f>
        <v>0</v>
      </c>
      <c r="F58" s="3"/>
    </row>
    <row r="59" spans="1:6" x14ac:dyDescent="0.3">
      <c r="A59" s="2" t="s">
        <v>60</v>
      </c>
      <c r="B59" s="18">
        <f>1/129.4</f>
        <v>7.7279752704791345E-3</v>
      </c>
      <c r="C59" s="18">
        <f>0/64.5</f>
        <v>0</v>
      </c>
      <c r="D59" s="18">
        <f t="shared" ref="D59" si="13">0/14.6</f>
        <v>0</v>
      </c>
      <c r="E59" s="18">
        <f t="shared" ref="E59" si="14">0/47.5</f>
        <v>0</v>
      </c>
      <c r="F59" s="2" t="s">
        <v>37</v>
      </c>
    </row>
    <row r="60" spans="1:6" x14ac:dyDescent="0.3">
      <c r="A60" s="2" t="s">
        <v>21</v>
      </c>
      <c r="B60" s="3">
        <f>(B17/16)*100</f>
        <v>50</v>
      </c>
      <c r="C60" s="3">
        <f>(C17/16)*100</f>
        <v>50</v>
      </c>
      <c r="D60" s="3">
        <f>(D17/16)*100</f>
        <v>0</v>
      </c>
      <c r="E60" s="3">
        <f>(E17/16)*100</f>
        <v>0</v>
      </c>
    </row>
    <row r="61" spans="1:6" x14ac:dyDescent="0.3">
      <c r="A61" s="2" t="s">
        <v>61</v>
      </c>
      <c r="B61" s="18">
        <f>8/129.4</f>
        <v>6.1823802163833076E-2</v>
      </c>
      <c r="C61" s="18">
        <f>8/64.5</f>
        <v>0.12403100775193798</v>
      </c>
      <c r="D61" s="18">
        <f t="shared" ref="D61" si="15">0/14.6</f>
        <v>0</v>
      </c>
      <c r="E61" s="18">
        <f t="shared" ref="E61" si="16">0/47.5</f>
        <v>0</v>
      </c>
    </row>
    <row r="62" spans="1:6" x14ac:dyDescent="0.3">
      <c r="A62" s="2" t="s">
        <v>22</v>
      </c>
      <c r="B62" s="3">
        <f>(B18/1)*100</f>
        <v>100</v>
      </c>
      <c r="C62" s="3">
        <f>(C18/9)*100</f>
        <v>0</v>
      </c>
      <c r="D62" s="3">
        <f>(D18/9)*100</f>
        <v>0</v>
      </c>
      <c r="E62" s="3">
        <f>(E18/9)*100</f>
        <v>0</v>
      </c>
    </row>
    <row r="63" spans="1:6" x14ac:dyDescent="0.3">
      <c r="A63" s="2" t="s">
        <v>62</v>
      </c>
      <c r="B63" s="18">
        <f>1/129.4</f>
        <v>7.7279752704791345E-3</v>
      </c>
      <c r="C63" s="18">
        <f>0/64.5</f>
        <v>0</v>
      </c>
      <c r="D63" s="18">
        <f t="shared" ref="D63" si="17">0/14.6</f>
        <v>0</v>
      </c>
      <c r="E63" s="18">
        <f t="shared" ref="E63" si="18">0/47.5</f>
        <v>0</v>
      </c>
    </row>
    <row r="64" spans="1:6" x14ac:dyDescent="0.3">
      <c r="A64" s="2" t="s">
        <v>23</v>
      </c>
      <c r="B64" s="3">
        <f>(B19/3)*100</f>
        <v>66.666666666666657</v>
      </c>
      <c r="C64" s="3">
        <f>(C19/3)*100</f>
        <v>0</v>
      </c>
      <c r="D64" s="3">
        <f>(D19/3)*100</f>
        <v>0</v>
      </c>
      <c r="E64" s="3">
        <f>(E19/3)*100</f>
        <v>33.333333333333329</v>
      </c>
    </row>
    <row r="65" spans="1:5" x14ac:dyDescent="0.3">
      <c r="A65" s="2" t="s">
        <v>63</v>
      </c>
      <c r="B65" s="18">
        <f>2/129.4</f>
        <v>1.5455950540958269E-2</v>
      </c>
      <c r="C65" s="18">
        <f>0/64.5</f>
        <v>0</v>
      </c>
      <c r="D65" s="18">
        <f t="shared" ref="D65" si="19">0/14.6</f>
        <v>0</v>
      </c>
      <c r="E65" s="18">
        <f>1/47.5</f>
        <v>2.1052631578947368E-2</v>
      </c>
    </row>
    <row r="66" spans="1:5" x14ac:dyDescent="0.3">
      <c r="A66" s="2" t="s">
        <v>39</v>
      </c>
      <c r="B66" s="3">
        <f>(B20/5)*100</f>
        <v>60</v>
      </c>
      <c r="C66" s="3">
        <f>(C20/5)*100</f>
        <v>40</v>
      </c>
      <c r="D66" s="3">
        <f>(D20/5)*100</f>
        <v>0</v>
      </c>
      <c r="E66" s="3">
        <f>(E20/5)*100</f>
        <v>0</v>
      </c>
    </row>
    <row r="67" spans="1:5" x14ac:dyDescent="0.3">
      <c r="A67" s="2" t="s">
        <v>64</v>
      </c>
      <c r="B67" s="18">
        <f>3/129.4</f>
        <v>2.3183925811437401E-2</v>
      </c>
      <c r="C67" s="18">
        <f>2/64.5</f>
        <v>3.1007751937984496E-2</v>
      </c>
      <c r="D67" s="18">
        <f t="shared" ref="D67" si="20">0/14.6</f>
        <v>0</v>
      </c>
      <c r="E67" s="18">
        <f t="shared" ref="E67" si="21">0/47.5</f>
        <v>0</v>
      </c>
    </row>
    <row r="68" spans="1:5" x14ac:dyDescent="0.3">
      <c r="A68" s="2" t="s">
        <v>24</v>
      </c>
      <c r="B68" s="3">
        <f>(B21/9)*100</f>
        <v>100</v>
      </c>
      <c r="C68" s="3">
        <f>(C21/9)*100</f>
        <v>0</v>
      </c>
      <c r="D68" s="3">
        <f>(D21/9)*100</f>
        <v>0</v>
      </c>
      <c r="E68" s="3">
        <f>(E21/9)*100</f>
        <v>0</v>
      </c>
    </row>
    <row r="69" spans="1:5" x14ac:dyDescent="0.3">
      <c r="A69" s="2" t="s">
        <v>65</v>
      </c>
      <c r="B69" s="18">
        <f>9/129.4</f>
        <v>6.9551777434312206E-2</v>
      </c>
      <c r="C69" s="18">
        <f>0/64.5</f>
        <v>0</v>
      </c>
      <c r="D69" s="18">
        <f t="shared" ref="D69" si="22">0/14.6</f>
        <v>0</v>
      </c>
      <c r="E69" s="18">
        <f t="shared" ref="E69" si="23">0/47.5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2022-08-19T03:59:30Z</dcterms:modified>
</cp:coreProperties>
</file>