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7680B576-8385-4504-B616-E2E2CFF627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C28" i="1"/>
  <c r="B28" i="1"/>
  <c r="B30" i="1"/>
  <c r="C67" i="1"/>
  <c r="D67" i="1"/>
  <c r="E67" i="1"/>
  <c r="B67" i="1"/>
  <c r="C69" i="1"/>
  <c r="D69" i="1"/>
  <c r="E69" i="1"/>
  <c r="B69" i="1"/>
  <c r="C71" i="1"/>
  <c r="D71" i="1"/>
  <c r="E71" i="1"/>
  <c r="B71" i="1"/>
  <c r="E72" i="1"/>
  <c r="D72" i="1"/>
  <c r="C72" i="1"/>
  <c r="B72" i="1"/>
  <c r="E70" i="1"/>
  <c r="D70" i="1"/>
  <c r="C70" i="1"/>
  <c r="B70" i="1"/>
  <c r="E68" i="1"/>
  <c r="D68" i="1"/>
  <c r="C68" i="1"/>
  <c r="B68" i="1"/>
  <c r="E66" i="1"/>
  <c r="D66" i="1"/>
  <c r="C66" i="1"/>
  <c r="B66" i="1"/>
  <c r="B65" i="1"/>
  <c r="C65" i="1"/>
  <c r="D65" i="1"/>
  <c r="E65" i="1"/>
  <c r="E64" i="1"/>
  <c r="D64" i="1"/>
  <c r="C64" i="1"/>
  <c r="B64" i="1"/>
  <c r="C63" i="1"/>
  <c r="D63" i="1"/>
  <c r="E63" i="1"/>
  <c r="B63" i="1"/>
  <c r="E62" i="1"/>
  <c r="D62" i="1"/>
  <c r="C62" i="1"/>
  <c r="B62" i="1"/>
  <c r="C61" i="1"/>
  <c r="D61" i="1"/>
  <c r="E61" i="1"/>
  <c r="B61" i="1"/>
  <c r="E60" i="1"/>
  <c r="D60" i="1"/>
  <c r="C60" i="1"/>
  <c r="B60" i="1"/>
  <c r="B59" i="1"/>
  <c r="E58" i="1"/>
  <c r="D58" i="1"/>
  <c r="C58" i="1"/>
  <c r="B58" i="1"/>
  <c r="C57" i="1"/>
  <c r="D57" i="1"/>
  <c r="E57" i="1"/>
  <c r="B57" i="1"/>
  <c r="E56" i="1"/>
  <c r="D56" i="1"/>
  <c r="C56" i="1"/>
  <c r="B56" i="1"/>
  <c r="C55" i="1"/>
  <c r="D55" i="1"/>
  <c r="E55" i="1"/>
  <c r="B55" i="1"/>
  <c r="E54" i="1"/>
  <c r="D54" i="1"/>
  <c r="C54" i="1"/>
  <c r="B54" i="1"/>
  <c r="E52" i="1"/>
  <c r="D52" i="1"/>
  <c r="C52" i="1"/>
  <c r="B52" i="1"/>
  <c r="C51" i="1"/>
  <c r="D51" i="1"/>
  <c r="E51" i="1"/>
  <c r="B51" i="1"/>
  <c r="E50" i="1"/>
  <c r="D50" i="1"/>
  <c r="C50" i="1"/>
  <c r="B50" i="1"/>
  <c r="C49" i="1"/>
  <c r="D49" i="1"/>
  <c r="E49" i="1"/>
  <c r="B49" i="1"/>
  <c r="E48" i="1"/>
  <c r="D48" i="1"/>
  <c r="C48" i="1"/>
  <c r="B48" i="1"/>
  <c r="C47" i="1"/>
  <c r="D47" i="1"/>
  <c r="E47" i="1"/>
  <c r="B47" i="1"/>
  <c r="E46" i="1"/>
  <c r="D46" i="1"/>
  <c r="C46" i="1"/>
  <c r="B46" i="1"/>
  <c r="C45" i="1"/>
  <c r="D45" i="1"/>
  <c r="E45" i="1"/>
  <c r="B45" i="1"/>
  <c r="E44" i="1"/>
  <c r="D44" i="1"/>
  <c r="C44" i="1"/>
  <c r="B44" i="1"/>
  <c r="C43" i="1"/>
  <c r="D43" i="1"/>
  <c r="E43" i="1"/>
  <c r="B43" i="1"/>
  <c r="E42" i="1"/>
  <c r="D42" i="1"/>
  <c r="C42" i="1"/>
  <c r="B42" i="1"/>
  <c r="C41" i="1"/>
  <c r="D41" i="1"/>
  <c r="E41" i="1"/>
  <c r="B41" i="1"/>
  <c r="E40" i="1"/>
  <c r="D40" i="1"/>
  <c r="C40" i="1"/>
  <c r="B40" i="1"/>
  <c r="C39" i="1"/>
  <c r="D39" i="1"/>
  <c r="E39" i="1"/>
  <c r="B39" i="1"/>
  <c r="E38" i="1"/>
  <c r="D38" i="1"/>
  <c r="C38" i="1"/>
  <c r="B38" i="1"/>
  <c r="C37" i="1"/>
  <c r="D37" i="1"/>
  <c r="E37" i="1"/>
  <c r="B37" i="1"/>
  <c r="E36" i="1"/>
  <c r="D36" i="1"/>
  <c r="C36" i="1"/>
  <c r="B36" i="1"/>
  <c r="C35" i="1"/>
  <c r="D35" i="1"/>
  <c r="E35" i="1"/>
  <c r="B35" i="1"/>
  <c r="E34" i="1"/>
  <c r="D34" i="1"/>
  <c r="C34" i="1"/>
  <c r="B34" i="1"/>
  <c r="C33" i="1"/>
  <c r="D33" i="1"/>
  <c r="E33" i="1"/>
  <c r="B33" i="1"/>
  <c r="E32" i="1"/>
  <c r="D32" i="1"/>
  <c r="C32" i="1"/>
  <c r="B32" i="1"/>
  <c r="C31" i="1"/>
  <c r="D31" i="1"/>
  <c r="E31" i="1"/>
  <c r="B31" i="1"/>
  <c r="E26" i="1"/>
  <c r="D26" i="1"/>
  <c r="C26" i="1"/>
  <c r="B26" i="1"/>
  <c r="C23" i="1"/>
  <c r="D23" i="1"/>
  <c r="D25" i="1" s="1"/>
  <c r="E23" i="1"/>
  <c r="E25" i="1" s="1"/>
  <c r="B23" i="1"/>
  <c r="C53" i="1"/>
  <c r="D53" i="1"/>
  <c r="E53" i="1"/>
  <c r="B53" i="1"/>
  <c r="C25" i="1" l="1"/>
  <c r="B25" i="1"/>
  <c r="C59" i="1" l="1"/>
  <c r="D59" i="1"/>
  <c r="E59" i="1"/>
</calcChain>
</file>

<file path=xl/sharedStrings.xml><?xml version="1.0" encoding="utf-8"?>
<sst xmlns="http://schemas.openxmlformats.org/spreadsheetml/2006/main" count="73" uniqueCount="73">
  <si>
    <t>Cormorán Imperial</t>
  </si>
  <si>
    <t>Yeco</t>
  </si>
  <si>
    <t>Cormorán de las Rocas</t>
  </si>
  <si>
    <t>Gaviota Dominicana</t>
  </si>
  <si>
    <t>Petrel Gigante</t>
  </si>
  <si>
    <t>Albatros Ceja Negra</t>
  </si>
  <si>
    <t>Cisne Cuello Negro</t>
  </si>
  <si>
    <t>Quetro No Volador</t>
  </si>
  <si>
    <t>Caranca</t>
  </si>
  <si>
    <t>Canquén</t>
  </si>
  <si>
    <t>Pimpollo</t>
  </si>
  <si>
    <t>Martín Pescador</t>
  </si>
  <si>
    <t>Churrete</t>
  </si>
  <si>
    <t>Tiuque</t>
  </si>
  <si>
    <t>%</t>
  </si>
  <si>
    <t>% Cormorán Imperial</t>
  </si>
  <si>
    <t>% Yeco</t>
  </si>
  <si>
    <t>% Cormorán de las Rocas</t>
  </si>
  <si>
    <t>% Gaviota Dominicana</t>
  </si>
  <si>
    <t>% Petrel Gigante</t>
  </si>
  <si>
    <t>% Quetro No Volador</t>
  </si>
  <si>
    <t>% Churrete</t>
  </si>
  <si>
    <t>% Martín Pescador</t>
  </si>
  <si>
    <t>% Tiuque</t>
  </si>
  <si>
    <t>% Jote Cabeza Colorada</t>
  </si>
  <si>
    <t>% Cisne Cuello Negro</t>
  </si>
  <si>
    <t>% Caranca</t>
  </si>
  <si>
    <t>% Canquén</t>
  </si>
  <si>
    <t>% Pimpollo</t>
  </si>
  <si>
    <t>Jote Cabeza Colorada</t>
  </si>
  <si>
    <t>% Albatros Ceja Negra</t>
  </si>
  <si>
    <t>Pilpilen Austral</t>
  </si>
  <si>
    <t>% Pilpilen Austral</t>
  </si>
  <si>
    <t>Gaviotín Suramericano</t>
  </si>
  <si>
    <t>Salteador Chileno</t>
  </si>
  <si>
    <t>% Salteador Chileno</t>
  </si>
  <si>
    <t>Pinguino de Magallanes</t>
  </si>
  <si>
    <t>% Pinguino de Magallanes</t>
  </si>
  <si>
    <t>,</t>
  </si>
  <si>
    <t>Gaviota Cahuil</t>
  </si>
  <si>
    <t>% Gaviota Cahuil</t>
  </si>
  <si>
    <t>Cóndor</t>
  </si>
  <si>
    <t>% Cóndor</t>
  </si>
  <si>
    <t>% Gaviotín Suramericano</t>
  </si>
  <si>
    <t>Sector</t>
  </si>
  <si>
    <t>All</t>
  </si>
  <si>
    <t>Area</t>
  </si>
  <si>
    <t>Density</t>
  </si>
  <si>
    <t>Density Cormorán Imperial</t>
  </si>
  <si>
    <t>Density Yeco</t>
  </si>
  <si>
    <t>Density Cormorán de las Rocas</t>
  </si>
  <si>
    <t>Density Gaviota Dominicana</t>
  </si>
  <si>
    <t>Density Gaviotín Suramericano</t>
  </si>
  <si>
    <t>Density Gaviota Cahuil</t>
  </si>
  <si>
    <t>Density Petrel Gigante</t>
  </si>
  <si>
    <t>Density Albatros Ceja Negra</t>
  </si>
  <si>
    <t>Density Salteador Chileno</t>
  </si>
  <si>
    <t>Density Cisne Cuello Negro</t>
  </si>
  <si>
    <t>Density Quetro No Volador</t>
  </si>
  <si>
    <t>Density Caranca</t>
  </si>
  <si>
    <t>Density Canquén</t>
  </si>
  <si>
    <t>Density Pinguino de Magallanes</t>
  </si>
  <si>
    <t>Density Pilpilen Austral</t>
  </si>
  <si>
    <t>Density Pimpollo</t>
  </si>
  <si>
    <t>Density Churrete</t>
  </si>
  <si>
    <t>Density Martín Pescador</t>
  </si>
  <si>
    <t>Density Tiuque</t>
  </si>
  <si>
    <t>Density Cóndor</t>
  </si>
  <si>
    <t>Density Jote Cabeza Colorada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</si>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</sst>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name val="Arial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workbookViewId="0">
      <selection activeCell="A29" sqref="A29"/>
    </sheetView>
  </sheetViews>
  <sheetFormatPr baseColWidth="10" defaultColWidth="8.88671875" defaultRowHeight="11.4"/>
  <cols>
    <col min="1" max="1" width="39.21875" style="2" customWidth="1"/>
    <col min="2" max="2" width="12" style="2" customWidth="1"/>
    <col min="3" max="4" width="11.5546875" style="2" customWidth="1"/>
    <col min="5" max="5" width="10.109375" style="2" customWidth="1"/>
    <col min="6" max="6" width="8.88671875" style="2"/>
    <col min="7" max="7" width="10.109375" style="2" bestFit="1" customWidth="1"/>
    <col min="8" max="8" width="10.6640625" style="2" bestFit="1" customWidth="1"/>
    <col min="9" max="9" width="10.109375" style="2" bestFit="1" customWidth="1"/>
    <col min="10" max="16384" width="8.88671875" style="2"/>
  </cols>
  <sheetData>
    <row r="1" spans="1:6" ht="12">
      <c r="A1" s="1" t="s">
        <v>44</v>
      </c>
      <c r="B1" s="5">
        <v>1</v>
      </c>
      <c r="C1" s="5">
        <v>2</v>
      </c>
      <c r="D1" s="5">
        <v>3</v>
      </c>
      <c r="E1" s="8">
        <v>4</v>
      </c>
    </row>
    <row r="2" spans="1:6">
      <c r="A2" s="18" t="s">
        <v>0</v>
      </c>
      <c r="B2" s="9">
        <v>78</v>
      </c>
      <c r="C2" s="10">
        <v>64</v>
      </c>
      <c r="D2" s="10">
        <v>2</v>
      </c>
      <c r="E2" s="11">
        <v>116</v>
      </c>
      <c r="F2" s="4"/>
    </row>
    <row r="3" spans="1:6">
      <c r="A3" s="19" t="s">
        <v>1</v>
      </c>
      <c r="B3" s="12">
        <v>23</v>
      </c>
      <c r="C3" s="13">
        <v>7</v>
      </c>
      <c r="D3" s="13">
        <v>0</v>
      </c>
      <c r="E3" s="14">
        <v>8</v>
      </c>
      <c r="F3" s="4"/>
    </row>
    <row r="4" spans="1:6">
      <c r="A4" s="19" t="s">
        <v>2</v>
      </c>
      <c r="B4" s="12">
        <v>10</v>
      </c>
      <c r="C4" s="13">
        <v>37</v>
      </c>
      <c r="D4" s="13">
        <v>1</v>
      </c>
      <c r="E4" s="14">
        <v>0</v>
      </c>
      <c r="F4" s="4"/>
    </row>
    <row r="5" spans="1:6">
      <c r="A5" s="19" t="s">
        <v>3</v>
      </c>
      <c r="B5" s="12">
        <v>58</v>
      </c>
      <c r="C5" s="13">
        <v>2</v>
      </c>
      <c r="D5" s="13">
        <v>0</v>
      </c>
      <c r="E5" s="14">
        <v>9</v>
      </c>
      <c r="F5" s="4"/>
    </row>
    <row r="6" spans="1:6">
      <c r="A6" s="19" t="s">
        <v>33</v>
      </c>
      <c r="B6" s="12">
        <v>47</v>
      </c>
      <c r="C6" s="13">
        <v>61</v>
      </c>
      <c r="D6" s="13">
        <v>0</v>
      </c>
      <c r="E6" s="14">
        <v>1</v>
      </c>
      <c r="F6" s="4"/>
    </row>
    <row r="7" spans="1:6">
      <c r="A7" s="19" t="s">
        <v>39</v>
      </c>
      <c r="B7" s="12">
        <v>4</v>
      </c>
      <c r="C7" s="13">
        <v>0</v>
      </c>
      <c r="D7" s="13">
        <v>0</v>
      </c>
      <c r="E7" s="14">
        <v>0</v>
      </c>
      <c r="F7" s="4"/>
    </row>
    <row r="8" spans="1:6">
      <c r="A8" s="19" t="s">
        <v>4</v>
      </c>
      <c r="B8" s="12">
        <v>5</v>
      </c>
      <c r="C8" s="13">
        <v>4</v>
      </c>
      <c r="D8" s="13">
        <v>1</v>
      </c>
      <c r="E8" s="14">
        <v>23</v>
      </c>
      <c r="F8" s="4"/>
    </row>
    <row r="9" spans="1:6">
      <c r="A9" s="19" t="s">
        <v>5</v>
      </c>
      <c r="B9" s="12">
        <v>3</v>
      </c>
      <c r="C9" s="13">
        <v>0</v>
      </c>
      <c r="D9" s="13">
        <v>0</v>
      </c>
      <c r="E9" s="14">
        <v>0</v>
      </c>
      <c r="F9" s="4"/>
    </row>
    <row r="10" spans="1:6">
      <c r="A10" s="19" t="s">
        <v>34</v>
      </c>
      <c r="B10" s="12">
        <v>10</v>
      </c>
      <c r="C10" s="13">
        <v>4</v>
      </c>
      <c r="D10" s="13">
        <v>0</v>
      </c>
      <c r="E10" s="14">
        <v>20</v>
      </c>
      <c r="F10" s="4"/>
    </row>
    <row r="11" spans="1:6">
      <c r="A11" s="19" t="s">
        <v>6</v>
      </c>
      <c r="B11" s="12">
        <v>31</v>
      </c>
      <c r="C11" s="13">
        <v>0</v>
      </c>
      <c r="D11" s="13">
        <v>0</v>
      </c>
      <c r="E11" s="14">
        <v>54</v>
      </c>
      <c r="F11" s="4"/>
    </row>
    <row r="12" spans="1:6">
      <c r="A12" s="19" t="s">
        <v>7</v>
      </c>
      <c r="B12" s="12">
        <v>49</v>
      </c>
      <c r="C12" s="13">
        <v>36</v>
      </c>
      <c r="D12" s="13">
        <v>16</v>
      </c>
      <c r="E12" s="14">
        <v>119</v>
      </c>
      <c r="F12" s="4"/>
    </row>
    <row r="13" spans="1:6">
      <c r="A13" s="19" t="s">
        <v>8</v>
      </c>
      <c r="B13" s="12">
        <v>2</v>
      </c>
      <c r="C13" s="13">
        <v>2</v>
      </c>
      <c r="D13" s="13">
        <v>0</v>
      </c>
      <c r="E13" s="14">
        <v>0</v>
      </c>
      <c r="F13" s="4"/>
    </row>
    <row r="14" spans="1:6">
      <c r="A14" s="19" t="s">
        <v>9</v>
      </c>
      <c r="B14" s="12">
        <v>0</v>
      </c>
      <c r="C14" s="13">
        <v>30</v>
      </c>
      <c r="D14" s="13">
        <v>0</v>
      </c>
      <c r="E14" s="14">
        <v>0</v>
      </c>
      <c r="F14" s="4"/>
    </row>
    <row r="15" spans="1:6">
      <c r="A15" s="19" t="s">
        <v>36</v>
      </c>
      <c r="B15" s="12">
        <v>1</v>
      </c>
      <c r="C15" s="13">
        <v>4</v>
      </c>
      <c r="D15" s="13">
        <v>0</v>
      </c>
      <c r="E15" s="14">
        <v>0</v>
      </c>
      <c r="F15" s="4"/>
    </row>
    <row r="16" spans="1:6">
      <c r="A16" s="19" t="s">
        <v>31</v>
      </c>
      <c r="B16" s="12">
        <v>2</v>
      </c>
      <c r="C16" s="13">
        <v>0</v>
      </c>
      <c r="D16" s="13">
        <v>0</v>
      </c>
      <c r="E16" s="14">
        <v>0</v>
      </c>
      <c r="F16" s="4"/>
    </row>
    <row r="17" spans="1:6">
      <c r="A17" s="19" t="s">
        <v>10</v>
      </c>
      <c r="B17" s="12">
        <v>0</v>
      </c>
      <c r="C17" s="13">
        <v>2</v>
      </c>
      <c r="D17" s="13">
        <v>0</v>
      </c>
      <c r="E17" s="14">
        <v>2</v>
      </c>
      <c r="F17" s="4"/>
    </row>
    <row r="18" spans="1:6">
      <c r="A18" s="19" t="s">
        <v>12</v>
      </c>
      <c r="B18" s="12">
        <v>5</v>
      </c>
      <c r="C18" s="13">
        <v>2</v>
      </c>
      <c r="D18" s="13">
        <v>0</v>
      </c>
      <c r="E18" s="14">
        <v>0</v>
      </c>
      <c r="F18" s="4"/>
    </row>
    <row r="19" spans="1:6">
      <c r="A19" s="19" t="s">
        <v>11</v>
      </c>
      <c r="B19" s="12">
        <v>0</v>
      </c>
      <c r="C19" s="13">
        <v>1</v>
      </c>
      <c r="D19" s="13">
        <v>0</v>
      </c>
      <c r="E19" s="14">
        <v>0</v>
      </c>
      <c r="F19" s="4"/>
    </row>
    <row r="20" spans="1:6">
      <c r="A20" s="19" t="s">
        <v>13</v>
      </c>
      <c r="B20" s="12">
        <v>5</v>
      </c>
      <c r="C20" s="13">
        <v>1</v>
      </c>
      <c r="D20" s="13">
        <v>2</v>
      </c>
      <c r="E20" s="14">
        <v>1</v>
      </c>
      <c r="F20" s="4"/>
    </row>
    <row r="21" spans="1:6">
      <c r="A21" s="19" t="s">
        <v>41</v>
      </c>
      <c r="B21" s="12">
        <v>4</v>
      </c>
      <c r="C21" s="13">
        <v>3</v>
      </c>
      <c r="D21" s="13">
        <v>1</v>
      </c>
      <c r="E21" s="14">
        <v>3</v>
      </c>
      <c r="F21" s="4"/>
    </row>
    <row r="22" spans="1:6">
      <c r="A22" s="20" t="s">
        <v>29</v>
      </c>
      <c r="B22" s="15">
        <v>0</v>
      </c>
      <c r="C22" s="16">
        <v>1</v>
      </c>
      <c r="D22" s="16">
        <v>0</v>
      </c>
      <c r="E22" s="17">
        <v>1</v>
      </c>
      <c r="F22" s="4"/>
    </row>
    <row r="23" spans="1:6">
      <c r="A23" s="2" t="s">
        <v>45</v>
      </c>
      <c r="B23" s="4">
        <f>SUM(B2:B22)</f>
        <v>337</v>
      </c>
      <c r="C23" s="4">
        <f t="shared" ref="C23:E23" si="0">SUM(C2:C22)</f>
        <v>261</v>
      </c>
      <c r="D23" s="4">
        <f t="shared" si="0"/>
        <v>23</v>
      </c>
      <c r="E23" s="4">
        <f t="shared" si="0"/>
        <v>357</v>
      </c>
      <c r="F23" s="4"/>
    </row>
    <row r="24" spans="1:6">
      <c r="A24" s="2" t="s">
        <v>46</v>
      </c>
      <c r="B24" s="21">
        <v>98.5</v>
      </c>
      <c r="C24" s="21">
        <v>75.599999999999994</v>
      </c>
      <c r="D24" s="21">
        <v>15.5</v>
      </c>
      <c r="E24" s="21">
        <v>72.900000000000006</v>
      </c>
    </row>
    <row r="25" spans="1:6">
      <c r="A25" s="2" t="s">
        <v>14</v>
      </c>
      <c r="B25" s="3">
        <f>(B23/978)*100</f>
        <v>34.458077709611452</v>
      </c>
      <c r="C25" s="3">
        <f t="shared" ref="C25:E25" si="1">(C23/978)*100</f>
        <v>26.687116564417181</v>
      </c>
      <c r="D25" s="3">
        <f t="shared" si="1"/>
        <v>2.3517382413087935</v>
      </c>
      <c r="E25" s="3">
        <f t="shared" si="1"/>
        <v>36.50306748466258</v>
      </c>
    </row>
    <row r="26" spans="1:6">
      <c r="A26" s="2" t="s">
        <v>47</v>
      </c>
      <c r="B26" s="7">
        <f>337/98.5</f>
        <v>3.4213197969543145</v>
      </c>
      <c r="C26" s="7">
        <f>261/75.6</f>
        <v>3.4523809523809526</v>
      </c>
      <c r="D26" s="7">
        <f>23/15.5</f>
        <v>1.4838709677419355</v>
      </c>
      <c r="E26" s="7">
        <f>357/72.9</f>
        <v>4.8971193415637853</v>
      </c>
    </row>
    <row r="27" spans="1:6">
      <c r="A27" s="2" t="s">
        <v>71</v>
      </c>
      <c r="B27" s="3">
        <v>2.2200000000000002</v>
      </c>
      <c r="C27" s="3">
        <v>2.0369999999999999</v>
      </c>
      <c r="D27" s="3">
        <v>1.0860000000000001</v>
      </c>
      <c r="E27" s="3">
        <v>1.651</v>
      </c>
    </row>
    <row r="28" spans="1:6">
      <c r="A28" s="2" t="s">
        <v>72</v>
      </c>
      <c r="B28" s="3">
        <f>1-0.139</f>
        <v>0.86099999999999999</v>
      </c>
      <c r="C28" s="3">
        <f>1-0.168</f>
        <v>0.83199999999999996</v>
      </c>
      <c r="D28" s="3">
        <f>1-0.504</f>
        <v>0.496</v>
      </c>
      <c r="E28" s="3">
        <f>1-0.248</f>
        <v>0.752</v>
      </c>
    </row>
    <row r="29" spans="1:6">
      <c r="A29" s="2" t="s">
        <v>69</v>
      </c>
      <c r="B29" s="3">
        <v>2.2170000000000001</v>
      </c>
      <c r="C29" s="3">
        <v>0</v>
      </c>
      <c r="D29" s="3">
        <v>0</v>
      </c>
      <c r="E29" s="3">
        <v>0</v>
      </c>
    </row>
    <row r="30" spans="1:6">
      <c r="A30" s="2" t="s">
        <v>70</v>
      </c>
      <c r="B30" s="3">
        <f>1-0.153</f>
        <v>0.84699999999999998</v>
      </c>
      <c r="C30" s="3">
        <v>0</v>
      </c>
      <c r="D30" s="3">
        <v>0</v>
      </c>
      <c r="E30" s="3">
        <v>0</v>
      </c>
    </row>
    <row r="31" spans="1:6">
      <c r="A31" s="2" t="s">
        <v>15</v>
      </c>
      <c r="B31" s="3">
        <f>(B2/260)*100</f>
        <v>30</v>
      </c>
      <c r="C31" s="3">
        <f t="shared" ref="C31:E31" si="2">(C2/260)*100</f>
        <v>24.615384615384617</v>
      </c>
      <c r="D31" s="3">
        <f t="shared" si="2"/>
        <v>0.76923076923076927</v>
      </c>
      <c r="E31" s="3">
        <f t="shared" si="2"/>
        <v>44.61538461538462</v>
      </c>
    </row>
    <row r="32" spans="1:6">
      <c r="A32" s="2" t="s">
        <v>48</v>
      </c>
      <c r="B32" s="7">
        <f>78/98.5</f>
        <v>0.79187817258883253</v>
      </c>
      <c r="C32" s="7">
        <f>64/75.6</f>
        <v>0.84656084656084662</v>
      </c>
      <c r="D32" s="7">
        <f>2/15.5</f>
        <v>0.12903225806451613</v>
      </c>
      <c r="E32" s="7">
        <f>116/72.9</f>
        <v>1.5912208504801095</v>
      </c>
    </row>
    <row r="33" spans="1:5">
      <c r="A33" s="2" t="s">
        <v>16</v>
      </c>
      <c r="B33" s="3">
        <f>(B3/38)*100</f>
        <v>60.526315789473685</v>
      </c>
      <c r="C33" s="3">
        <f>(C3/38)*100</f>
        <v>18.421052631578945</v>
      </c>
      <c r="D33" s="3">
        <f>(D3/38)*100</f>
        <v>0</v>
      </c>
      <c r="E33" s="3">
        <f>(E3/38)*100</f>
        <v>21.052631578947366</v>
      </c>
    </row>
    <row r="34" spans="1:5">
      <c r="A34" s="2" t="s">
        <v>49</v>
      </c>
      <c r="B34" s="7">
        <f>23/98.5</f>
        <v>0.233502538071066</v>
      </c>
      <c r="C34" s="7">
        <f>7/75.6</f>
        <v>9.2592592592592601E-2</v>
      </c>
      <c r="D34" s="7">
        <f>0/15.5</f>
        <v>0</v>
      </c>
      <c r="E34" s="7">
        <f>8/72.9</f>
        <v>0.10973936899862825</v>
      </c>
    </row>
    <row r="35" spans="1:5">
      <c r="A35" s="2" t="s">
        <v>17</v>
      </c>
      <c r="B35" s="3">
        <f>(B4/48)*100</f>
        <v>20.833333333333336</v>
      </c>
      <c r="C35" s="3">
        <f>(C4/48)*100</f>
        <v>77.083333333333343</v>
      </c>
      <c r="D35" s="3">
        <f>(D4/48)*100</f>
        <v>2.083333333333333</v>
      </c>
      <c r="E35" s="3">
        <f>(E4/48)*100</f>
        <v>0</v>
      </c>
    </row>
    <row r="36" spans="1:5">
      <c r="A36" s="2" t="s">
        <v>50</v>
      </c>
      <c r="B36" s="7">
        <f>10/98.5</f>
        <v>0.10152284263959391</v>
      </c>
      <c r="C36" s="7">
        <f>37/75.6</f>
        <v>0.48941798941798947</v>
      </c>
      <c r="D36" s="7">
        <f>1/15.5</f>
        <v>6.4516129032258063E-2</v>
      </c>
      <c r="E36" s="7">
        <f>0/72.9</f>
        <v>0</v>
      </c>
    </row>
    <row r="37" spans="1:5">
      <c r="A37" s="2" t="s">
        <v>18</v>
      </c>
      <c r="B37" s="3">
        <f>(B5/69)*100</f>
        <v>84.05797101449275</v>
      </c>
      <c r="C37" s="3">
        <f>(C5/69)*100</f>
        <v>2.8985507246376812</v>
      </c>
      <c r="D37" s="3">
        <f>(D5/69)*100</f>
        <v>0</v>
      </c>
      <c r="E37" s="3">
        <f>(E5/69)*100</f>
        <v>13.043478260869565</v>
      </c>
    </row>
    <row r="38" spans="1:5">
      <c r="A38" s="2" t="s">
        <v>51</v>
      </c>
      <c r="B38" s="7">
        <f>58/98.5</f>
        <v>0.58883248730964466</v>
      </c>
      <c r="C38" s="7">
        <f>2/75.6</f>
        <v>2.6455026455026457E-2</v>
      </c>
      <c r="D38" s="7">
        <f>0/15.5</f>
        <v>0</v>
      </c>
      <c r="E38" s="7">
        <f>9/72.9</f>
        <v>0.12345679012345678</v>
      </c>
    </row>
    <row r="39" spans="1:5">
      <c r="A39" s="2" t="s">
        <v>43</v>
      </c>
      <c r="B39" s="3">
        <f>(B6/109)*100</f>
        <v>43.119266055045877</v>
      </c>
      <c r="C39" s="3">
        <f>(C6/109)*100</f>
        <v>55.963302752293572</v>
      </c>
      <c r="D39" s="3">
        <f>(D6/109)*100</f>
        <v>0</v>
      </c>
      <c r="E39" s="3">
        <f>(E6/109)*100</f>
        <v>0.91743119266055051</v>
      </c>
    </row>
    <row r="40" spans="1:5">
      <c r="A40" s="2" t="s">
        <v>52</v>
      </c>
      <c r="B40" s="7">
        <f>47/98.5</f>
        <v>0.47715736040609136</v>
      </c>
      <c r="C40" s="7">
        <f>61/75.6</f>
        <v>0.80687830687830697</v>
      </c>
      <c r="D40" s="7">
        <f>0/15.5</f>
        <v>0</v>
      </c>
      <c r="E40" s="7">
        <f>1/72.9</f>
        <v>1.3717421124828532E-2</v>
      </c>
    </row>
    <row r="41" spans="1:5">
      <c r="A41" s="2" t="s">
        <v>40</v>
      </c>
      <c r="B41" s="3">
        <f>(B7/4)*100</f>
        <v>100</v>
      </c>
      <c r="C41" s="3">
        <f>(C7/4)*100</f>
        <v>0</v>
      </c>
      <c r="D41" s="3">
        <f>(D7/4)*100</f>
        <v>0</v>
      </c>
      <c r="E41" s="3">
        <f>(E7/4)*100</f>
        <v>0</v>
      </c>
    </row>
    <row r="42" spans="1:5">
      <c r="A42" s="2" t="s">
        <v>53</v>
      </c>
      <c r="B42" s="7">
        <f>4/98.5</f>
        <v>4.060913705583756E-2</v>
      </c>
      <c r="C42" s="7">
        <f>0/75.6</f>
        <v>0</v>
      </c>
      <c r="D42" s="7">
        <f>0/15.5</f>
        <v>0</v>
      </c>
      <c r="E42" s="7">
        <f>0/72.9</f>
        <v>0</v>
      </c>
    </row>
    <row r="43" spans="1:5">
      <c r="A43" s="2" t="s">
        <v>19</v>
      </c>
      <c r="B43" s="6">
        <f>(B8/33)*100</f>
        <v>15.151515151515152</v>
      </c>
      <c r="C43" s="6">
        <f>(C8/33)*100</f>
        <v>12.121212121212121</v>
      </c>
      <c r="D43" s="6">
        <f>(D8/33)*100</f>
        <v>3.0303030303030303</v>
      </c>
      <c r="E43" s="6">
        <f>(E8/33)*100</f>
        <v>69.696969696969703</v>
      </c>
    </row>
    <row r="44" spans="1:5">
      <c r="A44" s="2" t="s">
        <v>54</v>
      </c>
      <c r="B44" s="7">
        <f>5/98.5</f>
        <v>5.0761421319796954E-2</v>
      </c>
      <c r="C44" s="7">
        <f>4/75.6</f>
        <v>5.2910052910052914E-2</v>
      </c>
      <c r="D44" s="7">
        <f>1/15.5</f>
        <v>6.4516129032258063E-2</v>
      </c>
      <c r="E44" s="7">
        <f>23/72.9</f>
        <v>0.31550068587105623</v>
      </c>
    </row>
    <row r="45" spans="1:5">
      <c r="A45" s="2" t="s">
        <v>30</v>
      </c>
      <c r="B45" s="3">
        <f>(B9/3)*100</f>
        <v>100</v>
      </c>
      <c r="C45" s="3">
        <f>(C9/3)*100</f>
        <v>0</v>
      </c>
      <c r="D45" s="3">
        <f>(D9/3)*100</f>
        <v>0</v>
      </c>
      <c r="E45" s="3">
        <f>(E9/3)*100</f>
        <v>0</v>
      </c>
    </row>
    <row r="46" spans="1:5">
      <c r="A46" s="2" t="s">
        <v>55</v>
      </c>
      <c r="B46" s="7">
        <f>3/98.5</f>
        <v>3.0456852791878174E-2</v>
      </c>
      <c r="C46" s="7">
        <f>0/75.6</f>
        <v>0</v>
      </c>
      <c r="D46" s="7">
        <f>0/15.5</f>
        <v>0</v>
      </c>
      <c r="E46" s="7">
        <f>0/72.9</f>
        <v>0</v>
      </c>
    </row>
    <row r="47" spans="1:5">
      <c r="A47" s="2" t="s">
        <v>35</v>
      </c>
      <c r="B47" s="3">
        <f>(B10/34)*100</f>
        <v>29.411764705882355</v>
      </c>
      <c r="C47" s="3">
        <f>(C10/34)*100</f>
        <v>11.76470588235294</v>
      </c>
      <c r="D47" s="3">
        <f>(D10/34)*100</f>
        <v>0</v>
      </c>
      <c r="E47" s="3">
        <f>(E10/34)*100</f>
        <v>58.82352941176471</v>
      </c>
    </row>
    <row r="48" spans="1:5">
      <c r="A48" s="2" t="s">
        <v>56</v>
      </c>
      <c r="B48" s="7">
        <f>10/98.5</f>
        <v>0.10152284263959391</v>
      </c>
      <c r="C48" s="7">
        <f>4/75.6</f>
        <v>5.2910052910052914E-2</v>
      </c>
      <c r="D48" s="7">
        <f>0/15.5</f>
        <v>0</v>
      </c>
      <c r="E48" s="7">
        <f>20/72.9</f>
        <v>0.2743484224965706</v>
      </c>
    </row>
    <row r="49" spans="1:6">
      <c r="A49" s="2" t="s">
        <v>25</v>
      </c>
      <c r="B49" s="3">
        <f>(B11/85)*100</f>
        <v>36.470588235294116</v>
      </c>
      <c r="C49" s="3">
        <f>(C11/85)*100</f>
        <v>0</v>
      </c>
      <c r="D49" s="3">
        <f>(D11/85)*100</f>
        <v>0</v>
      </c>
      <c r="E49" s="3">
        <f>(E11/85)*100</f>
        <v>63.529411764705877</v>
      </c>
    </row>
    <row r="50" spans="1:6">
      <c r="A50" s="2" t="s">
        <v>57</v>
      </c>
      <c r="B50" s="7">
        <f>31/98.5</f>
        <v>0.31472081218274112</v>
      </c>
      <c r="C50" s="7">
        <f>0/75.6</f>
        <v>0</v>
      </c>
      <c r="D50" s="7">
        <f>0/15.5</f>
        <v>0</v>
      </c>
      <c r="E50" s="7">
        <f>54/72.9</f>
        <v>0.7407407407407407</v>
      </c>
    </row>
    <row r="51" spans="1:6">
      <c r="A51" s="2" t="s">
        <v>20</v>
      </c>
      <c r="B51" s="3">
        <f>(B12/220)*100</f>
        <v>22.272727272727273</v>
      </c>
      <c r="C51" s="3">
        <f>(C12/220)*100</f>
        <v>16.363636363636363</v>
      </c>
      <c r="D51" s="3">
        <f>(D12/220)*100</f>
        <v>7.2727272727272725</v>
      </c>
      <c r="E51" s="3">
        <f>(E12/220)*100</f>
        <v>54.090909090909086</v>
      </c>
    </row>
    <row r="52" spans="1:6">
      <c r="A52" s="2" t="s">
        <v>58</v>
      </c>
      <c r="B52" s="7">
        <f>49/98.5</f>
        <v>0.49746192893401014</v>
      </c>
      <c r="C52" s="7">
        <f>36/75.6</f>
        <v>0.47619047619047622</v>
      </c>
      <c r="D52" s="7">
        <f>16/15.5</f>
        <v>1.032258064516129</v>
      </c>
      <c r="E52" s="7">
        <f>119/72.9</f>
        <v>1.6323731138545952</v>
      </c>
    </row>
    <row r="53" spans="1:6">
      <c r="A53" s="2" t="s">
        <v>26</v>
      </c>
      <c r="B53" s="3">
        <f>(B13/4)*100</f>
        <v>50</v>
      </c>
      <c r="C53" s="3">
        <f>(C13/4)*100</f>
        <v>50</v>
      </c>
      <c r="D53" s="3">
        <f>(D13/4)*100</f>
        <v>0</v>
      </c>
      <c r="E53" s="3">
        <f>(E13/4)*100</f>
        <v>0</v>
      </c>
    </row>
    <row r="54" spans="1:6">
      <c r="A54" s="2" t="s">
        <v>59</v>
      </c>
      <c r="B54" s="7">
        <f>2/98.5</f>
        <v>2.030456852791878E-2</v>
      </c>
      <c r="C54" s="7">
        <f>2/75.6</f>
        <v>2.6455026455026457E-2</v>
      </c>
      <c r="D54" s="7">
        <f>0/15.5</f>
        <v>0</v>
      </c>
      <c r="E54" s="7">
        <f>0/72.9</f>
        <v>0</v>
      </c>
    </row>
    <row r="55" spans="1:6">
      <c r="A55" s="2" t="s">
        <v>27</v>
      </c>
      <c r="B55" s="3">
        <f>(B14/30)*100</f>
        <v>0</v>
      </c>
      <c r="C55" s="3">
        <f>(C14/30)*100</f>
        <v>100</v>
      </c>
      <c r="D55" s="3">
        <f>(D14/30)*100</f>
        <v>0</v>
      </c>
      <c r="E55" s="3">
        <f>(E14/30)*100</f>
        <v>0</v>
      </c>
    </row>
    <row r="56" spans="1:6">
      <c r="A56" s="2" t="s">
        <v>60</v>
      </c>
      <c r="B56" s="7">
        <f>0/98.5</f>
        <v>0</v>
      </c>
      <c r="C56" s="7">
        <f>30/75.6</f>
        <v>0.39682539682539686</v>
      </c>
      <c r="D56" s="7">
        <f t="shared" ref="D56" si="3">0/15.5</f>
        <v>0</v>
      </c>
      <c r="E56" s="7">
        <f t="shared" ref="E56" si="4">0/72.9</f>
        <v>0</v>
      </c>
    </row>
    <row r="57" spans="1:6">
      <c r="A57" s="2" t="s">
        <v>37</v>
      </c>
      <c r="B57" s="3">
        <f>(B15/5)*100</f>
        <v>20</v>
      </c>
      <c r="C57" s="3">
        <f>(C15/5)*100</f>
        <v>80</v>
      </c>
      <c r="D57" s="3">
        <f>(D15/5)*100</f>
        <v>0</v>
      </c>
      <c r="E57" s="3">
        <f>(E15/5)*100</f>
        <v>0</v>
      </c>
    </row>
    <row r="58" spans="1:6">
      <c r="A58" s="2" t="s">
        <v>61</v>
      </c>
      <c r="B58" s="7">
        <f>1/98.5</f>
        <v>1.015228426395939E-2</v>
      </c>
      <c r="C58" s="7">
        <f>4/75.6</f>
        <v>5.2910052910052914E-2</v>
      </c>
      <c r="D58" s="7">
        <f t="shared" ref="D58" si="5">0/15.5</f>
        <v>0</v>
      </c>
      <c r="E58" s="7">
        <f t="shared" ref="E58" si="6">0/72.9</f>
        <v>0</v>
      </c>
    </row>
    <row r="59" spans="1:6">
      <c r="A59" s="2" t="s">
        <v>32</v>
      </c>
      <c r="B59" s="3">
        <f>(B16/2)*100</f>
        <v>100</v>
      </c>
      <c r="C59" s="3">
        <f>(C16/15)*100</f>
        <v>0</v>
      </c>
      <c r="D59" s="3">
        <f>(D16/15)*100</f>
        <v>0</v>
      </c>
      <c r="E59" s="3">
        <f>(E16/15)*100</f>
        <v>0</v>
      </c>
      <c r="F59" s="3"/>
    </row>
    <row r="60" spans="1:6">
      <c r="A60" s="2" t="s">
        <v>62</v>
      </c>
      <c r="B60" s="7">
        <f>2/98.5</f>
        <v>2.030456852791878E-2</v>
      </c>
      <c r="C60" s="7">
        <f>0/75.6</f>
        <v>0</v>
      </c>
      <c r="D60" s="7">
        <f t="shared" ref="D60" si="7">0/15.5</f>
        <v>0</v>
      </c>
      <c r="E60" s="7">
        <f t="shared" ref="E60" si="8">0/72.9</f>
        <v>0</v>
      </c>
      <c r="F60" s="2" t="s">
        <v>38</v>
      </c>
    </row>
    <row r="61" spans="1:6">
      <c r="A61" s="2" t="s">
        <v>28</v>
      </c>
      <c r="B61" s="3">
        <f>(B17/4)*100</f>
        <v>0</v>
      </c>
      <c r="C61" s="3">
        <f>(C17/4)*100</f>
        <v>50</v>
      </c>
      <c r="D61" s="3">
        <f>(D17/4)*100</f>
        <v>0</v>
      </c>
      <c r="E61" s="3">
        <f>(E17/4)*100</f>
        <v>50</v>
      </c>
    </row>
    <row r="62" spans="1:6">
      <c r="A62" s="2" t="s">
        <v>63</v>
      </c>
      <c r="B62" s="7">
        <f>0/98.5</f>
        <v>0</v>
      </c>
      <c r="C62" s="7">
        <f>2/75.6</f>
        <v>2.6455026455026457E-2</v>
      </c>
      <c r="D62" s="7">
        <f t="shared" ref="D62" si="9">0/15.5</f>
        <v>0</v>
      </c>
      <c r="E62" s="7">
        <f>2/72.9</f>
        <v>2.7434842249657063E-2</v>
      </c>
    </row>
    <row r="63" spans="1:6">
      <c r="A63" s="2" t="s">
        <v>21</v>
      </c>
      <c r="B63" s="3">
        <f>(B18/7)*100</f>
        <v>71.428571428571431</v>
      </c>
      <c r="C63" s="3">
        <f>(C18/7)*100</f>
        <v>28.571428571428569</v>
      </c>
      <c r="D63" s="3">
        <f>(D18/7)*100</f>
        <v>0</v>
      </c>
      <c r="E63" s="3">
        <f>(E18/7)*100</f>
        <v>0</v>
      </c>
    </row>
    <row r="64" spans="1:6">
      <c r="A64" s="2" t="s">
        <v>64</v>
      </c>
      <c r="B64" s="7">
        <f>5/98.5</f>
        <v>5.0761421319796954E-2</v>
      </c>
      <c r="C64" s="7">
        <f>2/75.6</f>
        <v>2.6455026455026457E-2</v>
      </c>
      <c r="D64" s="7">
        <f t="shared" ref="D64" si="10">0/15.5</f>
        <v>0</v>
      </c>
      <c r="E64" s="7">
        <f>0/72.9</f>
        <v>0</v>
      </c>
    </row>
    <row r="65" spans="1:5">
      <c r="A65" s="2" t="s">
        <v>22</v>
      </c>
      <c r="B65" s="3">
        <f>(B19/1)*100</f>
        <v>0</v>
      </c>
      <c r="C65" s="3">
        <f>(C19/1)*100</f>
        <v>100</v>
      </c>
      <c r="D65" s="3">
        <f>(D19/3)*100</f>
        <v>0</v>
      </c>
      <c r="E65" s="3">
        <f>(E19/3)*100</f>
        <v>0</v>
      </c>
    </row>
    <row r="66" spans="1:5">
      <c r="A66" s="2" t="s">
        <v>65</v>
      </c>
      <c r="B66" s="7">
        <f>0/98.5</f>
        <v>0</v>
      </c>
      <c r="C66" s="7">
        <f>1/75.6</f>
        <v>1.3227513227513229E-2</v>
      </c>
      <c r="D66" s="7">
        <f t="shared" ref="D66" si="11">0/15.5</f>
        <v>0</v>
      </c>
      <c r="E66" s="7">
        <f>0/72.9</f>
        <v>0</v>
      </c>
    </row>
    <row r="67" spans="1:5">
      <c r="A67" s="2" t="s">
        <v>23</v>
      </c>
      <c r="B67" s="3">
        <f>(B20/9)*100</f>
        <v>55.555555555555557</v>
      </c>
      <c r="C67" s="3">
        <f>(C20/9)*100</f>
        <v>11.111111111111111</v>
      </c>
      <c r="D67" s="3">
        <f>(D20/9)*100</f>
        <v>22.222222222222221</v>
      </c>
      <c r="E67" s="3">
        <f>(E20/9)*100</f>
        <v>11.111111111111111</v>
      </c>
    </row>
    <row r="68" spans="1:5">
      <c r="A68" s="2" t="s">
        <v>66</v>
      </c>
      <c r="B68" s="7">
        <f>5/98.5</f>
        <v>5.0761421319796954E-2</v>
      </c>
      <c r="C68" s="7">
        <f>1/75.6</f>
        <v>1.3227513227513229E-2</v>
      </c>
      <c r="D68" s="7">
        <f>2/15.5</f>
        <v>0.12903225806451613</v>
      </c>
      <c r="E68" s="7">
        <f>1/72.9</f>
        <v>1.3717421124828532E-2</v>
      </c>
    </row>
    <row r="69" spans="1:5">
      <c r="A69" s="2" t="s">
        <v>42</v>
      </c>
      <c r="B69" s="3">
        <f>(B21/11)*100</f>
        <v>36.363636363636367</v>
      </c>
      <c r="C69" s="3">
        <f>(C21/11)*100</f>
        <v>27.27272727272727</v>
      </c>
      <c r="D69" s="3">
        <f>(D21/11)*100</f>
        <v>9.0909090909090917</v>
      </c>
      <c r="E69" s="3">
        <f>(E21/11)*100</f>
        <v>27.27272727272727</v>
      </c>
    </row>
    <row r="70" spans="1:5">
      <c r="A70" s="2" t="s">
        <v>67</v>
      </c>
      <c r="B70" s="7">
        <f>4/98.5</f>
        <v>4.060913705583756E-2</v>
      </c>
      <c r="C70" s="7">
        <f>3/75.6</f>
        <v>3.9682539682539687E-2</v>
      </c>
      <c r="D70" s="7">
        <f>1/15.5</f>
        <v>6.4516129032258063E-2</v>
      </c>
      <c r="E70" s="7">
        <f>3/72.9</f>
        <v>4.1152263374485597E-2</v>
      </c>
    </row>
    <row r="71" spans="1:5">
      <c r="A71" s="2" t="s">
        <v>24</v>
      </c>
      <c r="B71" s="3">
        <f>(B22/2)*100</f>
        <v>0</v>
      </c>
      <c r="C71" s="3">
        <f>(C22/2)*100</f>
        <v>50</v>
      </c>
      <c r="D71" s="3">
        <f>(D22/2)*100</f>
        <v>0</v>
      </c>
      <c r="E71" s="3">
        <f>(E22/2)*100</f>
        <v>50</v>
      </c>
    </row>
    <row r="72" spans="1:5">
      <c r="A72" s="2" t="s">
        <v>68</v>
      </c>
      <c r="B72" s="7">
        <f>0/98.5</f>
        <v>0</v>
      </c>
      <c r="C72" s="7">
        <f>1/75.6</f>
        <v>1.3227513227513229E-2</v>
      </c>
      <c r="D72" s="7">
        <f>0/15.5</f>
        <v>0</v>
      </c>
      <c r="E72" s="7">
        <f>1/72.9</f>
        <v>1.3717421124828532E-2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2022-08-19T03:59:44Z</dcterms:modified>
</cp:coreProperties>
</file>