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blanc\Documents\GitHub\nana-project\birds-chile-project_Blanc_Anais\inputs\xls\"/>
    </mc:Choice>
  </mc:AlternateContent>
  <xr:revisionPtr revIDLastSave="0" documentId="13_ncr:1_{3D153C63-DD3B-41E5-9232-FAF9F4C972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2" i="1" l="1"/>
  <c r="F32" i="1"/>
  <c r="E32" i="1"/>
  <c r="D32" i="1"/>
  <c r="C32" i="1"/>
  <c r="B32" i="1"/>
  <c r="B34" i="1"/>
  <c r="F27" i="1"/>
  <c r="F29" i="1" s="1"/>
  <c r="B83" i="1"/>
  <c r="G84" i="1"/>
  <c r="F84" i="1"/>
  <c r="E84" i="1"/>
  <c r="D84" i="1"/>
  <c r="C84" i="1"/>
  <c r="B84" i="1"/>
  <c r="C83" i="1"/>
  <c r="D83" i="1"/>
  <c r="E83" i="1"/>
  <c r="F83" i="1"/>
  <c r="G83" i="1"/>
  <c r="G82" i="1"/>
  <c r="F82" i="1"/>
  <c r="E82" i="1"/>
  <c r="D82" i="1"/>
  <c r="C82" i="1"/>
  <c r="B82" i="1"/>
  <c r="C81" i="1"/>
  <c r="D81" i="1"/>
  <c r="E81" i="1"/>
  <c r="F81" i="1"/>
  <c r="G81" i="1"/>
  <c r="B81" i="1"/>
  <c r="G80" i="1"/>
  <c r="F80" i="1"/>
  <c r="E80" i="1"/>
  <c r="D80" i="1"/>
  <c r="C80" i="1"/>
  <c r="B80" i="1"/>
  <c r="C79" i="1"/>
  <c r="D79" i="1"/>
  <c r="E79" i="1"/>
  <c r="F79" i="1"/>
  <c r="G79" i="1"/>
  <c r="B79" i="1"/>
  <c r="G78" i="1"/>
  <c r="F78" i="1"/>
  <c r="D78" i="1"/>
  <c r="C78" i="1"/>
  <c r="B78" i="1"/>
  <c r="C77" i="1"/>
  <c r="D77" i="1"/>
  <c r="E77" i="1"/>
  <c r="F77" i="1"/>
  <c r="G77" i="1"/>
  <c r="B77" i="1"/>
  <c r="G76" i="1"/>
  <c r="F76" i="1"/>
  <c r="D76" i="1"/>
  <c r="C76" i="1"/>
  <c r="B76" i="1"/>
  <c r="C75" i="1"/>
  <c r="D75" i="1"/>
  <c r="E75" i="1"/>
  <c r="F75" i="1"/>
  <c r="G75" i="1"/>
  <c r="B75" i="1"/>
  <c r="E74" i="1"/>
  <c r="G74" i="1"/>
  <c r="F74" i="1"/>
  <c r="D74" i="1"/>
  <c r="C74" i="1"/>
  <c r="B74" i="1"/>
  <c r="C73" i="1"/>
  <c r="D73" i="1"/>
  <c r="E73" i="1"/>
  <c r="F73" i="1"/>
  <c r="G73" i="1"/>
  <c r="B73" i="1"/>
  <c r="C71" i="1"/>
  <c r="D71" i="1"/>
  <c r="E71" i="1"/>
  <c r="F71" i="1"/>
  <c r="G71" i="1"/>
  <c r="B71" i="1"/>
  <c r="G72" i="1"/>
  <c r="F72" i="1"/>
  <c r="E72" i="1"/>
  <c r="D72" i="1"/>
  <c r="C72" i="1"/>
  <c r="B72" i="1"/>
  <c r="G70" i="1"/>
  <c r="F70" i="1"/>
  <c r="E70" i="1"/>
  <c r="D70" i="1"/>
  <c r="C70" i="1"/>
  <c r="B70" i="1"/>
  <c r="C69" i="1"/>
  <c r="D69" i="1"/>
  <c r="E69" i="1"/>
  <c r="F69" i="1"/>
  <c r="G69" i="1"/>
  <c r="B69" i="1"/>
  <c r="G68" i="1"/>
  <c r="F68" i="1"/>
  <c r="E68" i="1"/>
  <c r="D68" i="1"/>
  <c r="C68" i="1"/>
  <c r="B68" i="1"/>
  <c r="C67" i="1"/>
  <c r="D67" i="1"/>
  <c r="E67" i="1"/>
  <c r="F67" i="1"/>
  <c r="G67" i="1"/>
  <c r="B67" i="1"/>
  <c r="G66" i="1"/>
  <c r="F66" i="1"/>
  <c r="E66" i="1"/>
  <c r="D66" i="1"/>
  <c r="C66" i="1"/>
  <c r="B66" i="1"/>
  <c r="C65" i="1"/>
  <c r="D65" i="1"/>
  <c r="E65" i="1"/>
  <c r="F65" i="1"/>
  <c r="G65" i="1"/>
  <c r="B65" i="1"/>
  <c r="G64" i="1"/>
  <c r="F64" i="1"/>
  <c r="E64" i="1"/>
  <c r="D64" i="1"/>
  <c r="C64" i="1"/>
  <c r="B64" i="1"/>
  <c r="C63" i="1"/>
  <c r="D63" i="1"/>
  <c r="E63" i="1"/>
  <c r="F63" i="1"/>
  <c r="G63" i="1"/>
  <c r="B63" i="1"/>
  <c r="G62" i="1"/>
  <c r="F62" i="1"/>
  <c r="E62" i="1"/>
  <c r="D62" i="1"/>
  <c r="C62" i="1"/>
  <c r="B62" i="1"/>
  <c r="C61" i="1"/>
  <c r="D61" i="1"/>
  <c r="E61" i="1"/>
  <c r="F61" i="1"/>
  <c r="G61" i="1"/>
  <c r="B61" i="1"/>
  <c r="G60" i="1"/>
  <c r="F60" i="1"/>
  <c r="E60" i="1"/>
  <c r="D60" i="1"/>
  <c r="C60" i="1"/>
  <c r="B60" i="1"/>
  <c r="C59" i="1"/>
  <c r="D59" i="1"/>
  <c r="E59" i="1"/>
  <c r="F59" i="1"/>
  <c r="G59" i="1"/>
  <c r="B59" i="1"/>
  <c r="G58" i="1"/>
  <c r="F58" i="1"/>
  <c r="E58" i="1"/>
  <c r="D58" i="1"/>
  <c r="C58" i="1"/>
  <c r="B58" i="1"/>
  <c r="C57" i="1"/>
  <c r="D57" i="1"/>
  <c r="E57" i="1"/>
  <c r="F57" i="1"/>
  <c r="G57" i="1"/>
  <c r="B57" i="1"/>
  <c r="G56" i="1"/>
  <c r="F56" i="1"/>
  <c r="E56" i="1"/>
  <c r="D56" i="1"/>
  <c r="C56" i="1"/>
  <c r="B56" i="1"/>
  <c r="C55" i="1"/>
  <c r="D55" i="1"/>
  <c r="E55" i="1"/>
  <c r="F55" i="1"/>
  <c r="G55" i="1"/>
  <c r="B55" i="1"/>
  <c r="G54" i="1"/>
  <c r="F54" i="1"/>
  <c r="E54" i="1"/>
  <c r="D54" i="1"/>
  <c r="C54" i="1"/>
  <c r="B54" i="1"/>
  <c r="C53" i="1"/>
  <c r="D53" i="1"/>
  <c r="E53" i="1"/>
  <c r="F53" i="1"/>
  <c r="G53" i="1"/>
  <c r="B53" i="1"/>
  <c r="G52" i="1"/>
  <c r="F52" i="1"/>
  <c r="E52" i="1"/>
  <c r="D52" i="1"/>
  <c r="C52" i="1"/>
  <c r="B52" i="1"/>
  <c r="C51" i="1"/>
  <c r="D51" i="1"/>
  <c r="E51" i="1"/>
  <c r="F51" i="1"/>
  <c r="G51" i="1"/>
  <c r="B51" i="1"/>
  <c r="G50" i="1"/>
  <c r="F50" i="1"/>
  <c r="E50" i="1"/>
  <c r="D50" i="1"/>
  <c r="C50" i="1"/>
  <c r="B50" i="1"/>
  <c r="C49" i="1"/>
  <c r="D49" i="1"/>
  <c r="E49" i="1"/>
  <c r="F49" i="1"/>
  <c r="G49" i="1"/>
  <c r="B49" i="1"/>
  <c r="G48" i="1"/>
  <c r="F48" i="1"/>
  <c r="E48" i="1"/>
  <c r="D48" i="1"/>
  <c r="C48" i="1"/>
  <c r="B48" i="1"/>
  <c r="C47" i="1"/>
  <c r="D47" i="1"/>
  <c r="E47" i="1"/>
  <c r="F47" i="1"/>
  <c r="G47" i="1"/>
  <c r="B47" i="1"/>
  <c r="G46" i="1"/>
  <c r="F46" i="1"/>
  <c r="E46" i="1"/>
  <c r="D46" i="1"/>
  <c r="C46" i="1"/>
  <c r="B46" i="1"/>
  <c r="C45" i="1"/>
  <c r="D45" i="1"/>
  <c r="E45" i="1"/>
  <c r="F45" i="1"/>
  <c r="G45" i="1"/>
  <c r="B45" i="1"/>
  <c r="G44" i="1"/>
  <c r="F44" i="1"/>
  <c r="E44" i="1"/>
  <c r="D44" i="1"/>
  <c r="C44" i="1"/>
  <c r="B44" i="1"/>
  <c r="C43" i="1"/>
  <c r="D43" i="1"/>
  <c r="E43" i="1"/>
  <c r="F43" i="1"/>
  <c r="G43" i="1"/>
  <c r="B43" i="1"/>
  <c r="G42" i="1"/>
  <c r="F42" i="1"/>
  <c r="E42" i="1"/>
  <c r="D42" i="1"/>
  <c r="C42" i="1"/>
  <c r="B42" i="1"/>
  <c r="C41" i="1"/>
  <c r="D41" i="1"/>
  <c r="E41" i="1"/>
  <c r="F41" i="1"/>
  <c r="G41" i="1"/>
  <c r="B41" i="1"/>
  <c r="G40" i="1"/>
  <c r="F40" i="1"/>
  <c r="E40" i="1"/>
  <c r="D40" i="1"/>
  <c r="C40" i="1"/>
  <c r="B40" i="1"/>
  <c r="C39" i="1"/>
  <c r="D39" i="1"/>
  <c r="E39" i="1"/>
  <c r="F39" i="1"/>
  <c r="G39" i="1"/>
  <c r="B39" i="1"/>
  <c r="G38" i="1"/>
  <c r="F38" i="1"/>
  <c r="E38" i="1"/>
  <c r="D38" i="1"/>
  <c r="C38" i="1"/>
  <c r="B38" i="1"/>
  <c r="C37" i="1"/>
  <c r="D37" i="1"/>
  <c r="E37" i="1"/>
  <c r="F37" i="1"/>
  <c r="G37" i="1"/>
  <c r="B37" i="1"/>
  <c r="G36" i="1"/>
  <c r="F36" i="1"/>
  <c r="E36" i="1"/>
  <c r="D36" i="1"/>
  <c r="C36" i="1"/>
  <c r="B36" i="1"/>
  <c r="C35" i="1"/>
  <c r="D35" i="1"/>
  <c r="E35" i="1"/>
  <c r="F35" i="1"/>
  <c r="G35" i="1"/>
  <c r="B35" i="1"/>
  <c r="B30" i="1"/>
  <c r="G30" i="1"/>
  <c r="F30" i="1"/>
  <c r="E30" i="1"/>
  <c r="D30" i="1"/>
  <c r="C27" i="1"/>
  <c r="C29" i="1" s="1"/>
  <c r="D27" i="1"/>
  <c r="E27" i="1"/>
  <c r="G27" i="1"/>
  <c r="B27" i="1"/>
  <c r="B29" i="1" s="1"/>
  <c r="G29" i="1" l="1"/>
  <c r="E29" i="1"/>
  <c r="D29" i="1"/>
  <c r="C30" i="1"/>
</calcChain>
</file>

<file path=xl/sharedStrings.xml><?xml version="1.0" encoding="utf-8"?>
<sst xmlns="http://schemas.openxmlformats.org/spreadsheetml/2006/main" count="84" uniqueCount="84">
  <si>
    <t>Cormorán Imperial</t>
  </si>
  <si>
    <t>Yeco</t>
  </si>
  <si>
    <t>Cormorán de las Rocas</t>
  </si>
  <si>
    <t>Gaviota Dominicana</t>
  </si>
  <si>
    <t>Petrel Gigante</t>
  </si>
  <si>
    <t>Petrel Plateado</t>
  </si>
  <si>
    <t>Albatros Ceja Negra</t>
  </si>
  <si>
    <t>Yunco de Magallanes</t>
  </si>
  <si>
    <t>Cisne Cuello Negro</t>
  </si>
  <si>
    <t>Quetro No Volador</t>
  </si>
  <si>
    <t>Pato Jergón Chico</t>
  </si>
  <si>
    <t>Caranca</t>
  </si>
  <si>
    <t>Caiquén</t>
  </si>
  <si>
    <t>Canquén</t>
  </si>
  <si>
    <t>Pingüino de Magallanes</t>
  </si>
  <si>
    <t>Pilpilén Austral</t>
  </si>
  <si>
    <t>Martín Pescador</t>
  </si>
  <si>
    <t>Tiuque</t>
  </si>
  <si>
    <t>%</t>
  </si>
  <si>
    <t>% Cormorán Imperial</t>
  </si>
  <si>
    <t>% Yeco</t>
  </si>
  <si>
    <t>% Cormorán de las Rocas</t>
  </si>
  <si>
    <t>% Gaviota Dominicana</t>
  </si>
  <si>
    <t>% Petrel Gigante</t>
  </si>
  <si>
    <t>% Quetro No Volador</t>
  </si>
  <si>
    <t>% Pato Jergón Chico</t>
  </si>
  <si>
    <t>% Martín Pescador</t>
  </si>
  <si>
    <t>% Tiuque</t>
  </si>
  <si>
    <t>% Traro</t>
  </si>
  <si>
    <t>% Jote Cabeza Colorada</t>
  </si>
  <si>
    <t>% Jote Cabeza Negra</t>
  </si>
  <si>
    <t>% Petrel Plateado</t>
  </si>
  <si>
    <t>% Yunco de Magallanes</t>
  </si>
  <si>
    <t>% Cisne Cuello Negro</t>
  </si>
  <si>
    <t>% Caranca</t>
  </si>
  <si>
    <t>% Caiquén</t>
  </si>
  <si>
    <t>% Canquén</t>
  </si>
  <si>
    <t>% Pingüino de Magallanes</t>
  </si>
  <si>
    <t>% Pilpilén Austral</t>
  </si>
  <si>
    <t>Jote Cabeza Colorada</t>
  </si>
  <si>
    <t>% Albatros Ceja Negra</t>
  </si>
  <si>
    <t>Traro</t>
  </si>
  <si>
    <t>Gaviota Cahuil</t>
  </si>
  <si>
    <t>Jote Cabeza Negra</t>
  </si>
  <si>
    <t>% Gaviota Cahuil</t>
  </si>
  <si>
    <t>Coscoroba</t>
  </si>
  <si>
    <t>% Coscoroba</t>
  </si>
  <si>
    <t>Cóndor</t>
  </si>
  <si>
    <t>% Cóndor</t>
  </si>
  <si>
    <t>Gaviotín Suramericano</t>
  </si>
  <si>
    <t>% Gaviotín Suramericano</t>
  </si>
  <si>
    <t>Sector</t>
  </si>
  <si>
    <t>All</t>
  </si>
  <si>
    <t>Area</t>
  </si>
  <si>
    <t>Density</t>
  </si>
  <si>
    <t>Density Cormorán Imperial</t>
  </si>
  <si>
    <t>Density Yeco</t>
  </si>
  <si>
    <t>Density Cormorán de las Rocas</t>
  </si>
  <si>
    <t>Density Gaviota Dominicana</t>
  </si>
  <si>
    <t>Density Gaviota Cahuil</t>
  </si>
  <si>
    <t>Density Gaviotín Suramericano</t>
  </si>
  <si>
    <t>Density Petrel Plateado</t>
  </si>
  <si>
    <t>Density Petrel Gigante</t>
  </si>
  <si>
    <t>Density Albatros Ceja Negra</t>
  </si>
  <si>
    <t>Density Yunco de Magallanes</t>
  </si>
  <si>
    <t>Density Cisne Cuello Negro</t>
  </si>
  <si>
    <t>Density Coscoroba</t>
  </si>
  <si>
    <t>Density Quetro No Volador</t>
  </si>
  <si>
    <t>Density Pato Jergón Chico</t>
  </si>
  <si>
    <t>Density Caranca</t>
  </si>
  <si>
    <t>Density Caiquén</t>
  </si>
  <si>
    <t>Density Canquén</t>
  </si>
  <si>
    <t>Density Pingüino de Magallanes</t>
  </si>
  <si>
    <t>Density Pilpilén Austral</t>
  </si>
  <si>
    <t>Density Martín Pescador</t>
  </si>
  <si>
    <t>Density Tiuque</t>
  </si>
  <si>
    <t>Density Traro</t>
  </si>
  <si>
    <t>Density Cóndor</t>
  </si>
  <si>
    <t>Density Jote Cabeza Negra</t>
  </si>
  <si>
    <t>Density Jote Cabeza Colorada</t>
  </si>
  <si>
    <t>Shannon Indice</t>
  </si>
  <si>
    <t>Simpson Indice</t>
  </si>
  <si>
    <t>Shannon Area</t>
  </si>
  <si>
    <t>Simpson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</si>
</sst>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color theme="1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165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selection activeCell="A33" sqref="A33"/>
    </sheetView>
  </sheetViews>
  <sheetFormatPr baseColWidth="10" defaultColWidth="8.88671875" defaultRowHeight="11.4" x14ac:dyDescent="0.3"/>
  <cols>
    <col min="1" max="1" width="39.21875" style="1" customWidth="1"/>
    <col min="2" max="2" width="12" style="1" customWidth="1"/>
    <col min="3" max="4" width="11.5546875" style="1" customWidth="1"/>
    <col min="5" max="5" width="10.109375" style="1" customWidth="1"/>
    <col min="6" max="6" width="9.6640625" style="1" customWidth="1"/>
    <col min="7" max="7" width="9.88671875" style="1" customWidth="1"/>
    <col min="8" max="8" width="8.88671875" style="1"/>
    <col min="9" max="9" width="10.109375" style="1" bestFit="1" customWidth="1"/>
    <col min="10" max="10" width="10.6640625" style="1" bestFit="1" customWidth="1"/>
    <col min="11" max="11" width="10.109375" style="1" bestFit="1" customWidth="1"/>
    <col min="12" max="16384" width="8.88671875" style="1"/>
  </cols>
  <sheetData>
    <row r="1" spans="1:7" ht="12" x14ac:dyDescent="0.3">
      <c r="A1" s="4" t="s">
        <v>51</v>
      </c>
      <c r="B1" s="4">
        <v>1</v>
      </c>
      <c r="C1" s="4">
        <v>2</v>
      </c>
      <c r="D1" s="4">
        <v>3</v>
      </c>
      <c r="E1" s="11">
        <v>4</v>
      </c>
      <c r="F1" s="7">
        <v>5</v>
      </c>
      <c r="G1" s="7">
        <v>6</v>
      </c>
    </row>
    <row r="2" spans="1:7" x14ac:dyDescent="0.2">
      <c r="A2" s="12" t="s">
        <v>0</v>
      </c>
      <c r="B2" s="13">
        <v>106</v>
      </c>
      <c r="C2" s="13">
        <v>21</v>
      </c>
      <c r="D2" s="13">
        <v>3</v>
      </c>
      <c r="E2" s="13">
        <v>79</v>
      </c>
      <c r="F2" s="13">
        <v>119</v>
      </c>
      <c r="G2" s="14">
        <v>28</v>
      </c>
    </row>
    <row r="3" spans="1:7" x14ac:dyDescent="0.2">
      <c r="A3" s="15" t="s">
        <v>1</v>
      </c>
      <c r="B3" s="5">
        <v>7</v>
      </c>
      <c r="C3" s="5">
        <v>16</v>
      </c>
      <c r="D3" s="5">
        <v>0</v>
      </c>
      <c r="E3" s="5">
        <v>6</v>
      </c>
      <c r="F3" s="5">
        <v>7</v>
      </c>
      <c r="G3" s="6">
        <v>10</v>
      </c>
    </row>
    <row r="4" spans="1:7" x14ac:dyDescent="0.2">
      <c r="A4" s="15" t="s">
        <v>2</v>
      </c>
      <c r="B4" s="5">
        <v>2</v>
      </c>
      <c r="C4" s="5">
        <v>16</v>
      </c>
      <c r="D4" s="5">
        <v>0</v>
      </c>
      <c r="E4" s="5">
        <v>0</v>
      </c>
      <c r="F4" s="5">
        <v>18</v>
      </c>
      <c r="G4" s="6">
        <v>15</v>
      </c>
    </row>
    <row r="5" spans="1:7" x14ac:dyDescent="0.2">
      <c r="A5" s="15" t="s">
        <v>3</v>
      </c>
      <c r="B5" s="5">
        <v>198</v>
      </c>
      <c r="C5" s="5">
        <v>64</v>
      </c>
      <c r="D5" s="5">
        <v>2</v>
      </c>
      <c r="E5" s="5">
        <v>8</v>
      </c>
      <c r="F5" s="5">
        <v>38</v>
      </c>
      <c r="G5" s="6">
        <v>281</v>
      </c>
    </row>
    <row r="6" spans="1:7" x14ac:dyDescent="0.2">
      <c r="A6" s="15" t="s">
        <v>42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6">
        <v>69</v>
      </c>
    </row>
    <row r="7" spans="1:7" x14ac:dyDescent="0.2">
      <c r="A7" s="15" t="s">
        <v>49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6">
        <v>2</v>
      </c>
    </row>
    <row r="8" spans="1:7" x14ac:dyDescent="0.2">
      <c r="A8" s="15" t="s">
        <v>5</v>
      </c>
      <c r="B8" s="5">
        <v>6</v>
      </c>
      <c r="C8" s="5">
        <v>18</v>
      </c>
      <c r="D8" s="5">
        <v>2</v>
      </c>
      <c r="E8" s="5">
        <v>0</v>
      </c>
      <c r="F8" s="5">
        <v>0</v>
      </c>
      <c r="G8" s="6">
        <v>0</v>
      </c>
    </row>
    <row r="9" spans="1:7" x14ac:dyDescent="0.2">
      <c r="A9" s="15" t="s">
        <v>4</v>
      </c>
      <c r="B9" s="5">
        <v>0</v>
      </c>
      <c r="C9" s="5">
        <v>3</v>
      </c>
      <c r="D9" s="5">
        <v>0</v>
      </c>
      <c r="E9" s="5">
        <v>1</v>
      </c>
      <c r="F9" s="5">
        <v>0</v>
      </c>
      <c r="G9" s="6">
        <v>2</v>
      </c>
    </row>
    <row r="10" spans="1:7" x14ac:dyDescent="0.2">
      <c r="A10" s="15" t="s">
        <v>6</v>
      </c>
      <c r="B10" s="5">
        <v>0</v>
      </c>
      <c r="C10" s="5">
        <v>1</v>
      </c>
      <c r="D10" s="5">
        <v>0</v>
      </c>
      <c r="E10" s="5">
        <v>0</v>
      </c>
      <c r="F10" s="5">
        <v>2</v>
      </c>
      <c r="G10" s="6">
        <v>0</v>
      </c>
    </row>
    <row r="11" spans="1:7" x14ac:dyDescent="0.2">
      <c r="A11" s="15" t="s">
        <v>7</v>
      </c>
      <c r="B11" s="5">
        <v>2</v>
      </c>
      <c r="C11" s="5">
        <v>0</v>
      </c>
      <c r="D11" s="5">
        <v>1</v>
      </c>
      <c r="E11" s="5">
        <v>1</v>
      </c>
      <c r="F11" s="5">
        <v>19</v>
      </c>
      <c r="G11" s="6">
        <v>3</v>
      </c>
    </row>
    <row r="12" spans="1:7" x14ac:dyDescent="0.2">
      <c r="A12" s="15" t="s">
        <v>8</v>
      </c>
      <c r="B12" s="5">
        <v>36</v>
      </c>
      <c r="C12" s="5">
        <v>0</v>
      </c>
      <c r="D12" s="5">
        <v>0</v>
      </c>
      <c r="E12" s="5">
        <v>12</v>
      </c>
      <c r="F12" s="5">
        <v>33</v>
      </c>
      <c r="G12" s="6">
        <v>256</v>
      </c>
    </row>
    <row r="13" spans="1:7" x14ac:dyDescent="0.2">
      <c r="A13" s="15" t="s">
        <v>45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6">
        <v>10</v>
      </c>
    </row>
    <row r="14" spans="1:7" x14ac:dyDescent="0.2">
      <c r="A14" s="15" t="s">
        <v>9</v>
      </c>
      <c r="B14" s="5">
        <v>62</v>
      </c>
      <c r="C14" s="5">
        <v>30</v>
      </c>
      <c r="D14" s="5">
        <v>1</v>
      </c>
      <c r="E14" s="5">
        <v>12</v>
      </c>
      <c r="F14" s="5">
        <v>213</v>
      </c>
      <c r="G14" s="6">
        <v>0</v>
      </c>
    </row>
    <row r="15" spans="1:7" x14ac:dyDescent="0.2">
      <c r="A15" s="15" t="s">
        <v>10</v>
      </c>
      <c r="B15" s="5"/>
      <c r="C15" s="5">
        <v>0</v>
      </c>
      <c r="D15" s="5">
        <v>0</v>
      </c>
      <c r="E15" s="5">
        <v>6</v>
      </c>
      <c r="F15" s="5">
        <v>0</v>
      </c>
      <c r="G15" s="6">
        <v>3</v>
      </c>
    </row>
    <row r="16" spans="1:7" x14ac:dyDescent="0.2">
      <c r="A16" s="15" t="s">
        <v>11</v>
      </c>
      <c r="B16" s="5">
        <v>21</v>
      </c>
      <c r="C16" s="5">
        <v>2</v>
      </c>
      <c r="D16" s="5">
        <v>2</v>
      </c>
      <c r="E16" s="5">
        <v>0</v>
      </c>
      <c r="F16" s="5">
        <v>2</v>
      </c>
      <c r="G16" s="6">
        <v>0</v>
      </c>
    </row>
    <row r="17" spans="1:7" x14ac:dyDescent="0.2">
      <c r="A17" s="15" t="s">
        <v>12</v>
      </c>
      <c r="B17" s="5">
        <v>0</v>
      </c>
      <c r="C17" s="5">
        <v>0</v>
      </c>
      <c r="D17" s="5">
        <v>0</v>
      </c>
      <c r="E17" s="5">
        <v>0</v>
      </c>
      <c r="F17" s="5">
        <v>12</v>
      </c>
      <c r="G17" s="6">
        <v>49</v>
      </c>
    </row>
    <row r="18" spans="1:7" x14ac:dyDescent="0.2">
      <c r="A18" s="15" t="s">
        <v>13</v>
      </c>
      <c r="B18" s="5">
        <v>0</v>
      </c>
      <c r="C18" s="5">
        <v>0</v>
      </c>
      <c r="D18" s="5">
        <v>0</v>
      </c>
      <c r="E18" s="5">
        <v>1</v>
      </c>
      <c r="F18" s="5">
        <v>0</v>
      </c>
      <c r="G18" s="6">
        <v>5</v>
      </c>
    </row>
    <row r="19" spans="1:7" x14ac:dyDescent="0.2">
      <c r="A19" s="15" t="s">
        <v>14</v>
      </c>
      <c r="B19" s="5">
        <v>3</v>
      </c>
      <c r="C19" s="5">
        <v>0</v>
      </c>
      <c r="D19" s="5">
        <v>0</v>
      </c>
      <c r="E19" s="5">
        <v>0</v>
      </c>
      <c r="F19" s="5">
        <v>17</v>
      </c>
      <c r="G19" s="6">
        <v>0</v>
      </c>
    </row>
    <row r="20" spans="1:7" x14ac:dyDescent="0.2">
      <c r="A20" s="15" t="s">
        <v>15</v>
      </c>
      <c r="B20" s="5">
        <v>7</v>
      </c>
      <c r="C20" s="5">
        <v>0</v>
      </c>
      <c r="D20" s="5">
        <v>0</v>
      </c>
      <c r="E20" s="5">
        <v>0</v>
      </c>
      <c r="F20" s="5">
        <v>7</v>
      </c>
      <c r="G20" s="6">
        <v>22</v>
      </c>
    </row>
    <row r="21" spans="1:7" x14ac:dyDescent="0.2">
      <c r="A21" s="15" t="s">
        <v>16</v>
      </c>
      <c r="B21" s="5">
        <v>0</v>
      </c>
      <c r="C21" s="5">
        <v>3</v>
      </c>
      <c r="D21" s="5">
        <v>0</v>
      </c>
      <c r="E21" s="5">
        <v>0</v>
      </c>
      <c r="F21" s="5">
        <v>0</v>
      </c>
      <c r="G21" s="6">
        <v>0</v>
      </c>
    </row>
    <row r="22" spans="1:7" x14ac:dyDescent="0.2">
      <c r="A22" s="15" t="s">
        <v>17</v>
      </c>
      <c r="B22" s="5">
        <v>4</v>
      </c>
      <c r="C22" s="5">
        <v>2</v>
      </c>
      <c r="D22" s="5">
        <v>0</v>
      </c>
      <c r="E22" s="5">
        <v>0</v>
      </c>
      <c r="F22" s="5">
        <v>0</v>
      </c>
      <c r="G22" s="6">
        <v>0</v>
      </c>
    </row>
    <row r="23" spans="1:7" x14ac:dyDescent="0.2">
      <c r="A23" s="15" t="s">
        <v>41</v>
      </c>
      <c r="B23" s="5">
        <v>1</v>
      </c>
      <c r="C23" s="5">
        <v>0</v>
      </c>
      <c r="D23" s="5">
        <v>0</v>
      </c>
      <c r="E23" s="5">
        <v>0</v>
      </c>
      <c r="F23" s="5">
        <v>0</v>
      </c>
      <c r="G23" s="6">
        <v>0</v>
      </c>
    </row>
    <row r="24" spans="1:7" x14ac:dyDescent="0.2">
      <c r="A24" s="15" t="s">
        <v>47</v>
      </c>
      <c r="B24" s="5">
        <v>8</v>
      </c>
      <c r="C24" s="5">
        <v>1</v>
      </c>
      <c r="D24" s="5">
        <v>0</v>
      </c>
      <c r="E24" s="5">
        <v>13</v>
      </c>
      <c r="F24" s="5">
        <v>23</v>
      </c>
      <c r="G24" s="6">
        <v>0</v>
      </c>
    </row>
    <row r="25" spans="1:7" x14ac:dyDescent="0.2">
      <c r="A25" s="15" t="s">
        <v>43</v>
      </c>
      <c r="B25" s="5">
        <v>1</v>
      </c>
      <c r="C25" s="5">
        <v>0</v>
      </c>
      <c r="D25" s="5">
        <v>0</v>
      </c>
      <c r="E25" s="5">
        <v>0</v>
      </c>
      <c r="F25" s="5">
        <v>0</v>
      </c>
      <c r="G25" s="6">
        <v>0</v>
      </c>
    </row>
    <row r="26" spans="1:7" x14ac:dyDescent="0.2">
      <c r="A26" s="16" t="s">
        <v>39</v>
      </c>
      <c r="B26" s="17">
        <v>0</v>
      </c>
      <c r="C26" s="17">
        <v>1</v>
      </c>
      <c r="D26" s="17">
        <v>0</v>
      </c>
      <c r="E26" s="17">
        <v>0</v>
      </c>
      <c r="F26" s="17">
        <v>0</v>
      </c>
      <c r="G26" s="18">
        <v>0</v>
      </c>
    </row>
    <row r="27" spans="1:7" x14ac:dyDescent="0.3">
      <c r="A27" s="1" t="s">
        <v>52</v>
      </c>
      <c r="B27" s="3">
        <f>SUM(B2:B26)</f>
        <v>464</v>
      </c>
      <c r="C27" s="3">
        <f t="shared" ref="C27:G27" si="0">SUM(C2:C26)</f>
        <v>178</v>
      </c>
      <c r="D27" s="3">
        <f t="shared" si="0"/>
        <v>11</v>
      </c>
      <c r="E27" s="3">
        <f t="shared" si="0"/>
        <v>139</v>
      </c>
      <c r="F27" s="3">
        <f>SUM(F2:F26)</f>
        <v>510</v>
      </c>
      <c r="G27" s="3">
        <f t="shared" si="0"/>
        <v>755</v>
      </c>
    </row>
    <row r="28" spans="1:7" x14ac:dyDescent="0.3">
      <c r="A28" s="1" t="s">
        <v>53</v>
      </c>
      <c r="B28" s="19">
        <v>111.4</v>
      </c>
      <c r="C28" s="19">
        <v>83.4</v>
      </c>
      <c r="D28" s="19">
        <v>23.1</v>
      </c>
      <c r="E28" s="19">
        <v>75</v>
      </c>
      <c r="F28" s="19">
        <v>145.19999999999999</v>
      </c>
      <c r="G28" s="19">
        <v>69.099999999999994</v>
      </c>
    </row>
    <row r="29" spans="1:7" x14ac:dyDescent="0.3">
      <c r="A29" s="1" t="s">
        <v>18</v>
      </c>
      <c r="B29" s="2">
        <f>(B27/2057)*100</f>
        <v>22.557122022362663</v>
      </c>
      <c r="C29" s="2">
        <f t="shared" ref="C29:G29" si="1">(C27/2057)*100</f>
        <v>8.6533787068546442</v>
      </c>
      <c r="D29" s="2">
        <f t="shared" si="1"/>
        <v>0.53475935828876997</v>
      </c>
      <c r="E29" s="2">
        <f t="shared" si="1"/>
        <v>6.7574137092853679</v>
      </c>
      <c r="F29" s="2">
        <f t="shared" si="1"/>
        <v>24.793388429752067</v>
      </c>
      <c r="G29" s="2">
        <f t="shared" si="1"/>
        <v>36.703937773456488</v>
      </c>
    </row>
    <row r="30" spans="1:7" x14ac:dyDescent="0.2">
      <c r="A30" s="1" t="s">
        <v>54</v>
      </c>
      <c r="B30" s="8">
        <f>464/111.4</f>
        <v>4.1651705565529618</v>
      </c>
      <c r="C30" s="8">
        <f>C27/83.4</f>
        <v>2.1342925659472423</v>
      </c>
      <c r="D30" s="8">
        <f>11/23.1</f>
        <v>0.47619047619047616</v>
      </c>
      <c r="E30" s="8">
        <f>139/75</f>
        <v>1.8533333333333333</v>
      </c>
      <c r="F30" s="8">
        <f>510/145.2</f>
        <v>3.5123966942148761</v>
      </c>
      <c r="G30" s="8">
        <f>755/69.1</f>
        <v>10.92619392185239</v>
      </c>
    </row>
    <row r="31" spans="1:7" x14ac:dyDescent="0.3">
      <c r="A31" s="1" t="s">
        <v>82</v>
      </c>
      <c r="B31" s="2">
        <v>1.7070000000000001</v>
      </c>
      <c r="C31" s="2">
        <v>1.91</v>
      </c>
      <c r="D31" s="2">
        <v>1.72</v>
      </c>
      <c r="E31" s="2">
        <v>1.5069999999999999</v>
      </c>
      <c r="F31" s="2">
        <v>1.8169999999999999</v>
      </c>
      <c r="G31" s="2">
        <v>1.6559999999999999</v>
      </c>
    </row>
    <row r="32" spans="1:7" x14ac:dyDescent="0.3">
      <c r="A32" s="1" t="s">
        <v>83</v>
      </c>
      <c r="B32" s="2">
        <f>1-0.261</f>
        <v>0.73899999999999999</v>
      </c>
      <c r="C32" s="2">
        <f>1-0.198</f>
        <v>0.80200000000000005</v>
      </c>
      <c r="D32" s="2">
        <f>1-0.19</f>
        <v>0.81</v>
      </c>
      <c r="E32" s="2">
        <f>1-0.353</f>
        <v>0.64700000000000002</v>
      </c>
      <c r="F32" s="2">
        <f>1-0.245</f>
        <v>0.755</v>
      </c>
      <c r="G32" s="2">
        <f>1-0.269</f>
        <v>0.73099999999999998</v>
      </c>
    </row>
    <row r="33" spans="1:7" x14ac:dyDescent="0.3">
      <c r="A33" s="1" t="s">
        <v>80</v>
      </c>
      <c r="B33" s="2">
        <v>2.1459999999999999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</row>
    <row r="34" spans="1:7" x14ac:dyDescent="0.3">
      <c r="A34" s="1" t="s">
        <v>81</v>
      </c>
      <c r="B34" s="2">
        <f>1-0.167</f>
        <v>0.83299999999999996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</row>
    <row r="35" spans="1:7" x14ac:dyDescent="0.3">
      <c r="A35" s="1" t="s">
        <v>19</v>
      </c>
      <c r="B35" s="2">
        <f>(B2/356)*100</f>
        <v>29.775280898876407</v>
      </c>
      <c r="C35" s="2">
        <f t="shared" ref="C35:G35" si="2">(C2/356)*100</f>
        <v>5.8988764044943816</v>
      </c>
      <c r="D35" s="2">
        <f t="shared" si="2"/>
        <v>0.84269662921348309</v>
      </c>
      <c r="E35" s="2">
        <f t="shared" si="2"/>
        <v>22.191011235955056</v>
      </c>
      <c r="F35" s="2">
        <f t="shared" si="2"/>
        <v>33.426966292134829</v>
      </c>
      <c r="G35" s="2">
        <f t="shared" si="2"/>
        <v>7.8651685393258424</v>
      </c>
    </row>
    <row r="36" spans="1:7" x14ac:dyDescent="0.2">
      <c r="A36" s="1" t="s">
        <v>55</v>
      </c>
      <c r="B36" s="8">
        <f>106/111.4</f>
        <v>0.95152603231597843</v>
      </c>
      <c r="C36" s="8">
        <f>21/83.4</f>
        <v>0.25179856115107913</v>
      </c>
      <c r="D36" s="8">
        <f>3/23.1</f>
        <v>0.12987012987012986</v>
      </c>
      <c r="E36" s="8">
        <f>79/75</f>
        <v>1.0533333333333332</v>
      </c>
      <c r="F36" s="8">
        <f>119/145.2</f>
        <v>0.81955922865013775</v>
      </c>
      <c r="G36" s="8">
        <f>28/69.1</f>
        <v>0.40520984081041972</v>
      </c>
    </row>
    <row r="37" spans="1:7" x14ac:dyDescent="0.3">
      <c r="A37" s="1" t="s">
        <v>20</v>
      </c>
      <c r="B37" s="2">
        <f t="shared" ref="B37:G37" si="3">(B3/46)*100</f>
        <v>15.217391304347828</v>
      </c>
      <c r="C37" s="2">
        <f t="shared" si="3"/>
        <v>34.782608695652172</v>
      </c>
      <c r="D37" s="2">
        <f t="shared" si="3"/>
        <v>0</v>
      </c>
      <c r="E37" s="2">
        <f t="shared" si="3"/>
        <v>13.043478260869565</v>
      </c>
      <c r="F37" s="2">
        <f t="shared" si="3"/>
        <v>15.217391304347828</v>
      </c>
      <c r="G37" s="2">
        <f t="shared" si="3"/>
        <v>21.739130434782609</v>
      </c>
    </row>
    <row r="38" spans="1:7" x14ac:dyDescent="0.2">
      <c r="A38" s="1" t="s">
        <v>56</v>
      </c>
      <c r="B38" s="9">
        <f>7/111.4</f>
        <v>6.283662477558348E-2</v>
      </c>
      <c r="C38" s="9">
        <f>16/83.4</f>
        <v>0.19184652278177458</v>
      </c>
      <c r="D38" s="9">
        <f>0/23.1</f>
        <v>0</v>
      </c>
      <c r="E38" s="9">
        <f>6/75</f>
        <v>0.08</v>
      </c>
      <c r="F38" s="9">
        <f>7/145.2</f>
        <v>4.8209366391184574E-2</v>
      </c>
      <c r="G38" s="9">
        <f>10/69.1</f>
        <v>0.14471780028943562</v>
      </c>
    </row>
    <row r="39" spans="1:7" x14ac:dyDescent="0.3">
      <c r="A39" s="1" t="s">
        <v>21</v>
      </c>
      <c r="B39" s="2">
        <f t="shared" ref="B39:G39" si="4">(B4/51)*100</f>
        <v>3.9215686274509802</v>
      </c>
      <c r="C39" s="2">
        <f t="shared" si="4"/>
        <v>31.372549019607842</v>
      </c>
      <c r="D39" s="2">
        <f t="shared" si="4"/>
        <v>0</v>
      </c>
      <c r="E39" s="2">
        <f t="shared" si="4"/>
        <v>0</v>
      </c>
      <c r="F39" s="2">
        <f t="shared" si="4"/>
        <v>35.294117647058826</v>
      </c>
      <c r="G39" s="2">
        <f t="shared" si="4"/>
        <v>29.411764705882355</v>
      </c>
    </row>
    <row r="40" spans="1:7" x14ac:dyDescent="0.2">
      <c r="A40" s="1" t="s">
        <v>57</v>
      </c>
      <c r="B40" s="9">
        <f>2/111.4</f>
        <v>1.7953321364452424E-2</v>
      </c>
      <c r="C40" s="9">
        <f>16/83.4</f>
        <v>0.19184652278177458</v>
      </c>
      <c r="D40" s="9">
        <f>0/23.1</f>
        <v>0</v>
      </c>
      <c r="E40" s="9">
        <f>0/75</f>
        <v>0</v>
      </c>
      <c r="F40" s="9">
        <f>18/145.2</f>
        <v>0.12396694214876033</v>
      </c>
      <c r="G40" s="9">
        <f>15/69.1</f>
        <v>0.21707670043415342</v>
      </c>
    </row>
    <row r="41" spans="1:7" x14ac:dyDescent="0.3">
      <c r="A41" s="1" t="s">
        <v>22</v>
      </c>
      <c r="B41" s="2">
        <f t="shared" ref="B41:G41" si="5">(B5/591)*100</f>
        <v>33.502538071065992</v>
      </c>
      <c r="C41" s="2">
        <f t="shared" si="5"/>
        <v>10.829103214890017</v>
      </c>
      <c r="D41" s="2">
        <f t="shared" si="5"/>
        <v>0.33840947546531303</v>
      </c>
      <c r="E41" s="2">
        <f t="shared" si="5"/>
        <v>1.3536379018612521</v>
      </c>
      <c r="F41" s="2">
        <f t="shared" si="5"/>
        <v>6.429780033840947</v>
      </c>
      <c r="G41" s="2">
        <f t="shared" si="5"/>
        <v>47.546531302876481</v>
      </c>
    </row>
    <row r="42" spans="1:7" x14ac:dyDescent="0.2">
      <c r="A42" s="1" t="s">
        <v>58</v>
      </c>
      <c r="B42" s="8">
        <f>198/111.4</f>
        <v>1.7773788150807899</v>
      </c>
      <c r="C42" s="8">
        <f>64/83.4</f>
        <v>0.76738609112709832</v>
      </c>
      <c r="D42" s="8">
        <f>2/23.1</f>
        <v>8.6580086580086577E-2</v>
      </c>
      <c r="E42" s="8">
        <f>8/75</f>
        <v>0.10666666666666667</v>
      </c>
      <c r="F42" s="8">
        <f>38/145.2</f>
        <v>0.26170798898071629</v>
      </c>
      <c r="G42" s="8">
        <f>281/69.1</f>
        <v>4.0665701881331406</v>
      </c>
    </row>
    <row r="43" spans="1:7" x14ac:dyDescent="0.3">
      <c r="A43" s="1" t="s">
        <v>44</v>
      </c>
      <c r="B43" s="2">
        <f t="shared" ref="B43:G43" si="6">(B6/69)*100</f>
        <v>0</v>
      </c>
      <c r="C43" s="2">
        <f t="shared" si="6"/>
        <v>0</v>
      </c>
      <c r="D43" s="2">
        <f t="shared" si="6"/>
        <v>0</v>
      </c>
      <c r="E43" s="2">
        <f t="shared" si="6"/>
        <v>0</v>
      </c>
      <c r="F43" s="2">
        <f t="shared" si="6"/>
        <v>0</v>
      </c>
      <c r="G43" s="2">
        <f t="shared" si="6"/>
        <v>100</v>
      </c>
    </row>
    <row r="44" spans="1:7" x14ac:dyDescent="0.2">
      <c r="A44" s="1" t="s">
        <v>59</v>
      </c>
      <c r="B44" s="8">
        <f>0/111.4</f>
        <v>0</v>
      </c>
      <c r="C44" s="8">
        <f>0/83.4</f>
        <v>0</v>
      </c>
      <c r="D44" s="8">
        <f>0/23.1</f>
        <v>0</v>
      </c>
      <c r="E44" s="8">
        <f>0/75</f>
        <v>0</v>
      </c>
      <c r="F44" s="8">
        <f>0/145.2</f>
        <v>0</v>
      </c>
      <c r="G44" s="8">
        <f>69/69.1</f>
        <v>0.99855282199710571</v>
      </c>
    </row>
    <row r="45" spans="1:7" x14ac:dyDescent="0.3">
      <c r="A45" s="1" t="s">
        <v>50</v>
      </c>
      <c r="B45" s="2">
        <f t="shared" ref="B45:G45" si="7">(B7/2)*100</f>
        <v>0</v>
      </c>
      <c r="C45" s="2">
        <f t="shared" si="7"/>
        <v>0</v>
      </c>
      <c r="D45" s="2">
        <f t="shared" si="7"/>
        <v>0</v>
      </c>
      <c r="E45" s="2">
        <f t="shared" si="7"/>
        <v>0</v>
      </c>
      <c r="F45" s="2">
        <f t="shared" si="7"/>
        <v>0</v>
      </c>
      <c r="G45" s="2">
        <f t="shared" si="7"/>
        <v>100</v>
      </c>
    </row>
    <row r="46" spans="1:7" x14ac:dyDescent="0.2">
      <c r="A46" s="1" t="s">
        <v>60</v>
      </c>
      <c r="B46" s="8">
        <f>0/111.4</f>
        <v>0</v>
      </c>
      <c r="C46" s="8">
        <f>0/83.4</f>
        <v>0</v>
      </c>
      <c r="D46" s="8">
        <f>0/23.1</f>
        <v>0</v>
      </c>
      <c r="E46" s="8">
        <f>0/75</f>
        <v>0</v>
      </c>
      <c r="F46" s="8">
        <f>0/145.2</f>
        <v>0</v>
      </c>
      <c r="G46" s="8">
        <f>2/69.1</f>
        <v>2.8943560057887122E-2</v>
      </c>
    </row>
    <row r="47" spans="1:7" x14ac:dyDescent="0.3">
      <c r="A47" s="1" t="s">
        <v>31</v>
      </c>
      <c r="B47" s="10">
        <f t="shared" ref="B47:G47" si="8">(B8/26)*100</f>
        <v>23.076923076923077</v>
      </c>
      <c r="C47" s="10">
        <f t="shared" si="8"/>
        <v>69.230769230769226</v>
      </c>
      <c r="D47" s="10">
        <f t="shared" si="8"/>
        <v>7.6923076923076925</v>
      </c>
      <c r="E47" s="10">
        <f t="shared" si="8"/>
        <v>0</v>
      </c>
      <c r="F47" s="10">
        <f t="shared" si="8"/>
        <v>0</v>
      </c>
      <c r="G47" s="10">
        <f t="shared" si="8"/>
        <v>0</v>
      </c>
    </row>
    <row r="48" spans="1:7" x14ac:dyDescent="0.2">
      <c r="A48" s="1" t="s">
        <v>61</v>
      </c>
      <c r="B48" s="8">
        <f>6/111.4</f>
        <v>5.385996409335727E-2</v>
      </c>
      <c r="C48" s="8">
        <f>18/83.4</f>
        <v>0.21582733812949639</v>
      </c>
      <c r="D48" s="8">
        <f>2/23.1</f>
        <v>8.6580086580086577E-2</v>
      </c>
      <c r="E48" s="8">
        <f>0/75</f>
        <v>0</v>
      </c>
      <c r="F48" s="8">
        <f>0/145.2</f>
        <v>0</v>
      </c>
      <c r="G48" s="8">
        <f>0/69.1</f>
        <v>0</v>
      </c>
    </row>
    <row r="49" spans="1:7" x14ac:dyDescent="0.3">
      <c r="A49" s="1" t="s">
        <v>23</v>
      </c>
      <c r="B49" s="2">
        <f t="shared" ref="B49:G49" si="9">(B9/6)*100</f>
        <v>0</v>
      </c>
      <c r="C49" s="2">
        <f t="shared" si="9"/>
        <v>50</v>
      </c>
      <c r="D49" s="2">
        <f t="shared" si="9"/>
        <v>0</v>
      </c>
      <c r="E49" s="2">
        <f t="shared" si="9"/>
        <v>16.666666666666664</v>
      </c>
      <c r="F49" s="2">
        <f t="shared" si="9"/>
        <v>0</v>
      </c>
      <c r="G49" s="2">
        <f t="shared" si="9"/>
        <v>33.333333333333329</v>
      </c>
    </row>
    <row r="50" spans="1:7" x14ac:dyDescent="0.2">
      <c r="A50" s="1" t="s">
        <v>62</v>
      </c>
      <c r="B50" s="8">
        <f>0/111.4</f>
        <v>0</v>
      </c>
      <c r="C50" s="8">
        <f>3/83.4</f>
        <v>3.5971223021582732E-2</v>
      </c>
      <c r="D50" s="8">
        <f>0/23.1</f>
        <v>0</v>
      </c>
      <c r="E50" s="8">
        <f>1/75</f>
        <v>1.3333333333333334E-2</v>
      </c>
      <c r="F50" s="8">
        <f>0/145.2</f>
        <v>0</v>
      </c>
      <c r="G50" s="8">
        <f>2/69.1</f>
        <v>2.8943560057887122E-2</v>
      </c>
    </row>
    <row r="51" spans="1:7" x14ac:dyDescent="0.3">
      <c r="A51" s="1" t="s">
        <v>40</v>
      </c>
      <c r="B51" s="2">
        <f t="shared" ref="B51:G51" si="10">(B10/3)*100</f>
        <v>0</v>
      </c>
      <c r="C51" s="2">
        <f t="shared" si="10"/>
        <v>33.333333333333329</v>
      </c>
      <c r="D51" s="2">
        <f t="shared" si="10"/>
        <v>0</v>
      </c>
      <c r="E51" s="2">
        <f t="shared" si="10"/>
        <v>0</v>
      </c>
      <c r="F51" s="2">
        <f t="shared" si="10"/>
        <v>66.666666666666657</v>
      </c>
      <c r="G51" s="2">
        <f t="shared" si="10"/>
        <v>0</v>
      </c>
    </row>
    <row r="52" spans="1:7" x14ac:dyDescent="0.2">
      <c r="A52" s="1" t="s">
        <v>63</v>
      </c>
      <c r="B52" s="8">
        <f>0/111.4</f>
        <v>0</v>
      </c>
      <c r="C52" s="8">
        <f>1/83.4</f>
        <v>1.1990407673860911E-2</v>
      </c>
      <c r="D52" s="8">
        <f>0/23.1</f>
        <v>0</v>
      </c>
      <c r="E52" s="8">
        <f>0/75</f>
        <v>0</v>
      </c>
      <c r="F52" s="8">
        <f>2/145.2</f>
        <v>1.3774104683195593E-2</v>
      </c>
      <c r="G52" s="8">
        <f>0/69.1</f>
        <v>0</v>
      </c>
    </row>
    <row r="53" spans="1:7" x14ac:dyDescent="0.3">
      <c r="A53" s="1" t="s">
        <v>32</v>
      </c>
      <c r="B53" s="2">
        <f t="shared" ref="B53:G53" si="11">(B11/26)*100</f>
        <v>7.6923076923076925</v>
      </c>
      <c r="C53" s="2">
        <f t="shared" si="11"/>
        <v>0</v>
      </c>
      <c r="D53" s="2">
        <f t="shared" si="11"/>
        <v>3.8461538461538463</v>
      </c>
      <c r="E53" s="2">
        <f t="shared" si="11"/>
        <v>3.8461538461538463</v>
      </c>
      <c r="F53" s="2">
        <f t="shared" si="11"/>
        <v>73.076923076923066</v>
      </c>
      <c r="G53" s="2">
        <f t="shared" si="11"/>
        <v>11.538461538461538</v>
      </c>
    </row>
    <row r="54" spans="1:7" x14ac:dyDescent="0.2">
      <c r="A54" s="1" t="s">
        <v>64</v>
      </c>
      <c r="B54" s="8">
        <f>2/111.4</f>
        <v>1.7953321364452424E-2</v>
      </c>
      <c r="C54" s="8">
        <f>0/83.4</f>
        <v>0</v>
      </c>
      <c r="D54" s="8">
        <f>1/23.1</f>
        <v>4.3290043290043288E-2</v>
      </c>
      <c r="E54" s="8">
        <f>1/75</f>
        <v>1.3333333333333334E-2</v>
      </c>
      <c r="F54" s="8">
        <f>19/145.2</f>
        <v>0.13085399449035814</v>
      </c>
      <c r="G54" s="8">
        <f>3/69.1</f>
        <v>4.3415340086830685E-2</v>
      </c>
    </row>
    <row r="55" spans="1:7" x14ac:dyDescent="0.3">
      <c r="A55" s="1" t="s">
        <v>33</v>
      </c>
      <c r="B55" s="2">
        <f t="shared" ref="B55:G55" si="12">(B12/337)*100</f>
        <v>10.682492581602373</v>
      </c>
      <c r="C55" s="2">
        <f t="shared" si="12"/>
        <v>0</v>
      </c>
      <c r="D55" s="2">
        <f t="shared" si="12"/>
        <v>0</v>
      </c>
      <c r="E55" s="2">
        <f t="shared" si="12"/>
        <v>3.5608308605341246</v>
      </c>
      <c r="F55" s="2">
        <f t="shared" si="12"/>
        <v>9.792284866468842</v>
      </c>
      <c r="G55" s="2">
        <f t="shared" si="12"/>
        <v>75.964391691394667</v>
      </c>
    </row>
    <row r="56" spans="1:7" x14ac:dyDescent="0.2">
      <c r="A56" s="1" t="s">
        <v>65</v>
      </c>
      <c r="B56" s="8">
        <f>36/111.4</f>
        <v>0.3231597845601436</v>
      </c>
      <c r="C56" s="8">
        <f>0/83.4</f>
        <v>0</v>
      </c>
      <c r="D56" s="8">
        <f>1/23.1</f>
        <v>4.3290043290043288E-2</v>
      </c>
      <c r="E56" s="8">
        <f>12/75</f>
        <v>0.16</v>
      </c>
      <c r="F56" s="8">
        <f>33/145.2</f>
        <v>0.22727272727272729</v>
      </c>
      <c r="G56" s="8">
        <f>256/69.1</f>
        <v>3.7047756874095517</v>
      </c>
    </row>
    <row r="57" spans="1:7" x14ac:dyDescent="0.3">
      <c r="A57" s="1" t="s">
        <v>46</v>
      </c>
      <c r="B57" s="2">
        <f t="shared" ref="B57:G57" si="13">(B13/10)*100</f>
        <v>0</v>
      </c>
      <c r="C57" s="2">
        <f t="shared" si="13"/>
        <v>0</v>
      </c>
      <c r="D57" s="2">
        <f t="shared" si="13"/>
        <v>0</v>
      </c>
      <c r="E57" s="2">
        <f t="shared" si="13"/>
        <v>0</v>
      </c>
      <c r="F57" s="2">
        <f t="shared" si="13"/>
        <v>0</v>
      </c>
      <c r="G57" s="2">
        <f t="shared" si="13"/>
        <v>100</v>
      </c>
    </row>
    <row r="58" spans="1:7" x14ac:dyDescent="0.2">
      <c r="A58" s="1" t="s">
        <v>66</v>
      </c>
      <c r="B58" s="8">
        <f>0/111.4</f>
        <v>0</v>
      </c>
      <c r="C58" s="8">
        <f>0/83.4</f>
        <v>0</v>
      </c>
      <c r="D58" s="8">
        <f>0/23.1</f>
        <v>0</v>
      </c>
      <c r="E58" s="8">
        <f>0/75</f>
        <v>0</v>
      </c>
      <c r="F58" s="8">
        <f>0/145.2</f>
        <v>0</v>
      </c>
      <c r="G58" s="8">
        <f>10/69.1</f>
        <v>0.14471780028943562</v>
      </c>
    </row>
    <row r="59" spans="1:7" x14ac:dyDescent="0.3">
      <c r="A59" s="1" t="s">
        <v>24</v>
      </c>
      <c r="B59" s="2">
        <f t="shared" ref="B59:G59" si="14">(B14/318)*100</f>
        <v>19.49685534591195</v>
      </c>
      <c r="C59" s="2">
        <f t="shared" si="14"/>
        <v>9.433962264150944</v>
      </c>
      <c r="D59" s="2">
        <f t="shared" si="14"/>
        <v>0.31446540880503149</v>
      </c>
      <c r="E59" s="2">
        <f t="shared" si="14"/>
        <v>3.7735849056603774</v>
      </c>
      <c r="F59" s="2">
        <f t="shared" si="14"/>
        <v>66.981132075471692</v>
      </c>
      <c r="G59" s="2">
        <f t="shared" si="14"/>
        <v>0</v>
      </c>
    </row>
    <row r="60" spans="1:7" x14ac:dyDescent="0.2">
      <c r="A60" s="1" t="s">
        <v>67</v>
      </c>
      <c r="B60" s="8">
        <f>62/111.4</f>
        <v>0.55655296229802509</v>
      </c>
      <c r="C60" s="8">
        <f>30/83.4</f>
        <v>0.35971223021582732</v>
      </c>
      <c r="D60" s="8">
        <f>1/23.1</f>
        <v>4.3290043290043288E-2</v>
      </c>
      <c r="E60" s="8">
        <f>12/75</f>
        <v>0.16</v>
      </c>
      <c r="F60" s="8">
        <f>213/145.2</f>
        <v>1.4669421487603307</v>
      </c>
      <c r="G60" s="8">
        <f>0/69.1</f>
        <v>0</v>
      </c>
    </row>
    <row r="61" spans="1:7" x14ac:dyDescent="0.3">
      <c r="A61" s="1" t="s">
        <v>25</v>
      </c>
      <c r="B61" s="2">
        <f t="shared" ref="B61:G61" si="15">(B15/9)*100</f>
        <v>0</v>
      </c>
      <c r="C61" s="2">
        <f t="shared" si="15"/>
        <v>0</v>
      </c>
      <c r="D61" s="2">
        <f t="shared" si="15"/>
        <v>0</v>
      </c>
      <c r="E61" s="2">
        <f t="shared" si="15"/>
        <v>66.666666666666657</v>
      </c>
      <c r="F61" s="2">
        <f t="shared" si="15"/>
        <v>0</v>
      </c>
      <c r="G61" s="2">
        <f t="shared" si="15"/>
        <v>33.333333333333329</v>
      </c>
    </row>
    <row r="62" spans="1:7" x14ac:dyDescent="0.2">
      <c r="A62" s="1" t="s">
        <v>68</v>
      </c>
      <c r="B62" s="8">
        <f>0/111.4</f>
        <v>0</v>
      </c>
      <c r="C62" s="8">
        <f>0/83.4</f>
        <v>0</v>
      </c>
      <c r="D62" s="8">
        <f>0/23.1</f>
        <v>0</v>
      </c>
      <c r="E62" s="8">
        <f>6/75</f>
        <v>0.08</v>
      </c>
      <c r="F62" s="8">
        <f>0/145.2</f>
        <v>0</v>
      </c>
      <c r="G62" s="8">
        <f>3/69.1</f>
        <v>4.3415340086830685E-2</v>
      </c>
    </row>
    <row r="63" spans="1:7" x14ac:dyDescent="0.3">
      <c r="A63" s="1" t="s">
        <v>34</v>
      </c>
      <c r="B63" s="2">
        <f t="shared" ref="B63:G63" si="16">(B16/27)*100</f>
        <v>77.777777777777786</v>
      </c>
      <c r="C63" s="2">
        <f t="shared" si="16"/>
        <v>7.4074074074074066</v>
      </c>
      <c r="D63" s="2">
        <f t="shared" si="16"/>
        <v>7.4074074074074066</v>
      </c>
      <c r="E63" s="2">
        <f t="shared" si="16"/>
        <v>0</v>
      </c>
      <c r="F63" s="2">
        <f t="shared" si="16"/>
        <v>7.4074074074074066</v>
      </c>
      <c r="G63" s="2">
        <f t="shared" si="16"/>
        <v>0</v>
      </c>
    </row>
    <row r="64" spans="1:7" x14ac:dyDescent="0.2">
      <c r="A64" s="1" t="s">
        <v>69</v>
      </c>
      <c r="B64" s="8">
        <f>21/111.4</f>
        <v>0.18850987432675043</v>
      </c>
      <c r="C64" s="8">
        <f>2/83.4</f>
        <v>2.3980815347721823E-2</v>
      </c>
      <c r="D64" s="8">
        <f>2/23.1</f>
        <v>8.6580086580086577E-2</v>
      </c>
      <c r="E64" s="8">
        <f>0/75</f>
        <v>0</v>
      </c>
      <c r="F64" s="8">
        <f>2/145.2</f>
        <v>1.3774104683195593E-2</v>
      </c>
      <c r="G64" s="8">
        <f>0/69.1</f>
        <v>0</v>
      </c>
    </row>
    <row r="65" spans="1:7" x14ac:dyDescent="0.3">
      <c r="A65" s="1" t="s">
        <v>35</v>
      </c>
      <c r="B65" s="2">
        <f t="shared" ref="B65:G65" si="17">(B17/61)*100</f>
        <v>0</v>
      </c>
      <c r="C65" s="2">
        <f t="shared" si="17"/>
        <v>0</v>
      </c>
      <c r="D65" s="2">
        <f t="shared" si="17"/>
        <v>0</v>
      </c>
      <c r="E65" s="2">
        <f t="shared" si="17"/>
        <v>0</v>
      </c>
      <c r="F65" s="2">
        <f t="shared" si="17"/>
        <v>19.672131147540984</v>
      </c>
      <c r="G65" s="2">
        <f t="shared" si="17"/>
        <v>80.327868852459019</v>
      </c>
    </row>
    <row r="66" spans="1:7" x14ac:dyDescent="0.2">
      <c r="A66" s="1" t="s">
        <v>70</v>
      </c>
      <c r="B66" s="8">
        <f>0/111.4</f>
        <v>0</v>
      </c>
      <c r="C66" s="8">
        <f>0/83.4</f>
        <v>0</v>
      </c>
      <c r="D66" s="8">
        <f>0/23.1</f>
        <v>0</v>
      </c>
      <c r="E66" s="8">
        <f>0/75</f>
        <v>0</v>
      </c>
      <c r="F66" s="8">
        <f>12/145.2</f>
        <v>8.2644628099173556E-2</v>
      </c>
      <c r="G66" s="8">
        <f>49/69.1</f>
        <v>0.70911722141823452</v>
      </c>
    </row>
    <row r="67" spans="1:7" x14ac:dyDescent="0.3">
      <c r="A67" s="1" t="s">
        <v>36</v>
      </c>
      <c r="B67" s="2">
        <f t="shared" ref="B67:G67" si="18">(B18/6)*100</f>
        <v>0</v>
      </c>
      <c r="C67" s="2">
        <f t="shared" si="18"/>
        <v>0</v>
      </c>
      <c r="D67" s="2">
        <f t="shared" si="18"/>
        <v>0</v>
      </c>
      <c r="E67" s="2">
        <f t="shared" si="18"/>
        <v>16.666666666666664</v>
      </c>
      <c r="F67" s="2">
        <f t="shared" si="18"/>
        <v>0</v>
      </c>
      <c r="G67" s="2">
        <f t="shared" si="18"/>
        <v>83.333333333333343</v>
      </c>
    </row>
    <row r="68" spans="1:7" x14ac:dyDescent="0.2">
      <c r="A68" s="1" t="s">
        <v>71</v>
      </c>
      <c r="B68" s="8">
        <f>0/111.4</f>
        <v>0</v>
      </c>
      <c r="C68" s="8">
        <f>0/83.4</f>
        <v>0</v>
      </c>
      <c r="D68" s="8">
        <f t="shared" ref="D68" si="19">0/23.1</f>
        <v>0</v>
      </c>
      <c r="E68" s="8">
        <f>1/75</f>
        <v>1.3333333333333334E-2</v>
      </c>
      <c r="F68" s="8">
        <f>0/145.2</f>
        <v>0</v>
      </c>
      <c r="G68" s="8">
        <f>5/69.1</f>
        <v>7.2358900144717811E-2</v>
      </c>
    </row>
    <row r="69" spans="1:7" x14ac:dyDescent="0.3">
      <c r="A69" s="1" t="s">
        <v>37</v>
      </c>
      <c r="B69" s="2">
        <f t="shared" ref="B69:G69" si="20">(B19/20)*100</f>
        <v>15</v>
      </c>
      <c r="C69" s="2">
        <f t="shared" si="20"/>
        <v>0</v>
      </c>
      <c r="D69" s="2">
        <f t="shared" si="20"/>
        <v>0</v>
      </c>
      <c r="E69" s="2">
        <f t="shared" si="20"/>
        <v>0</v>
      </c>
      <c r="F69" s="2">
        <f t="shared" si="20"/>
        <v>85</v>
      </c>
      <c r="G69" s="2">
        <f t="shared" si="20"/>
        <v>0</v>
      </c>
    </row>
    <row r="70" spans="1:7" x14ac:dyDescent="0.2">
      <c r="A70" s="1" t="s">
        <v>72</v>
      </c>
      <c r="B70" s="8">
        <f>3/111.4</f>
        <v>2.6929982046678635E-2</v>
      </c>
      <c r="C70" s="8">
        <f>0/83.4</f>
        <v>0</v>
      </c>
      <c r="D70" s="8">
        <f t="shared" ref="D70" si="21">0/23.1</f>
        <v>0</v>
      </c>
      <c r="E70" s="8">
        <f>0/75</f>
        <v>0</v>
      </c>
      <c r="F70" s="8">
        <f>17/145.2</f>
        <v>0.11707988980716254</v>
      </c>
      <c r="G70" s="8">
        <f>0/69.1</f>
        <v>0</v>
      </c>
    </row>
    <row r="71" spans="1:7" x14ac:dyDescent="0.3">
      <c r="A71" s="1" t="s">
        <v>38</v>
      </c>
      <c r="B71" s="2">
        <f t="shared" ref="B71:G71" si="22">(B20/36)*100</f>
        <v>19.444444444444446</v>
      </c>
      <c r="C71" s="2">
        <f t="shared" si="22"/>
        <v>0</v>
      </c>
      <c r="D71" s="2">
        <f t="shared" si="22"/>
        <v>0</v>
      </c>
      <c r="E71" s="2">
        <f t="shared" si="22"/>
        <v>0</v>
      </c>
      <c r="F71" s="2">
        <f t="shared" si="22"/>
        <v>19.444444444444446</v>
      </c>
      <c r="G71" s="2">
        <f t="shared" si="22"/>
        <v>61.111111111111114</v>
      </c>
    </row>
    <row r="72" spans="1:7" x14ac:dyDescent="0.2">
      <c r="A72" s="1" t="s">
        <v>73</v>
      </c>
      <c r="B72" s="8">
        <f>7/111.4</f>
        <v>6.283662477558348E-2</v>
      </c>
      <c r="C72" s="8">
        <f>0/83.4</f>
        <v>0</v>
      </c>
      <c r="D72" s="8">
        <f t="shared" ref="D72" si="23">0/23.1</f>
        <v>0</v>
      </c>
      <c r="E72" s="8">
        <f>0/75</f>
        <v>0</v>
      </c>
      <c r="F72" s="8">
        <f>7/145.2</f>
        <v>4.8209366391184574E-2</v>
      </c>
      <c r="G72" s="8">
        <f>22/69.1</f>
        <v>0.31837916063675836</v>
      </c>
    </row>
    <row r="73" spans="1:7" x14ac:dyDescent="0.3">
      <c r="A73" s="1" t="s">
        <v>26</v>
      </c>
      <c r="B73" s="2">
        <f t="shared" ref="B73:G73" si="24">(B21/3)*100</f>
        <v>0</v>
      </c>
      <c r="C73" s="2">
        <f t="shared" si="24"/>
        <v>100</v>
      </c>
      <c r="D73" s="2">
        <f t="shared" si="24"/>
        <v>0</v>
      </c>
      <c r="E73" s="2">
        <f t="shared" si="24"/>
        <v>0</v>
      </c>
      <c r="F73" s="2">
        <f t="shared" si="24"/>
        <v>0</v>
      </c>
      <c r="G73" s="2">
        <f t="shared" si="24"/>
        <v>0</v>
      </c>
    </row>
    <row r="74" spans="1:7" x14ac:dyDescent="0.2">
      <c r="A74" s="1" t="s">
        <v>74</v>
      </c>
      <c r="B74" s="8">
        <f>0/111.4</f>
        <v>0</v>
      </c>
      <c r="C74" s="8">
        <f>3/83.4</f>
        <v>3.5971223021582732E-2</v>
      </c>
      <c r="D74" s="8">
        <f t="shared" ref="D74" si="25">0/23.1</f>
        <v>0</v>
      </c>
      <c r="E74" s="8">
        <f>0/75</f>
        <v>0</v>
      </c>
      <c r="F74" s="8">
        <f>0/145.2</f>
        <v>0</v>
      </c>
      <c r="G74" s="8">
        <f t="shared" ref="G74" si="26">0/69.1</f>
        <v>0</v>
      </c>
    </row>
    <row r="75" spans="1:7" x14ac:dyDescent="0.3">
      <c r="A75" s="1" t="s">
        <v>27</v>
      </c>
      <c r="B75" s="2">
        <f t="shared" ref="B75:G75" si="27">(B22/6)*100</f>
        <v>66.666666666666657</v>
      </c>
      <c r="C75" s="2">
        <f t="shared" si="27"/>
        <v>33.333333333333329</v>
      </c>
      <c r="D75" s="2">
        <f t="shared" si="27"/>
        <v>0</v>
      </c>
      <c r="E75" s="2">
        <f t="shared" si="27"/>
        <v>0</v>
      </c>
      <c r="F75" s="2">
        <f t="shared" si="27"/>
        <v>0</v>
      </c>
      <c r="G75" s="2">
        <f t="shared" si="27"/>
        <v>0</v>
      </c>
    </row>
    <row r="76" spans="1:7" x14ac:dyDescent="0.2">
      <c r="A76" s="1" t="s">
        <v>75</v>
      </c>
      <c r="B76" s="8">
        <f>4/111.4</f>
        <v>3.5906642728904849E-2</v>
      </c>
      <c r="C76" s="8">
        <f>2/83.4</f>
        <v>2.3980815347721823E-2</v>
      </c>
      <c r="D76" s="8">
        <f t="shared" ref="D76" si="28">0/23.1</f>
        <v>0</v>
      </c>
      <c r="E76" s="8">
        <v>0</v>
      </c>
      <c r="F76" s="8">
        <f>0/145.2</f>
        <v>0</v>
      </c>
      <c r="G76" s="8">
        <f t="shared" ref="G76" si="29">0/69.1</f>
        <v>0</v>
      </c>
    </row>
    <row r="77" spans="1:7" x14ac:dyDescent="0.3">
      <c r="A77" s="1" t="s">
        <v>28</v>
      </c>
      <c r="B77" s="2">
        <f t="shared" ref="B77:G77" si="30">(B23/1)*100</f>
        <v>100</v>
      </c>
      <c r="C77" s="2">
        <f t="shared" si="30"/>
        <v>0</v>
      </c>
      <c r="D77" s="2">
        <f t="shared" si="30"/>
        <v>0</v>
      </c>
      <c r="E77" s="2">
        <f t="shared" si="30"/>
        <v>0</v>
      </c>
      <c r="F77" s="2">
        <f t="shared" si="30"/>
        <v>0</v>
      </c>
      <c r="G77" s="2">
        <f t="shared" si="30"/>
        <v>0</v>
      </c>
    </row>
    <row r="78" spans="1:7" x14ac:dyDescent="0.2">
      <c r="A78" s="1" t="s">
        <v>76</v>
      </c>
      <c r="B78" s="8">
        <f>1/111.4</f>
        <v>8.9766606822262122E-3</v>
      </c>
      <c r="C78" s="8">
        <f>0/83.4</f>
        <v>0</v>
      </c>
      <c r="D78" s="8">
        <f t="shared" ref="D78" si="31">0/23.1</f>
        <v>0</v>
      </c>
      <c r="E78" s="8">
        <v>0</v>
      </c>
      <c r="F78" s="8">
        <f>0/145.2</f>
        <v>0</v>
      </c>
      <c r="G78" s="8">
        <f t="shared" ref="G78" si="32">0/69.1</f>
        <v>0</v>
      </c>
    </row>
    <row r="79" spans="1:7" x14ac:dyDescent="0.3">
      <c r="A79" s="1" t="s">
        <v>48</v>
      </c>
      <c r="B79" s="2">
        <f t="shared" ref="B79:G79" si="33">(B24/45)*100</f>
        <v>17.777777777777779</v>
      </c>
      <c r="C79" s="2">
        <f t="shared" si="33"/>
        <v>2.2222222222222223</v>
      </c>
      <c r="D79" s="2">
        <f t="shared" si="33"/>
        <v>0</v>
      </c>
      <c r="E79" s="2">
        <f t="shared" si="33"/>
        <v>28.888888888888886</v>
      </c>
      <c r="F79" s="2">
        <f t="shared" si="33"/>
        <v>51.111111111111107</v>
      </c>
      <c r="G79" s="2">
        <f t="shared" si="33"/>
        <v>0</v>
      </c>
    </row>
    <row r="80" spans="1:7" x14ac:dyDescent="0.2">
      <c r="A80" s="1" t="s">
        <v>77</v>
      </c>
      <c r="B80" s="8">
        <f>8/111.4</f>
        <v>7.1813285457809697E-2</v>
      </c>
      <c r="C80" s="8">
        <f>1/83.4</f>
        <v>1.1990407673860911E-2</v>
      </c>
      <c r="D80" s="8">
        <f t="shared" ref="D80" si="34">0/23.1</f>
        <v>0</v>
      </c>
      <c r="E80" s="8">
        <f>13/75</f>
        <v>0.17333333333333334</v>
      </c>
      <c r="F80" s="8">
        <f>23/145.2</f>
        <v>0.15840220385674933</v>
      </c>
      <c r="G80" s="8">
        <f t="shared" ref="G80" si="35">0/69.1</f>
        <v>0</v>
      </c>
    </row>
    <row r="81" spans="1:7" x14ac:dyDescent="0.3">
      <c r="A81" s="1" t="s">
        <v>30</v>
      </c>
      <c r="B81" s="2">
        <f t="shared" ref="B81:G81" si="36">(B25/1)*100</f>
        <v>100</v>
      </c>
      <c r="C81" s="2">
        <f t="shared" si="36"/>
        <v>0</v>
      </c>
      <c r="D81" s="2">
        <f t="shared" si="36"/>
        <v>0</v>
      </c>
      <c r="E81" s="2">
        <f t="shared" si="36"/>
        <v>0</v>
      </c>
      <c r="F81" s="2">
        <f t="shared" si="36"/>
        <v>0</v>
      </c>
      <c r="G81" s="2">
        <f t="shared" si="36"/>
        <v>0</v>
      </c>
    </row>
    <row r="82" spans="1:7" x14ac:dyDescent="0.2">
      <c r="A82" s="1" t="s">
        <v>78</v>
      </c>
      <c r="B82" s="8">
        <f>1/111.4</f>
        <v>8.9766606822262122E-3</v>
      </c>
      <c r="C82" s="8">
        <f>0/83.4</f>
        <v>0</v>
      </c>
      <c r="D82" s="8">
        <f t="shared" ref="D82" si="37">0/23.1</f>
        <v>0</v>
      </c>
      <c r="E82" s="8">
        <f>0/75</f>
        <v>0</v>
      </c>
      <c r="F82" s="8">
        <f>0/145.2</f>
        <v>0</v>
      </c>
      <c r="G82" s="8">
        <f t="shared" ref="G82" si="38">0/69.1</f>
        <v>0</v>
      </c>
    </row>
    <row r="83" spans="1:7" x14ac:dyDescent="0.3">
      <c r="A83" s="1" t="s">
        <v>29</v>
      </c>
      <c r="B83" s="2">
        <f t="shared" ref="B83:G83" si="39">(B26/1)*100</f>
        <v>0</v>
      </c>
      <c r="C83" s="2">
        <f t="shared" si="39"/>
        <v>100</v>
      </c>
      <c r="D83" s="2">
        <f t="shared" si="39"/>
        <v>0</v>
      </c>
      <c r="E83" s="2">
        <f t="shared" si="39"/>
        <v>0</v>
      </c>
      <c r="F83" s="2">
        <f t="shared" si="39"/>
        <v>0</v>
      </c>
      <c r="G83" s="2">
        <f t="shared" si="39"/>
        <v>0</v>
      </c>
    </row>
    <row r="84" spans="1:7" x14ac:dyDescent="0.2">
      <c r="A84" s="1" t="s">
        <v>79</v>
      </c>
      <c r="B84" s="8">
        <f>0/111.4</f>
        <v>0</v>
      </c>
      <c r="C84" s="8">
        <f>1/83.4</f>
        <v>1.1990407673860911E-2</v>
      </c>
      <c r="D84" s="8">
        <f t="shared" ref="D84" si="40">0/23.1</f>
        <v>0</v>
      </c>
      <c r="E84" s="8">
        <f>0/75</f>
        <v>0</v>
      </c>
      <c r="F84" s="8">
        <f>0/145.2</f>
        <v>0</v>
      </c>
      <c r="G84" s="8">
        <f t="shared" ref="G84" si="41">0/69.1</f>
        <v>0</v>
      </c>
    </row>
    <row r="85" spans="1:7" x14ac:dyDescent="0.3">
      <c r="B85" s="2"/>
      <c r="C85" s="2"/>
      <c r="D85" s="2"/>
      <c r="E85" s="2"/>
      <c r="F85" s="2"/>
      <c r="G85" s="2"/>
    </row>
    <row r="86" spans="1:7" x14ac:dyDescent="0.3">
      <c r="B86" s="2"/>
      <c r="C86" s="2"/>
      <c r="D86" s="2"/>
      <c r="E86" s="2"/>
      <c r="F86" s="2"/>
      <c r="G86" s="2"/>
    </row>
    <row r="87" spans="1:7" x14ac:dyDescent="0.3">
      <c r="B87" s="2"/>
      <c r="C87" s="2"/>
      <c r="D87" s="2"/>
      <c r="E87" s="2"/>
      <c r="F87" s="2"/>
      <c r="G87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Nana Blanc</cp:lastModifiedBy>
  <dcterms:created xsi:type="dcterms:W3CDTF">2022-06-14T14:12:15Z</dcterms:created>
  <dcterms:modified xsi:type="dcterms:W3CDTF">2022-08-19T03:59:59Z</dcterms:modified>
</cp:coreProperties>
</file>