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blanc\Documents\GitHub\nana-project\birds-chile-project_Blanc_Anais\inputs\xls\"/>
    </mc:Choice>
  </mc:AlternateContent>
  <xr:revisionPtr revIDLastSave="0" documentId="13_ncr:1_{868B98C8-1FF9-4563-8EEF-9C2D5C8885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1" l="1"/>
  <c r="E30" i="1"/>
  <c r="D30" i="1"/>
  <c r="C30" i="1"/>
  <c r="B30" i="1"/>
  <c r="B32" i="1"/>
  <c r="F78" i="1"/>
  <c r="E78" i="1"/>
  <c r="D78" i="1"/>
  <c r="C78" i="1"/>
  <c r="B78" i="1"/>
  <c r="C77" i="1"/>
  <c r="D77" i="1"/>
  <c r="E77" i="1"/>
  <c r="F77" i="1"/>
  <c r="B77" i="1"/>
  <c r="F76" i="1"/>
  <c r="E76" i="1"/>
  <c r="D76" i="1"/>
  <c r="C76" i="1"/>
  <c r="B76" i="1"/>
  <c r="C75" i="1"/>
  <c r="D75" i="1"/>
  <c r="E75" i="1"/>
  <c r="F75" i="1"/>
  <c r="B75" i="1"/>
  <c r="F74" i="1"/>
  <c r="E74" i="1"/>
  <c r="D74" i="1"/>
  <c r="C74" i="1"/>
  <c r="B74" i="1"/>
  <c r="C73" i="1"/>
  <c r="D73" i="1"/>
  <c r="E73" i="1"/>
  <c r="F73" i="1"/>
  <c r="B73" i="1"/>
  <c r="F72" i="1"/>
  <c r="E72" i="1"/>
  <c r="D72" i="1"/>
  <c r="C72" i="1"/>
  <c r="B72" i="1"/>
  <c r="C71" i="1"/>
  <c r="D71" i="1"/>
  <c r="E71" i="1"/>
  <c r="F71" i="1"/>
  <c r="F70" i="1"/>
  <c r="E70" i="1"/>
  <c r="D70" i="1"/>
  <c r="C70" i="1"/>
  <c r="B70" i="1"/>
  <c r="C69" i="1"/>
  <c r="D69" i="1"/>
  <c r="E69" i="1"/>
  <c r="F69" i="1"/>
  <c r="F68" i="1"/>
  <c r="E68" i="1"/>
  <c r="D68" i="1"/>
  <c r="C68" i="1"/>
  <c r="B68" i="1"/>
  <c r="C67" i="1"/>
  <c r="D67" i="1"/>
  <c r="E67" i="1"/>
  <c r="F67" i="1"/>
  <c r="B67" i="1"/>
  <c r="F66" i="1"/>
  <c r="E66" i="1"/>
  <c r="D66" i="1"/>
  <c r="C66" i="1"/>
  <c r="B66" i="1"/>
  <c r="C65" i="1"/>
  <c r="D65" i="1"/>
  <c r="E65" i="1"/>
  <c r="F65" i="1"/>
  <c r="B65" i="1"/>
  <c r="F64" i="1"/>
  <c r="E64" i="1"/>
  <c r="D64" i="1"/>
  <c r="C64" i="1"/>
  <c r="B64" i="1"/>
  <c r="C63" i="1"/>
  <c r="D63" i="1"/>
  <c r="E63" i="1"/>
  <c r="F63" i="1"/>
  <c r="B63" i="1"/>
  <c r="F62" i="1"/>
  <c r="E62" i="1"/>
  <c r="D62" i="1"/>
  <c r="C62" i="1"/>
  <c r="B62" i="1"/>
  <c r="C61" i="1"/>
  <c r="D61" i="1"/>
  <c r="E61" i="1"/>
  <c r="F61" i="1"/>
  <c r="B61" i="1"/>
  <c r="F60" i="1"/>
  <c r="E60" i="1"/>
  <c r="D60" i="1"/>
  <c r="C60" i="1"/>
  <c r="B60" i="1"/>
  <c r="C59" i="1"/>
  <c r="D59" i="1"/>
  <c r="E59" i="1"/>
  <c r="F59" i="1"/>
  <c r="B59" i="1"/>
  <c r="F58" i="1"/>
  <c r="E58" i="1"/>
  <c r="D58" i="1"/>
  <c r="C58" i="1"/>
  <c r="B58" i="1"/>
  <c r="C57" i="1"/>
  <c r="D57" i="1"/>
  <c r="E57" i="1"/>
  <c r="F57" i="1"/>
  <c r="B57" i="1"/>
  <c r="F56" i="1"/>
  <c r="E56" i="1"/>
  <c r="D56" i="1"/>
  <c r="C56" i="1"/>
  <c r="B56" i="1"/>
  <c r="C55" i="1"/>
  <c r="D55" i="1"/>
  <c r="E55" i="1"/>
  <c r="F55" i="1"/>
  <c r="B55" i="1"/>
  <c r="F54" i="1"/>
  <c r="E54" i="1"/>
  <c r="D54" i="1"/>
  <c r="C54" i="1"/>
  <c r="B54" i="1"/>
  <c r="C53" i="1"/>
  <c r="D53" i="1"/>
  <c r="E53" i="1"/>
  <c r="F53" i="1"/>
  <c r="B53" i="1"/>
  <c r="F52" i="1"/>
  <c r="E52" i="1"/>
  <c r="D52" i="1"/>
  <c r="C52" i="1"/>
  <c r="B52" i="1"/>
  <c r="C51" i="1"/>
  <c r="D51" i="1"/>
  <c r="E51" i="1"/>
  <c r="F51" i="1"/>
  <c r="B51" i="1"/>
  <c r="F50" i="1"/>
  <c r="E50" i="1"/>
  <c r="D50" i="1"/>
  <c r="C50" i="1"/>
  <c r="B50" i="1"/>
  <c r="C49" i="1"/>
  <c r="D49" i="1"/>
  <c r="E49" i="1"/>
  <c r="F49" i="1"/>
  <c r="B49" i="1"/>
  <c r="F48" i="1"/>
  <c r="E48" i="1"/>
  <c r="D48" i="1"/>
  <c r="C48" i="1"/>
  <c r="B48" i="1"/>
  <c r="C47" i="1"/>
  <c r="D47" i="1"/>
  <c r="E47" i="1"/>
  <c r="F47" i="1"/>
  <c r="B47" i="1"/>
  <c r="F46" i="1"/>
  <c r="E46" i="1"/>
  <c r="D46" i="1"/>
  <c r="C46" i="1"/>
  <c r="B46" i="1"/>
  <c r="C45" i="1"/>
  <c r="D45" i="1"/>
  <c r="E45" i="1"/>
  <c r="F45" i="1"/>
  <c r="B45" i="1"/>
  <c r="F44" i="1"/>
  <c r="E44" i="1"/>
  <c r="D44" i="1"/>
  <c r="C44" i="1"/>
  <c r="B44" i="1"/>
  <c r="C43" i="1"/>
  <c r="D43" i="1"/>
  <c r="E43" i="1"/>
  <c r="F43" i="1"/>
  <c r="B43" i="1"/>
  <c r="F42" i="1"/>
  <c r="E42" i="1"/>
  <c r="D42" i="1"/>
  <c r="C42" i="1"/>
  <c r="B42" i="1"/>
  <c r="C41" i="1"/>
  <c r="D41" i="1"/>
  <c r="E41" i="1"/>
  <c r="F41" i="1"/>
  <c r="B41" i="1"/>
  <c r="F40" i="1"/>
  <c r="E40" i="1"/>
  <c r="D40" i="1"/>
  <c r="C40" i="1"/>
  <c r="B40" i="1"/>
  <c r="C39" i="1"/>
  <c r="D39" i="1"/>
  <c r="E39" i="1"/>
  <c r="F39" i="1"/>
  <c r="B39" i="1"/>
  <c r="F38" i="1"/>
  <c r="E38" i="1"/>
  <c r="D38" i="1"/>
  <c r="C38" i="1"/>
  <c r="B38" i="1"/>
  <c r="C37" i="1"/>
  <c r="D37" i="1"/>
  <c r="E37" i="1"/>
  <c r="F37" i="1"/>
  <c r="B37" i="1"/>
  <c r="F36" i="1"/>
  <c r="E36" i="1"/>
  <c r="D36" i="1"/>
  <c r="C36" i="1"/>
  <c r="B36" i="1"/>
  <c r="C35" i="1"/>
  <c r="D35" i="1"/>
  <c r="E35" i="1"/>
  <c r="F35" i="1"/>
  <c r="B35" i="1"/>
  <c r="F34" i="1"/>
  <c r="E34" i="1"/>
  <c r="D34" i="1"/>
  <c r="C34" i="1"/>
  <c r="B34" i="1"/>
  <c r="C33" i="1"/>
  <c r="D33" i="1"/>
  <c r="E33" i="1"/>
  <c r="F33" i="1"/>
  <c r="B33" i="1"/>
  <c r="F28" i="1"/>
  <c r="E28" i="1"/>
  <c r="D28" i="1"/>
  <c r="C28" i="1"/>
  <c r="B28" i="1"/>
  <c r="C25" i="1"/>
  <c r="C27" i="1" s="1"/>
  <c r="D25" i="1"/>
  <c r="D27" i="1" s="1"/>
  <c r="E25" i="1"/>
  <c r="F25" i="1"/>
  <c r="B25" i="1"/>
  <c r="B27" i="1" s="1"/>
  <c r="B71" i="1"/>
  <c r="B69" i="1"/>
  <c r="F27" i="1" l="1"/>
  <c r="E27" i="1"/>
</calcChain>
</file>

<file path=xl/sharedStrings.xml><?xml version="1.0" encoding="utf-8"?>
<sst xmlns="http://schemas.openxmlformats.org/spreadsheetml/2006/main" count="78" uniqueCount="78">
  <si>
    <t>Cormorán Imperial</t>
  </si>
  <si>
    <t>Yeco</t>
  </si>
  <si>
    <t>Cormorán de las Rocas</t>
  </si>
  <si>
    <t>Gaviota Dominicana</t>
  </si>
  <si>
    <t>Yunco de Magallanes</t>
  </si>
  <si>
    <t>Cisne Cuello Negro</t>
  </si>
  <si>
    <t>Quetro No Volador</t>
  </si>
  <si>
    <t>Pato Juarjual</t>
  </si>
  <si>
    <t>Caiquén</t>
  </si>
  <si>
    <t>Canquén</t>
  </si>
  <si>
    <t>Pilpilén Austral</t>
  </si>
  <si>
    <t>Martín Pescador</t>
  </si>
  <si>
    <t>Churrete</t>
  </si>
  <si>
    <t>Tiuque</t>
  </si>
  <si>
    <t>%</t>
  </si>
  <si>
    <t>% Cormorán Imperial</t>
  </si>
  <si>
    <t>% Yeco</t>
  </si>
  <si>
    <t>% Cormorán de las Rocas</t>
  </si>
  <si>
    <t>% Gaviota Dominicana</t>
  </si>
  <si>
    <t>% Quetro No Volador</t>
  </si>
  <si>
    <t>% Churrete</t>
  </si>
  <si>
    <t>% Martín Pescador</t>
  </si>
  <si>
    <t>% Tiuque</t>
  </si>
  <si>
    <t>% Traro</t>
  </si>
  <si>
    <t>% Jote Cabeza Colorada</t>
  </si>
  <si>
    <t>% Yunco de Magallanes</t>
  </si>
  <si>
    <t>% Cisne Cuello Negro</t>
  </si>
  <si>
    <t>% Pato Juarjual</t>
  </si>
  <si>
    <t>% Caiquén</t>
  </si>
  <si>
    <t>% Canquén</t>
  </si>
  <si>
    <t>% Pilpilén Austral</t>
  </si>
  <si>
    <t>Jote Cabeza Colorada</t>
  </si>
  <si>
    <t>Traro</t>
  </si>
  <si>
    <t>Petrel Plateado</t>
  </si>
  <si>
    <t>% Petrel Plateado</t>
  </si>
  <si>
    <t>Caranca</t>
  </si>
  <si>
    <t>% Caranca</t>
  </si>
  <si>
    <t>Salteador chileno</t>
  </si>
  <si>
    <t>Pingüino de Magallanes</t>
  </si>
  <si>
    <t>% Salteador chileno</t>
  </si>
  <si>
    <t>% Pingüino de Magallanes</t>
  </si>
  <si>
    <t>Gaviota Cahuil</t>
  </si>
  <si>
    <t>Chorlo Chileno</t>
  </si>
  <si>
    <t>% Gaviota Cahuil</t>
  </si>
  <si>
    <t>% Chorlo Chileno</t>
  </si>
  <si>
    <t>Cóndor</t>
  </si>
  <si>
    <t>% Cóndor</t>
  </si>
  <si>
    <t>Sector</t>
  </si>
  <si>
    <t>All</t>
  </si>
  <si>
    <t>Area</t>
  </si>
  <si>
    <t>Density</t>
  </si>
  <si>
    <t>Density Cormorán Imperial</t>
  </si>
  <si>
    <t>Density Yeco</t>
  </si>
  <si>
    <t>Density Cormorán de las Rocas</t>
  </si>
  <si>
    <t>Density Gaviota Dominicana</t>
  </si>
  <si>
    <t>Density Gaviota Cahuil</t>
  </si>
  <si>
    <t>Density Petrel Plateado</t>
  </si>
  <si>
    <t>Density Salteador chileno</t>
  </si>
  <si>
    <t>Density Yunco de Magallanes</t>
  </si>
  <si>
    <t>Density Cisne Cuello Negro</t>
  </si>
  <si>
    <t>Density Quetro No Volador</t>
  </si>
  <si>
    <t>Density Pato Juarjual</t>
  </si>
  <si>
    <t>Density Caranca</t>
  </si>
  <si>
    <t>Density Caiquén</t>
  </si>
  <si>
    <t>Density Canquén</t>
  </si>
  <si>
    <t>Density Pingüino de Magallanes</t>
  </si>
  <si>
    <t>Density Pilpilén Austral</t>
  </si>
  <si>
    <t>Density Martín Pescador</t>
  </si>
  <si>
    <t>Density Churrete</t>
  </si>
  <si>
    <t>Density Chorlo Chileno</t>
  </si>
  <si>
    <t>Density Tiuque</t>
  </si>
  <si>
    <t>Density Traro</t>
  </si>
  <si>
    <t>Density Cóndor</t>
  </si>
  <si>
    <t>Density Jote Cabeza Colorada</t>
  </si>
  <si>
    <t>Shannon Indice</t>
  </si>
  <si>
    <t>Simpson Indice</t>
  </si>
  <si>
    <t>Shannon Area</t>
  </si>
  <si>
    <t>Simpson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</si>
</sst>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" xfId="0" applyFont="1" applyBorder="1"/>
    <xf numFmtId="0" fontId="3" fillId="0" borderId="10" xfId="0" applyFont="1" applyBorder="1"/>
    <xf numFmtId="0" fontId="3" fillId="0" borderId="11" xfId="0" applyFont="1" applyBorder="1"/>
    <xf numFmtId="164" fontId="2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"/>
  <sheetViews>
    <sheetView tabSelected="1" workbookViewId="0">
      <selection activeCell="A31" sqref="A31"/>
    </sheetView>
  </sheetViews>
  <sheetFormatPr baseColWidth="10" defaultColWidth="8.88671875" defaultRowHeight="11.4" x14ac:dyDescent="0.3"/>
  <cols>
    <col min="1" max="1" width="39.21875" style="1" customWidth="1"/>
    <col min="2" max="2" width="12" style="1" customWidth="1"/>
    <col min="3" max="4" width="9.88671875" style="1" customWidth="1"/>
    <col min="5" max="5" width="9.77734375" style="1" customWidth="1"/>
    <col min="6" max="6" width="10.109375" style="1" customWidth="1"/>
    <col min="7" max="7" width="8.88671875" style="1"/>
    <col min="8" max="8" width="10.109375" style="1" bestFit="1" customWidth="1"/>
    <col min="9" max="9" width="9.77734375" style="1" bestFit="1" customWidth="1"/>
    <col min="10" max="10" width="10.109375" style="1" bestFit="1" customWidth="1"/>
    <col min="11" max="16384" width="8.88671875" style="1"/>
  </cols>
  <sheetData>
    <row r="1" spans="1:6" x14ac:dyDescent="0.3">
      <c r="A1" s="6" t="s">
        <v>47</v>
      </c>
      <c r="B1" s="6">
        <v>1</v>
      </c>
      <c r="C1" s="4">
        <v>2</v>
      </c>
      <c r="D1" s="4">
        <v>3</v>
      </c>
      <c r="E1" s="4">
        <v>4</v>
      </c>
      <c r="F1" s="4">
        <v>5</v>
      </c>
    </row>
    <row r="2" spans="1:6" x14ac:dyDescent="0.2">
      <c r="A2" s="13" t="s">
        <v>0</v>
      </c>
      <c r="B2" s="17">
        <v>77</v>
      </c>
      <c r="C2" s="7">
        <v>73</v>
      </c>
      <c r="D2" s="7">
        <v>198</v>
      </c>
      <c r="E2" s="7">
        <v>48</v>
      </c>
      <c r="F2" s="8">
        <v>119</v>
      </c>
    </row>
    <row r="3" spans="1:6" x14ac:dyDescent="0.2">
      <c r="A3" s="14" t="s">
        <v>1</v>
      </c>
      <c r="B3" s="18">
        <v>0</v>
      </c>
      <c r="C3" s="9">
        <v>4</v>
      </c>
      <c r="D3" s="9">
        <v>12</v>
      </c>
      <c r="E3" s="9">
        <v>13</v>
      </c>
      <c r="F3" s="10">
        <v>7</v>
      </c>
    </row>
    <row r="4" spans="1:6" x14ac:dyDescent="0.2">
      <c r="A4" s="14" t="s">
        <v>2</v>
      </c>
      <c r="B4" s="18">
        <v>0</v>
      </c>
      <c r="C4" s="9">
        <v>3</v>
      </c>
      <c r="D4" s="9">
        <v>1</v>
      </c>
      <c r="E4" s="9">
        <v>33</v>
      </c>
      <c r="F4" s="10">
        <v>18</v>
      </c>
    </row>
    <row r="5" spans="1:6" x14ac:dyDescent="0.2">
      <c r="A5" s="14" t="s">
        <v>3</v>
      </c>
      <c r="B5" s="18">
        <v>2</v>
      </c>
      <c r="C5" s="9">
        <v>0</v>
      </c>
      <c r="D5" s="9">
        <v>6</v>
      </c>
      <c r="E5" s="9">
        <v>2</v>
      </c>
      <c r="F5" s="10">
        <v>38</v>
      </c>
    </row>
    <row r="6" spans="1:6" x14ac:dyDescent="0.2">
      <c r="A6" s="14" t="s">
        <v>41</v>
      </c>
      <c r="B6" s="18">
        <v>1</v>
      </c>
      <c r="C6" s="9">
        <v>0</v>
      </c>
      <c r="D6" s="9">
        <v>0</v>
      </c>
      <c r="E6" s="9">
        <v>0</v>
      </c>
      <c r="F6" s="10">
        <v>11</v>
      </c>
    </row>
    <row r="7" spans="1:6" x14ac:dyDescent="0.2">
      <c r="A7" s="14" t="s">
        <v>33</v>
      </c>
      <c r="B7" s="18">
        <v>0</v>
      </c>
      <c r="C7" s="9">
        <v>1</v>
      </c>
      <c r="D7" s="9">
        <v>0</v>
      </c>
      <c r="E7" s="9">
        <v>0</v>
      </c>
      <c r="F7" s="10">
        <v>0</v>
      </c>
    </row>
    <row r="8" spans="1:6" x14ac:dyDescent="0.2">
      <c r="A8" s="14" t="s">
        <v>37</v>
      </c>
      <c r="B8" s="18">
        <v>1</v>
      </c>
      <c r="C8" s="9">
        <v>0</v>
      </c>
      <c r="D8" s="9">
        <v>0</v>
      </c>
      <c r="E8" s="9">
        <v>0</v>
      </c>
      <c r="F8" s="10">
        <v>2</v>
      </c>
    </row>
    <row r="9" spans="1:6" x14ac:dyDescent="0.2">
      <c r="A9" s="14" t="s">
        <v>4</v>
      </c>
      <c r="B9" s="18">
        <v>1</v>
      </c>
      <c r="C9" s="9">
        <v>4</v>
      </c>
      <c r="D9" s="9">
        <v>11</v>
      </c>
      <c r="E9" s="9">
        <v>3</v>
      </c>
      <c r="F9" s="10">
        <v>19</v>
      </c>
    </row>
    <row r="10" spans="1:6" x14ac:dyDescent="0.2">
      <c r="A10" s="14" t="s">
        <v>5</v>
      </c>
      <c r="B10" s="18">
        <v>10</v>
      </c>
      <c r="C10" s="9">
        <v>0</v>
      </c>
      <c r="D10" s="9">
        <v>0</v>
      </c>
      <c r="E10" s="9">
        <v>0</v>
      </c>
      <c r="F10" s="10">
        <v>33</v>
      </c>
    </row>
    <row r="11" spans="1:6" x14ac:dyDescent="0.2">
      <c r="A11" s="14" t="s">
        <v>6</v>
      </c>
      <c r="B11" s="18">
        <v>18</v>
      </c>
      <c r="C11" s="9">
        <v>21</v>
      </c>
      <c r="D11" s="9">
        <v>196</v>
      </c>
      <c r="E11" s="9">
        <v>116</v>
      </c>
      <c r="F11" s="10">
        <v>213</v>
      </c>
    </row>
    <row r="12" spans="1:6" x14ac:dyDescent="0.2">
      <c r="A12" s="14" t="s">
        <v>7</v>
      </c>
      <c r="B12" s="18">
        <v>4</v>
      </c>
      <c r="C12" s="9">
        <v>0</v>
      </c>
      <c r="D12" s="9">
        <v>2</v>
      </c>
      <c r="E12" s="9">
        <v>0</v>
      </c>
      <c r="F12" s="10">
        <v>0</v>
      </c>
    </row>
    <row r="13" spans="1:6" x14ac:dyDescent="0.2">
      <c r="A13" s="14" t="s">
        <v>35</v>
      </c>
      <c r="B13" s="18">
        <v>0</v>
      </c>
      <c r="C13" s="9">
        <v>0</v>
      </c>
      <c r="D13" s="9">
        <v>2</v>
      </c>
      <c r="E13" s="9">
        <v>0</v>
      </c>
      <c r="F13" s="10">
        <v>2</v>
      </c>
    </row>
    <row r="14" spans="1:6" x14ac:dyDescent="0.2">
      <c r="A14" s="14" t="s">
        <v>8</v>
      </c>
      <c r="B14" s="18">
        <v>107</v>
      </c>
      <c r="C14" s="9">
        <v>3</v>
      </c>
      <c r="D14" s="9">
        <v>1</v>
      </c>
      <c r="E14" s="9">
        <v>0</v>
      </c>
      <c r="F14" s="10">
        <v>12</v>
      </c>
    </row>
    <row r="15" spans="1:6" x14ac:dyDescent="0.2">
      <c r="A15" s="14" t="s">
        <v>9</v>
      </c>
      <c r="B15" s="18">
        <v>0</v>
      </c>
      <c r="C15" s="9">
        <v>0</v>
      </c>
      <c r="D15" s="9">
        <v>6</v>
      </c>
      <c r="E15" s="9">
        <v>0</v>
      </c>
      <c r="F15" s="10">
        <v>0</v>
      </c>
    </row>
    <row r="16" spans="1:6" x14ac:dyDescent="0.2">
      <c r="A16" s="14" t="s">
        <v>38</v>
      </c>
      <c r="B16" s="18">
        <v>2</v>
      </c>
      <c r="C16" s="9">
        <v>0</v>
      </c>
      <c r="D16" s="9">
        <v>8</v>
      </c>
      <c r="E16" s="9">
        <v>5</v>
      </c>
      <c r="F16" s="10">
        <v>17</v>
      </c>
    </row>
    <row r="17" spans="1:6" x14ac:dyDescent="0.2">
      <c r="A17" s="14" t="s">
        <v>10</v>
      </c>
      <c r="B17" s="18">
        <v>0</v>
      </c>
      <c r="C17" s="9">
        <v>0</v>
      </c>
      <c r="D17" s="9">
        <v>0</v>
      </c>
      <c r="E17" s="9">
        <v>2</v>
      </c>
      <c r="F17" s="10">
        <v>7</v>
      </c>
    </row>
    <row r="18" spans="1:6" x14ac:dyDescent="0.2">
      <c r="A18" s="14" t="s">
        <v>11</v>
      </c>
      <c r="B18" s="18">
        <v>0</v>
      </c>
      <c r="C18" s="9">
        <v>0</v>
      </c>
      <c r="D18" s="9">
        <v>3</v>
      </c>
      <c r="E18" s="9">
        <v>0</v>
      </c>
      <c r="F18" s="10">
        <v>0</v>
      </c>
    </row>
    <row r="19" spans="1:6" x14ac:dyDescent="0.2">
      <c r="A19" s="14" t="s">
        <v>12</v>
      </c>
      <c r="B19" s="18">
        <v>0</v>
      </c>
      <c r="C19" s="9">
        <v>2</v>
      </c>
      <c r="D19" s="9">
        <v>0</v>
      </c>
      <c r="E19" s="9">
        <v>0</v>
      </c>
      <c r="F19" s="10">
        <v>0</v>
      </c>
    </row>
    <row r="20" spans="1:6" x14ac:dyDescent="0.2">
      <c r="A20" s="14" t="s">
        <v>42</v>
      </c>
      <c r="B20" s="18">
        <v>0</v>
      </c>
      <c r="C20" s="9">
        <v>0</v>
      </c>
      <c r="D20" s="9">
        <v>2</v>
      </c>
      <c r="E20" s="9">
        <v>0</v>
      </c>
      <c r="F20" s="10">
        <v>0</v>
      </c>
    </row>
    <row r="21" spans="1:6" x14ac:dyDescent="0.2">
      <c r="A21" s="14" t="s">
        <v>13</v>
      </c>
      <c r="B21" s="18">
        <v>0</v>
      </c>
      <c r="C21" s="9">
        <v>0</v>
      </c>
      <c r="D21" s="9">
        <v>1</v>
      </c>
      <c r="E21" s="9">
        <v>1</v>
      </c>
      <c r="F21" s="10">
        <v>0</v>
      </c>
    </row>
    <row r="22" spans="1:6" x14ac:dyDescent="0.2">
      <c r="A22" s="14" t="s">
        <v>32</v>
      </c>
      <c r="B22" s="18">
        <v>0</v>
      </c>
      <c r="C22" s="9">
        <v>0</v>
      </c>
      <c r="D22" s="9">
        <v>1</v>
      </c>
      <c r="E22" s="9">
        <v>1</v>
      </c>
      <c r="F22" s="10">
        <v>0</v>
      </c>
    </row>
    <row r="23" spans="1:6" x14ac:dyDescent="0.2">
      <c r="A23" s="14" t="s">
        <v>45</v>
      </c>
      <c r="B23" s="18">
        <v>0</v>
      </c>
      <c r="C23" s="9">
        <v>0</v>
      </c>
      <c r="D23" s="9">
        <v>3</v>
      </c>
      <c r="E23" s="9">
        <v>2</v>
      </c>
      <c r="F23" s="10">
        <v>23</v>
      </c>
    </row>
    <row r="24" spans="1:6" x14ac:dyDescent="0.2">
      <c r="A24" s="15" t="s">
        <v>31</v>
      </c>
      <c r="B24" s="18">
        <v>0</v>
      </c>
      <c r="C24" s="11">
        <v>0</v>
      </c>
      <c r="D24" s="11">
        <v>1</v>
      </c>
      <c r="E24" s="11">
        <v>0</v>
      </c>
      <c r="F24" s="12">
        <v>0</v>
      </c>
    </row>
    <row r="25" spans="1:6" x14ac:dyDescent="0.3">
      <c r="A25" s="1" t="s">
        <v>48</v>
      </c>
      <c r="B25" s="3">
        <f>SUM(B2:B24)</f>
        <v>223</v>
      </c>
      <c r="C25" s="3">
        <f t="shared" ref="C25:F25" si="0">SUM(C2:C24)</f>
        <v>111</v>
      </c>
      <c r="D25" s="3">
        <f t="shared" si="0"/>
        <v>454</v>
      </c>
      <c r="E25" s="3">
        <f t="shared" si="0"/>
        <v>226</v>
      </c>
      <c r="F25" s="3">
        <f t="shared" si="0"/>
        <v>521</v>
      </c>
    </row>
    <row r="26" spans="1:6" x14ac:dyDescent="0.3">
      <c r="A26" s="1" t="s">
        <v>49</v>
      </c>
      <c r="B26" s="20">
        <v>70.900000000000006</v>
      </c>
      <c r="C26" s="20">
        <v>70.2</v>
      </c>
      <c r="D26" s="20">
        <v>166.2</v>
      </c>
      <c r="E26" s="20">
        <v>102.8</v>
      </c>
      <c r="F26" s="20">
        <v>59.6</v>
      </c>
    </row>
    <row r="27" spans="1:6" x14ac:dyDescent="0.3">
      <c r="A27" s="1" t="s">
        <v>14</v>
      </c>
      <c r="B27" s="2">
        <f>(B25/1535)*100</f>
        <v>14.527687296416939</v>
      </c>
      <c r="C27" s="2">
        <f t="shared" ref="C27:F27" si="1">(C25/1535)*100</f>
        <v>7.2312703583061886</v>
      </c>
      <c r="D27" s="2">
        <f t="shared" si="1"/>
        <v>29.576547231270357</v>
      </c>
      <c r="E27" s="2">
        <f t="shared" si="1"/>
        <v>14.723127035830618</v>
      </c>
      <c r="F27" s="2">
        <f t="shared" si="1"/>
        <v>33.941368078175891</v>
      </c>
    </row>
    <row r="28" spans="1:6" x14ac:dyDescent="0.2">
      <c r="A28" s="1" t="s">
        <v>50</v>
      </c>
      <c r="B28" s="16">
        <f>223/70.9</f>
        <v>3.1452750352609304</v>
      </c>
      <c r="C28" s="16">
        <f>111/70.2</f>
        <v>1.5811965811965811</v>
      </c>
      <c r="D28" s="16">
        <f>454/166.2</f>
        <v>2.7316486161251508</v>
      </c>
      <c r="E28" s="16">
        <f>226/102.8</f>
        <v>2.1984435797665371</v>
      </c>
      <c r="F28" s="16">
        <f>521/59.6</f>
        <v>8.7416107382550337</v>
      </c>
    </row>
    <row r="29" spans="1:6" x14ac:dyDescent="0.3">
      <c r="A29" s="1" t="s">
        <v>76</v>
      </c>
      <c r="B29" s="2">
        <v>2.2909999999999999</v>
      </c>
      <c r="C29" s="2">
        <v>1.1399999999999999</v>
      </c>
      <c r="D29" s="2">
        <v>1.3009999999999999</v>
      </c>
      <c r="E29" s="2">
        <v>1.431</v>
      </c>
      <c r="F29" s="2">
        <v>1.8</v>
      </c>
    </row>
    <row r="30" spans="1:6" x14ac:dyDescent="0.3">
      <c r="A30" s="1" t="s">
        <v>77</v>
      </c>
      <c r="B30" s="2">
        <f>1-0.358</f>
        <v>0.64200000000000002</v>
      </c>
      <c r="C30" s="2">
        <f>1-0.472</f>
        <v>0.52800000000000002</v>
      </c>
      <c r="D30" s="2">
        <f>1-0.378</f>
        <v>0.622</v>
      </c>
      <c r="E30" s="2">
        <f>1-0.334</f>
        <v>0.66599999999999993</v>
      </c>
      <c r="F30" s="2">
        <f>1-0.235</f>
        <v>0.76500000000000001</v>
      </c>
    </row>
    <row r="31" spans="1:6" x14ac:dyDescent="0.3">
      <c r="A31" s="1" t="s">
        <v>74</v>
      </c>
      <c r="B31" s="2">
        <v>1.7929999999999999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3">
      <c r="A32" s="1" t="s">
        <v>75</v>
      </c>
      <c r="B32" s="2">
        <f>1-0.259</f>
        <v>0.74099999999999999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">
      <c r="A33" s="1" t="s">
        <v>15</v>
      </c>
      <c r="B33" s="19">
        <f>(B2/515)*100</f>
        <v>14.951456310679612</v>
      </c>
      <c r="C33" s="19">
        <f t="shared" ref="C33:F33" si="2">(C2/515)*100</f>
        <v>14.174757281553399</v>
      </c>
      <c r="D33" s="19">
        <f t="shared" si="2"/>
        <v>38.446601941747574</v>
      </c>
      <c r="E33" s="19">
        <f t="shared" si="2"/>
        <v>9.3203883495145625</v>
      </c>
      <c r="F33" s="19">
        <f t="shared" si="2"/>
        <v>23.106796116504853</v>
      </c>
    </row>
    <row r="34" spans="1:6" x14ac:dyDescent="0.2">
      <c r="A34" s="1" t="s">
        <v>51</v>
      </c>
      <c r="B34" s="19">
        <f>77/70.9</f>
        <v>1.086036671368124</v>
      </c>
      <c r="C34" s="19">
        <f>73/70.2</f>
        <v>1.0398860398860399</v>
      </c>
      <c r="D34" s="19">
        <f>198/166.2</f>
        <v>1.1913357400722022</v>
      </c>
      <c r="E34" s="19">
        <f>48/102.8</f>
        <v>0.46692607003891051</v>
      </c>
      <c r="F34" s="19">
        <f>119/59.6</f>
        <v>1.9966442953020134</v>
      </c>
    </row>
    <row r="35" spans="1:6" x14ac:dyDescent="0.3">
      <c r="A35" s="1" t="s">
        <v>16</v>
      </c>
      <c r="B35" s="2">
        <f>(B3/36)*100</f>
        <v>0</v>
      </c>
      <c r="C35" s="2">
        <f>(C3/36)*100</f>
        <v>11.111111111111111</v>
      </c>
      <c r="D35" s="2">
        <f>(D3/36)*100</f>
        <v>33.333333333333329</v>
      </c>
      <c r="E35" s="2">
        <f>(E3/36)*100</f>
        <v>36.111111111111107</v>
      </c>
      <c r="F35" s="2">
        <f>(F3/36)*100</f>
        <v>19.444444444444446</v>
      </c>
    </row>
    <row r="36" spans="1:6" x14ac:dyDescent="0.2">
      <c r="A36" s="1" t="s">
        <v>52</v>
      </c>
      <c r="B36" s="16">
        <f>0/70.9</f>
        <v>0</v>
      </c>
      <c r="C36" s="16">
        <f>4/70.2</f>
        <v>5.6980056980056981E-2</v>
      </c>
      <c r="D36" s="16">
        <f>12/166.2</f>
        <v>7.2202166064981949E-2</v>
      </c>
      <c r="E36" s="16">
        <f>13/102.8</f>
        <v>0.12645914396887159</v>
      </c>
      <c r="F36" s="16">
        <f>7/59.6</f>
        <v>0.1174496644295302</v>
      </c>
    </row>
    <row r="37" spans="1:6" x14ac:dyDescent="0.3">
      <c r="A37" s="1" t="s">
        <v>17</v>
      </c>
      <c r="B37" s="2">
        <f>(B4/55)*100</f>
        <v>0</v>
      </c>
      <c r="C37" s="2">
        <f>(C4/55)*100</f>
        <v>5.4545454545454541</v>
      </c>
      <c r="D37" s="2">
        <f>(D4/55)*100</f>
        <v>1.8181818181818181</v>
      </c>
      <c r="E37" s="2">
        <f>(E4/55)*100</f>
        <v>60</v>
      </c>
      <c r="F37" s="2">
        <f>(F4/55)*100</f>
        <v>32.727272727272727</v>
      </c>
    </row>
    <row r="38" spans="1:6" x14ac:dyDescent="0.2">
      <c r="A38" s="1" t="s">
        <v>53</v>
      </c>
      <c r="B38" s="16">
        <f>0/70.9</f>
        <v>0</v>
      </c>
      <c r="C38" s="16">
        <f>3/70.2</f>
        <v>4.2735042735042736E-2</v>
      </c>
      <c r="D38" s="16">
        <f>1/166.2</f>
        <v>6.0168471720818293E-3</v>
      </c>
      <c r="E38" s="16">
        <f>33/102.8</f>
        <v>0.321011673151751</v>
      </c>
      <c r="F38" s="16">
        <f>18/59.6</f>
        <v>0.30201342281879195</v>
      </c>
    </row>
    <row r="39" spans="1:6" x14ac:dyDescent="0.3">
      <c r="A39" s="1" t="s">
        <v>18</v>
      </c>
      <c r="B39" s="2">
        <f>(B5/48)*100</f>
        <v>4.1666666666666661</v>
      </c>
      <c r="C39" s="2">
        <f>(C5/48)*100</f>
        <v>0</v>
      </c>
      <c r="D39" s="2">
        <f>(D5/48)*100</f>
        <v>12.5</v>
      </c>
      <c r="E39" s="2">
        <f>(E5/48)*100</f>
        <v>4.1666666666666661</v>
      </c>
      <c r="F39" s="2">
        <f>(F5/48)*100</f>
        <v>79.166666666666657</v>
      </c>
    </row>
    <row r="40" spans="1:6" x14ac:dyDescent="0.2">
      <c r="A40" s="1" t="s">
        <v>54</v>
      </c>
      <c r="B40" s="16">
        <f>2/70.9</f>
        <v>2.8208744710860365E-2</v>
      </c>
      <c r="C40" s="16">
        <f>0/70.2</f>
        <v>0</v>
      </c>
      <c r="D40" s="16">
        <f>6/166.2</f>
        <v>3.6101083032490974E-2</v>
      </c>
      <c r="E40" s="16">
        <f>2/102.8</f>
        <v>1.9455252918287938E-2</v>
      </c>
      <c r="F40" s="16">
        <f>38/59.6</f>
        <v>0.63758389261744963</v>
      </c>
    </row>
    <row r="41" spans="1:6" x14ac:dyDescent="0.3">
      <c r="A41" s="1" t="s">
        <v>43</v>
      </c>
      <c r="B41" s="2">
        <f>(B6/12)*100</f>
        <v>8.3333333333333321</v>
      </c>
      <c r="C41" s="2">
        <f>(C6/12)*100</f>
        <v>0</v>
      </c>
      <c r="D41" s="2">
        <f>(D6/12)*100</f>
        <v>0</v>
      </c>
      <c r="E41" s="2">
        <f>(E6/12)*100</f>
        <v>0</v>
      </c>
      <c r="F41" s="2">
        <f>(F6/12)*100</f>
        <v>91.666666666666657</v>
      </c>
    </row>
    <row r="42" spans="1:6" x14ac:dyDescent="0.2">
      <c r="A42" s="1" t="s">
        <v>55</v>
      </c>
      <c r="B42" s="16">
        <f>1/70.9</f>
        <v>1.4104372355430182E-2</v>
      </c>
      <c r="C42" s="16">
        <f>0/70.2</f>
        <v>0</v>
      </c>
      <c r="D42" s="16">
        <f>0/166.2</f>
        <v>0</v>
      </c>
      <c r="E42" s="16">
        <f>0/102.8</f>
        <v>0</v>
      </c>
      <c r="F42" s="16">
        <f>11/59.6</f>
        <v>0.18456375838926173</v>
      </c>
    </row>
    <row r="43" spans="1:6" x14ac:dyDescent="0.3">
      <c r="A43" s="1" t="s">
        <v>34</v>
      </c>
      <c r="B43" s="2">
        <f>(B7/1)*100</f>
        <v>0</v>
      </c>
      <c r="C43" s="2">
        <f>(C7/1)*100</f>
        <v>100</v>
      </c>
      <c r="D43" s="2">
        <f>(D7/1)*100</f>
        <v>0</v>
      </c>
      <c r="E43" s="2">
        <f>(E7/1)*100</f>
        <v>0</v>
      </c>
      <c r="F43" s="2">
        <f>(F7/1)*100</f>
        <v>0</v>
      </c>
    </row>
    <row r="44" spans="1:6" x14ac:dyDescent="0.2">
      <c r="A44" s="1" t="s">
        <v>56</v>
      </c>
      <c r="B44" s="16">
        <f>0/70.9</f>
        <v>0</v>
      </c>
      <c r="C44" s="16">
        <f>1/70.2</f>
        <v>1.4245014245014245E-2</v>
      </c>
      <c r="D44" s="16">
        <f>0/166.2</f>
        <v>0</v>
      </c>
      <c r="E44" s="16">
        <f>0/102.8</f>
        <v>0</v>
      </c>
      <c r="F44" s="16">
        <f>0/59.6</f>
        <v>0</v>
      </c>
    </row>
    <row r="45" spans="1:6" x14ac:dyDescent="0.3">
      <c r="A45" s="1" t="s">
        <v>39</v>
      </c>
      <c r="B45" s="5">
        <f>(B8/3)*100</f>
        <v>33.333333333333329</v>
      </c>
      <c r="C45" s="5">
        <f>(C8/3)*100</f>
        <v>0</v>
      </c>
      <c r="D45" s="5">
        <f>(D8/3)*100</f>
        <v>0</v>
      </c>
      <c r="E45" s="5">
        <f>(E8/3)*100</f>
        <v>0</v>
      </c>
      <c r="F45" s="5">
        <f>(F8/3)*100</f>
        <v>66.666666666666657</v>
      </c>
    </row>
    <row r="46" spans="1:6" x14ac:dyDescent="0.2">
      <c r="A46" s="1" t="s">
        <v>57</v>
      </c>
      <c r="B46" s="16">
        <f>1/70.9</f>
        <v>1.4104372355430182E-2</v>
      </c>
      <c r="C46" s="16">
        <f>0/70.2</f>
        <v>0</v>
      </c>
      <c r="D46" s="16">
        <f>0/166.2</f>
        <v>0</v>
      </c>
      <c r="E46" s="16">
        <f>0/102.8</f>
        <v>0</v>
      </c>
      <c r="F46" s="16">
        <f>2/59.6</f>
        <v>3.3557046979865772E-2</v>
      </c>
    </row>
    <row r="47" spans="1:6" x14ac:dyDescent="0.3">
      <c r="A47" s="1" t="s">
        <v>25</v>
      </c>
      <c r="B47" s="2">
        <f>(B9/38)*100</f>
        <v>2.6315789473684208</v>
      </c>
      <c r="C47" s="2">
        <f>(C9/38)*100</f>
        <v>10.526315789473683</v>
      </c>
      <c r="D47" s="2">
        <f>(D9/38)*100</f>
        <v>28.947368421052634</v>
      </c>
      <c r="E47" s="2">
        <f>(E9/38)*100</f>
        <v>7.8947368421052628</v>
      </c>
      <c r="F47" s="2">
        <f>(F9/38)*100</f>
        <v>50</v>
      </c>
    </row>
    <row r="48" spans="1:6" x14ac:dyDescent="0.2">
      <c r="A48" s="1" t="s">
        <v>58</v>
      </c>
      <c r="B48" s="16">
        <f>1/70.9</f>
        <v>1.4104372355430182E-2</v>
      </c>
      <c r="C48" s="16">
        <f>4/70.2</f>
        <v>5.6980056980056981E-2</v>
      </c>
      <c r="D48" s="16">
        <f>11/166.2</f>
        <v>6.6185318892900122E-2</v>
      </c>
      <c r="E48" s="16">
        <f>3/102.8</f>
        <v>2.9182879377431907E-2</v>
      </c>
      <c r="F48" s="16">
        <f>19/59.6</f>
        <v>0.31879194630872482</v>
      </c>
    </row>
    <row r="49" spans="1:6" x14ac:dyDescent="0.3">
      <c r="A49" s="1" t="s">
        <v>26</v>
      </c>
      <c r="B49" s="2">
        <f>(B10/43)*100</f>
        <v>23.255813953488371</v>
      </c>
      <c r="C49" s="2">
        <f>(C10/43)*100</f>
        <v>0</v>
      </c>
      <c r="D49" s="2">
        <f>(D10/43)*100</f>
        <v>0</v>
      </c>
      <c r="E49" s="2">
        <f>(E10/43)*100</f>
        <v>0</v>
      </c>
      <c r="F49" s="2">
        <f>(F10/43)*100</f>
        <v>76.744186046511629</v>
      </c>
    </row>
    <row r="50" spans="1:6" x14ac:dyDescent="0.2">
      <c r="A50" s="1" t="s">
        <v>59</v>
      </c>
      <c r="B50" s="16">
        <f>10/70.9</f>
        <v>0.14104372355430181</v>
      </c>
      <c r="C50" s="16">
        <f>0/70.2</f>
        <v>0</v>
      </c>
      <c r="D50" s="16">
        <f>0/166.2</f>
        <v>0</v>
      </c>
      <c r="E50" s="16">
        <f>0/102.8</f>
        <v>0</v>
      </c>
      <c r="F50" s="16">
        <f>33/59.6</f>
        <v>0.55369127516778527</v>
      </c>
    </row>
    <row r="51" spans="1:6" x14ac:dyDescent="0.3">
      <c r="A51" s="1" t="s">
        <v>19</v>
      </c>
      <c r="B51" s="2">
        <f>(B11/564)*100</f>
        <v>3.1914893617021276</v>
      </c>
      <c r="C51" s="2">
        <f>(C11/564)*100</f>
        <v>3.7234042553191489</v>
      </c>
      <c r="D51" s="2">
        <f>(D11/564)*100</f>
        <v>34.751773049645394</v>
      </c>
      <c r="E51" s="2">
        <f>(E11/564)*100</f>
        <v>20.567375886524822</v>
      </c>
      <c r="F51" s="2">
        <f>(F11/564)*100</f>
        <v>37.765957446808514</v>
      </c>
    </row>
    <row r="52" spans="1:6" x14ac:dyDescent="0.2">
      <c r="A52" s="1" t="s">
        <v>60</v>
      </c>
      <c r="B52" s="16">
        <f>18/70.9</f>
        <v>0.25387870239774329</v>
      </c>
      <c r="C52" s="16">
        <f>21/70.2</f>
        <v>0.29914529914529914</v>
      </c>
      <c r="D52" s="16">
        <f>196/166.2</f>
        <v>1.1793020457280385</v>
      </c>
      <c r="E52" s="16">
        <f>116/102.8</f>
        <v>1.1284046692607004</v>
      </c>
      <c r="F52" s="16">
        <f>213/59.6</f>
        <v>3.5738255033557045</v>
      </c>
    </row>
    <row r="53" spans="1:6" x14ac:dyDescent="0.3">
      <c r="A53" s="1" t="s">
        <v>27</v>
      </c>
      <c r="B53" s="2">
        <f>(B12/6)*100</f>
        <v>66.666666666666657</v>
      </c>
      <c r="C53" s="2">
        <f>(C12/6)*100</f>
        <v>0</v>
      </c>
      <c r="D53" s="2">
        <f>(D12/6)*100</f>
        <v>33.333333333333329</v>
      </c>
      <c r="E53" s="2">
        <f>(E12/6)*100</f>
        <v>0</v>
      </c>
      <c r="F53" s="2">
        <f>(F12/6)*100</f>
        <v>0</v>
      </c>
    </row>
    <row r="54" spans="1:6" x14ac:dyDescent="0.2">
      <c r="A54" s="1" t="s">
        <v>61</v>
      </c>
      <c r="B54" s="16">
        <f>4/70.9</f>
        <v>5.6417489421720729E-2</v>
      </c>
      <c r="C54" s="16">
        <f>0/70.2</f>
        <v>0</v>
      </c>
      <c r="D54" s="16">
        <f>2/166.2</f>
        <v>1.2033694344163659E-2</v>
      </c>
      <c r="E54" s="16">
        <f>0/102.8</f>
        <v>0</v>
      </c>
      <c r="F54" s="16">
        <f>0/59.6</f>
        <v>0</v>
      </c>
    </row>
    <row r="55" spans="1:6" x14ac:dyDescent="0.3">
      <c r="A55" s="1" t="s">
        <v>36</v>
      </c>
      <c r="B55" s="2">
        <f>(B13/4)*100</f>
        <v>0</v>
      </c>
      <c r="C55" s="2">
        <f>(C13/4)*100</f>
        <v>0</v>
      </c>
      <c r="D55" s="2">
        <f>(D13/4)*100</f>
        <v>50</v>
      </c>
      <c r="E55" s="2">
        <f>(E13/4)*100</f>
        <v>0</v>
      </c>
      <c r="F55" s="2">
        <f>(F13/4)*100</f>
        <v>50</v>
      </c>
    </row>
    <row r="56" spans="1:6" x14ac:dyDescent="0.2">
      <c r="A56" s="1" t="s">
        <v>62</v>
      </c>
      <c r="B56" s="16">
        <f>0/70.9</f>
        <v>0</v>
      </c>
      <c r="C56" s="16">
        <f>0/70.2</f>
        <v>0</v>
      </c>
      <c r="D56" s="16">
        <f>2/166.2</f>
        <v>1.2033694344163659E-2</v>
      </c>
      <c r="E56" s="16">
        <f>0/102.8</f>
        <v>0</v>
      </c>
      <c r="F56" s="16">
        <f>2/59.6</f>
        <v>3.3557046979865772E-2</v>
      </c>
    </row>
    <row r="57" spans="1:6" x14ac:dyDescent="0.3">
      <c r="A57" s="1" t="s">
        <v>28</v>
      </c>
      <c r="B57" s="2">
        <f>(B14/123)*100</f>
        <v>86.99186991869918</v>
      </c>
      <c r="C57" s="2">
        <f>(C14/123)*100</f>
        <v>2.4390243902439024</v>
      </c>
      <c r="D57" s="2">
        <f>(D14/123)*100</f>
        <v>0.81300813008130091</v>
      </c>
      <c r="E57" s="2">
        <f>(E14/123)*100</f>
        <v>0</v>
      </c>
      <c r="F57" s="2">
        <f>(F14/123)*100</f>
        <v>9.7560975609756095</v>
      </c>
    </row>
    <row r="58" spans="1:6" x14ac:dyDescent="0.2">
      <c r="A58" s="1" t="s">
        <v>63</v>
      </c>
      <c r="B58" s="16">
        <f>107/70.9</f>
        <v>1.5091678420310295</v>
      </c>
      <c r="C58" s="16">
        <f>3/70.2</f>
        <v>4.2735042735042736E-2</v>
      </c>
      <c r="D58" s="16">
        <f>1/166.2</f>
        <v>6.0168471720818293E-3</v>
      </c>
      <c r="E58" s="16">
        <f>0/102.8</f>
        <v>0</v>
      </c>
      <c r="F58" s="16">
        <f>12/59.6</f>
        <v>0.20134228187919462</v>
      </c>
    </row>
    <row r="59" spans="1:6" x14ac:dyDescent="0.3">
      <c r="A59" s="1" t="s">
        <v>29</v>
      </c>
      <c r="B59" s="2">
        <f>(B15/6)*100</f>
        <v>0</v>
      </c>
      <c r="C59" s="2">
        <f>(C15/6)*100</f>
        <v>0</v>
      </c>
      <c r="D59" s="2">
        <f>(D15/6)*100</f>
        <v>100</v>
      </c>
      <c r="E59" s="2">
        <f>(E15/6)*100</f>
        <v>0</v>
      </c>
      <c r="F59" s="2">
        <f>(F15/6)*100</f>
        <v>0</v>
      </c>
    </row>
    <row r="60" spans="1:6" x14ac:dyDescent="0.2">
      <c r="A60" s="1" t="s">
        <v>64</v>
      </c>
      <c r="B60" s="16">
        <f>0/70.9</f>
        <v>0</v>
      </c>
      <c r="C60" s="16">
        <f>0/70.2</f>
        <v>0</v>
      </c>
      <c r="D60" s="16">
        <f>6/166.2</f>
        <v>3.6101083032490974E-2</v>
      </c>
      <c r="E60" s="16">
        <f>0/102.8</f>
        <v>0</v>
      </c>
      <c r="F60" s="16">
        <f>0/59.6</f>
        <v>0</v>
      </c>
    </row>
    <row r="61" spans="1:6" x14ac:dyDescent="0.3">
      <c r="A61" s="1" t="s">
        <v>40</v>
      </c>
      <c r="B61" s="2">
        <f>(B16/32)*100</f>
        <v>6.25</v>
      </c>
      <c r="C61" s="2">
        <f>(C16/32)*100</f>
        <v>0</v>
      </c>
      <c r="D61" s="2">
        <f>(D16/32)*100</f>
        <v>25</v>
      </c>
      <c r="E61" s="2">
        <f>(E16/32)*100</f>
        <v>15.625</v>
      </c>
      <c r="F61" s="2">
        <f>(F16/32)*100</f>
        <v>53.125</v>
      </c>
    </row>
    <row r="62" spans="1:6" x14ac:dyDescent="0.2">
      <c r="A62" s="1" t="s">
        <v>65</v>
      </c>
      <c r="B62" s="16">
        <f>2/70.9</f>
        <v>2.8208744710860365E-2</v>
      </c>
      <c r="C62" s="16">
        <f t="shared" ref="C62" si="3">0/70.2</f>
        <v>0</v>
      </c>
      <c r="D62" s="16">
        <f>8/166.2</f>
        <v>4.8134777376654635E-2</v>
      </c>
      <c r="E62" s="16">
        <f>5/102.8</f>
        <v>4.8638132295719845E-2</v>
      </c>
      <c r="F62" s="16">
        <f>17/59.6</f>
        <v>0.28523489932885904</v>
      </c>
    </row>
    <row r="63" spans="1:6" x14ac:dyDescent="0.3">
      <c r="A63" s="1" t="s">
        <v>30</v>
      </c>
      <c r="B63" s="2">
        <f>(B17/9)*100</f>
        <v>0</v>
      </c>
      <c r="C63" s="2">
        <f>(C17/9)*100</f>
        <v>0</v>
      </c>
      <c r="D63" s="2">
        <f>(D17/9)*100</f>
        <v>0</v>
      </c>
      <c r="E63" s="2">
        <f>(E17/9)*100</f>
        <v>22.222222222222221</v>
      </c>
      <c r="F63" s="2">
        <f>(F17/9)*100</f>
        <v>77.777777777777786</v>
      </c>
    </row>
    <row r="64" spans="1:6" x14ac:dyDescent="0.2">
      <c r="A64" s="1" t="s">
        <v>66</v>
      </c>
      <c r="B64" s="16">
        <f>0/70.9</f>
        <v>0</v>
      </c>
      <c r="C64" s="16">
        <f t="shared" ref="C64" si="4">0/70.2</f>
        <v>0</v>
      </c>
      <c r="D64" s="16">
        <f>0/166.2</f>
        <v>0</v>
      </c>
      <c r="E64" s="16">
        <f>2/102.8</f>
        <v>1.9455252918287938E-2</v>
      </c>
      <c r="F64" s="16">
        <f>7/59.6</f>
        <v>0.1174496644295302</v>
      </c>
    </row>
    <row r="65" spans="1:7" x14ac:dyDescent="0.3">
      <c r="A65" s="1" t="s">
        <v>21</v>
      </c>
      <c r="B65" s="2">
        <f>(B18/3)*100</f>
        <v>0</v>
      </c>
      <c r="C65" s="2">
        <f>(C18/3)*100</f>
        <v>0</v>
      </c>
      <c r="D65" s="2">
        <f>(D18/3)*100</f>
        <v>100</v>
      </c>
      <c r="E65" s="2">
        <f>(E18/3)*100</f>
        <v>0</v>
      </c>
      <c r="F65" s="2">
        <f>(F18/3)*100</f>
        <v>0</v>
      </c>
    </row>
    <row r="66" spans="1:7" x14ac:dyDescent="0.2">
      <c r="A66" s="1" t="s">
        <v>67</v>
      </c>
      <c r="B66" s="16">
        <f t="shared" ref="B66" si="5">0/70.9</f>
        <v>0</v>
      </c>
      <c r="C66" s="16">
        <f t="shared" ref="C66" si="6">0/70.2</f>
        <v>0</v>
      </c>
      <c r="D66" s="16">
        <f>3/166.2</f>
        <v>1.8050541516245487E-2</v>
      </c>
      <c r="E66" s="16">
        <f>0/102.8</f>
        <v>0</v>
      </c>
      <c r="F66" s="16">
        <f>0/59.6</f>
        <v>0</v>
      </c>
    </row>
    <row r="67" spans="1:7" x14ac:dyDescent="0.3">
      <c r="A67" s="1" t="s">
        <v>20</v>
      </c>
      <c r="B67" s="2">
        <f>(B19/2)*100</f>
        <v>0</v>
      </c>
      <c r="C67" s="2">
        <f>(C19/2)*100</f>
        <v>100</v>
      </c>
      <c r="D67" s="2">
        <f>(D19/2)*100</f>
        <v>0</v>
      </c>
      <c r="E67" s="2">
        <f>(E19/2)*100</f>
        <v>0</v>
      </c>
      <c r="F67" s="2">
        <f>(F19/2)*100</f>
        <v>0</v>
      </c>
    </row>
    <row r="68" spans="1:7" x14ac:dyDescent="0.2">
      <c r="A68" s="1" t="s">
        <v>68</v>
      </c>
      <c r="B68" s="16">
        <f t="shared" ref="B68" si="7">0/70.9</f>
        <v>0</v>
      </c>
      <c r="C68" s="16">
        <f>2/70.2</f>
        <v>2.8490028490028491E-2</v>
      </c>
      <c r="D68" s="16">
        <f>0/166.2</f>
        <v>0</v>
      </c>
      <c r="E68" s="16">
        <f>0/102.8</f>
        <v>0</v>
      </c>
      <c r="F68" s="16">
        <f t="shared" ref="F68" si="8">0/59.6</f>
        <v>0</v>
      </c>
    </row>
    <row r="69" spans="1:7" x14ac:dyDescent="0.3">
      <c r="A69" s="1" t="s">
        <v>44</v>
      </c>
      <c r="B69" s="2">
        <f>(B20/2)*100</f>
        <v>0</v>
      </c>
      <c r="C69" s="2">
        <f>(C20/2)*100</f>
        <v>0</v>
      </c>
      <c r="D69" s="2">
        <f>(D20/2)*100</f>
        <v>100</v>
      </c>
      <c r="E69" s="2">
        <f>(E20/2)*100</f>
        <v>0</v>
      </c>
      <c r="F69" s="2">
        <f>(F20/2)*100</f>
        <v>0</v>
      </c>
      <c r="G69" s="2"/>
    </row>
    <row r="70" spans="1:7" x14ac:dyDescent="0.2">
      <c r="A70" s="1" t="s">
        <v>69</v>
      </c>
      <c r="B70" s="16">
        <f t="shared" ref="B70" si="9">0/70.9</f>
        <v>0</v>
      </c>
      <c r="C70" s="16">
        <f t="shared" ref="C70" si="10">0/70.2</f>
        <v>0</v>
      </c>
      <c r="D70" s="16">
        <f>2/166.2</f>
        <v>1.2033694344163659E-2</v>
      </c>
      <c r="E70" s="16">
        <f>0/102.8</f>
        <v>0</v>
      </c>
      <c r="F70" s="16">
        <f t="shared" ref="F70" si="11">0/59.6</f>
        <v>0</v>
      </c>
    </row>
    <row r="71" spans="1:7" x14ac:dyDescent="0.3">
      <c r="A71" s="1" t="s">
        <v>22</v>
      </c>
      <c r="B71" s="2">
        <f>(B21/2)*100</f>
        <v>0</v>
      </c>
      <c r="C71" s="2">
        <f>(C21/2)*100</f>
        <v>0</v>
      </c>
      <c r="D71" s="2">
        <f>(D21/2)*100</f>
        <v>50</v>
      </c>
      <c r="E71" s="2">
        <f>(E21/2)*100</f>
        <v>50</v>
      </c>
      <c r="F71" s="2">
        <f>(F21/2)*100</f>
        <v>0</v>
      </c>
    </row>
    <row r="72" spans="1:7" x14ac:dyDescent="0.2">
      <c r="A72" s="1" t="s">
        <v>70</v>
      </c>
      <c r="B72" s="16">
        <f t="shared" ref="B72" si="12">0/70.9</f>
        <v>0</v>
      </c>
      <c r="C72" s="16">
        <f t="shared" ref="C72" si="13">0/70.2</f>
        <v>0</v>
      </c>
      <c r="D72" s="16">
        <f>1/166.2</f>
        <v>6.0168471720818293E-3</v>
      </c>
      <c r="E72" s="16">
        <f>1/102.8</f>
        <v>9.727626459143969E-3</v>
      </c>
      <c r="F72" s="16">
        <f t="shared" ref="F72" si="14">0/59.6</f>
        <v>0</v>
      </c>
    </row>
    <row r="73" spans="1:7" x14ac:dyDescent="0.3">
      <c r="A73" s="1" t="s">
        <v>23</v>
      </c>
      <c r="B73" s="2">
        <f>(B22/2)*100</f>
        <v>0</v>
      </c>
      <c r="C73" s="2">
        <f>(C22/2)*100</f>
        <v>0</v>
      </c>
      <c r="D73" s="2">
        <f>(D22/2)*100</f>
        <v>50</v>
      </c>
      <c r="E73" s="2">
        <f>(E22/2)*100</f>
        <v>50</v>
      </c>
      <c r="F73" s="2">
        <f>(F22/2)*100</f>
        <v>0</v>
      </c>
    </row>
    <row r="74" spans="1:7" x14ac:dyDescent="0.2">
      <c r="A74" s="1" t="s">
        <v>71</v>
      </c>
      <c r="B74" s="16">
        <f t="shared" ref="B74" si="15">0/70.9</f>
        <v>0</v>
      </c>
      <c r="C74" s="16">
        <f t="shared" ref="C74" si="16">0/70.2</f>
        <v>0</v>
      </c>
      <c r="D74" s="16">
        <f>1/166.2</f>
        <v>6.0168471720818293E-3</v>
      </c>
      <c r="E74" s="16">
        <f>1/102.8</f>
        <v>9.727626459143969E-3</v>
      </c>
      <c r="F74" s="16">
        <f t="shared" ref="F74" si="17">0/59.6</f>
        <v>0</v>
      </c>
    </row>
    <row r="75" spans="1:7" x14ac:dyDescent="0.3">
      <c r="A75" s="1" t="s">
        <v>46</v>
      </c>
      <c r="B75" s="2">
        <f>(B23/28)*100</f>
        <v>0</v>
      </c>
      <c r="C75" s="2">
        <f>(C23/28)*100</f>
        <v>0</v>
      </c>
      <c r="D75" s="2">
        <f>(D23/28)*100</f>
        <v>10.714285714285714</v>
      </c>
      <c r="E75" s="2">
        <f>(E23/28)*100</f>
        <v>7.1428571428571423</v>
      </c>
      <c r="F75" s="2">
        <f>(F23/28)*100</f>
        <v>82.142857142857139</v>
      </c>
    </row>
    <row r="76" spans="1:7" x14ac:dyDescent="0.2">
      <c r="A76" s="1" t="s">
        <v>72</v>
      </c>
      <c r="B76" s="16">
        <f t="shared" ref="B76" si="18">0/70.9</f>
        <v>0</v>
      </c>
      <c r="C76" s="16">
        <f t="shared" ref="C76" si="19">0/70.2</f>
        <v>0</v>
      </c>
      <c r="D76" s="16">
        <f>3/166.2</f>
        <v>1.8050541516245487E-2</v>
      </c>
      <c r="E76" s="16">
        <f>2/102.8</f>
        <v>1.9455252918287938E-2</v>
      </c>
      <c r="F76" s="16">
        <f>23/59.6</f>
        <v>0.38590604026845637</v>
      </c>
    </row>
    <row r="77" spans="1:7" x14ac:dyDescent="0.3">
      <c r="A77" s="1" t="s">
        <v>24</v>
      </c>
      <c r="B77" s="2">
        <f>(B24/1)*100</f>
        <v>0</v>
      </c>
      <c r="C77" s="2">
        <f>(C24/1)*100</f>
        <v>0</v>
      </c>
      <c r="D77" s="2">
        <f>(D24/1)*100</f>
        <v>100</v>
      </c>
      <c r="E77" s="2">
        <f>(E24/1)*100</f>
        <v>0</v>
      </c>
      <c r="F77" s="2">
        <f>(F24/1)*100</f>
        <v>0</v>
      </c>
    </row>
    <row r="78" spans="1:7" x14ac:dyDescent="0.2">
      <c r="A78" s="1" t="s">
        <v>73</v>
      </c>
      <c r="B78" s="16">
        <f t="shared" ref="B78" si="20">0/70.9</f>
        <v>0</v>
      </c>
      <c r="C78" s="16">
        <f t="shared" ref="C78" si="21">0/70.2</f>
        <v>0</v>
      </c>
      <c r="D78" s="16">
        <f>1/166.2</f>
        <v>6.0168471720818293E-3</v>
      </c>
      <c r="E78" s="16">
        <f>0/102.8</f>
        <v>0</v>
      </c>
      <c r="F78" s="16">
        <f t="shared" ref="F78" si="22">0/59.6</f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Nana Blanc</cp:lastModifiedBy>
  <dcterms:created xsi:type="dcterms:W3CDTF">2022-06-14T14:12:15Z</dcterms:created>
  <dcterms:modified xsi:type="dcterms:W3CDTF">2022-08-19T04:00:30Z</dcterms:modified>
</cp:coreProperties>
</file>