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1848CE64-1DC6-48DE-9E9A-3C6125C57F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  <c r="B35" i="1"/>
  <c r="B28" i="1"/>
  <c r="B30" i="1" s="1"/>
  <c r="D87" i="1"/>
  <c r="C87" i="1"/>
  <c r="C86" i="1"/>
  <c r="D86" i="1"/>
  <c r="E86" i="1"/>
  <c r="F86" i="1"/>
  <c r="B86" i="1"/>
  <c r="F85" i="1"/>
  <c r="E85" i="1"/>
  <c r="C85" i="1"/>
  <c r="C84" i="1"/>
  <c r="D84" i="1"/>
  <c r="E84" i="1"/>
  <c r="F84" i="1"/>
  <c r="B84" i="1"/>
  <c r="F83" i="1"/>
  <c r="D83" i="1"/>
  <c r="C82" i="1"/>
  <c r="D82" i="1"/>
  <c r="E82" i="1"/>
  <c r="F82" i="1"/>
  <c r="B82" i="1"/>
  <c r="F81" i="1"/>
  <c r="D81" i="1"/>
  <c r="C81" i="1"/>
  <c r="B81" i="1"/>
  <c r="C80" i="1"/>
  <c r="D80" i="1"/>
  <c r="E80" i="1"/>
  <c r="F80" i="1"/>
  <c r="B80" i="1"/>
  <c r="D79" i="1"/>
  <c r="C78" i="1"/>
  <c r="D78" i="1"/>
  <c r="E78" i="1"/>
  <c r="F78" i="1"/>
  <c r="B78" i="1"/>
  <c r="F77" i="1"/>
  <c r="D77" i="1"/>
  <c r="C77" i="1"/>
  <c r="C76" i="1"/>
  <c r="D76" i="1"/>
  <c r="E76" i="1"/>
  <c r="F76" i="1"/>
  <c r="B76" i="1"/>
  <c r="D73" i="1"/>
  <c r="B73" i="1"/>
  <c r="F75" i="1"/>
  <c r="E75" i="1"/>
  <c r="D75" i="1"/>
  <c r="C75" i="1"/>
  <c r="B75" i="1"/>
  <c r="C74" i="1"/>
  <c r="D74" i="1"/>
  <c r="E74" i="1"/>
  <c r="F74" i="1"/>
  <c r="B74" i="1"/>
  <c r="D71" i="1"/>
  <c r="C71" i="1"/>
  <c r="B71" i="1"/>
  <c r="C70" i="1"/>
  <c r="D70" i="1"/>
  <c r="E70" i="1"/>
  <c r="F70" i="1"/>
  <c r="B70" i="1"/>
  <c r="E69" i="1"/>
  <c r="D69" i="1"/>
  <c r="C69" i="1"/>
  <c r="B69" i="1"/>
  <c r="C68" i="1"/>
  <c r="D68" i="1"/>
  <c r="E68" i="1"/>
  <c r="F68" i="1"/>
  <c r="B68" i="1"/>
  <c r="F67" i="1"/>
  <c r="C66" i="1"/>
  <c r="D66" i="1"/>
  <c r="E66" i="1"/>
  <c r="F66" i="1"/>
  <c r="B66" i="1"/>
  <c r="F65" i="1"/>
  <c r="C64" i="1"/>
  <c r="D64" i="1"/>
  <c r="E64" i="1"/>
  <c r="F64" i="1"/>
  <c r="B64" i="1"/>
  <c r="E63" i="1"/>
  <c r="B63" i="1"/>
  <c r="C62" i="1"/>
  <c r="D62" i="1"/>
  <c r="E62" i="1"/>
  <c r="F62" i="1"/>
  <c r="B62" i="1"/>
  <c r="F61" i="1"/>
  <c r="E61" i="1"/>
  <c r="D61" i="1"/>
  <c r="C61" i="1"/>
  <c r="B61" i="1"/>
  <c r="C60" i="1"/>
  <c r="D60" i="1"/>
  <c r="E60" i="1"/>
  <c r="F60" i="1"/>
  <c r="B60" i="1"/>
  <c r="C59" i="1"/>
  <c r="B59" i="1"/>
  <c r="C58" i="1"/>
  <c r="D58" i="1"/>
  <c r="E58" i="1"/>
  <c r="F58" i="1"/>
  <c r="B58" i="1"/>
  <c r="C57" i="1"/>
  <c r="B57" i="1"/>
  <c r="C56" i="1"/>
  <c r="D56" i="1"/>
  <c r="E56" i="1"/>
  <c r="F56" i="1"/>
  <c r="B56" i="1"/>
  <c r="B55" i="1"/>
  <c r="C54" i="1"/>
  <c r="D54" i="1"/>
  <c r="E54" i="1"/>
  <c r="F54" i="1"/>
  <c r="B54" i="1"/>
  <c r="F53" i="1"/>
  <c r="E53" i="1"/>
  <c r="D53" i="1"/>
  <c r="C53" i="1"/>
  <c r="B53" i="1"/>
  <c r="C52" i="1"/>
  <c r="D52" i="1"/>
  <c r="E52" i="1"/>
  <c r="F52" i="1"/>
  <c r="B52" i="1"/>
  <c r="F51" i="1"/>
  <c r="E51" i="1"/>
  <c r="D51" i="1"/>
  <c r="C51" i="1"/>
  <c r="B51" i="1"/>
  <c r="C50" i="1"/>
  <c r="D50" i="1"/>
  <c r="E50" i="1"/>
  <c r="F50" i="1"/>
  <c r="B50" i="1"/>
  <c r="F49" i="1"/>
  <c r="D49" i="1"/>
  <c r="C49" i="1"/>
  <c r="B49" i="1"/>
  <c r="C48" i="1"/>
  <c r="D48" i="1"/>
  <c r="E48" i="1"/>
  <c r="F48" i="1"/>
  <c r="B48" i="1"/>
  <c r="E47" i="1"/>
  <c r="D47" i="1"/>
  <c r="C47" i="1"/>
  <c r="B47" i="1"/>
  <c r="C46" i="1"/>
  <c r="D46" i="1"/>
  <c r="E46" i="1"/>
  <c r="F46" i="1"/>
  <c r="B46" i="1"/>
  <c r="F45" i="1"/>
  <c r="D45" i="1"/>
  <c r="C45" i="1"/>
  <c r="B45" i="1"/>
  <c r="B44" i="1"/>
  <c r="C44" i="1"/>
  <c r="D44" i="1"/>
  <c r="E44" i="1"/>
  <c r="F44" i="1"/>
  <c r="F43" i="1"/>
  <c r="D43" i="1"/>
  <c r="C43" i="1"/>
  <c r="B43" i="1"/>
  <c r="C42" i="1"/>
  <c r="D42" i="1"/>
  <c r="E42" i="1"/>
  <c r="F42" i="1"/>
  <c r="B42" i="1"/>
  <c r="F41" i="1"/>
  <c r="E41" i="1"/>
  <c r="D41" i="1"/>
  <c r="C41" i="1"/>
  <c r="C40" i="1"/>
  <c r="D40" i="1"/>
  <c r="E40" i="1"/>
  <c r="F40" i="1"/>
  <c r="B40" i="1"/>
  <c r="F39" i="1"/>
  <c r="E39" i="1"/>
  <c r="D39" i="1"/>
  <c r="B39" i="1"/>
  <c r="B38" i="1"/>
  <c r="F37" i="1"/>
  <c r="D37" i="1"/>
  <c r="C37" i="1"/>
  <c r="B37" i="1"/>
  <c r="C36" i="1"/>
  <c r="D36" i="1"/>
  <c r="E36" i="1"/>
  <c r="F36" i="1"/>
  <c r="B36" i="1"/>
  <c r="F31" i="1"/>
  <c r="E31" i="1"/>
  <c r="D31" i="1"/>
  <c r="C31" i="1"/>
  <c r="B31" i="1"/>
  <c r="C28" i="1"/>
  <c r="C30" i="1" s="1"/>
  <c r="D28" i="1"/>
  <c r="E28" i="1"/>
  <c r="E30" i="1" s="1"/>
  <c r="F28" i="1"/>
  <c r="D30" i="1" l="1"/>
  <c r="F30" i="1"/>
  <c r="C72" i="1"/>
  <c r="D72" i="1"/>
  <c r="E72" i="1"/>
  <c r="F72" i="1"/>
  <c r="B72" i="1"/>
  <c r="C38" i="1"/>
  <c r="D38" i="1"/>
  <c r="E38" i="1"/>
  <c r="F38" i="1"/>
</calcChain>
</file>

<file path=xl/sharedStrings.xml><?xml version="1.0" encoding="utf-8"?>
<sst xmlns="http://schemas.openxmlformats.org/spreadsheetml/2006/main" count="87" uniqueCount="87">
  <si>
    <t>Cormorán Imperial</t>
  </si>
  <si>
    <t>Yeco</t>
  </si>
  <si>
    <t>Cormorán de las Rocas</t>
  </si>
  <si>
    <t>Gaviota Dominicana</t>
  </si>
  <si>
    <t>Yunco de Magallanes</t>
  </si>
  <si>
    <t>Cisne Cuello Negro</t>
  </si>
  <si>
    <t>Cisne Coscoroba</t>
  </si>
  <si>
    <t>Quetro No Volador</t>
  </si>
  <si>
    <t>Pato Jergón Chico</t>
  </si>
  <si>
    <t>Pato Juarjual</t>
  </si>
  <si>
    <t>Pato Real</t>
  </si>
  <si>
    <t>Caiquén</t>
  </si>
  <si>
    <t>Canquén</t>
  </si>
  <si>
    <t>Pilpilén Austral</t>
  </si>
  <si>
    <t>Huala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</si>
  <si>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</si>
  <si>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</si>
  <si>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</si>
  <si>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</si>
  <si>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</si>
  <si>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</si>
  <si>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</si>
  <si>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</si>
  <si>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</si>
  <si>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Pato Jergón Chico</t>
  </si>
  <si>
    <t>% Garza Cuca</t>
  </si>
  <si>
    <t>% Churrete</t>
  </si>
  <si>
    <t>% Martín Pescador</t>
  </si>
  <si>
    <t>% Tiuque</t>
  </si>
  <si>
    <t>% Traro</t>
  </si>
  <si>
    <t>% Jote Cabeza Colorada</t>
  </si>
  <si>
    <t>% Cóndor</t>
  </si>
  <si>
    <t>% Yunco de Magallanes</t>
  </si>
  <si>
    <t>% Cisne Cuello Negro</t>
  </si>
  <si>
    <t>% Cisne Coscoroba</t>
  </si>
  <si>
    <t>% Pato Juarjual</t>
  </si>
  <si>
    <t>% Pato Real</t>
  </si>
  <si>
    <t>% Caiquén</t>
  </si>
  <si>
    <t>% Canquén</t>
  </si>
  <si>
    <t>% Pilpilén Austral</t>
  </si>
  <si>
    <t>% Huala</t>
  </si>
  <si>
    <t>Jote Cabeza Colorada</t>
  </si>
  <si>
    <t>Cóndor</t>
  </si>
  <si>
    <t>Gaviotín Suramericano</t>
  </si>
  <si>
    <t>Salteador Chileno</t>
  </si>
  <si>
    <t>% Salteador Chileno</t>
  </si>
  <si>
    <t>Petrel Gigante Antartico</t>
  </si>
  <si>
    <t>Pinguino de Magallanes</t>
  </si>
  <si>
    <t>% Petrel Gigante Antartico</t>
  </si>
  <si>
    <t>% Pinguino de Magallanes</t>
  </si>
  <si>
    <t>Traro</t>
  </si>
  <si>
    <t>Garza Cuca</t>
  </si>
  <si>
    <t>% Gaviotín Suramericano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</si>
  <si>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</si>
  <si>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</si>
  <si>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</si>
  <si>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</si>
  <si>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</si>
  <si>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</si>
  <si>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</si>
  <si>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</si>
  <si>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</si>
  <si>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 Antartico</t>
  </si>
  <si>
    <t>Density Salteador Chileno</t>
  </si>
  <si>
    <t>Density Yunco de Magallanes</t>
  </si>
  <si>
    <t>Density Pilpilén Austral</t>
  </si>
  <si>
    <t>Density Pinguino de Magallanes</t>
  </si>
  <si>
    <t>Density Cisne Cuello Negro</t>
  </si>
  <si>
    <t>Density Cisne Coscoroba</t>
  </si>
  <si>
    <t>Density Quetro No Volador</t>
  </si>
  <si>
    <t>Density Pato Juarjual</t>
  </si>
  <si>
    <t>Density Pato Real</t>
  </si>
  <si>
    <t>Density Pato Jergón Chico</t>
  </si>
  <si>
    <t>Density Canquén</t>
  </si>
  <si>
    <t>Density Caiquén</t>
  </si>
  <si>
    <t>Density Huala</t>
  </si>
  <si>
    <t>Density Churrete</t>
  </si>
  <si>
    <t>Density Martín Pescador</t>
  </si>
  <si>
    <t>Density Garza Cuca</t>
  </si>
  <si>
    <t>Density Traro</t>
  </si>
  <si>
    <t>Density Tiuque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</si>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</sst>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/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/>
    <xf numFmtId="0" fontId="3" fillId="0" borderId="12" xfId="0" applyFont="1" applyBorder="1"/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A34" sqref="A34"/>
    </sheetView>
  </sheetViews>
  <sheetFormatPr baseColWidth="10" defaultColWidth="8.88671875" defaultRowHeight="11.4" x14ac:dyDescent="0.3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9.6640625" style="2" customWidth="1"/>
    <col min="7" max="7" width="8.88671875" style="2"/>
    <col min="8" max="8" width="10.109375" style="2" bestFit="1" customWidth="1"/>
    <col min="9" max="9" width="9.77734375" style="2" bestFit="1" customWidth="1"/>
    <col min="10" max="10" width="10.109375" style="2" bestFit="1" customWidth="1"/>
    <col min="11" max="16384" width="8.88671875" style="2"/>
  </cols>
  <sheetData>
    <row r="1" spans="1:6" ht="12" x14ac:dyDescent="0.3">
      <c r="A1" s="17" t="s">
        <v>53</v>
      </c>
      <c r="B1" s="17">
        <v>1</v>
      </c>
      <c r="C1" s="17">
        <v>2</v>
      </c>
      <c r="D1" s="1">
        <v>3</v>
      </c>
      <c r="E1" s="9">
        <v>4</v>
      </c>
      <c r="F1" s="9">
        <v>5</v>
      </c>
    </row>
    <row r="2" spans="1:6" x14ac:dyDescent="0.2">
      <c r="A2" s="20" t="s">
        <v>0</v>
      </c>
      <c r="B2" s="18">
        <v>91</v>
      </c>
      <c r="C2" s="13">
        <v>186</v>
      </c>
      <c r="D2" s="13">
        <v>20</v>
      </c>
      <c r="E2" s="13">
        <v>0</v>
      </c>
      <c r="F2" s="14">
        <v>476</v>
      </c>
    </row>
    <row r="3" spans="1:6" x14ac:dyDescent="0.2">
      <c r="A3" s="8" t="s">
        <v>1</v>
      </c>
      <c r="B3" s="5">
        <v>2</v>
      </c>
      <c r="C3" s="6">
        <v>0</v>
      </c>
      <c r="D3" s="6">
        <v>27</v>
      </c>
      <c r="E3" s="6">
        <v>27</v>
      </c>
      <c r="F3" s="7">
        <v>5</v>
      </c>
    </row>
    <row r="4" spans="1:6" x14ac:dyDescent="0.2">
      <c r="A4" s="8" t="s">
        <v>2</v>
      </c>
      <c r="B4" s="5">
        <v>0</v>
      </c>
      <c r="C4" s="6">
        <v>82</v>
      </c>
      <c r="D4" s="6">
        <v>5</v>
      </c>
      <c r="E4" s="6">
        <v>82</v>
      </c>
      <c r="F4" s="7">
        <v>31</v>
      </c>
    </row>
    <row r="5" spans="1:6" x14ac:dyDescent="0.2">
      <c r="A5" s="8" t="s">
        <v>3</v>
      </c>
      <c r="B5" s="5">
        <v>69</v>
      </c>
      <c r="C5" s="6">
        <v>16</v>
      </c>
      <c r="D5" s="6">
        <v>10</v>
      </c>
      <c r="E5" s="6">
        <v>0</v>
      </c>
      <c r="F5" s="7">
        <v>2</v>
      </c>
    </row>
    <row r="6" spans="1:6" x14ac:dyDescent="0.2">
      <c r="A6" s="8" t="s">
        <v>43</v>
      </c>
      <c r="B6" s="5">
        <v>25</v>
      </c>
      <c r="C6" s="6">
        <v>35</v>
      </c>
      <c r="D6" s="6">
        <v>23</v>
      </c>
      <c r="E6" s="6">
        <v>0</v>
      </c>
      <c r="F6" s="7">
        <v>48</v>
      </c>
    </row>
    <row r="7" spans="1:6" x14ac:dyDescent="0.2">
      <c r="A7" s="8" t="s">
        <v>46</v>
      </c>
      <c r="B7" s="5">
        <v>6</v>
      </c>
      <c r="C7" s="6">
        <v>20</v>
      </c>
      <c r="D7" s="6">
        <v>3</v>
      </c>
      <c r="E7" s="6">
        <v>2</v>
      </c>
      <c r="F7" s="7">
        <v>0</v>
      </c>
    </row>
    <row r="8" spans="1:6" x14ac:dyDescent="0.2">
      <c r="A8" s="8" t="s">
        <v>44</v>
      </c>
      <c r="B8" s="5">
        <v>3</v>
      </c>
      <c r="C8" s="6">
        <v>9</v>
      </c>
      <c r="D8" s="6">
        <v>9</v>
      </c>
      <c r="E8" s="6">
        <v>0</v>
      </c>
      <c r="F8" s="7">
        <v>8</v>
      </c>
    </row>
    <row r="9" spans="1:6" x14ac:dyDescent="0.2">
      <c r="A9" s="8" t="s">
        <v>4</v>
      </c>
      <c r="B9" s="5">
        <v>5</v>
      </c>
      <c r="C9" s="6">
        <v>1</v>
      </c>
      <c r="D9" s="6">
        <v>3</v>
      </c>
      <c r="E9" s="6">
        <v>2</v>
      </c>
      <c r="F9" s="7">
        <v>2</v>
      </c>
    </row>
    <row r="10" spans="1:6" x14ac:dyDescent="0.2">
      <c r="A10" s="8" t="s">
        <v>13</v>
      </c>
      <c r="B10" s="5">
        <v>21</v>
      </c>
      <c r="C10" s="6">
        <v>4</v>
      </c>
      <c r="D10" s="6">
        <v>2</v>
      </c>
      <c r="E10" s="6">
        <v>2</v>
      </c>
      <c r="F10" s="7">
        <v>5</v>
      </c>
    </row>
    <row r="11" spans="1:6" x14ac:dyDescent="0.2">
      <c r="A11" s="8" t="s">
        <v>47</v>
      </c>
      <c r="B11" s="5">
        <v>1</v>
      </c>
      <c r="C11" s="6">
        <v>0</v>
      </c>
      <c r="D11" s="6">
        <v>0</v>
      </c>
      <c r="E11" s="6">
        <v>0</v>
      </c>
      <c r="F11" s="6">
        <v>0</v>
      </c>
    </row>
    <row r="12" spans="1:6" x14ac:dyDescent="0.2">
      <c r="A12" s="8" t="s">
        <v>5</v>
      </c>
      <c r="B12" s="5">
        <v>99</v>
      </c>
      <c r="C12" s="6">
        <v>22</v>
      </c>
      <c r="D12" s="6">
        <v>0</v>
      </c>
      <c r="E12" s="6">
        <v>0</v>
      </c>
      <c r="F12" s="6">
        <v>0</v>
      </c>
    </row>
    <row r="13" spans="1:6" x14ac:dyDescent="0.2">
      <c r="A13" s="8" t="s">
        <v>6</v>
      </c>
      <c r="B13" s="5">
        <v>11</v>
      </c>
      <c r="C13" s="6">
        <v>2</v>
      </c>
      <c r="D13" s="6">
        <v>0</v>
      </c>
      <c r="E13" s="6">
        <v>0</v>
      </c>
      <c r="F13" s="6">
        <v>0</v>
      </c>
    </row>
    <row r="14" spans="1:6" x14ac:dyDescent="0.2">
      <c r="A14" s="8" t="s">
        <v>7</v>
      </c>
      <c r="B14" s="5">
        <v>62</v>
      </c>
      <c r="C14" s="6">
        <v>15</v>
      </c>
      <c r="D14" s="6">
        <v>531</v>
      </c>
      <c r="E14" s="6">
        <v>246</v>
      </c>
      <c r="F14" s="7">
        <v>86</v>
      </c>
    </row>
    <row r="15" spans="1:6" x14ac:dyDescent="0.2">
      <c r="A15" s="8" t="s">
        <v>9</v>
      </c>
      <c r="B15" s="5">
        <v>13</v>
      </c>
      <c r="C15" s="6">
        <v>0</v>
      </c>
      <c r="D15" s="6">
        <v>0</v>
      </c>
      <c r="E15" s="6">
        <v>4</v>
      </c>
      <c r="F15" s="7">
        <v>0</v>
      </c>
    </row>
    <row r="16" spans="1:6" x14ac:dyDescent="0.2">
      <c r="A16" s="8" t="s">
        <v>10</v>
      </c>
      <c r="B16" s="5">
        <v>0</v>
      </c>
      <c r="C16" s="6">
        <v>0</v>
      </c>
      <c r="D16" s="6">
        <v>0</v>
      </c>
      <c r="E16" s="6">
        <v>0</v>
      </c>
      <c r="F16" s="7">
        <v>1</v>
      </c>
    </row>
    <row r="17" spans="1:6" x14ac:dyDescent="0.2">
      <c r="A17" s="8" t="s">
        <v>8</v>
      </c>
      <c r="B17" s="5">
        <v>0</v>
      </c>
      <c r="C17" s="6">
        <v>0</v>
      </c>
      <c r="D17" s="6">
        <v>0</v>
      </c>
      <c r="E17" s="6">
        <v>0</v>
      </c>
      <c r="F17" s="7">
        <v>10</v>
      </c>
    </row>
    <row r="18" spans="1:6" x14ac:dyDescent="0.2">
      <c r="A18" s="8" t="s">
        <v>12</v>
      </c>
      <c r="B18" s="5">
        <v>9</v>
      </c>
      <c r="C18" s="6">
        <v>3</v>
      </c>
      <c r="D18" s="6">
        <v>10</v>
      </c>
      <c r="E18" s="6">
        <v>2</v>
      </c>
      <c r="F18" s="7">
        <v>0</v>
      </c>
    </row>
    <row r="19" spans="1:6" x14ac:dyDescent="0.2">
      <c r="A19" s="8" t="s">
        <v>11</v>
      </c>
      <c r="B19" s="5">
        <v>126</v>
      </c>
      <c r="C19" s="6">
        <v>27</v>
      </c>
      <c r="D19" s="6">
        <v>7</v>
      </c>
      <c r="E19" s="6">
        <v>0</v>
      </c>
      <c r="F19" s="7">
        <v>0</v>
      </c>
    </row>
    <row r="20" spans="1:6" x14ac:dyDescent="0.2">
      <c r="A20" s="8" t="s">
        <v>14</v>
      </c>
      <c r="B20" s="5">
        <v>0</v>
      </c>
      <c r="C20" s="6">
        <v>0</v>
      </c>
      <c r="D20" s="6">
        <v>1</v>
      </c>
      <c r="E20" s="6">
        <v>0</v>
      </c>
      <c r="F20" s="7">
        <v>0</v>
      </c>
    </row>
    <row r="21" spans="1:6" x14ac:dyDescent="0.2">
      <c r="A21" s="8" t="s">
        <v>16</v>
      </c>
      <c r="B21" s="5">
        <v>15</v>
      </c>
      <c r="C21" s="6">
        <v>5</v>
      </c>
      <c r="D21" s="6">
        <v>11</v>
      </c>
      <c r="E21" s="6">
        <v>2</v>
      </c>
      <c r="F21" s="7">
        <v>13</v>
      </c>
    </row>
    <row r="22" spans="1:6" x14ac:dyDescent="0.2">
      <c r="A22" s="8" t="s">
        <v>15</v>
      </c>
      <c r="B22" s="5">
        <v>0</v>
      </c>
      <c r="C22" s="6">
        <v>1</v>
      </c>
      <c r="D22" s="6">
        <v>1</v>
      </c>
      <c r="E22" s="6">
        <v>0</v>
      </c>
      <c r="F22" s="7">
        <v>3</v>
      </c>
    </row>
    <row r="23" spans="1:6" x14ac:dyDescent="0.2">
      <c r="A23" s="8" t="s">
        <v>51</v>
      </c>
      <c r="B23" s="5">
        <v>0</v>
      </c>
      <c r="C23" s="6">
        <v>0</v>
      </c>
      <c r="D23" s="6">
        <v>3</v>
      </c>
      <c r="E23" s="6">
        <v>0</v>
      </c>
      <c r="F23" s="7">
        <v>0</v>
      </c>
    </row>
    <row r="24" spans="1:6" x14ac:dyDescent="0.2">
      <c r="A24" s="8" t="s">
        <v>50</v>
      </c>
      <c r="B24" s="5">
        <v>1</v>
      </c>
      <c r="C24" s="6">
        <v>1</v>
      </c>
      <c r="D24" s="6">
        <v>1</v>
      </c>
      <c r="E24" s="6">
        <v>0</v>
      </c>
      <c r="F24" s="7">
        <v>3</v>
      </c>
    </row>
    <row r="25" spans="1:6" x14ac:dyDescent="0.2">
      <c r="A25" s="8" t="s">
        <v>17</v>
      </c>
      <c r="B25" s="5">
        <v>0</v>
      </c>
      <c r="C25" s="6">
        <v>0</v>
      </c>
      <c r="D25" s="6">
        <v>1</v>
      </c>
      <c r="E25" s="6">
        <v>0</v>
      </c>
      <c r="F25" s="7">
        <v>3</v>
      </c>
    </row>
    <row r="26" spans="1:6" x14ac:dyDescent="0.2">
      <c r="A26" s="8" t="s">
        <v>42</v>
      </c>
      <c r="B26" s="5">
        <v>0</v>
      </c>
      <c r="C26" s="6">
        <v>23</v>
      </c>
      <c r="D26" s="6">
        <v>0</v>
      </c>
      <c r="E26" s="6">
        <v>3</v>
      </c>
      <c r="F26" s="7">
        <v>11</v>
      </c>
    </row>
    <row r="27" spans="1:6" x14ac:dyDescent="0.2">
      <c r="A27" s="21" t="s">
        <v>41</v>
      </c>
      <c r="B27" s="19">
        <v>0</v>
      </c>
      <c r="C27" s="15">
        <v>2</v>
      </c>
      <c r="D27" s="15">
        <v>2</v>
      </c>
      <c r="E27" s="15">
        <v>0</v>
      </c>
      <c r="F27" s="16">
        <v>0</v>
      </c>
    </row>
    <row r="28" spans="1:6" x14ac:dyDescent="0.3">
      <c r="A28" s="2" t="s">
        <v>54</v>
      </c>
      <c r="B28" s="4">
        <f>SUM(B2:B27)</f>
        <v>559</v>
      </c>
      <c r="C28" s="4">
        <f t="shared" ref="C28:F28" si="0">SUM(C2:C27)</f>
        <v>454</v>
      </c>
      <c r="D28" s="4">
        <f t="shared" si="0"/>
        <v>670</v>
      </c>
      <c r="E28" s="4">
        <f t="shared" si="0"/>
        <v>372</v>
      </c>
      <c r="F28" s="4">
        <f t="shared" si="0"/>
        <v>707</v>
      </c>
    </row>
    <row r="29" spans="1:6" x14ac:dyDescent="0.3">
      <c r="A29" s="2" t="s">
        <v>55</v>
      </c>
      <c r="B29" s="22">
        <v>87.2</v>
      </c>
      <c r="C29" s="22">
        <v>87.3</v>
      </c>
      <c r="D29" s="22">
        <v>197.8</v>
      </c>
      <c r="E29" s="22">
        <v>94</v>
      </c>
      <c r="F29" s="22">
        <v>114.2</v>
      </c>
    </row>
    <row r="30" spans="1:6" x14ac:dyDescent="0.3">
      <c r="A30" s="2" t="s">
        <v>18</v>
      </c>
      <c r="B30" s="3">
        <f>(B28/2762)*100</f>
        <v>20.238957277335263</v>
      </c>
      <c r="C30" s="3">
        <f t="shared" ref="C30:F30" si="1">(C28/2762)*100</f>
        <v>16.437364228819696</v>
      </c>
      <c r="D30" s="3">
        <f t="shared" si="1"/>
        <v>24.257784214337434</v>
      </c>
      <c r="E30" s="3">
        <f t="shared" si="1"/>
        <v>13.468501086169443</v>
      </c>
      <c r="F30" s="3">
        <f t="shared" si="1"/>
        <v>25.597393193338156</v>
      </c>
    </row>
    <row r="31" spans="1:6" x14ac:dyDescent="0.3">
      <c r="A31" s="2" t="s">
        <v>56</v>
      </c>
      <c r="B31" s="12">
        <f>559/87.2</f>
        <v>6.4105504587155959</v>
      </c>
      <c r="C31" s="12">
        <f>454/87.3</f>
        <v>5.200458190148912</v>
      </c>
      <c r="D31" s="12">
        <f>670/197.8</f>
        <v>3.3872598584428713</v>
      </c>
      <c r="E31" s="12">
        <f>372/94</f>
        <v>3.9574468085106385</v>
      </c>
      <c r="F31" s="12">
        <f>707/114.2</f>
        <v>6.1908931698774081</v>
      </c>
    </row>
    <row r="32" spans="1:6" x14ac:dyDescent="0.3">
      <c r="A32" s="2" t="s">
        <v>85</v>
      </c>
      <c r="B32" s="3">
        <v>2.1920000000000002</v>
      </c>
      <c r="C32" s="3">
        <v>1.996</v>
      </c>
      <c r="D32" s="3">
        <v>1.0149999999999999</v>
      </c>
      <c r="E32" s="3">
        <v>1.0249999999999999</v>
      </c>
      <c r="F32" s="3">
        <v>1.2729999999999999</v>
      </c>
    </row>
    <row r="33" spans="1:6" x14ac:dyDescent="0.3">
      <c r="A33" s="2" t="s">
        <v>86</v>
      </c>
      <c r="B33" s="3">
        <f>1-0.141</f>
        <v>0.85899999999999999</v>
      </c>
      <c r="C33" s="3">
        <f>1-0.219</f>
        <v>0.78100000000000003</v>
      </c>
      <c r="D33" s="3">
        <f>1-0.632</f>
        <v>0.36799999999999999</v>
      </c>
      <c r="E33" s="3">
        <f>1-0.491</f>
        <v>0.50900000000000001</v>
      </c>
      <c r="F33" s="3">
        <f>1-0.475</f>
        <v>0.52500000000000002</v>
      </c>
    </row>
    <row r="34" spans="1:6" x14ac:dyDescent="0.3">
      <c r="A34" s="2" t="s">
        <v>83</v>
      </c>
      <c r="B34" s="3">
        <v>2.0430000000000001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">
      <c r="A35" s="2" t="s">
        <v>84</v>
      </c>
      <c r="B35" s="3">
        <f>1-0.209</f>
        <v>0.79100000000000004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">
      <c r="A36" s="2" t="s">
        <v>19</v>
      </c>
      <c r="B36" s="3">
        <f>(B2/773)*100</f>
        <v>11.772315653298836</v>
      </c>
      <c r="C36" s="3">
        <f t="shared" ref="C36:F36" si="2">(C2/773)*100</f>
        <v>24.0620957309185</v>
      </c>
      <c r="D36" s="3">
        <f t="shared" si="2"/>
        <v>2.58732212160414</v>
      </c>
      <c r="E36" s="3">
        <f t="shared" si="2"/>
        <v>0</v>
      </c>
      <c r="F36" s="3">
        <f t="shared" si="2"/>
        <v>61.578266494178521</v>
      </c>
    </row>
    <row r="37" spans="1:6" x14ac:dyDescent="0.3">
      <c r="A37" s="2" t="s">
        <v>57</v>
      </c>
      <c r="B37" s="12">
        <f>91/87.2</f>
        <v>1.0435779816513762</v>
      </c>
      <c r="C37" s="12">
        <f>186/87.3</f>
        <v>2.1305841924398625</v>
      </c>
      <c r="D37" s="12">
        <f>20/197.8</f>
        <v>0.10111223458038422</v>
      </c>
      <c r="E37" s="12">
        <v>0</v>
      </c>
      <c r="F37" s="12">
        <f>476/114.2</f>
        <v>4.168126094570928</v>
      </c>
    </row>
    <row r="38" spans="1:6" x14ac:dyDescent="0.3">
      <c r="A38" s="2" t="s">
        <v>20</v>
      </c>
      <c r="B38" s="3">
        <f>(B3/61)*100</f>
        <v>3.278688524590164</v>
      </c>
      <c r="C38" s="3">
        <f>(C3/61)*100</f>
        <v>0</v>
      </c>
      <c r="D38" s="3">
        <f>(D3/61)*100</f>
        <v>44.26229508196721</v>
      </c>
      <c r="E38" s="3">
        <f>(E3/61)*100</f>
        <v>44.26229508196721</v>
      </c>
      <c r="F38" s="3">
        <f>(F3/61)*100</f>
        <v>8.1967213114754092</v>
      </c>
    </row>
    <row r="39" spans="1:6" x14ac:dyDescent="0.3">
      <c r="A39" s="2" t="s">
        <v>58</v>
      </c>
      <c r="B39" s="11">
        <f>2/87.2</f>
        <v>2.2935779816513759E-2</v>
      </c>
      <c r="C39" s="11">
        <v>0</v>
      </c>
      <c r="D39" s="11">
        <f>27/197.8</f>
        <v>0.1365015166835187</v>
      </c>
      <c r="E39" s="11">
        <f>27/94</f>
        <v>0.28723404255319152</v>
      </c>
      <c r="F39" s="11">
        <f>5/114.2</f>
        <v>4.3782837127845885E-2</v>
      </c>
    </row>
    <row r="40" spans="1:6" x14ac:dyDescent="0.3">
      <c r="A40" s="2" t="s">
        <v>21</v>
      </c>
      <c r="B40" s="3">
        <f>(B4/200)*100</f>
        <v>0</v>
      </c>
      <c r="C40" s="3">
        <f>(C4/200)*100</f>
        <v>41</v>
      </c>
      <c r="D40" s="3">
        <f>(D4/200)*100</f>
        <v>2.5</v>
      </c>
      <c r="E40" s="3">
        <f>(E4/200)*100</f>
        <v>41</v>
      </c>
      <c r="F40" s="3">
        <f>(F4/200)*100</f>
        <v>15.5</v>
      </c>
    </row>
    <row r="41" spans="1:6" x14ac:dyDescent="0.3">
      <c r="A41" s="2" t="s">
        <v>59</v>
      </c>
      <c r="B41" s="12">
        <v>0</v>
      </c>
      <c r="C41" s="12">
        <f>82/87.3</f>
        <v>0.93928980526918671</v>
      </c>
      <c r="D41" s="12">
        <f>5/197.8</f>
        <v>2.5278058645096056E-2</v>
      </c>
      <c r="E41" s="12">
        <f>82/94</f>
        <v>0.87234042553191493</v>
      </c>
      <c r="F41" s="12">
        <f>31/114.2</f>
        <v>0.27145359019264448</v>
      </c>
    </row>
    <row r="42" spans="1:6" x14ac:dyDescent="0.3">
      <c r="A42" s="2" t="s">
        <v>22</v>
      </c>
      <c r="B42" s="3">
        <f>(B5/97)*100</f>
        <v>71.134020618556704</v>
      </c>
      <c r="C42" s="3">
        <f>(C5/97)*100</f>
        <v>16.494845360824741</v>
      </c>
      <c r="D42" s="3">
        <f>(D5/97)*100</f>
        <v>10.309278350515463</v>
      </c>
      <c r="E42" s="3">
        <f>(E5/97)*100</f>
        <v>0</v>
      </c>
      <c r="F42" s="3">
        <f>(F5/97)*100</f>
        <v>2.0618556701030926</v>
      </c>
    </row>
    <row r="43" spans="1:6" x14ac:dyDescent="0.3">
      <c r="A43" s="2" t="s">
        <v>60</v>
      </c>
      <c r="B43" s="11">
        <f>69/87.2</f>
        <v>0.79128440366972475</v>
      </c>
      <c r="C43" s="11">
        <f>16/87.3</f>
        <v>0.18327605956471937</v>
      </c>
      <c r="D43" s="11">
        <f>10/197.8</f>
        <v>5.0556117290192111E-2</v>
      </c>
      <c r="E43" s="11">
        <v>0</v>
      </c>
      <c r="F43" s="11">
        <f>2/114.2</f>
        <v>1.7513134851138354E-2</v>
      </c>
    </row>
    <row r="44" spans="1:6" x14ac:dyDescent="0.3">
      <c r="A44" s="2" t="s">
        <v>52</v>
      </c>
      <c r="B44" s="3">
        <f>(B6/131)*100</f>
        <v>19.083969465648856</v>
      </c>
      <c r="C44" s="3">
        <f>(C6/131)*100</f>
        <v>26.717557251908396</v>
      </c>
      <c r="D44" s="3">
        <f>(D6/131)*100</f>
        <v>17.557251908396946</v>
      </c>
      <c r="E44" s="3">
        <f>(E6/131)*100</f>
        <v>0</v>
      </c>
      <c r="F44" s="3">
        <f>(F6/131)*100</f>
        <v>36.641221374045799</v>
      </c>
    </row>
    <row r="45" spans="1:6" x14ac:dyDescent="0.3">
      <c r="A45" s="2" t="s">
        <v>61</v>
      </c>
      <c r="B45" s="12">
        <f>25/87.2</f>
        <v>0.28669724770642202</v>
      </c>
      <c r="C45" s="12">
        <f>35/87.3</f>
        <v>0.40091638029782362</v>
      </c>
      <c r="D45" s="12">
        <f>23/197.8</f>
        <v>0.11627906976744186</v>
      </c>
      <c r="E45" s="12">
        <v>0</v>
      </c>
      <c r="F45" s="12">
        <f>48/114.2</f>
        <v>0.42031523642732049</v>
      </c>
    </row>
    <row r="46" spans="1:6" x14ac:dyDescent="0.3">
      <c r="A46" s="2" t="s">
        <v>48</v>
      </c>
      <c r="B46" s="3">
        <f>(B7/31)*100</f>
        <v>19.35483870967742</v>
      </c>
      <c r="C46" s="3">
        <f>(C7/31)*100</f>
        <v>64.516129032258064</v>
      </c>
      <c r="D46" s="3">
        <f>(D7/31)*100</f>
        <v>9.67741935483871</v>
      </c>
      <c r="E46" s="3">
        <f>(E7/31)*100</f>
        <v>6.4516129032258061</v>
      </c>
      <c r="F46" s="3">
        <f>(F7/31)*100</f>
        <v>0</v>
      </c>
    </row>
    <row r="47" spans="1:6" x14ac:dyDescent="0.3">
      <c r="A47" s="2" t="s">
        <v>62</v>
      </c>
      <c r="B47" s="11">
        <f>6/87.2</f>
        <v>6.8807339449541288E-2</v>
      </c>
      <c r="C47" s="11">
        <f>20/87.3</f>
        <v>0.22909507445589922</v>
      </c>
      <c r="D47" s="11">
        <f>3/197.8</f>
        <v>1.5166835187057633E-2</v>
      </c>
      <c r="E47" s="11">
        <f>2/94</f>
        <v>2.1276595744680851E-2</v>
      </c>
      <c r="F47" s="11">
        <v>0</v>
      </c>
    </row>
    <row r="48" spans="1:6" x14ac:dyDescent="0.3">
      <c r="A48" s="2" t="s">
        <v>45</v>
      </c>
      <c r="B48" s="10">
        <f>(B8/29)*100</f>
        <v>10.344827586206897</v>
      </c>
      <c r="C48" s="10">
        <f>(C8/29)*100</f>
        <v>31.03448275862069</v>
      </c>
      <c r="D48" s="10">
        <f>(D8/29)*100</f>
        <v>31.03448275862069</v>
      </c>
      <c r="E48" s="10">
        <f>(E8/29)*100</f>
        <v>0</v>
      </c>
      <c r="F48" s="10">
        <f>(F8/29)*100</f>
        <v>27.586206896551722</v>
      </c>
    </row>
    <row r="49" spans="1:6" x14ac:dyDescent="0.3">
      <c r="A49" s="2" t="s">
        <v>63</v>
      </c>
      <c r="B49" s="12">
        <f>3/87.2</f>
        <v>3.4403669724770644E-2</v>
      </c>
      <c r="C49" s="12">
        <f>9/87.3</f>
        <v>0.10309278350515465</v>
      </c>
      <c r="D49" s="12">
        <f>9/197.8</f>
        <v>4.5500505561172896E-2</v>
      </c>
      <c r="E49" s="12">
        <v>0</v>
      </c>
      <c r="F49" s="12">
        <f>8/114.2</f>
        <v>7.0052539404553416E-2</v>
      </c>
    </row>
    <row r="50" spans="1:6" x14ac:dyDescent="0.3">
      <c r="A50" s="2" t="s">
        <v>32</v>
      </c>
      <c r="B50" s="3">
        <f>(B9/13)*100</f>
        <v>38.461538461538467</v>
      </c>
      <c r="C50" s="3">
        <f>(C9/13)*100</f>
        <v>7.6923076923076925</v>
      </c>
      <c r="D50" s="3">
        <f>(D9/13)*100</f>
        <v>23.076923076923077</v>
      </c>
      <c r="E50" s="3">
        <f>(E9/13)*100</f>
        <v>15.384615384615385</v>
      </c>
      <c r="F50" s="3">
        <f>(F9/13)*100</f>
        <v>15.384615384615385</v>
      </c>
    </row>
    <row r="51" spans="1:6" x14ac:dyDescent="0.3">
      <c r="A51" s="2" t="s">
        <v>64</v>
      </c>
      <c r="B51" s="12">
        <f>5/87.2</f>
        <v>5.73394495412844E-2</v>
      </c>
      <c r="C51" s="12">
        <f>1/87.3</f>
        <v>1.1454753722794961E-2</v>
      </c>
      <c r="D51" s="12">
        <f>3/197.8</f>
        <v>1.5166835187057633E-2</v>
      </c>
      <c r="E51" s="12">
        <f>2/94</f>
        <v>2.1276595744680851E-2</v>
      </c>
      <c r="F51" s="12">
        <f>2/114.2</f>
        <v>1.7513134851138354E-2</v>
      </c>
    </row>
    <row r="52" spans="1:6" x14ac:dyDescent="0.3">
      <c r="A52" s="2" t="s">
        <v>39</v>
      </c>
      <c r="B52" s="3">
        <f>(B10/34)*100</f>
        <v>61.764705882352942</v>
      </c>
      <c r="C52" s="3">
        <f>(C10/34)*100</f>
        <v>11.76470588235294</v>
      </c>
      <c r="D52" s="3">
        <f>(D10/34)*100</f>
        <v>5.8823529411764701</v>
      </c>
      <c r="E52" s="3">
        <f>(E10/34)*100</f>
        <v>5.8823529411764701</v>
      </c>
      <c r="F52" s="3">
        <f>(F10/34)*100</f>
        <v>14.705882352941178</v>
      </c>
    </row>
    <row r="53" spans="1:6" x14ac:dyDescent="0.3">
      <c r="A53" s="2" t="s">
        <v>65</v>
      </c>
      <c r="B53" s="12">
        <f>21/87.2</f>
        <v>0.24082568807339449</v>
      </c>
      <c r="C53" s="12">
        <f>4/87.3</f>
        <v>4.5819014891179843E-2</v>
      </c>
      <c r="D53" s="12">
        <f>2/197.8</f>
        <v>1.0111223458038422E-2</v>
      </c>
      <c r="E53" s="12">
        <f>2/94</f>
        <v>2.1276595744680851E-2</v>
      </c>
      <c r="F53" s="12">
        <f>5/114.2</f>
        <v>4.3782837127845885E-2</v>
      </c>
    </row>
    <row r="54" spans="1:6" x14ac:dyDescent="0.3">
      <c r="A54" s="2" t="s">
        <v>49</v>
      </c>
      <c r="B54" s="3">
        <f>(B11/1)*100</f>
        <v>100</v>
      </c>
      <c r="C54" s="3">
        <f>(C11/1)*100</f>
        <v>0</v>
      </c>
      <c r="D54" s="3">
        <f>(D11/1)*100</f>
        <v>0</v>
      </c>
      <c r="E54" s="3">
        <f>(E11/1)*100</f>
        <v>0</v>
      </c>
      <c r="F54" s="3">
        <f>(F11/1)*100</f>
        <v>0</v>
      </c>
    </row>
    <row r="55" spans="1:6" x14ac:dyDescent="0.3">
      <c r="A55" s="2" t="s">
        <v>66</v>
      </c>
      <c r="B55" s="12">
        <f>1/87.2</f>
        <v>1.146788990825688E-2</v>
      </c>
      <c r="C55" s="12">
        <v>0</v>
      </c>
      <c r="D55" s="12">
        <v>0</v>
      </c>
      <c r="E55" s="12">
        <v>0</v>
      </c>
      <c r="F55" s="12">
        <v>0</v>
      </c>
    </row>
    <row r="56" spans="1:6" x14ac:dyDescent="0.3">
      <c r="A56" s="2" t="s">
        <v>33</v>
      </c>
      <c r="B56" s="3">
        <f>(B12/121)*100</f>
        <v>81.818181818181827</v>
      </c>
      <c r="C56" s="3">
        <f>(C12/121)*100</f>
        <v>18.181818181818183</v>
      </c>
      <c r="D56" s="3">
        <f>(D12/121)*100</f>
        <v>0</v>
      </c>
      <c r="E56" s="3">
        <f>(E12/121)*100</f>
        <v>0</v>
      </c>
      <c r="F56" s="3">
        <f>(F12/121)*100</f>
        <v>0</v>
      </c>
    </row>
    <row r="57" spans="1:6" x14ac:dyDescent="0.3">
      <c r="A57" s="2" t="s">
        <v>67</v>
      </c>
      <c r="B57" s="12">
        <f>99/87.2</f>
        <v>1.1353211009174311</v>
      </c>
      <c r="C57" s="12">
        <f>22/87.3</f>
        <v>0.25200458190148911</v>
      </c>
      <c r="D57" s="12">
        <v>0</v>
      </c>
      <c r="E57" s="12">
        <v>0</v>
      </c>
      <c r="F57" s="12">
        <v>0</v>
      </c>
    </row>
    <row r="58" spans="1:6" x14ac:dyDescent="0.3">
      <c r="A58" s="2" t="s">
        <v>34</v>
      </c>
      <c r="B58" s="3">
        <f>(B13/13)*100</f>
        <v>84.615384615384613</v>
      </c>
      <c r="C58" s="3">
        <f>(C13/13)*100</f>
        <v>15.384615384615385</v>
      </c>
      <c r="D58" s="3">
        <f>(D13/13)*100</f>
        <v>0</v>
      </c>
      <c r="E58" s="3">
        <f>(E13/13)*100</f>
        <v>0</v>
      </c>
      <c r="F58" s="3">
        <f>(F13/13)*100</f>
        <v>0</v>
      </c>
    </row>
    <row r="59" spans="1:6" x14ac:dyDescent="0.3">
      <c r="A59" s="2" t="s">
        <v>68</v>
      </c>
      <c r="B59" s="12">
        <f>11/87.2</f>
        <v>0.12614678899082568</v>
      </c>
      <c r="C59" s="12">
        <f>2/87.3</f>
        <v>2.2909507445589922E-2</v>
      </c>
      <c r="D59" s="12">
        <v>0</v>
      </c>
      <c r="E59" s="12">
        <v>0</v>
      </c>
      <c r="F59" s="12">
        <v>0</v>
      </c>
    </row>
    <row r="60" spans="1:6" x14ac:dyDescent="0.3">
      <c r="A60" s="2" t="s">
        <v>23</v>
      </c>
      <c r="B60" s="3">
        <f>(B14/940)*100</f>
        <v>6.5957446808510634</v>
      </c>
      <c r="C60" s="3">
        <f>(C14/940)*100</f>
        <v>1.5957446808510638</v>
      </c>
      <c r="D60" s="3">
        <f>(D14/940)*100</f>
        <v>56.48936170212766</v>
      </c>
      <c r="E60" s="3">
        <f>(E14/940)*100</f>
        <v>26.170212765957444</v>
      </c>
      <c r="F60" s="3">
        <f>(F14/940)*100</f>
        <v>9.1489361702127656</v>
      </c>
    </row>
    <row r="61" spans="1:6" x14ac:dyDescent="0.3">
      <c r="A61" s="2" t="s">
        <v>69</v>
      </c>
      <c r="B61" s="12">
        <f>62/87.2</f>
        <v>0.71100917431192656</v>
      </c>
      <c r="C61" s="12">
        <f>15/87.3</f>
        <v>0.1718213058419244</v>
      </c>
      <c r="D61" s="12">
        <f>531/197.8</f>
        <v>2.6845298281092012</v>
      </c>
      <c r="E61" s="12">
        <f>246/94</f>
        <v>2.6170212765957448</v>
      </c>
      <c r="F61" s="12">
        <f>86/114.2</f>
        <v>0.75306479859894915</v>
      </c>
    </row>
    <row r="62" spans="1:6" x14ac:dyDescent="0.3">
      <c r="A62" s="2" t="s">
        <v>35</v>
      </c>
      <c r="B62" s="3">
        <f>(B15/17)*100</f>
        <v>76.470588235294116</v>
      </c>
      <c r="C62" s="3">
        <f>(C15/17)*100</f>
        <v>0</v>
      </c>
      <c r="D62" s="3">
        <f>(D15/17)*100</f>
        <v>0</v>
      </c>
      <c r="E62" s="3">
        <f>(E15/17)*100</f>
        <v>23.52941176470588</v>
      </c>
      <c r="F62" s="3">
        <f>(F15/17)*100</f>
        <v>0</v>
      </c>
    </row>
    <row r="63" spans="1:6" x14ac:dyDescent="0.3">
      <c r="A63" s="2" t="s">
        <v>70</v>
      </c>
      <c r="B63" s="12">
        <f>13/87.2</f>
        <v>0.14908256880733944</v>
      </c>
      <c r="C63" s="12">
        <v>0</v>
      </c>
      <c r="D63" s="12">
        <v>0</v>
      </c>
      <c r="E63" s="12">
        <f>4/94</f>
        <v>4.2553191489361701E-2</v>
      </c>
      <c r="F63" s="12">
        <v>0</v>
      </c>
    </row>
    <row r="64" spans="1:6" x14ac:dyDescent="0.3">
      <c r="A64" s="2" t="s">
        <v>36</v>
      </c>
      <c r="B64" s="3">
        <f>(B16/1)*100</f>
        <v>0</v>
      </c>
      <c r="C64" s="3">
        <f>(C16/1)*100</f>
        <v>0</v>
      </c>
      <c r="D64" s="3">
        <f>(D16/1)*100</f>
        <v>0</v>
      </c>
      <c r="E64" s="3">
        <f>(E16/1)*100</f>
        <v>0</v>
      </c>
      <c r="F64" s="3">
        <f>(F16/1)*100</f>
        <v>100</v>
      </c>
    </row>
    <row r="65" spans="1:6" x14ac:dyDescent="0.3">
      <c r="A65" s="2" t="s">
        <v>71</v>
      </c>
      <c r="B65" s="12">
        <v>0</v>
      </c>
      <c r="C65" s="12">
        <v>0</v>
      </c>
      <c r="D65" s="12">
        <v>0</v>
      </c>
      <c r="E65" s="12">
        <v>0</v>
      </c>
      <c r="F65" s="12">
        <f>1/114.2</f>
        <v>8.7565674255691769E-3</v>
      </c>
    </row>
    <row r="66" spans="1:6" x14ac:dyDescent="0.3">
      <c r="A66" s="2" t="s">
        <v>24</v>
      </c>
      <c r="B66" s="3">
        <f>(B17/10)*100</f>
        <v>0</v>
      </c>
      <c r="C66" s="3">
        <f>(C17/10)*100</f>
        <v>0</v>
      </c>
      <c r="D66" s="3">
        <f>(D17/10)*100</f>
        <v>0</v>
      </c>
      <c r="E66" s="3">
        <f>(E17/10)*100</f>
        <v>0</v>
      </c>
      <c r="F66" s="3">
        <f>(F17/10)*100</f>
        <v>100</v>
      </c>
    </row>
    <row r="67" spans="1:6" x14ac:dyDescent="0.3">
      <c r="A67" s="2" t="s">
        <v>72</v>
      </c>
      <c r="B67" s="12">
        <v>0</v>
      </c>
      <c r="C67" s="12">
        <v>0</v>
      </c>
      <c r="D67" s="12">
        <v>0</v>
      </c>
      <c r="E67" s="12">
        <v>0</v>
      </c>
      <c r="F67" s="12">
        <f>10/114.2</f>
        <v>8.7565674255691769E-2</v>
      </c>
    </row>
    <row r="68" spans="1:6" x14ac:dyDescent="0.3">
      <c r="A68" s="2" t="s">
        <v>38</v>
      </c>
      <c r="B68" s="3">
        <f>(B18/24)*100</f>
        <v>37.5</v>
      </c>
      <c r="C68" s="3">
        <f>(C18/24)*100</f>
        <v>12.5</v>
      </c>
      <c r="D68" s="3">
        <f>(D18/24)*100</f>
        <v>41.666666666666671</v>
      </c>
      <c r="E68" s="3">
        <f>(E18/24)*100</f>
        <v>8.3333333333333321</v>
      </c>
      <c r="F68" s="3">
        <f>(F18/24)*100</f>
        <v>0</v>
      </c>
    </row>
    <row r="69" spans="1:6" x14ac:dyDescent="0.3">
      <c r="A69" s="2" t="s">
        <v>73</v>
      </c>
      <c r="B69" s="12">
        <f>9/87.2</f>
        <v>0.10321100917431192</v>
      </c>
      <c r="C69" s="12">
        <f>3/87.3</f>
        <v>3.4364261168384883E-2</v>
      </c>
      <c r="D69" s="12">
        <f>10/197.8</f>
        <v>5.0556117290192111E-2</v>
      </c>
      <c r="E69" s="12">
        <f>2/94</f>
        <v>2.1276595744680851E-2</v>
      </c>
      <c r="F69" s="12">
        <v>0</v>
      </c>
    </row>
    <row r="70" spans="1:6" x14ac:dyDescent="0.3">
      <c r="A70" s="2" t="s">
        <v>37</v>
      </c>
      <c r="B70" s="3">
        <f>(B19/160)*100</f>
        <v>78.75</v>
      </c>
      <c r="C70" s="3">
        <f>(C19/160)*100</f>
        <v>16.875</v>
      </c>
      <c r="D70" s="3">
        <f>(D19/160)*100</f>
        <v>4.375</v>
      </c>
      <c r="E70" s="3">
        <f>(E19/160)*100</f>
        <v>0</v>
      </c>
      <c r="F70" s="3">
        <f>(F19/160)*100</f>
        <v>0</v>
      </c>
    </row>
    <row r="71" spans="1:6" x14ac:dyDescent="0.3">
      <c r="A71" s="2" t="s">
        <v>74</v>
      </c>
      <c r="B71" s="12">
        <f>126/87.2</f>
        <v>1.4449541284403669</v>
      </c>
      <c r="C71" s="12">
        <f>27/87.3</f>
        <v>0.30927835051546393</v>
      </c>
      <c r="D71" s="12">
        <f>7/197.8</f>
        <v>3.5389282103134474E-2</v>
      </c>
      <c r="E71" s="12">
        <v>0</v>
      </c>
      <c r="F71" s="12">
        <v>0</v>
      </c>
    </row>
    <row r="72" spans="1:6" x14ac:dyDescent="0.3">
      <c r="A72" s="2" t="s">
        <v>40</v>
      </c>
      <c r="B72" s="3">
        <f>(B20/1)*100</f>
        <v>0</v>
      </c>
      <c r="C72" s="3">
        <f>(C20/1)*100</f>
        <v>0</v>
      </c>
      <c r="D72" s="3">
        <f>(D20/1)*100</f>
        <v>100</v>
      </c>
      <c r="E72" s="3">
        <f>(E20/1)*100</f>
        <v>0</v>
      </c>
      <c r="F72" s="3">
        <f>(F20/1)*100</f>
        <v>0</v>
      </c>
    </row>
    <row r="73" spans="1:6" x14ac:dyDescent="0.3">
      <c r="A73" s="2" t="s">
        <v>75</v>
      </c>
      <c r="B73" s="11">
        <f>0/87.2</f>
        <v>0</v>
      </c>
      <c r="C73" s="11">
        <v>0</v>
      </c>
      <c r="D73" s="11">
        <f>1/197.8</f>
        <v>5.0556117290192111E-3</v>
      </c>
      <c r="E73" s="11">
        <v>0</v>
      </c>
      <c r="F73" s="11">
        <v>0</v>
      </c>
    </row>
    <row r="74" spans="1:6" x14ac:dyDescent="0.3">
      <c r="A74" s="2" t="s">
        <v>26</v>
      </c>
      <c r="B74" s="3">
        <f>(B21/46)*100</f>
        <v>32.608695652173914</v>
      </c>
      <c r="C74" s="3">
        <f>(C21/46)*100</f>
        <v>10.869565217391305</v>
      </c>
      <c r="D74" s="3">
        <f>(D21/46)*100</f>
        <v>23.913043478260871</v>
      </c>
      <c r="E74" s="3">
        <f>(E21/46)*100</f>
        <v>4.3478260869565215</v>
      </c>
      <c r="F74" s="3">
        <f>(F21/46)*100</f>
        <v>28.260869565217391</v>
      </c>
    </row>
    <row r="75" spans="1:6" x14ac:dyDescent="0.3">
      <c r="A75" s="2" t="s">
        <v>76</v>
      </c>
      <c r="B75" s="12">
        <f>15/87.2</f>
        <v>0.17201834862385321</v>
      </c>
      <c r="C75" s="12">
        <f>5/87.3</f>
        <v>5.7273768613974804E-2</v>
      </c>
      <c r="D75" s="12">
        <f>11/197.8</f>
        <v>5.5611729019211319E-2</v>
      </c>
      <c r="E75" s="12">
        <f>2/94</f>
        <v>2.1276595744680851E-2</v>
      </c>
      <c r="F75" s="12">
        <f>13/114.2</f>
        <v>0.11383537653239929</v>
      </c>
    </row>
    <row r="76" spans="1:6" x14ac:dyDescent="0.3">
      <c r="A76" s="2" t="s">
        <v>27</v>
      </c>
      <c r="B76" s="3">
        <f>(B22/5)*100</f>
        <v>0</v>
      </c>
      <c r="C76" s="3">
        <f>(C22/5)*100</f>
        <v>20</v>
      </c>
      <c r="D76" s="3">
        <f>(D22/5)*100</f>
        <v>20</v>
      </c>
      <c r="E76" s="3">
        <f>(E22/5)*100</f>
        <v>0</v>
      </c>
      <c r="F76" s="3">
        <f>(F22/5)*100</f>
        <v>60</v>
      </c>
    </row>
    <row r="77" spans="1:6" x14ac:dyDescent="0.3">
      <c r="A77" s="2" t="s">
        <v>77</v>
      </c>
      <c r="B77" s="12">
        <v>0</v>
      </c>
      <c r="C77" s="12">
        <f>1/87.3</f>
        <v>1.1454753722794961E-2</v>
      </c>
      <c r="D77" s="12">
        <f>1/197.8</f>
        <v>5.0556117290192111E-3</v>
      </c>
      <c r="E77" s="12">
        <v>0</v>
      </c>
      <c r="F77" s="12">
        <f>3/114.2</f>
        <v>2.6269702276707531E-2</v>
      </c>
    </row>
    <row r="78" spans="1:6" x14ac:dyDescent="0.3">
      <c r="A78" s="2" t="s">
        <v>25</v>
      </c>
      <c r="B78" s="3">
        <f>(B23/3)*100</f>
        <v>0</v>
      </c>
      <c r="C78" s="3">
        <f>(C23/3)*100</f>
        <v>0</v>
      </c>
      <c r="D78" s="3">
        <f>(D23/3)*100</f>
        <v>100</v>
      </c>
      <c r="E78" s="3">
        <f>(E23/3)*100</f>
        <v>0</v>
      </c>
      <c r="F78" s="3">
        <f>(F23/3)*100</f>
        <v>0</v>
      </c>
    </row>
    <row r="79" spans="1:6" x14ac:dyDescent="0.3">
      <c r="A79" s="2" t="s">
        <v>78</v>
      </c>
      <c r="B79" s="12">
        <v>0</v>
      </c>
      <c r="C79" s="12">
        <v>0</v>
      </c>
      <c r="D79" s="12">
        <f>3/197.8</f>
        <v>1.5166835187057633E-2</v>
      </c>
      <c r="E79" s="12">
        <v>0</v>
      </c>
      <c r="F79" s="12">
        <v>0</v>
      </c>
    </row>
    <row r="80" spans="1:6" x14ac:dyDescent="0.3">
      <c r="A80" s="2" t="s">
        <v>29</v>
      </c>
      <c r="B80" s="3">
        <f>(B24/6)*100</f>
        <v>16.666666666666664</v>
      </c>
      <c r="C80" s="3">
        <f>(C24/6)*100</f>
        <v>16.666666666666664</v>
      </c>
      <c r="D80" s="3">
        <f>(D24/6)*100</f>
        <v>16.666666666666664</v>
      </c>
      <c r="E80" s="3">
        <f>(E24/6)*100</f>
        <v>0</v>
      </c>
      <c r="F80" s="3">
        <f>(F24/6)*100</f>
        <v>50</v>
      </c>
    </row>
    <row r="81" spans="1:6" x14ac:dyDescent="0.3">
      <c r="A81" s="2" t="s">
        <v>79</v>
      </c>
      <c r="B81" s="12">
        <f>1/87.2</f>
        <v>1.146788990825688E-2</v>
      </c>
      <c r="C81" s="12">
        <f>1/87.3</f>
        <v>1.1454753722794961E-2</v>
      </c>
      <c r="D81" s="12">
        <f>1/197.8</f>
        <v>5.0556117290192111E-3</v>
      </c>
      <c r="E81" s="12">
        <v>0</v>
      </c>
      <c r="F81" s="12">
        <f>3/114.2</f>
        <v>2.6269702276707531E-2</v>
      </c>
    </row>
    <row r="82" spans="1:6" x14ac:dyDescent="0.3">
      <c r="A82" s="2" t="s">
        <v>28</v>
      </c>
      <c r="B82" s="3">
        <f>(B25/4)*100</f>
        <v>0</v>
      </c>
      <c r="C82" s="3">
        <f>(C25/4)*100</f>
        <v>0</v>
      </c>
      <c r="D82" s="3">
        <f>(D25/4)*100</f>
        <v>25</v>
      </c>
      <c r="E82" s="3">
        <f>(E25/4)*100</f>
        <v>0</v>
      </c>
      <c r="F82" s="3">
        <f>(F25/4)*100</f>
        <v>75</v>
      </c>
    </row>
    <row r="83" spans="1:6" x14ac:dyDescent="0.3">
      <c r="A83" s="2" t="s">
        <v>80</v>
      </c>
      <c r="B83" s="12">
        <v>0</v>
      </c>
      <c r="C83" s="12">
        <v>0</v>
      </c>
      <c r="D83" s="12">
        <f>1/197.8</f>
        <v>5.0556117290192111E-3</v>
      </c>
      <c r="E83" s="12">
        <v>0</v>
      </c>
      <c r="F83" s="12">
        <f>3/114.2</f>
        <v>2.6269702276707531E-2</v>
      </c>
    </row>
    <row r="84" spans="1:6" x14ac:dyDescent="0.3">
      <c r="A84" s="2" t="s">
        <v>31</v>
      </c>
      <c r="B84" s="3">
        <f>(B26/37)*100</f>
        <v>0</v>
      </c>
      <c r="C84" s="3">
        <f>(C26/37)*100</f>
        <v>62.162162162162161</v>
      </c>
      <c r="D84" s="3">
        <f>(D26/37)*100</f>
        <v>0</v>
      </c>
      <c r="E84" s="3">
        <f>(E26/37)*100</f>
        <v>8.1081081081081088</v>
      </c>
      <c r="F84" s="3">
        <f>(F26/37)*100</f>
        <v>29.72972972972973</v>
      </c>
    </row>
    <row r="85" spans="1:6" x14ac:dyDescent="0.3">
      <c r="A85" s="2" t="s">
        <v>81</v>
      </c>
      <c r="B85" s="12">
        <v>0</v>
      </c>
      <c r="C85" s="12">
        <f>23/87.3</f>
        <v>0.26345933562428409</v>
      </c>
      <c r="D85" s="12">
        <v>0</v>
      </c>
      <c r="E85" s="12">
        <f>3/94</f>
        <v>3.1914893617021274E-2</v>
      </c>
      <c r="F85" s="12">
        <f>11/114.2</f>
        <v>9.6322241681260939E-2</v>
      </c>
    </row>
    <row r="86" spans="1:6" x14ac:dyDescent="0.3">
      <c r="A86" s="2" t="s">
        <v>30</v>
      </c>
      <c r="B86" s="3">
        <f>(B27/4)*100</f>
        <v>0</v>
      </c>
      <c r="C86" s="3">
        <f>(C27/4)*100</f>
        <v>50</v>
      </c>
      <c r="D86" s="3">
        <f>(D27/4)*100</f>
        <v>50</v>
      </c>
      <c r="E86" s="3">
        <f>(E27/4)*100</f>
        <v>0</v>
      </c>
      <c r="F86" s="3">
        <f>(F27/4)*100</f>
        <v>0</v>
      </c>
    </row>
    <row r="87" spans="1:6" x14ac:dyDescent="0.3">
      <c r="A87" s="2" t="s">
        <v>82</v>
      </c>
      <c r="B87" s="11">
        <v>0</v>
      </c>
      <c r="C87" s="11">
        <f>2/87.3</f>
        <v>2.2909507445589922E-2</v>
      </c>
      <c r="D87" s="11">
        <f>2/197.8</f>
        <v>1.0111223458038422E-2</v>
      </c>
      <c r="E87" s="11">
        <v>0</v>
      </c>
      <c r="F87" s="1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2022-08-19T04:01:01Z</dcterms:modified>
</cp:coreProperties>
</file>