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07561358-7C30-428B-902F-AC3DBD5FEB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B24" i="1"/>
  <c r="E57" i="1"/>
  <c r="D57" i="1"/>
  <c r="C56" i="1"/>
  <c r="D56" i="1"/>
  <c r="E56" i="1"/>
  <c r="F56" i="1"/>
  <c r="B56" i="1"/>
  <c r="E55" i="1"/>
  <c r="D55" i="1"/>
  <c r="C55" i="1"/>
  <c r="C54" i="1"/>
  <c r="D54" i="1"/>
  <c r="E54" i="1"/>
  <c r="F54" i="1"/>
  <c r="B54" i="1"/>
  <c r="C53" i="1"/>
  <c r="B53" i="1"/>
  <c r="C52" i="1"/>
  <c r="D52" i="1"/>
  <c r="E52" i="1"/>
  <c r="F52" i="1"/>
  <c r="B52" i="1"/>
  <c r="C51" i="1"/>
  <c r="C50" i="1"/>
  <c r="D50" i="1"/>
  <c r="E50" i="1"/>
  <c r="F50" i="1"/>
  <c r="B50" i="1"/>
  <c r="C47" i="1"/>
  <c r="D47" i="1"/>
  <c r="E47" i="1"/>
  <c r="F47" i="1"/>
  <c r="B47" i="1"/>
  <c r="F46" i="1"/>
  <c r="C45" i="1"/>
  <c r="D45" i="1"/>
  <c r="E45" i="1"/>
  <c r="F45" i="1"/>
  <c r="B45" i="1"/>
  <c r="E44" i="1"/>
  <c r="D44" i="1"/>
  <c r="C44" i="1"/>
  <c r="C43" i="1"/>
  <c r="D43" i="1"/>
  <c r="E43" i="1"/>
  <c r="F43" i="1"/>
  <c r="B43" i="1"/>
  <c r="B42" i="1"/>
  <c r="F42" i="1"/>
  <c r="C41" i="1"/>
  <c r="D41" i="1"/>
  <c r="E41" i="1"/>
  <c r="F41" i="1"/>
  <c r="B41" i="1"/>
  <c r="F40" i="1"/>
  <c r="D40" i="1"/>
  <c r="B40" i="1"/>
  <c r="C39" i="1"/>
  <c r="D39" i="1"/>
  <c r="E39" i="1"/>
  <c r="F39" i="1"/>
  <c r="B39" i="1"/>
  <c r="E38" i="1"/>
  <c r="D38" i="1"/>
  <c r="C38" i="1"/>
  <c r="B38" i="1"/>
  <c r="C37" i="1"/>
  <c r="D37" i="1"/>
  <c r="E37" i="1"/>
  <c r="F37" i="1"/>
  <c r="B37" i="1"/>
  <c r="E36" i="1"/>
  <c r="D36" i="1"/>
  <c r="C36" i="1"/>
  <c r="B36" i="1"/>
  <c r="C35" i="1"/>
  <c r="D35" i="1"/>
  <c r="E35" i="1"/>
  <c r="F35" i="1"/>
  <c r="B35" i="1"/>
  <c r="F34" i="1"/>
  <c r="E34" i="1"/>
  <c r="D34" i="1"/>
  <c r="C34" i="1"/>
  <c r="B34" i="1"/>
  <c r="C33" i="1"/>
  <c r="D33" i="1"/>
  <c r="E33" i="1"/>
  <c r="F33" i="1"/>
  <c r="B33" i="1"/>
  <c r="F32" i="1"/>
  <c r="E32" i="1"/>
  <c r="D32" i="1"/>
  <c r="B32" i="1"/>
  <c r="C31" i="1"/>
  <c r="D31" i="1"/>
  <c r="E31" i="1"/>
  <c r="F31" i="1"/>
  <c r="B31" i="1"/>
  <c r="E30" i="1"/>
  <c r="C30" i="1"/>
  <c r="C29" i="1"/>
  <c r="D29" i="1"/>
  <c r="E29" i="1"/>
  <c r="F29" i="1"/>
  <c r="B29" i="1"/>
  <c r="D28" i="1"/>
  <c r="C28" i="1"/>
  <c r="C27" i="1"/>
  <c r="D27" i="1"/>
  <c r="E27" i="1"/>
  <c r="F27" i="1"/>
  <c r="B27" i="1"/>
  <c r="F26" i="1"/>
  <c r="E25" i="1"/>
  <c r="D25" i="1"/>
  <c r="C25" i="1"/>
  <c r="F20" i="1"/>
  <c r="E20" i="1"/>
  <c r="D20" i="1"/>
  <c r="C20" i="1"/>
  <c r="B20" i="1"/>
  <c r="C17" i="1"/>
  <c r="C19" i="1" s="1"/>
  <c r="D17" i="1"/>
  <c r="D19" i="1" s="1"/>
  <c r="E17" i="1"/>
  <c r="F17" i="1"/>
  <c r="E26" i="1"/>
  <c r="D26" i="1"/>
  <c r="C26" i="1"/>
  <c r="B26" i="1"/>
  <c r="B17" i="1"/>
  <c r="B19" i="1" s="1"/>
  <c r="E19" i="1" l="1"/>
  <c r="F19" i="1"/>
  <c r="C49" i="1" l="1"/>
  <c r="F49" i="1"/>
  <c r="D49" i="1" l="1"/>
  <c r="E49" i="1"/>
  <c r="B49" i="1" l="1"/>
</calcChain>
</file>

<file path=xl/sharedStrings.xml><?xml version="1.0" encoding="utf-8"?>
<sst xmlns="http://schemas.openxmlformats.org/spreadsheetml/2006/main" count="57" uniqueCount="57">
  <si>
    <t>Cormorán Imperial</t>
  </si>
  <si>
    <t>Yeco</t>
  </si>
  <si>
    <t>Cormorán de las Rocas</t>
  </si>
  <si>
    <t>Gaviota Dominicana</t>
  </si>
  <si>
    <t>Yunco de Magallanes</t>
  </si>
  <si>
    <t>Cisne Cuello Negro</t>
  </si>
  <si>
    <t>Quetro No Volador</t>
  </si>
  <si>
    <t>Caiquén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</si>
  <si>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</si>
  <si>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</si>
  <si>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</si>
  <si>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</si>
  <si>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</si>
  <si>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</si>
  <si>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Traro</t>
  </si>
  <si>
    <t>% Jote Cabeza Colorada</t>
  </si>
  <si>
    <t>% Yunco de Magallanes</t>
  </si>
  <si>
    <t>% Cisne Cuello Negro</t>
  </si>
  <si>
    <t>% Caiquén</t>
  </si>
  <si>
    <t>Jote Cabeza Colorada</t>
  </si>
  <si>
    <t>Gaviotín Suramericano</t>
  </si>
  <si>
    <t>Salteador Chileno</t>
  </si>
  <si>
    <t>% Salteador Chileno</t>
  </si>
  <si>
    <t>Petrel Gigante Antartico</t>
  </si>
  <si>
    <t>% Petrel Gigante Antartico</t>
  </si>
  <si>
    <t>Traro</t>
  </si>
  <si>
    <t>% Gaviotín Suramericano</t>
  </si>
  <si>
    <t>Caranca</t>
  </si>
  <si>
    <t>% Caranca</t>
  </si>
  <si>
    <t>Pi Caranca</t>
  </si>
  <si>
    <t>Pi^2 Caranca</t>
  </si>
  <si>
    <t>Cóndor</t>
  </si>
  <si>
    <t>% Cóndor</t>
  </si>
  <si>
    <t>Pi*LnPi Caranca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</si>
  <si>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</si>
  <si>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</si>
  <si>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</si>
  <si>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</si>
  <si>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</si>
  <si>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</si>
  <si>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</si>
  <si>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</si>
  <si>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 Antartico</t>
  </si>
  <si>
    <t>Density Salteador Chileno</t>
  </si>
  <si>
    <t>Density Yunco de Magallanes</t>
  </si>
  <si>
    <t>Density Cisne Cuello Negro</t>
  </si>
  <si>
    <t>Density Quetro No Volador</t>
  </si>
  <si>
    <t>Density Caranca</t>
  </si>
  <si>
    <t>Density Caiquén</t>
  </si>
  <si>
    <t>Density Traro</t>
  </si>
  <si>
    <t>Density Cóndor</t>
  </si>
  <si>
    <t>Density Jote Cabeza Colorada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</si>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</sst>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64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selection activeCell="A22" sqref="A22"/>
    </sheetView>
  </sheetViews>
  <sheetFormatPr baseColWidth="10" defaultColWidth="8.88671875" defaultRowHeight="11.4" x14ac:dyDescent="0.3"/>
  <cols>
    <col min="1" max="1" width="39.21875" style="2" customWidth="1"/>
    <col min="2" max="2" width="12" style="2" customWidth="1"/>
    <col min="3" max="4" width="11.5546875" style="2" customWidth="1"/>
    <col min="5" max="5" width="10.109375" style="2" customWidth="1"/>
    <col min="6" max="6" width="9.6640625" style="2" customWidth="1"/>
    <col min="7" max="7" width="8.88671875" style="2"/>
    <col min="8" max="8" width="10.109375" style="2" bestFit="1" customWidth="1"/>
    <col min="9" max="9" width="10.6640625" style="2" bestFit="1" customWidth="1"/>
    <col min="10" max="10" width="10.109375" style="2" bestFit="1" customWidth="1"/>
    <col min="11" max="16384" width="8.88671875" style="2"/>
  </cols>
  <sheetData>
    <row r="1" spans="1:6" ht="12" x14ac:dyDescent="0.3">
      <c r="A1" s="7" t="s">
        <v>52</v>
      </c>
      <c r="B1" s="7">
        <v>1</v>
      </c>
      <c r="C1" s="7">
        <v>2</v>
      </c>
      <c r="D1" s="1">
        <v>3</v>
      </c>
      <c r="E1" s="5">
        <v>4</v>
      </c>
      <c r="F1" s="5">
        <v>5</v>
      </c>
    </row>
    <row r="2" spans="1:6" x14ac:dyDescent="0.2">
      <c r="A2" s="12" t="s">
        <v>0</v>
      </c>
      <c r="B2" s="15">
        <v>0</v>
      </c>
      <c r="C2" s="8">
        <v>27</v>
      </c>
      <c r="D2" s="8">
        <v>6</v>
      </c>
      <c r="E2" s="8">
        <v>149</v>
      </c>
      <c r="F2" s="9">
        <v>0</v>
      </c>
    </row>
    <row r="3" spans="1:6" x14ac:dyDescent="0.2">
      <c r="A3" s="12" t="s">
        <v>1</v>
      </c>
      <c r="B3" s="15">
        <v>0</v>
      </c>
      <c r="C3" s="8">
        <v>1</v>
      </c>
      <c r="D3" s="8">
        <v>7</v>
      </c>
      <c r="E3" s="8">
        <v>0</v>
      </c>
      <c r="F3" s="9">
        <v>0</v>
      </c>
    </row>
    <row r="4" spans="1:6" x14ac:dyDescent="0.2">
      <c r="A4" s="12" t="s">
        <v>2</v>
      </c>
      <c r="B4" s="15">
        <v>0</v>
      </c>
      <c r="C4" s="8">
        <v>1</v>
      </c>
      <c r="D4" s="8">
        <v>0</v>
      </c>
      <c r="E4" s="8">
        <v>11</v>
      </c>
      <c r="F4" s="9">
        <v>0</v>
      </c>
    </row>
    <row r="5" spans="1:6" x14ac:dyDescent="0.2">
      <c r="A5" s="12" t="s">
        <v>3</v>
      </c>
      <c r="B5" s="15">
        <v>6</v>
      </c>
      <c r="C5" s="8">
        <v>0</v>
      </c>
      <c r="D5" s="8">
        <v>41</v>
      </c>
      <c r="E5" s="8">
        <v>4</v>
      </c>
      <c r="F5" s="9">
        <v>6</v>
      </c>
    </row>
    <row r="6" spans="1:6" x14ac:dyDescent="0.2">
      <c r="A6" s="12" t="s">
        <v>20</v>
      </c>
      <c r="B6" s="15">
        <v>18</v>
      </c>
      <c r="C6" s="8">
        <v>89</v>
      </c>
      <c r="D6" s="8">
        <v>4</v>
      </c>
      <c r="E6" s="8">
        <v>2</v>
      </c>
      <c r="F6" s="9">
        <v>12</v>
      </c>
    </row>
    <row r="7" spans="1:6" x14ac:dyDescent="0.2">
      <c r="A7" s="12" t="s">
        <v>23</v>
      </c>
      <c r="B7" s="15">
        <v>1</v>
      </c>
      <c r="C7" s="8">
        <v>1</v>
      </c>
      <c r="D7" s="8">
        <v>3</v>
      </c>
      <c r="E7" s="8">
        <v>4</v>
      </c>
      <c r="F7" s="9">
        <v>0</v>
      </c>
    </row>
    <row r="8" spans="1:6" x14ac:dyDescent="0.2">
      <c r="A8" s="12" t="s">
        <v>21</v>
      </c>
      <c r="B8" s="15">
        <v>1</v>
      </c>
      <c r="C8" s="8">
        <v>6</v>
      </c>
      <c r="D8" s="8">
        <v>1</v>
      </c>
      <c r="E8" s="8">
        <v>10</v>
      </c>
      <c r="F8" s="9">
        <v>0</v>
      </c>
    </row>
    <row r="9" spans="1:6" x14ac:dyDescent="0.2">
      <c r="A9" s="12" t="s">
        <v>4</v>
      </c>
      <c r="B9" s="15">
        <v>8</v>
      </c>
      <c r="C9" s="8">
        <v>0</v>
      </c>
      <c r="D9" s="8">
        <v>3</v>
      </c>
      <c r="E9" s="8">
        <v>0</v>
      </c>
      <c r="F9" s="9">
        <v>1</v>
      </c>
    </row>
    <row r="10" spans="1:6" x14ac:dyDescent="0.2">
      <c r="A10" s="12" t="s">
        <v>5</v>
      </c>
      <c r="B10" s="15">
        <v>2</v>
      </c>
      <c r="C10" s="8">
        <v>0</v>
      </c>
      <c r="D10" s="8">
        <v>0</v>
      </c>
      <c r="E10" s="8">
        <v>0</v>
      </c>
      <c r="F10" s="9">
        <v>3</v>
      </c>
    </row>
    <row r="11" spans="1:6" x14ac:dyDescent="0.2">
      <c r="A11" s="12" t="s">
        <v>6</v>
      </c>
      <c r="B11" s="15">
        <v>0</v>
      </c>
      <c r="C11" s="8">
        <v>13</v>
      </c>
      <c r="D11" s="8">
        <v>53</v>
      </c>
      <c r="E11" s="8">
        <v>4</v>
      </c>
      <c r="F11" s="9">
        <v>0</v>
      </c>
    </row>
    <row r="12" spans="1:6" x14ac:dyDescent="0.2">
      <c r="A12" s="12" t="s">
        <v>27</v>
      </c>
      <c r="B12" s="15">
        <v>0</v>
      </c>
      <c r="C12" s="8">
        <v>0</v>
      </c>
      <c r="D12" s="8">
        <v>0</v>
      </c>
      <c r="E12" s="8">
        <v>0</v>
      </c>
      <c r="F12" s="9">
        <v>2</v>
      </c>
    </row>
    <row r="13" spans="1:6" x14ac:dyDescent="0.2">
      <c r="A13" s="12" t="s">
        <v>7</v>
      </c>
      <c r="B13" s="15">
        <v>0</v>
      </c>
      <c r="C13" s="8">
        <v>1</v>
      </c>
      <c r="D13" s="8">
        <v>0</v>
      </c>
      <c r="E13" s="8">
        <v>0</v>
      </c>
      <c r="F13" s="9">
        <v>0</v>
      </c>
    </row>
    <row r="14" spans="1:6" x14ac:dyDescent="0.2">
      <c r="A14" s="12" t="s">
        <v>25</v>
      </c>
      <c r="B14" s="15">
        <v>1</v>
      </c>
      <c r="C14" s="8">
        <v>1</v>
      </c>
      <c r="D14" s="8">
        <v>0</v>
      </c>
      <c r="E14" s="8">
        <v>0</v>
      </c>
      <c r="F14" s="9">
        <v>0</v>
      </c>
    </row>
    <row r="15" spans="1:6" x14ac:dyDescent="0.2">
      <c r="A15" s="12" t="s">
        <v>31</v>
      </c>
      <c r="B15" s="15">
        <v>0</v>
      </c>
      <c r="C15" s="8">
        <v>7</v>
      </c>
      <c r="D15" s="8">
        <v>1</v>
      </c>
      <c r="E15" s="8">
        <v>7</v>
      </c>
      <c r="F15" s="9">
        <v>0</v>
      </c>
    </row>
    <row r="16" spans="1:6" x14ac:dyDescent="0.2">
      <c r="A16" s="13" t="s">
        <v>19</v>
      </c>
      <c r="B16" s="16">
        <v>0</v>
      </c>
      <c r="C16" s="10">
        <v>0</v>
      </c>
      <c r="D16" s="10">
        <v>2</v>
      </c>
      <c r="E16" s="10">
        <v>1</v>
      </c>
      <c r="F16" s="11">
        <v>0</v>
      </c>
    </row>
    <row r="17" spans="1:6" x14ac:dyDescent="0.3">
      <c r="A17" s="2" t="s">
        <v>34</v>
      </c>
      <c r="B17" s="4">
        <f>SUM(B2:B16)</f>
        <v>37</v>
      </c>
      <c r="C17" s="4">
        <f t="shared" ref="C17:F17" si="0">SUM(C2:C16)</f>
        <v>147</v>
      </c>
      <c r="D17" s="4">
        <f t="shared" si="0"/>
        <v>121</v>
      </c>
      <c r="E17" s="4">
        <f t="shared" si="0"/>
        <v>192</v>
      </c>
      <c r="F17" s="4">
        <f t="shared" si="0"/>
        <v>24</v>
      </c>
    </row>
    <row r="18" spans="1:6" x14ac:dyDescent="0.3">
      <c r="A18" s="2" t="s">
        <v>35</v>
      </c>
      <c r="B18" s="18">
        <v>37.5</v>
      </c>
      <c r="C18" s="18">
        <v>62.6</v>
      </c>
      <c r="D18" s="18">
        <v>135.80000000000001</v>
      </c>
      <c r="E18" s="18">
        <v>44.2</v>
      </c>
      <c r="F18" s="18">
        <v>31.5</v>
      </c>
    </row>
    <row r="19" spans="1:6" x14ac:dyDescent="0.3">
      <c r="A19" s="2" t="s">
        <v>8</v>
      </c>
      <c r="B19" s="3">
        <f>(B17/521)*100</f>
        <v>7.1017274472168905</v>
      </c>
      <c r="C19" s="3">
        <f t="shared" ref="C19:F19" si="1">(C17/521)*100</f>
        <v>28.214971209213051</v>
      </c>
      <c r="D19" s="3">
        <f t="shared" si="1"/>
        <v>23.224568138195778</v>
      </c>
      <c r="E19" s="3">
        <f t="shared" si="1"/>
        <v>36.852207293666027</v>
      </c>
      <c r="F19" s="3">
        <f t="shared" si="1"/>
        <v>4.6065259117082533</v>
      </c>
    </row>
    <row r="20" spans="1:6" x14ac:dyDescent="0.2">
      <c r="A20" s="2" t="s">
        <v>36</v>
      </c>
      <c r="B20" s="17">
        <f>37/37.5</f>
        <v>0.98666666666666669</v>
      </c>
      <c r="C20" s="17">
        <f>147/62.6</f>
        <v>2.3482428115015974</v>
      </c>
      <c r="D20" s="17">
        <f>121/135.8</f>
        <v>0.89101620029455075</v>
      </c>
      <c r="E20" s="17">
        <f>192/44.2</f>
        <v>4.3438914027149318</v>
      </c>
      <c r="F20" s="17">
        <f>24/31.5</f>
        <v>0.76190476190476186</v>
      </c>
    </row>
    <row r="21" spans="1:6" x14ac:dyDescent="0.3">
      <c r="A21" s="2" t="s">
        <v>55</v>
      </c>
      <c r="B21" s="3">
        <v>1.427</v>
      </c>
      <c r="C21" s="3">
        <v>1.274</v>
      </c>
      <c r="D21" s="3">
        <v>1.4850000000000001</v>
      </c>
      <c r="E21" s="3">
        <v>0.95199999999999996</v>
      </c>
      <c r="F21" s="3">
        <v>1.292</v>
      </c>
    </row>
    <row r="22" spans="1:6" x14ac:dyDescent="0.3">
      <c r="A22" s="2" t="s">
        <v>56</v>
      </c>
      <c r="B22" s="3">
        <f>1-0.314</f>
        <v>0.68599999999999994</v>
      </c>
      <c r="C22" s="3">
        <f>1-0.412</f>
        <v>0.58800000000000008</v>
      </c>
      <c r="D22" s="3">
        <f>1-0.315</f>
        <v>0.68500000000000005</v>
      </c>
      <c r="E22" s="3">
        <f>1-0.611</f>
        <v>0.38900000000000001</v>
      </c>
      <c r="F22" s="3">
        <f>1-0.336</f>
        <v>0.66399999999999992</v>
      </c>
    </row>
    <row r="23" spans="1:6" x14ac:dyDescent="0.3">
      <c r="A23" s="2" t="s">
        <v>53</v>
      </c>
      <c r="B23" s="3">
        <v>1.877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3">
      <c r="A24" s="2" t="s">
        <v>54</v>
      </c>
      <c r="B24" s="3">
        <f>1-0.213</f>
        <v>0.78700000000000003</v>
      </c>
      <c r="C24" s="3">
        <v>0</v>
      </c>
      <c r="D24" s="3">
        <v>0</v>
      </c>
      <c r="E24" s="3">
        <v>0</v>
      </c>
      <c r="F24" s="3">
        <v>0</v>
      </c>
    </row>
    <row r="25" spans="1:6" ht="10.199999999999999" customHeight="1" x14ac:dyDescent="0.2">
      <c r="A25" s="2" t="s">
        <v>9</v>
      </c>
      <c r="B25" s="17">
        <v>0</v>
      </c>
      <c r="C25" s="17">
        <f>27/62.6</f>
        <v>0.43130990415335463</v>
      </c>
      <c r="D25" s="17">
        <f>6/135.8</f>
        <v>4.4182621502209127E-2</v>
      </c>
      <c r="E25" s="17">
        <f>149/44.2</f>
        <v>3.3710407239819</v>
      </c>
      <c r="F25" s="17">
        <v>0</v>
      </c>
    </row>
    <row r="26" spans="1:6" x14ac:dyDescent="0.2">
      <c r="A26" s="2" t="s">
        <v>37</v>
      </c>
      <c r="B26" s="14">
        <f>23/43.2</f>
        <v>0.53240740740740733</v>
      </c>
      <c r="C26" s="14">
        <f>31/99.2</f>
        <v>0.3125</v>
      </c>
      <c r="D26" s="14">
        <f>58/54.4</f>
        <v>1.0661764705882353</v>
      </c>
      <c r="E26" s="14">
        <f>600/36.8</f>
        <v>16.304347826086957</v>
      </c>
      <c r="F26" s="14">
        <f>45/110.9</f>
        <v>0.40577096483318303</v>
      </c>
    </row>
    <row r="27" spans="1:6" x14ac:dyDescent="0.3">
      <c r="A27" s="2" t="s">
        <v>10</v>
      </c>
      <c r="B27" s="3">
        <f>(B3/8)*100</f>
        <v>0</v>
      </c>
      <c r="C27" s="3">
        <f>(C3/8)*100</f>
        <v>12.5</v>
      </c>
      <c r="D27" s="3">
        <f>(D3/8)*100</f>
        <v>87.5</v>
      </c>
      <c r="E27" s="3">
        <f>(E3/8)*100</f>
        <v>0</v>
      </c>
      <c r="F27" s="3">
        <f>(F3/8)*100</f>
        <v>0</v>
      </c>
    </row>
    <row r="28" spans="1:6" x14ac:dyDescent="0.2">
      <c r="A28" s="2" t="s">
        <v>38</v>
      </c>
      <c r="B28" s="17">
        <v>0</v>
      </c>
      <c r="C28" s="17">
        <f>1/62.6</f>
        <v>1.5974440894568689E-2</v>
      </c>
      <c r="D28" s="17">
        <f>7/135.8</f>
        <v>5.1546391752577317E-2</v>
      </c>
      <c r="E28" s="17">
        <v>0</v>
      </c>
      <c r="F28" s="17">
        <v>0</v>
      </c>
    </row>
    <row r="29" spans="1:6" x14ac:dyDescent="0.3">
      <c r="A29" s="2" t="s">
        <v>11</v>
      </c>
      <c r="B29" s="3">
        <f>(B4/12)*100</f>
        <v>0</v>
      </c>
      <c r="C29" s="3">
        <f>(C4/12)*100</f>
        <v>8.3333333333333321</v>
      </c>
      <c r="D29" s="3">
        <f>(D4/12)*100</f>
        <v>0</v>
      </c>
      <c r="E29" s="3">
        <f>(E4/12)*100</f>
        <v>91.666666666666657</v>
      </c>
      <c r="F29" s="3">
        <f>(F4/12)*100</f>
        <v>0</v>
      </c>
    </row>
    <row r="30" spans="1:6" x14ac:dyDescent="0.2">
      <c r="A30" s="2" t="s">
        <v>39</v>
      </c>
      <c r="B30" s="14">
        <v>0</v>
      </c>
      <c r="C30" s="14">
        <f>1/62.6</f>
        <v>1.5974440894568689E-2</v>
      </c>
      <c r="D30" s="14">
        <v>0</v>
      </c>
      <c r="E30" s="14">
        <f>1/44.2</f>
        <v>2.2624434389140271E-2</v>
      </c>
      <c r="F30" s="14">
        <v>0</v>
      </c>
    </row>
    <row r="31" spans="1:6" x14ac:dyDescent="0.3">
      <c r="A31" s="2" t="s">
        <v>12</v>
      </c>
      <c r="B31" s="3">
        <f>(B5/57)*100</f>
        <v>10.526315789473683</v>
      </c>
      <c r="C31" s="3">
        <f>(C5/57)*100</f>
        <v>0</v>
      </c>
      <c r="D31" s="3">
        <f>(D5/57)*100</f>
        <v>71.929824561403507</v>
      </c>
      <c r="E31" s="3">
        <f>(E5/57)*100</f>
        <v>7.0175438596491224</v>
      </c>
      <c r="F31" s="3">
        <f>(F5/57)*100</f>
        <v>10.526315789473683</v>
      </c>
    </row>
    <row r="32" spans="1:6" x14ac:dyDescent="0.2">
      <c r="A32" s="2" t="s">
        <v>40</v>
      </c>
      <c r="B32" s="14">
        <f>6/37.5</f>
        <v>0.16</v>
      </c>
      <c r="C32" s="14">
        <v>0</v>
      </c>
      <c r="D32" s="14">
        <f>41/135.8</f>
        <v>0.30191458026509571</v>
      </c>
      <c r="E32" s="14">
        <f>4/44.2</f>
        <v>9.0497737556561084E-2</v>
      </c>
      <c r="F32" s="14">
        <f>6/31.5</f>
        <v>0.19047619047619047</v>
      </c>
    </row>
    <row r="33" spans="1:6" x14ac:dyDescent="0.3">
      <c r="A33" s="2" t="s">
        <v>26</v>
      </c>
      <c r="B33" s="3">
        <f>(B6/125)*100</f>
        <v>14.399999999999999</v>
      </c>
      <c r="C33" s="3">
        <f>(C6/125)*100</f>
        <v>71.2</v>
      </c>
      <c r="D33" s="3">
        <f>(D6/125)*100</f>
        <v>3.2</v>
      </c>
      <c r="E33" s="3">
        <f>(E6/125)*100</f>
        <v>1.6</v>
      </c>
      <c r="F33" s="3">
        <f>(F6/125)*100</f>
        <v>9.6</v>
      </c>
    </row>
    <row r="34" spans="1:6" x14ac:dyDescent="0.2">
      <c r="A34" s="2" t="s">
        <v>41</v>
      </c>
      <c r="B34" s="14">
        <f>18/37.5</f>
        <v>0.48</v>
      </c>
      <c r="C34" s="14">
        <f>89/62.6</f>
        <v>1.4217252396166133</v>
      </c>
      <c r="D34" s="14">
        <f>4/135.8</f>
        <v>2.945508100147275E-2</v>
      </c>
      <c r="E34" s="14">
        <f>2/44.2</f>
        <v>4.5248868778280542E-2</v>
      </c>
      <c r="F34" s="14">
        <f>12/31.5</f>
        <v>0.38095238095238093</v>
      </c>
    </row>
    <row r="35" spans="1:6" x14ac:dyDescent="0.3">
      <c r="A35" s="2" t="s">
        <v>24</v>
      </c>
      <c r="B35" s="3">
        <f>(B7/9)*100</f>
        <v>11.111111111111111</v>
      </c>
      <c r="C35" s="3">
        <f>(C7/9)*100</f>
        <v>11.111111111111111</v>
      </c>
      <c r="D35" s="3">
        <f>(D7/9)*100</f>
        <v>33.333333333333329</v>
      </c>
      <c r="E35" s="3">
        <f>(E7/9)*100</f>
        <v>44.444444444444443</v>
      </c>
      <c r="F35" s="3">
        <f>(F7/9)*100</f>
        <v>0</v>
      </c>
    </row>
    <row r="36" spans="1:6" x14ac:dyDescent="0.2">
      <c r="A36" s="2" t="s">
        <v>42</v>
      </c>
      <c r="B36" s="14">
        <f>1/37.5</f>
        <v>2.6666666666666668E-2</v>
      </c>
      <c r="C36" s="14">
        <f>1/62.6</f>
        <v>1.5974440894568689E-2</v>
      </c>
      <c r="D36" s="14">
        <f>3/135.8</f>
        <v>2.2091310751104563E-2</v>
      </c>
      <c r="E36" s="14">
        <f>4/44.2</f>
        <v>9.0497737556561084E-2</v>
      </c>
      <c r="F36" s="14">
        <v>0</v>
      </c>
    </row>
    <row r="37" spans="1:6" x14ac:dyDescent="0.3">
      <c r="A37" s="2" t="s">
        <v>22</v>
      </c>
      <c r="B37" s="6">
        <f>(B8/18)*100</f>
        <v>5.5555555555555554</v>
      </c>
      <c r="C37" s="6">
        <f>(C8/18)*100</f>
        <v>33.333333333333329</v>
      </c>
      <c r="D37" s="6">
        <f>(D8/18)*100</f>
        <v>5.5555555555555554</v>
      </c>
      <c r="E37" s="6">
        <f>(E8/18)*100</f>
        <v>55.555555555555557</v>
      </c>
      <c r="F37" s="6">
        <f>(F8/18)*100</f>
        <v>0</v>
      </c>
    </row>
    <row r="38" spans="1:6" x14ac:dyDescent="0.2">
      <c r="A38" s="2" t="s">
        <v>43</v>
      </c>
      <c r="B38" s="14">
        <f>1/37.5</f>
        <v>2.6666666666666668E-2</v>
      </c>
      <c r="C38" s="14">
        <f>6/62.6</f>
        <v>9.5846645367412137E-2</v>
      </c>
      <c r="D38" s="14">
        <f>1/135.8</f>
        <v>7.3637702503681875E-3</v>
      </c>
      <c r="E38" s="14">
        <f>10/44.2</f>
        <v>0.22624434389140269</v>
      </c>
      <c r="F38" s="14">
        <v>0</v>
      </c>
    </row>
    <row r="39" spans="1:6" x14ac:dyDescent="0.3">
      <c r="A39" s="2" t="s">
        <v>16</v>
      </c>
      <c r="B39" s="3">
        <f>(B9/12)*100</f>
        <v>66.666666666666657</v>
      </c>
      <c r="C39" s="3">
        <f>(C9/12)*100</f>
        <v>0</v>
      </c>
      <c r="D39" s="3">
        <f>(D9/12)*100</f>
        <v>25</v>
      </c>
      <c r="E39" s="3">
        <f>(E9/12)*100</f>
        <v>0</v>
      </c>
      <c r="F39" s="3">
        <f>(F9/12)*100</f>
        <v>8.3333333333333321</v>
      </c>
    </row>
    <row r="40" spans="1:6" x14ac:dyDescent="0.2">
      <c r="A40" s="2" t="s">
        <v>44</v>
      </c>
      <c r="B40" s="14">
        <f>8/37.5</f>
        <v>0.21333333333333335</v>
      </c>
      <c r="C40" s="14">
        <v>0</v>
      </c>
      <c r="D40" s="14">
        <f>3/135.8</f>
        <v>2.2091310751104563E-2</v>
      </c>
      <c r="E40" s="14">
        <v>0</v>
      </c>
      <c r="F40" s="14">
        <f>1/31.5</f>
        <v>3.1746031746031744E-2</v>
      </c>
    </row>
    <row r="41" spans="1:6" x14ac:dyDescent="0.3">
      <c r="A41" s="2" t="s">
        <v>17</v>
      </c>
      <c r="B41" s="3">
        <f>(B10/5)*100</f>
        <v>40</v>
      </c>
      <c r="C41" s="3">
        <f>(C10/5)*100</f>
        <v>0</v>
      </c>
      <c r="D41" s="3">
        <f>(D10/5)*100</f>
        <v>0</v>
      </c>
      <c r="E41" s="3">
        <f>(E10/5)*100</f>
        <v>0</v>
      </c>
      <c r="F41" s="3">
        <f>(F10/5)*100</f>
        <v>60</v>
      </c>
    </row>
    <row r="42" spans="1:6" x14ac:dyDescent="0.2">
      <c r="A42" s="2" t="s">
        <v>45</v>
      </c>
      <c r="B42" s="14">
        <f>2/37.5</f>
        <v>5.3333333333333337E-2</v>
      </c>
      <c r="C42" s="14">
        <v>0</v>
      </c>
      <c r="D42" s="14">
        <v>0</v>
      </c>
      <c r="E42" s="14">
        <v>0</v>
      </c>
      <c r="F42" s="14">
        <f>3/31.5</f>
        <v>9.5238095238095233E-2</v>
      </c>
    </row>
    <row r="43" spans="1:6" x14ac:dyDescent="0.3">
      <c r="A43" s="2" t="s">
        <v>13</v>
      </c>
      <c r="B43" s="3">
        <f>(B11/70)*100</f>
        <v>0</v>
      </c>
      <c r="C43" s="3">
        <f>(C11/70)*100</f>
        <v>18.571428571428573</v>
      </c>
      <c r="D43" s="3">
        <f>(D11/70)*100</f>
        <v>75.714285714285708</v>
      </c>
      <c r="E43" s="3">
        <f>(E11/70)*100</f>
        <v>5.7142857142857144</v>
      </c>
      <c r="F43" s="3">
        <f>(F11/70)*100</f>
        <v>0</v>
      </c>
    </row>
    <row r="44" spans="1:6" x14ac:dyDescent="0.2">
      <c r="A44" s="2" t="s">
        <v>46</v>
      </c>
      <c r="B44" s="14">
        <v>0</v>
      </c>
      <c r="C44" s="14">
        <f>13/62.6</f>
        <v>0.20766773162939298</v>
      </c>
      <c r="D44" s="14">
        <f>53/135.8</f>
        <v>0.39027982326951394</v>
      </c>
      <c r="E44" s="14">
        <f>4/44.2</f>
        <v>9.0497737556561084E-2</v>
      </c>
      <c r="F44" s="14">
        <v>0</v>
      </c>
    </row>
    <row r="45" spans="1:6" x14ac:dyDescent="0.3">
      <c r="A45" s="2" t="s">
        <v>28</v>
      </c>
      <c r="B45" s="3">
        <f>(B12/2)*100</f>
        <v>0</v>
      </c>
      <c r="C45" s="3">
        <f>(C12/2)*100</f>
        <v>0</v>
      </c>
      <c r="D45" s="3">
        <f>(D12/2)*100</f>
        <v>0</v>
      </c>
      <c r="E45" s="3">
        <f>(E12/2)*100</f>
        <v>0</v>
      </c>
      <c r="F45" s="3">
        <f>(F12/2)*100</f>
        <v>100</v>
      </c>
    </row>
    <row r="46" spans="1:6" x14ac:dyDescent="0.2">
      <c r="A46" s="2" t="s">
        <v>47</v>
      </c>
      <c r="B46" s="14">
        <v>0</v>
      </c>
      <c r="C46" s="14">
        <v>0</v>
      </c>
      <c r="D46" s="14">
        <v>0</v>
      </c>
      <c r="E46" s="14">
        <v>0</v>
      </c>
      <c r="F46" s="14">
        <f>2/31.5</f>
        <v>6.3492063492063489E-2</v>
      </c>
    </row>
    <row r="47" spans="1:6" x14ac:dyDescent="0.3">
      <c r="A47" s="2" t="s">
        <v>29</v>
      </c>
      <c r="B47" s="3">
        <f>B12/2</f>
        <v>0</v>
      </c>
      <c r="C47" s="3">
        <f>C12/2</f>
        <v>0</v>
      </c>
      <c r="D47" s="3">
        <f>D12/2</f>
        <v>0</v>
      </c>
      <c r="E47" s="3">
        <f>E12/2</f>
        <v>0</v>
      </c>
      <c r="F47" s="3">
        <f>F12/2</f>
        <v>1</v>
      </c>
    </row>
    <row r="48" spans="1:6" x14ac:dyDescent="0.3">
      <c r="A48" s="2" t="s">
        <v>33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7" x14ac:dyDescent="0.3">
      <c r="A49" s="2" t="s">
        <v>30</v>
      </c>
      <c r="B49" s="3">
        <f>B47^2</f>
        <v>0</v>
      </c>
      <c r="C49" s="3">
        <f t="shared" ref="C49:F49" si="2">C47^2</f>
        <v>0</v>
      </c>
      <c r="D49" s="3">
        <f t="shared" si="2"/>
        <v>0</v>
      </c>
      <c r="E49" s="3">
        <f t="shared" si="2"/>
        <v>0</v>
      </c>
      <c r="F49" s="3">
        <f t="shared" si="2"/>
        <v>1</v>
      </c>
    </row>
    <row r="50" spans="1:7" x14ac:dyDescent="0.3">
      <c r="A50" s="2" t="s">
        <v>18</v>
      </c>
      <c r="B50" s="3">
        <f>(B13/1)*100</f>
        <v>0</v>
      </c>
      <c r="C50" s="3">
        <f>(C13/1)*100</f>
        <v>100</v>
      </c>
      <c r="D50" s="3">
        <f>(D13/1)*100</f>
        <v>0</v>
      </c>
      <c r="E50" s="3">
        <f>(E13/1)*100</f>
        <v>0</v>
      </c>
      <c r="F50" s="3">
        <f>(F13/1)*100</f>
        <v>0</v>
      </c>
    </row>
    <row r="51" spans="1:7" x14ac:dyDescent="0.2">
      <c r="A51" s="2" t="s">
        <v>48</v>
      </c>
      <c r="B51" s="14">
        <v>0</v>
      </c>
      <c r="C51" s="14">
        <f>1/62.6</f>
        <v>1.5974440894568689E-2</v>
      </c>
      <c r="D51" s="14">
        <v>0</v>
      </c>
      <c r="E51" s="14">
        <v>0</v>
      </c>
      <c r="F51" s="14">
        <v>0</v>
      </c>
      <c r="G51" s="14"/>
    </row>
    <row r="52" spans="1:7" x14ac:dyDescent="0.3">
      <c r="A52" s="2" t="s">
        <v>14</v>
      </c>
      <c r="B52" s="3">
        <f>(B14/2)*100</f>
        <v>50</v>
      </c>
      <c r="C52" s="3">
        <f>(C14/2)*100</f>
        <v>50</v>
      </c>
      <c r="D52" s="3">
        <f>(D14/2)*100</f>
        <v>0</v>
      </c>
      <c r="E52" s="3">
        <f>(E14/2)*100</f>
        <v>0</v>
      </c>
      <c r="F52" s="3">
        <f>(F14/2)*100</f>
        <v>0</v>
      </c>
    </row>
    <row r="53" spans="1:7" x14ac:dyDescent="0.2">
      <c r="A53" s="2" t="s">
        <v>49</v>
      </c>
      <c r="B53" s="14">
        <f>1/37.5</f>
        <v>2.6666666666666668E-2</v>
      </c>
      <c r="C53" s="14">
        <f>1/62.6</f>
        <v>1.5974440894568689E-2</v>
      </c>
      <c r="D53" s="14">
        <v>0</v>
      </c>
      <c r="E53" s="14">
        <v>0</v>
      </c>
      <c r="F53" s="14">
        <v>0</v>
      </c>
    </row>
    <row r="54" spans="1:7" x14ac:dyDescent="0.3">
      <c r="A54" s="2" t="s">
        <v>32</v>
      </c>
      <c r="B54" s="3">
        <f>(B15/15)*100</f>
        <v>0</v>
      </c>
      <c r="C54" s="3">
        <f>(C15/15)*100</f>
        <v>46.666666666666664</v>
      </c>
      <c r="D54" s="3">
        <f>(D15/15)*100</f>
        <v>6.666666666666667</v>
      </c>
      <c r="E54" s="3">
        <f>(E15/15)*100</f>
        <v>46.666666666666664</v>
      </c>
      <c r="F54" s="3">
        <f>(F15/15)*100</f>
        <v>0</v>
      </c>
    </row>
    <row r="55" spans="1:7" x14ac:dyDescent="0.2">
      <c r="A55" s="2" t="s">
        <v>50</v>
      </c>
      <c r="B55" s="14">
        <v>0</v>
      </c>
      <c r="C55" s="14">
        <f>7/62.6</f>
        <v>0.11182108626198083</v>
      </c>
      <c r="D55" s="14">
        <f>1/135.8</f>
        <v>7.3637702503681875E-3</v>
      </c>
      <c r="E55" s="14">
        <f>7/44.2</f>
        <v>0.15837104072398189</v>
      </c>
      <c r="F55" s="14">
        <v>0</v>
      </c>
    </row>
    <row r="56" spans="1:7" x14ac:dyDescent="0.3">
      <c r="A56" s="2" t="s">
        <v>15</v>
      </c>
      <c r="B56" s="3">
        <f>(B16/3)*100</f>
        <v>0</v>
      </c>
      <c r="C56" s="3">
        <f>(C16/3)*100</f>
        <v>0</v>
      </c>
      <c r="D56" s="3">
        <f>(D16/3)*100</f>
        <v>66.666666666666657</v>
      </c>
      <c r="E56" s="3">
        <f>(E16/3)*100</f>
        <v>33.333333333333329</v>
      </c>
      <c r="F56" s="3">
        <f>(F16/3)*100</f>
        <v>0</v>
      </c>
    </row>
    <row r="57" spans="1:7" x14ac:dyDescent="0.2">
      <c r="A57" s="2" t="s">
        <v>51</v>
      </c>
      <c r="B57" s="14">
        <v>0</v>
      </c>
      <c r="C57" s="14">
        <v>0</v>
      </c>
      <c r="D57" s="14">
        <f>2/135.8</f>
        <v>1.4727540500736375E-2</v>
      </c>
      <c r="E57" s="14">
        <f>1/44.2</f>
        <v>2.2624434389140271E-2</v>
      </c>
      <c r="F57" s="14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2022-08-19T04:01:35Z</dcterms:modified>
</cp:coreProperties>
</file>