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ocuments\GitHub\nana-project\birds-chile-project_Blanc_Anais\inputs\xls\"/>
    </mc:Choice>
  </mc:AlternateContent>
  <xr:revisionPtr revIDLastSave="0" documentId="13_ncr:1_{F9F7F7C7-0DA7-4DD8-80B0-4CDDAC83D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B29" i="1"/>
  <c r="B31" i="1"/>
  <c r="F75" i="1"/>
  <c r="E75" i="1"/>
  <c r="D75" i="1"/>
  <c r="C75" i="1"/>
  <c r="B75" i="1"/>
  <c r="B74" i="1"/>
  <c r="C74" i="1"/>
  <c r="D74" i="1"/>
  <c r="E74" i="1"/>
  <c r="F74" i="1"/>
  <c r="F73" i="1"/>
  <c r="E73" i="1"/>
  <c r="D73" i="1"/>
  <c r="C73" i="1"/>
  <c r="B73" i="1"/>
  <c r="C72" i="1"/>
  <c r="D72" i="1"/>
  <c r="E72" i="1"/>
  <c r="F72" i="1"/>
  <c r="B72" i="1"/>
  <c r="B71" i="1"/>
  <c r="F71" i="1"/>
  <c r="E71" i="1"/>
  <c r="D71" i="1"/>
  <c r="C71" i="1"/>
  <c r="C70" i="1"/>
  <c r="D70" i="1"/>
  <c r="E70" i="1"/>
  <c r="F70" i="1"/>
  <c r="B70" i="1"/>
  <c r="F69" i="1"/>
  <c r="E69" i="1"/>
  <c r="D69" i="1"/>
  <c r="C69" i="1"/>
  <c r="B69" i="1"/>
  <c r="C68" i="1"/>
  <c r="D68" i="1"/>
  <c r="E68" i="1"/>
  <c r="F68" i="1"/>
  <c r="B68" i="1"/>
  <c r="F67" i="1"/>
  <c r="E67" i="1"/>
  <c r="D67" i="1"/>
  <c r="C67" i="1"/>
  <c r="B67" i="1"/>
  <c r="C66" i="1"/>
  <c r="D66" i="1"/>
  <c r="E66" i="1"/>
  <c r="F66" i="1"/>
  <c r="B66" i="1"/>
  <c r="F65" i="1"/>
  <c r="E65" i="1"/>
  <c r="D65" i="1"/>
  <c r="C65" i="1"/>
  <c r="B65" i="1"/>
  <c r="C64" i="1"/>
  <c r="D64" i="1"/>
  <c r="E64" i="1"/>
  <c r="F64" i="1"/>
  <c r="B64" i="1"/>
  <c r="F63" i="1"/>
  <c r="E63" i="1"/>
  <c r="D63" i="1"/>
  <c r="C63" i="1"/>
  <c r="B63" i="1"/>
  <c r="C62" i="1"/>
  <c r="D62" i="1"/>
  <c r="E62" i="1"/>
  <c r="F62" i="1"/>
  <c r="B62" i="1"/>
  <c r="F61" i="1"/>
  <c r="E61" i="1"/>
  <c r="D61" i="1"/>
  <c r="C61" i="1"/>
  <c r="B61" i="1"/>
  <c r="C60" i="1"/>
  <c r="D60" i="1"/>
  <c r="E60" i="1"/>
  <c r="F60" i="1"/>
  <c r="B60" i="1"/>
  <c r="F59" i="1"/>
  <c r="E59" i="1"/>
  <c r="D59" i="1"/>
  <c r="C59" i="1"/>
  <c r="B59" i="1"/>
  <c r="C58" i="1"/>
  <c r="D58" i="1"/>
  <c r="E58" i="1"/>
  <c r="F58" i="1"/>
  <c r="B58" i="1"/>
  <c r="F57" i="1"/>
  <c r="E57" i="1"/>
  <c r="D57" i="1"/>
  <c r="C57" i="1"/>
  <c r="B57" i="1"/>
  <c r="C56" i="1"/>
  <c r="D56" i="1"/>
  <c r="E56" i="1"/>
  <c r="F56" i="1"/>
  <c r="B56" i="1"/>
  <c r="F55" i="1"/>
  <c r="E55" i="1"/>
  <c r="D55" i="1"/>
  <c r="C55" i="1"/>
  <c r="B55" i="1"/>
  <c r="C54" i="1"/>
  <c r="D54" i="1"/>
  <c r="E54" i="1"/>
  <c r="F54" i="1"/>
  <c r="B54" i="1"/>
  <c r="D53" i="1"/>
  <c r="F53" i="1"/>
  <c r="E53" i="1"/>
  <c r="C53" i="1"/>
  <c r="B53" i="1"/>
  <c r="C52" i="1"/>
  <c r="D52" i="1"/>
  <c r="E52" i="1"/>
  <c r="F52" i="1"/>
  <c r="B52" i="1"/>
  <c r="F51" i="1"/>
  <c r="E51" i="1"/>
  <c r="D51" i="1"/>
  <c r="C51" i="1"/>
  <c r="B51" i="1"/>
  <c r="C50" i="1"/>
  <c r="D50" i="1"/>
  <c r="E50" i="1"/>
  <c r="F50" i="1"/>
  <c r="B50" i="1"/>
  <c r="F49" i="1"/>
  <c r="E49" i="1"/>
  <c r="D49" i="1"/>
  <c r="C49" i="1"/>
  <c r="B49" i="1"/>
  <c r="C48" i="1"/>
  <c r="D48" i="1"/>
  <c r="E48" i="1"/>
  <c r="F48" i="1"/>
  <c r="B48" i="1"/>
  <c r="F47" i="1"/>
  <c r="E47" i="1"/>
  <c r="D47" i="1"/>
  <c r="C47" i="1"/>
  <c r="B47" i="1"/>
  <c r="C46" i="1"/>
  <c r="D46" i="1"/>
  <c r="E46" i="1"/>
  <c r="F46" i="1"/>
  <c r="B46" i="1"/>
  <c r="F45" i="1"/>
  <c r="E45" i="1"/>
  <c r="D45" i="1"/>
  <c r="C45" i="1"/>
  <c r="B45" i="1"/>
  <c r="C44" i="1"/>
  <c r="D44" i="1"/>
  <c r="E44" i="1"/>
  <c r="F44" i="1"/>
  <c r="B44" i="1"/>
  <c r="F43" i="1"/>
  <c r="E43" i="1"/>
  <c r="D43" i="1"/>
  <c r="C43" i="1"/>
  <c r="B43" i="1"/>
  <c r="C42" i="1"/>
  <c r="D42" i="1"/>
  <c r="E42" i="1"/>
  <c r="F42" i="1"/>
  <c r="B42" i="1"/>
  <c r="F41" i="1"/>
  <c r="E41" i="1"/>
  <c r="D41" i="1"/>
  <c r="C41" i="1"/>
  <c r="B41" i="1"/>
  <c r="C40" i="1"/>
  <c r="D40" i="1"/>
  <c r="E40" i="1"/>
  <c r="F40" i="1"/>
  <c r="B40" i="1"/>
  <c r="D39" i="1"/>
  <c r="F39" i="1"/>
  <c r="E39" i="1"/>
  <c r="C39" i="1"/>
  <c r="B39" i="1"/>
  <c r="C38" i="1"/>
  <c r="D38" i="1"/>
  <c r="E38" i="1"/>
  <c r="F38" i="1"/>
  <c r="B38" i="1"/>
  <c r="F37" i="1"/>
  <c r="E37" i="1"/>
  <c r="D37" i="1"/>
  <c r="C37" i="1"/>
  <c r="B37" i="1"/>
  <c r="C36" i="1"/>
  <c r="D36" i="1"/>
  <c r="E36" i="1"/>
  <c r="F36" i="1"/>
  <c r="B36" i="1"/>
  <c r="F35" i="1"/>
  <c r="E35" i="1"/>
  <c r="D35" i="1"/>
  <c r="C35" i="1"/>
  <c r="B35" i="1"/>
  <c r="C34" i="1"/>
  <c r="D34" i="1"/>
  <c r="E34" i="1"/>
  <c r="F34" i="1"/>
  <c r="B34" i="1"/>
  <c r="F33" i="1"/>
  <c r="E33" i="1"/>
  <c r="D33" i="1"/>
  <c r="C33" i="1"/>
  <c r="B33" i="1"/>
  <c r="C32" i="1"/>
  <c r="D32" i="1"/>
  <c r="E32" i="1"/>
  <c r="F32" i="1"/>
  <c r="B32" i="1"/>
  <c r="F27" i="1"/>
  <c r="E27" i="1"/>
  <c r="D27" i="1"/>
  <c r="C27" i="1"/>
  <c r="B27" i="1"/>
  <c r="B24" i="1"/>
  <c r="B26" i="1" s="1"/>
  <c r="C24" i="1"/>
  <c r="D24" i="1"/>
  <c r="D26" i="1" s="1"/>
  <c r="E24" i="1"/>
  <c r="F24" i="1"/>
  <c r="C26" i="1" l="1"/>
  <c r="F26" i="1"/>
  <c r="E26" i="1"/>
</calcChain>
</file>

<file path=xl/sharedStrings.xml><?xml version="1.0" encoding="utf-8"?>
<sst xmlns="http://schemas.openxmlformats.org/spreadsheetml/2006/main" count="75" uniqueCount="75">
  <si>
    <t>Cormorán Imperial</t>
  </si>
  <si>
    <t>Yeco</t>
  </si>
  <si>
    <t>Cormorán de las Rocas</t>
  </si>
  <si>
    <t>Gaviota Dominicana</t>
  </si>
  <si>
    <t>Yunco de Magallanes</t>
  </si>
  <si>
    <t>Cisne Cuello Negro</t>
  </si>
  <si>
    <t>Quetro No Volador</t>
  </si>
  <si>
    <t>Pato Juarjual</t>
  </si>
  <si>
    <t>Caiquén</t>
  </si>
  <si>
    <t>Pilpilén Austral</t>
  </si>
  <si>
    <t>Martín Pescador</t>
  </si>
  <si>
    <t>Churrete</t>
  </si>
  <si>
    <t>Tiuque</t>
  </si>
  <si>
    <t>%</t>
  </si>
  <si>
    <t>% Cormorán Imperial</t>
  </si>
  <si>
    <t>% Yeco</t>
  </si>
  <si>
    <t>% Cormorán de las Rocas</t>
  </si>
  <si>
    <t>% Gaviota Dominicana</t>
  </si>
  <si>
    <t>% Quetro No Volador</t>
  </si>
  <si>
    <t>% Churrete</t>
  </si>
  <si>
    <t>% Martín Pescador</t>
  </si>
  <si>
    <t>% Tiuque</t>
  </si>
  <si>
    <t>% Traro</t>
  </si>
  <si>
    <t>% Jote Cabeza Colorada</t>
  </si>
  <si>
    <t>% Yunco de Magallanes</t>
  </si>
  <si>
    <t>% Cisne Cuello Negro</t>
  </si>
  <si>
    <t>% Pato Juarjual</t>
  </si>
  <si>
    <t>% Caiquén</t>
  </si>
  <si>
    <t>% Pilpilén Austral</t>
  </si>
  <si>
    <t>Jote Cabeza Colorada</t>
  </si>
  <si>
    <t>Gaviotín Suramericano</t>
  </si>
  <si>
    <t>Salteador Chileno</t>
  </si>
  <si>
    <t>% Salteador Chileno</t>
  </si>
  <si>
    <t>Petrel Gigante Antartico</t>
  </si>
  <si>
    <t>% Petrel Gigante Antartico</t>
  </si>
  <si>
    <t>Traro</t>
  </si>
  <si>
    <t>% Gaviotín Suramericano</t>
  </si>
  <si>
    <t>Albatros Ceja Negra</t>
  </si>
  <si>
    <t>Queltehue</t>
  </si>
  <si>
    <t>% Albatros Ceja Negra</t>
  </si>
  <si>
    <t>% Queltehue</t>
  </si>
  <si>
    <t>Cóndor</t>
  </si>
  <si>
    <t>% Cóndor</t>
  </si>
  <si>
    <t>Canquén</t>
  </si>
  <si>
    <t>% Canquén</t>
  </si>
  <si>
    <t>Sector</t>
  </si>
  <si>
    <t>All</t>
  </si>
  <si>
    <t>Area</t>
  </si>
  <si>
    <t>Density</t>
  </si>
  <si>
    <t>Density Cormorán Imperial</t>
  </si>
  <si>
    <t>Density Yeco</t>
  </si>
  <si>
    <t>Density Cormorán de las Rocas</t>
  </si>
  <si>
    <t>Density Gaviota Dominicana</t>
  </si>
  <si>
    <t>Density Gaviotín Suramericano</t>
  </si>
  <si>
    <t>Density Albatros Ceja Negra</t>
  </si>
  <si>
    <t>Density Petrel Gigante Antartico</t>
  </si>
  <si>
    <t>Density Salteador Chileno</t>
  </si>
  <si>
    <t>Density Yunco de Magallanes</t>
  </si>
  <si>
    <t>Density Pilpilén Austral</t>
  </si>
  <si>
    <t>Density Cisne Cuello Negro</t>
  </si>
  <si>
    <t>Density Quetro No Volador</t>
  </si>
  <si>
    <t>Density Pato Juarjual</t>
  </si>
  <si>
    <t>Density Canquén</t>
  </si>
  <si>
    <t>Density Caiquén</t>
  </si>
  <si>
    <t>Density Churrete</t>
  </si>
  <si>
    <t>Density Martín Pescador</t>
  </si>
  <si>
    <t>Density Queltehue</t>
  </si>
  <si>
    <t>Density Traro</t>
  </si>
  <si>
    <t>Density Tiuque</t>
  </si>
  <si>
    <t>Density Cóndor</t>
  </si>
  <si>
    <t>Density Jote Cabeza Colorada</t>
  </si>
  <si>
    <t>Shannon Indice</t>
  </si>
  <si>
    <t>Simpson Indice</t>
  </si>
  <si>
    <t>Shannon Area</t>
  </si>
  <si>
    <t>Simpson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</si>
</sst>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A30" sqref="A30"/>
    </sheetView>
  </sheetViews>
  <sheetFormatPr baseColWidth="10" defaultColWidth="8.88671875" defaultRowHeight="11.4" x14ac:dyDescent="0.3"/>
  <cols>
    <col min="1" max="1" width="39.21875" style="1" customWidth="1"/>
    <col min="2" max="2" width="12" style="1" customWidth="1"/>
    <col min="3" max="4" width="11.5546875" style="1" customWidth="1"/>
    <col min="5" max="5" width="10.109375" style="1" customWidth="1"/>
    <col min="6" max="6" width="9.6640625" style="1" customWidth="1"/>
    <col min="7" max="7" width="8.88671875" style="1"/>
    <col min="8" max="8" width="10.109375" style="1" bestFit="1" customWidth="1"/>
    <col min="9" max="9" width="10.6640625" style="1" bestFit="1" customWidth="1"/>
    <col min="10" max="10" width="10.109375" style="1" bestFit="1" customWidth="1"/>
    <col min="11" max="16384" width="8.88671875" style="1"/>
  </cols>
  <sheetData>
    <row r="1" spans="1:6" ht="12.6" thickBot="1" x14ac:dyDescent="0.35">
      <c r="A1" s="5" t="s">
        <v>45</v>
      </c>
      <c r="B1" s="15">
        <v>1</v>
      </c>
      <c r="C1" s="15">
        <v>2</v>
      </c>
      <c r="D1" s="16">
        <v>3</v>
      </c>
      <c r="E1" s="17">
        <v>4</v>
      </c>
      <c r="F1" s="17">
        <v>5</v>
      </c>
    </row>
    <row r="2" spans="1:6" x14ac:dyDescent="0.2">
      <c r="A2" s="13" t="s">
        <v>0</v>
      </c>
      <c r="B2" s="18">
        <v>8</v>
      </c>
      <c r="C2" s="6">
        <v>7</v>
      </c>
      <c r="D2" s="6">
        <v>15</v>
      </c>
      <c r="E2" s="6">
        <v>1</v>
      </c>
      <c r="F2" s="7">
        <v>338</v>
      </c>
    </row>
    <row r="3" spans="1:6" x14ac:dyDescent="0.2">
      <c r="A3" s="14" t="s">
        <v>1</v>
      </c>
      <c r="B3" s="19">
        <v>0</v>
      </c>
      <c r="C3" s="8">
        <v>0</v>
      </c>
      <c r="D3" s="8">
        <v>18</v>
      </c>
      <c r="E3" s="8">
        <v>9</v>
      </c>
      <c r="F3" s="9">
        <v>6</v>
      </c>
    </row>
    <row r="4" spans="1:6" x14ac:dyDescent="0.2">
      <c r="A4" s="14" t="s">
        <v>2</v>
      </c>
      <c r="B4" s="19">
        <v>0</v>
      </c>
      <c r="C4" s="8">
        <v>0</v>
      </c>
      <c r="D4" s="8">
        <v>0</v>
      </c>
      <c r="E4" s="8">
        <v>20</v>
      </c>
      <c r="F4" s="9">
        <v>15</v>
      </c>
    </row>
    <row r="5" spans="1:6" x14ac:dyDescent="0.2">
      <c r="A5" s="14" t="s">
        <v>3</v>
      </c>
      <c r="B5" s="19">
        <v>23</v>
      </c>
      <c r="C5" s="8">
        <v>8</v>
      </c>
      <c r="D5" s="8">
        <v>2</v>
      </c>
      <c r="E5" s="8">
        <v>1</v>
      </c>
      <c r="F5" s="9">
        <v>31</v>
      </c>
    </row>
    <row r="6" spans="1:6" x14ac:dyDescent="0.2">
      <c r="A6" s="14" t="s">
        <v>30</v>
      </c>
      <c r="B6" s="19">
        <v>14</v>
      </c>
      <c r="C6" s="8">
        <v>44</v>
      </c>
      <c r="D6" s="8">
        <v>29</v>
      </c>
      <c r="E6" s="8">
        <v>1</v>
      </c>
      <c r="F6" s="9">
        <v>32</v>
      </c>
    </row>
    <row r="7" spans="1:6" x14ac:dyDescent="0.2">
      <c r="A7" s="14" t="s">
        <v>37</v>
      </c>
      <c r="B7" s="19">
        <v>1</v>
      </c>
      <c r="C7" s="8">
        <v>0</v>
      </c>
      <c r="D7" s="8">
        <v>0</v>
      </c>
      <c r="E7" s="8">
        <v>0</v>
      </c>
      <c r="F7" s="9">
        <v>0</v>
      </c>
    </row>
    <row r="8" spans="1:6" x14ac:dyDescent="0.2">
      <c r="A8" s="14" t="s">
        <v>33</v>
      </c>
      <c r="B8" s="19">
        <v>4</v>
      </c>
      <c r="C8" s="8">
        <v>0</v>
      </c>
      <c r="D8" s="8">
        <v>1</v>
      </c>
      <c r="E8" s="8">
        <v>1</v>
      </c>
      <c r="F8" s="9">
        <v>0</v>
      </c>
    </row>
    <row r="9" spans="1:6" x14ac:dyDescent="0.2">
      <c r="A9" s="14" t="s">
        <v>31</v>
      </c>
      <c r="B9" s="19">
        <v>28</v>
      </c>
      <c r="C9" s="8">
        <v>10</v>
      </c>
      <c r="D9" s="8">
        <v>0</v>
      </c>
      <c r="E9" s="8">
        <v>0</v>
      </c>
      <c r="F9" s="9">
        <v>6</v>
      </c>
    </row>
    <row r="10" spans="1:6" x14ac:dyDescent="0.2">
      <c r="A10" s="14" t="s">
        <v>4</v>
      </c>
      <c r="B10" s="19">
        <v>1</v>
      </c>
      <c r="C10" s="8">
        <v>1</v>
      </c>
      <c r="D10" s="8">
        <v>1</v>
      </c>
      <c r="E10" s="8">
        <v>0</v>
      </c>
      <c r="F10" s="9">
        <v>0</v>
      </c>
    </row>
    <row r="11" spans="1:6" x14ac:dyDescent="0.2">
      <c r="A11" s="14" t="s">
        <v>9</v>
      </c>
      <c r="B11" s="19">
        <v>2</v>
      </c>
      <c r="C11" s="8">
        <v>0</v>
      </c>
      <c r="D11" s="8">
        <v>0</v>
      </c>
      <c r="E11" s="8">
        <v>0</v>
      </c>
      <c r="F11" s="9">
        <v>0</v>
      </c>
    </row>
    <row r="12" spans="1:6" x14ac:dyDescent="0.2">
      <c r="A12" s="14" t="s">
        <v>5</v>
      </c>
      <c r="B12" s="19">
        <v>32</v>
      </c>
      <c r="C12" s="8">
        <v>0</v>
      </c>
      <c r="D12" s="8">
        <v>0</v>
      </c>
      <c r="E12" s="8">
        <v>0</v>
      </c>
      <c r="F12" s="9">
        <v>5</v>
      </c>
    </row>
    <row r="13" spans="1:6" x14ac:dyDescent="0.2">
      <c r="A13" s="14" t="s">
        <v>6</v>
      </c>
      <c r="B13" s="19">
        <v>4</v>
      </c>
      <c r="C13" s="8">
        <v>1</v>
      </c>
      <c r="D13" s="8">
        <v>201</v>
      </c>
      <c r="E13" s="8">
        <v>137</v>
      </c>
      <c r="F13" s="9">
        <v>23</v>
      </c>
    </row>
    <row r="14" spans="1:6" x14ac:dyDescent="0.2">
      <c r="A14" s="14" t="s">
        <v>7</v>
      </c>
      <c r="B14" s="19">
        <v>4</v>
      </c>
      <c r="C14" s="8">
        <v>0</v>
      </c>
      <c r="D14" s="8">
        <v>0</v>
      </c>
      <c r="E14" s="8">
        <v>0</v>
      </c>
      <c r="F14" s="9">
        <v>0</v>
      </c>
    </row>
    <row r="15" spans="1:6" x14ac:dyDescent="0.2">
      <c r="A15" s="14" t="s">
        <v>43</v>
      </c>
      <c r="B15" s="19">
        <v>19</v>
      </c>
      <c r="C15" s="8">
        <v>0</v>
      </c>
      <c r="D15" s="8">
        <v>0</v>
      </c>
      <c r="E15" s="8">
        <v>0</v>
      </c>
      <c r="F15" s="9">
        <v>0</v>
      </c>
    </row>
    <row r="16" spans="1:6" x14ac:dyDescent="0.2">
      <c r="A16" s="14" t="s">
        <v>8</v>
      </c>
      <c r="B16" s="19">
        <v>6</v>
      </c>
      <c r="C16" s="8">
        <v>0</v>
      </c>
      <c r="D16" s="8">
        <v>1</v>
      </c>
      <c r="E16" s="8">
        <v>0</v>
      </c>
      <c r="F16" s="9">
        <v>7</v>
      </c>
    </row>
    <row r="17" spans="1:6" x14ac:dyDescent="0.2">
      <c r="A17" s="14" t="s">
        <v>11</v>
      </c>
      <c r="B17" s="19">
        <v>0</v>
      </c>
      <c r="C17" s="8">
        <v>1</v>
      </c>
      <c r="D17" s="8">
        <v>1</v>
      </c>
      <c r="E17" s="8">
        <v>4</v>
      </c>
      <c r="F17" s="9">
        <v>2</v>
      </c>
    </row>
    <row r="18" spans="1:6" x14ac:dyDescent="0.2">
      <c r="A18" s="14" t="s">
        <v>10</v>
      </c>
      <c r="B18" s="19">
        <v>0</v>
      </c>
      <c r="C18" s="8">
        <v>0</v>
      </c>
      <c r="D18" s="8">
        <v>2</v>
      </c>
      <c r="E18" s="8">
        <v>0</v>
      </c>
      <c r="F18" s="9">
        <v>1</v>
      </c>
    </row>
    <row r="19" spans="1:6" x14ac:dyDescent="0.2">
      <c r="A19" s="14" t="s">
        <v>38</v>
      </c>
      <c r="B19" s="19">
        <v>2</v>
      </c>
      <c r="C19" s="8">
        <v>0</v>
      </c>
      <c r="D19" s="8">
        <v>0</v>
      </c>
      <c r="E19" s="8">
        <v>0</v>
      </c>
      <c r="F19" s="9">
        <v>0</v>
      </c>
    </row>
    <row r="20" spans="1:6" x14ac:dyDescent="0.2">
      <c r="A20" s="14" t="s">
        <v>35</v>
      </c>
      <c r="B20" s="19">
        <v>1</v>
      </c>
      <c r="C20" s="8">
        <v>2</v>
      </c>
      <c r="D20" s="8">
        <v>0</v>
      </c>
      <c r="E20" s="8">
        <v>1</v>
      </c>
      <c r="F20" s="9">
        <v>0</v>
      </c>
    </row>
    <row r="21" spans="1:6" x14ac:dyDescent="0.2">
      <c r="A21" s="14" t="s">
        <v>12</v>
      </c>
      <c r="B21" s="19">
        <v>1</v>
      </c>
      <c r="C21" s="8">
        <v>0</v>
      </c>
      <c r="D21" s="8">
        <v>0</v>
      </c>
      <c r="E21" s="8">
        <v>0</v>
      </c>
      <c r="F21" s="9">
        <v>0</v>
      </c>
    </row>
    <row r="22" spans="1:6" x14ac:dyDescent="0.2">
      <c r="A22" s="14" t="s">
        <v>41</v>
      </c>
      <c r="B22" s="19">
        <v>0</v>
      </c>
      <c r="C22" s="8">
        <v>2</v>
      </c>
      <c r="D22" s="8">
        <v>15</v>
      </c>
      <c r="E22" s="8">
        <v>2</v>
      </c>
      <c r="F22" s="9">
        <v>6</v>
      </c>
    </row>
    <row r="23" spans="1:6" x14ac:dyDescent="0.2">
      <c r="A23" s="14" t="s">
        <v>29</v>
      </c>
      <c r="B23" s="20">
        <v>0</v>
      </c>
      <c r="C23" s="10">
        <v>8</v>
      </c>
      <c r="D23" s="10">
        <v>3</v>
      </c>
      <c r="E23" s="10">
        <v>0</v>
      </c>
      <c r="F23" s="11">
        <v>0</v>
      </c>
    </row>
    <row r="24" spans="1:6" x14ac:dyDescent="0.3">
      <c r="A24" s="1" t="s">
        <v>46</v>
      </c>
      <c r="B24" s="3">
        <f>SUM(B2:B23)</f>
        <v>150</v>
      </c>
      <c r="C24" s="3">
        <f t="shared" ref="C24:F24" si="0">SUM(C2:C16)</f>
        <v>71</v>
      </c>
      <c r="D24" s="3">
        <f t="shared" si="0"/>
        <v>268</v>
      </c>
      <c r="E24" s="3">
        <f t="shared" si="0"/>
        <v>170</v>
      </c>
      <c r="F24" s="3">
        <f t="shared" si="0"/>
        <v>463</v>
      </c>
    </row>
    <row r="25" spans="1:6" x14ac:dyDescent="0.3">
      <c r="A25" s="1" t="s">
        <v>47</v>
      </c>
      <c r="B25" s="22">
        <v>76.900000000000006</v>
      </c>
      <c r="C25" s="22">
        <v>63.1</v>
      </c>
      <c r="D25" s="22">
        <v>163.80000000000001</v>
      </c>
      <c r="E25" s="22">
        <v>66.400000000000006</v>
      </c>
      <c r="F25" s="22">
        <v>53</v>
      </c>
    </row>
    <row r="26" spans="1:6" x14ac:dyDescent="0.3">
      <c r="A26" s="1" t="s">
        <v>13</v>
      </c>
      <c r="B26" s="2">
        <f>(B24/1172)*100</f>
        <v>12.798634812286688</v>
      </c>
      <c r="C26" s="2">
        <f t="shared" ref="C26:F26" si="1">(C24/1172)*100</f>
        <v>6.0580204778156999</v>
      </c>
      <c r="D26" s="2">
        <f t="shared" si="1"/>
        <v>22.866894197952217</v>
      </c>
      <c r="E26" s="2">
        <f t="shared" si="1"/>
        <v>14.505119453924914</v>
      </c>
      <c r="F26" s="2">
        <f t="shared" si="1"/>
        <v>39.505119453924912</v>
      </c>
    </row>
    <row r="27" spans="1:6" x14ac:dyDescent="0.2">
      <c r="A27" s="1" t="s">
        <v>48</v>
      </c>
      <c r="B27" s="21">
        <f>150/76.9</f>
        <v>1.9505851755526658</v>
      </c>
      <c r="C27" s="21">
        <f>84/63.1</f>
        <v>1.3312202852614896</v>
      </c>
      <c r="D27" s="21">
        <f>289/163.8</f>
        <v>1.7643467643467643</v>
      </c>
      <c r="E27" s="21">
        <f>177/66.4</f>
        <v>2.6656626506024095</v>
      </c>
      <c r="F27" s="21">
        <f>472/53</f>
        <v>8.9056603773584904</v>
      </c>
    </row>
    <row r="28" spans="1:6" x14ac:dyDescent="0.3">
      <c r="A28" s="1" t="s">
        <v>73</v>
      </c>
      <c r="B28" s="2">
        <v>2.2370000000000001</v>
      </c>
      <c r="C28" s="2">
        <v>1.6739999999999999</v>
      </c>
      <c r="D28" s="2">
        <v>1.167</v>
      </c>
      <c r="E28" s="2">
        <v>0.872</v>
      </c>
      <c r="F28" s="2">
        <v>1.173</v>
      </c>
    </row>
    <row r="29" spans="1:6" x14ac:dyDescent="0.3">
      <c r="A29" s="1" t="s">
        <v>74</v>
      </c>
      <c r="B29" s="2">
        <f>1-0.135</f>
        <v>0.86499999999999999</v>
      </c>
      <c r="C29" s="2">
        <f>1-0.441</f>
        <v>0.55899999999999994</v>
      </c>
      <c r="D29" s="2">
        <f>1-0.585</f>
        <v>0.41500000000000004</v>
      </c>
      <c r="E29" s="2">
        <f>1-0.666</f>
        <v>0.33399999999999996</v>
      </c>
      <c r="F29" s="2">
        <f>1-0.546</f>
        <v>0.45399999999999996</v>
      </c>
    </row>
    <row r="30" spans="1:6" x14ac:dyDescent="0.3">
      <c r="A30" s="1" t="s">
        <v>71</v>
      </c>
      <c r="B30" s="2">
        <v>2.0106999999999999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">
      <c r="A31" s="1" t="s">
        <v>72</v>
      </c>
      <c r="B31" s="2">
        <f>1-0.234</f>
        <v>0.76600000000000001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1" t="s">
        <v>14</v>
      </c>
      <c r="B32" s="21">
        <f>(B2/369)*100</f>
        <v>2.168021680216802</v>
      </c>
      <c r="C32" s="21">
        <f>(C2/369)*100</f>
        <v>1.8970189701897018</v>
      </c>
      <c r="D32" s="21">
        <f>(D2/369)*100</f>
        <v>4.0650406504065035</v>
      </c>
      <c r="E32" s="21">
        <f>(E2/369)*100</f>
        <v>0.27100271002710025</v>
      </c>
      <c r="F32" s="21">
        <f>(F2/369)*100</f>
        <v>91.598915989159892</v>
      </c>
    </row>
    <row r="33" spans="1:6" x14ac:dyDescent="0.2">
      <c r="A33" s="1" t="s">
        <v>49</v>
      </c>
      <c r="B33" s="21">
        <f>8/76.9</f>
        <v>0.10403120936280884</v>
      </c>
      <c r="C33" s="21">
        <f>7/63.1</f>
        <v>0.11093502377179081</v>
      </c>
      <c r="D33" s="21">
        <f>15/163.8</f>
        <v>9.1575091575091569E-2</v>
      </c>
      <c r="E33" s="21">
        <f>1/66.4</f>
        <v>1.506024096385542E-2</v>
      </c>
      <c r="F33" s="21">
        <f>338/53</f>
        <v>6.3773584905660377</v>
      </c>
    </row>
    <row r="34" spans="1:6" x14ac:dyDescent="0.3">
      <c r="A34" s="1" t="s">
        <v>15</v>
      </c>
      <c r="B34" s="2">
        <f>(B3/33)*100</f>
        <v>0</v>
      </c>
      <c r="C34" s="2">
        <f>(C3/33)*100</f>
        <v>0</v>
      </c>
      <c r="D34" s="2">
        <f>(D3/33)*100</f>
        <v>54.54545454545454</v>
      </c>
      <c r="E34" s="2">
        <f>(E3/33)*100</f>
        <v>27.27272727272727</v>
      </c>
      <c r="F34" s="2">
        <f>(F3/33)*100</f>
        <v>18.181818181818183</v>
      </c>
    </row>
    <row r="35" spans="1:6" x14ac:dyDescent="0.2">
      <c r="A35" s="1" t="s">
        <v>50</v>
      </c>
      <c r="B35" s="21">
        <f>0/76.9</f>
        <v>0</v>
      </c>
      <c r="C35" s="21">
        <f>0/63.1</f>
        <v>0</v>
      </c>
      <c r="D35" s="21">
        <f>18/163.8</f>
        <v>0.10989010989010989</v>
      </c>
      <c r="E35" s="21">
        <f>9/66.4</f>
        <v>0.13554216867469879</v>
      </c>
      <c r="F35" s="21">
        <f>6/53</f>
        <v>0.11320754716981132</v>
      </c>
    </row>
    <row r="36" spans="1:6" x14ac:dyDescent="0.3">
      <c r="A36" s="1" t="s">
        <v>16</v>
      </c>
      <c r="B36" s="2">
        <f>(B4/35)*100</f>
        <v>0</v>
      </c>
      <c r="C36" s="2">
        <f>(C4/35)*100</f>
        <v>0</v>
      </c>
      <c r="D36" s="2">
        <f>(D4/35)*100</f>
        <v>0</v>
      </c>
      <c r="E36" s="2">
        <f>(E4/35)*100</f>
        <v>57.142857142857139</v>
      </c>
      <c r="F36" s="2">
        <f>(F4/35)*100</f>
        <v>42.857142857142854</v>
      </c>
    </row>
    <row r="37" spans="1:6" x14ac:dyDescent="0.2">
      <c r="A37" s="1" t="s">
        <v>51</v>
      </c>
      <c r="B37" s="21">
        <f>0/76.9</f>
        <v>0</v>
      </c>
      <c r="C37" s="21">
        <f>0/63.1</f>
        <v>0</v>
      </c>
      <c r="D37" s="21">
        <f>0/163.8</f>
        <v>0</v>
      </c>
      <c r="E37" s="21">
        <f>20/66.4</f>
        <v>0.3012048192771084</v>
      </c>
      <c r="F37" s="21">
        <f>15/53</f>
        <v>0.28301886792452829</v>
      </c>
    </row>
    <row r="38" spans="1:6" x14ac:dyDescent="0.3">
      <c r="A38" s="1" t="s">
        <v>17</v>
      </c>
      <c r="B38" s="2">
        <f>(B5/65)*100</f>
        <v>35.384615384615387</v>
      </c>
      <c r="C38" s="2">
        <f>(C5/65)*100</f>
        <v>12.307692307692308</v>
      </c>
      <c r="D38" s="2">
        <f>(D5/65)*100</f>
        <v>3.0769230769230771</v>
      </c>
      <c r="E38" s="2">
        <f>(E5/65)*100</f>
        <v>1.5384615384615385</v>
      </c>
      <c r="F38" s="2">
        <f>(F5/65)*100</f>
        <v>47.692307692307693</v>
      </c>
    </row>
    <row r="39" spans="1:6" x14ac:dyDescent="0.2">
      <c r="A39" s="1" t="s">
        <v>52</v>
      </c>
      <c r="B39" s="21">
        <f>23/76.9</f>
        <v>0.29908972691807539</v>
      </c>
      <c r="C39" s="21">
        <f>8/63.1</f>
        <v>0.12678288431061807</v>
      </c>
      <c r="D39" s="21">
        <f>1/163.8</f>
        <v>6.105006105006105E-3</v>
      </c>
      <c r="E39" s="21">
        <f>1/66.4</f>
        <v>1.506024096385542E-2</v>
      </c>
      <c r="F39" s="21">
        <f>31/53</f>
        <v>0.58490566037735847</v>
      </c>
    </row>
    <row r="40" spans="1:6" x14ac:dyDescent="0.3">
      <c r="A40" s="1" t="s">
        <v>36</v>
      </c>
      <c r="B40" s="2">
        <f>(B6/120)*100</f>
        <v>11.666666666666666</v>
      </c>
      <c r="C40" s="2">
        <f>(C6/120)*100</f>
        <v>36.666666666666664</v>
      </c>
      <c r="D40" s="2">
        <f>(D6/120)*100</f>
        <v>24.166666666666668</v>
      </c>
      <c r="E40" s="2">
        <f>(E6/120)*100</f>
        <v>0.83333333333333337</v>
      </c>
      <c r="F40" s="2">
        <f>(F6/120)*100</f>
        <v>26.666666666666668</v>
      </c>
    </row>
    <row r="41" spans="1:6" x14ac:dyDescent="0.2">
      <c r="A41" s="1" t="s">
        <v>53</v>
      </c>
      <c r="B41" s="21">
        <f>14/76.9</f>
        <v>0.18205461638491546</v>
      </c>
      <c r="C41" s="21">
        <f>44/63.1</f>
        <v>0.69730586370839931</v>
      </c>
      <c r="D41" s="21">
        <f>29/163.8</f>
        <v>0.17704517704517703</v>
      </c>
      <c r="E41" s="21">
        <f>1/66.4</f>
        <v>1.506024096385542E-2</v>
      </c>
      <c r="F41" s="21">
        <f>32/53</f>
        <v>0.60377358490566035</v>
      </c>
    </row>
    <row r="42" spans="1:6" x14ac:dyDescent="0.3">
      <c r="A42" s="1" t="s">
        <v>39</v>
      </c>
      <c r="B42" s="2">
        <f>(B7/1)*100</f>
        <v>100</v>
      </c>
      <c r="C42" s="2">
        <f>(C7/1)*100</f>
        <v>0</v>
      </c>
      <c r="D42" s="2">
        <f>(D7/1)*100</f>
        <v>0</v>
      </c>
      <c r="E42" s="2">
        <f>(E7/1)*100</f>
        <v>0</v>
      </c>
      <c r="F42" s="2">
        <f>(F7/1)*100</f>
        <v>0</v>
      </c>
    </row>
    <row r="43" spans="1:6" x14ac:dyDescent="0.2">
      <c r="A43" s="1" t="s">
        <v>54</v>
      </c>
      <c r="B43" s="21">
        <f>1/76.9</f>
        <v>1.3003901170351105E-2</v>
      </c>
      <c r="C43" s="21">
        <f>0/63.1</f>
        <v>0</v>
      </c>
      <c r="D43" s="21">
        <f>0/163.8</f>
        <v>0</v>
      </c>
      <c r="E43" s="21">
        <f>0/66.4</f>
        <v>0</v>
      </c>
      <c r="F43" s="21">
        <f>0/53</f>
        <v>0</v>
      </c>
    </row>
    <row r="44" spans="1:6" x14ac:dyDescent="0.3">
      <c r="A44" s="1" t="s">
        <v>34</v>
      </c>
      <c r="B44" s="4">
        <f>(B8/6)*100</f>
        <v>66.666666666666657</v>
      </c>
      <c r="C44" s="4">
        <f>(C8/6)*100</f>
        <v>0</v>
      </c>
      <c r="D44" s="4">
        <f>(D8/6)*100</f>
        <v>16.666666666666664</v>
      </c>
      <c r="E44" s="4">
        <f>(E8/6)*100</f>
        <v>16.666666666666664</v>
      </c>
      <c r="F44" s="4">
        <f>(F8/6)*100</f>
        <v>0</v>
      </c>
    </row>
    <row r="45" spans="1:6" x14ac:dyDescent="0.2">
      <c r="A45" s="1" t="s">
        <v>55</v>
      </c>
      <c r="B45" s="21">
        <f>4/76.9</f>
        <v>5.2015604681404419E-2</v>
      </c>
      <c r="C45" s="21">
        <f>0/63.1</f>
        <v>0</v>
      </c>
      <c r="D45" s="21">
        <f>1/163.8</f>
        <v>6.105006105006105E-3</v>
      </c>
      <c r="E45" s="21">
        <f>1/66.4</f>
        <v>1.506024096385542E-2</v>
      </c>
      <c r="F45" s="21">
        <f>0/53</f>
        <v>0</v>
      </c>
    </row>
    <row r="46" spans="1:6" x14ac:dyDescent="0.3">
      <c r="A46" s="1" t="s">
        <v>32</v>
      </c>
      <c r="B46" s="2">
        <f>(B9/44)*100</f>
        <v>63.636363636363633</v>
      </c>
      <c r="C46" s="2">
        <f>(C9/44)*100</f>
        <v>22.727272727272727</v>
      </c>
      <c r="D46" s="2">
        <f>(D9/44)*100</f>
        <v>0</v>
      </c>
      <c r="E46" s="2">
        <f>(E9/44)*100</f>
        <v>0</v>
      </c>
      <c r="F46" s="2">
        <f>(F9/44)*100</f>
        <v>13.636363636363635</v>
      </c>
    </row>
    <row r="47" spans="1:6" x14ac:dyDescent="0.2">
      <c r="A47" s="1" t="s">
        <v>56</v>
      </c>
      <c r="B47" s="21">
        <f>28/76.9</f>
        <v>0.36410923276983093</v>
      </c>
      <c r="C47" s="21">
        <f>10/63.1</f>
        <v>0.15847860538827258</v>
      </c>
      <c r="D47" s="21">
        <f>0/163.8</f>
        <v>0</v>
      </c>
      <c r="E47" s="21">
        <f>0/66.4</f>
        <v>0</v>
      </c>
      <c r="F47" s="21">
        <f>6/53</f>
        <v>0.11320754716981132</v>
      </c>
    </row>
    <row r="48" spans="1:6" x14ac:dyDescent="0.3">
      <c r="A48" s="1" t="s">
        <v>24</v>
      </c>
      <c r="B48" s="2">
        <f>(B10/3)*100</f>
        <v>33.333333333333329</v>
      </c>
      <c r="C48" s="2">
        <f>(C10/3)*100</f>
        <v>33.333333333333329</v>
      </c>
      <c r="D48" s="2">
        <f>(D10/3)*100</f>
        <v>33.333333333333329</v>
      </c>
      <c r="E48" s="2">
        <f>(E10/3)*100</f>
        <v>0</v>
      </c>
      <c r="F48" s="2">
        <f>(F10/3)*100</f>
        <v>0</v>
      </c>
    </row>
    <row r="49" spans="1:7" x14ac:dyDescent="0.2">
      <c r="A49" s="1" t="s">
        <v>57</v>
      </c>
      <c r="B49" s="21">
        <f>1/76.9</f>
        <v>1.3003901170351105E-2</v>
      </c>
      <c r="C49" s="21">
        <f>1/63.1</f>
        <v>1.5847860538827259E-2</v>
      </c>
      <c r="D49" s="21">
        <f>1/163.8</f>
        <v>6.105006105006105E-3</v>
      </c>
      <c r="E49" s="21">
        <f>0/66.4</f>
        <v>0</v>
      </c>
      <c r="F49" s="21">
        <f>0/53</f>
        <v>0</v>
      </c>
    </row>
    <row r="50" spans="1:7" x14ac:dyDescent="0.3">
      <c r="A50" s="1" t="s">
        <v>28</v>
      </c>
      <c r="B50" s="2">
        <f>(B11/2)*100</f>
        <v>100</v>
      </c>
      <c r="C50" s="2">
        <f>(C11/2)*100</f>
        <v>0</v>
      </c>
      <c r="D50" s="2">
        <f>(D11/2)*100</f>
        <v>0</v>
      </c>
      <c r="E50" s="2">
        <f>(E11/2)*100</f>
        <v>0</v>
      </c>
      <c r="F50" s="2">
        <f>(F11/2)*100</f>
        <v>0</v>
      </c>
    </row>
    <row r="51" spans="1:7" x14ac:dyDescent="0.2">
      <c r="A51" s="1" t="s">
        <v>58</v>
      </c>
      <c r="B51" s="21">
        <f>2/76.9</f>
        <v>2.600780234070221E-2</v>
      </c>
      <c r="C51" s="21">
        <f>0/63.1</f>
        <v>0</v>
      </c>
      <c r="D51" s="21">
        <f>0/163.8</f>
        <v>0</v>
      </c>
      <c r="E51" s="21">
        <f>0/66.4</f>
        <v>0</v>
      </c>
      <c r="F51" s="21">
        <f>0/53</f>
        <v>0</v>
      </c>
    </row>
    <row r="52" spans="1:7" x14ac:dyDescent="0.3">
      <c r="A52" s="1" t="s">
        <v>25</v>
      </c>
      <c r="B52" s="2">
        <f>(B12/37)*100</f>
        <v>86.486486486486484</v>
      </c>
      <c r="C52" s="2">
        <f>(C12/37)*100</f>
        <v>0</v>
      </c>
      <c r="D52" s="2">
        <f>(D12/37)*100</f>
        <v>0</v>
      </c>
      <c r="E52" s="2">
        <f>(E12/37)*100</f>
        <v>0</v>
      </c>
      <c r="F52" s="2">
        <f>(F12/37)*100</f>
        <v>13.513513513513514</v>
      </c>
    </row>
    <row r="53" spans="1:7" x14ac:dyDescent="0.2">
      <c r="A53" s="1" t="s">
        <v>59</v>
      </c>
      <c r="B53" s="21">
        <f>32/76.9</f>
        <v>0.41612483745123535</v>
      </c>
      <c r="C53" s="21">
        <f>0/63.1</f>
        <v>0</v>
      </c>
      <c r="D53" s="21">
        <f>0/163.8</f>
        <v>0</v>
      </c>
      <c r="E53" s="21">
        <f>0/66.4</f>
        <v>0</v>
      </c>
      <c r="F53" s="21">
        <f>5/53</f>
        <v>9.4339622641509441E-2</v>
      </c>
    </row>
    <row r="54" spans="1:7" x14ac:dyDescent="0.3">
      <c r="A54" s="1" t="s">
        <v>18</v>
      </c>
      <c r="B54" s="2">
        <f>(B13/366)*100</f>
        <v>1.0928961748633881</v>
      </c>
      <c r="C54" s="2">
        <f>(C13/366)*100</f>
        <v>0.27322404371584702</v>
      </c>
      <c r="D54" s="2">
        <f>(D13/366)*100</f>
        <v>54.918032786885249</v>
      </c>
      <c r="E54" s="2">
        <f>(E13/366)*100</f>
        <v>37.431693989071043</v>
      </c>
      <c r="F54" s="2">
        <f>(F13/366)*100</f>
        <v>6.2841530054644812</v>
      </c>
    </row>
    <row r="55" spans="1:7" x14ac:dyDescent="0.2">
      <c r="A55" s="1" t="s">
        <v>60</v>
      </c>
      <c r="B55" s="21">
        <f>4/76.9</f>
        <v>5.2015604681404419E-2</v>
      </c>
      <c r="C55" s="21">
        <f>1/63.1</f>
        <v>1.5847860538827259E-2</v>
      </c>
      <c r="D55" s="21">
        <f>201/163.8</f>
        <v>1.227106227106227</v>
      </c>
      <c r="E55" s="21">
        <f>137/66.4</f>
        <v>2.0632530120481927</v>
      </c>
      <c r="F55" s="21">
        <f>23/53</f>
        <v>0.43396226415094341</v>
      </c>
      <c r="G55" s="12"/>
    </row>
    <row r="56" spans="1:7" x14ac:dyDescent="0.3">
      <c r="A56" s="1" t="s">
        <v>26</v>
      </c>
      <c r="B56" s="2">
        <f>(B14/4)*100</f>
        <v>100</v>
      </c>
      <c r="C56" s="2">
        <f>(C14/4)*100</f>
        <v>0</v>
      </c>
      <c r="D56" s="2">
        <f>(D14/4)*100</f>
        <v>0</v>
      </c>
      <c r="E56" s="2">
        <f>(E14/4)*100</f>
        <v>0</v>
      </c>
      <c r="F56" s="2">
        <f>(F14/4)*100</f>
        <v>0</v>
      </c>
    </row>
    <row r="57" spans="1:7" x14ac:dyDescent="0.2">
      <c r="A57" s="1" t="s">
        <v>61</v>
      </c>
      <c r="B57" s="21">
        <f>4/76.9</f>
        <v>5.2015604681404419E-2</v>
      </c>
      <c r="C57" s="21">
        <f>0/63.1</f>
        <v>0</v>
      </c>
      <c r="D57" s="21">
        <f>0/163.8</f>
        <v>0</v>
      </c>
      <c r="E57" s="21">
        <f>0/66.4</f>
        <v>0</v>
      </c>
      <c r="F57" s="21">
        <f>0/53</f>
        <v>0</v>
      </c>
    </row>
    <row r="58" spans="1:7" x14ac:dyDescent="0.3">
      <c r="A58" s="1" t="s">
        <v>44</v>
      </c>
      <c r="B58" s="2">
        <f>(B15/19)*100</f>
        <v>100</v>
      </c>
      <c r="C58" s="2">
        <f>(C15/19)*100</f>
        <v>0</v>
      </c>
      <c r="D58" s="2">
        <f>(D15/19)*100</f>
        <v>0</v>
      </c>
      <c r="E58" s="2">
        <f>(E15/19)*100</f>
        <v>0</v>
      </c>
      <c r="F58" s="2">
        <f>(F15/19)*100</f>
        <v>0</v>
      </c>
    </row>
    <row r="59" spans="1:7" x14ac:dyDescent="0.2">
      <c r="A59" s="1" t="s">
        <v>62</v>
      </c>
      <c r="B59" s="21">
        <f>19/76.9</f>
        <v>0.247074122236671</v>
      </c>
      <c r="C59" s="21">
        <f>0/63.1</f>
        <v>0</v>
      </c>
      <c r="D59" s="21">
        <f>0/163.8</f>
        <v>0</v>
      </c>
      <c r="E59" s="21">
        <f>0/66.4</f>
        <v>0</v>
      </c>
      <c r="F59" s="21">
        <f>0/53</f>
        <v>0</v>
      </c>
    </row>
    <row r="60" spans="1:7" x14ac:dyDescent="0.3">
      <c r="A60" s="1" t="s">
        <v>27</v>
      </c>
      <c r="B60" s="2">
        <f>(B16/14)*100</f>
        <v>42.857142857142854</v>
      </c>
      <c r="C60" s="2">
        <f>(C16/14)*100</f>
        <v>0</v>
      </c>
      <c r="D60" s="2">
        <f>(D16/14)*100</f>
        <v>7.1428571428571423</v>
      </c>
      <c r="E60" s="2">
        <f>(E16/14)*100</f>
        <v>0</v>
      </c>
      <c r="F60" s="2">
        <f>(F16/14)*100</f>
        <v>50</v>
      </c>
    </row>
    <row r="61" spans="1:7" x14ac:dyDescent="0.2">
      <c r="A61" s="1" t="s">
        <v>63</v>
      </c>
      <c r="B61" s="21">
        <f>6/76.9</f>
        <v>7.8023407022106625E-2</v>
      </c>
      <c r="C61" s="21">
        <f>0/63.1</f>
        <v>0</v>
      </c>
      <c r="D61" s="21">
        <f>1/163.8</f>
        <v>6.105006105006105E-3</v>
      </c>
      <c r="E61" s="21">
        <f>0/66.4</f>
        <v>0</v>
      </c>
      <c r="F61" s="21">
        <f>7/53</f>
        <v>0.13207547169811321</v>
      </c>
    </row>
    <row r="62" spans="1:7" x14ac:dyDescent="0.3">
      <c r="A62" s="1" t="s">
        <v>19</v>
      </c>
      <c r="B62" s="2">
        <f>(B17/8)*100</f>
        <v>0</v>
      </c>
      <c r="C62" s="2">
        <f>(C17/8)*100</f>
        <v>12.5</v>
      </c>
      <c r="D62" s="2">
        <f>(D17/8)*100</f>
        <v>12.5</v>
      </c>
      <c r="E62" s="2">
        <f>(E17/8)*100</f>
        <v>50</v>
      </c>
      <c r="F62" s="2">
        <f>(F17/8)*100</f>
        <v>25</v>
      </c>
    </row>
    <row r="63" spans="1:7" x14ac:dyDescent="0.2">
      <c r="A63" s="1" t="s">
        <v>64</v>
      </c>
      <c r="B63" s="21">
        <f>0/76.9</f>
        <v>0</v>
      </c>
      <c r="C63" s="21">
        <f>1/63.1</f>
        <v>1.5847860538827259E-2</v>
      </c>
      <c r="D63" s="21">
        <f>1/163.8</f>
        <v>6.105006105006105E-3</v>
      </c>
      <c r="E63" s="21">
        <f>4/66.4</f>
        <v>6.0240963855421679E-2</v>
      </c>
      <c r="F63" s="21">
        <f>2/53</f>
        <v>3.7735849056603772E-2</v>
      </c>
    </row>
    <row r="64" spans="1:7" x14ac:dyDescent="0.3">
      <c r="A64" s="1" t="s">
        <v>20</v>
      </c>
      <c r="B64" s="2">
        <f>(B18/3)*100</f>
        <v>0</v>
      </c>
      <c r="C64" s="2">
        <f>(C18/3)*100</f>
        <v>0</v>
      </c>
      <c r="D64" s="2">
        <f>(D18/3)*100</f>
        <v>66.666666666666657</v>
      </c>
      <c r="E64" s="2">
        <f>(E18/3)*100</f>
        <v>0</v>
      </c>
      <c r="F64" s="2">
        <f>(F18/3)*100</f>
        <v>33.333333333333329</v>
      </c>
    </row>
    <row r="65" spans="1:6" x14ac:dyDescent="0.2">
      <c r="A65" s="1" t="s">
        <v>65</v>
      </c>
      <c r="B65" s="21">
        <f>0/76.9</f>
        <v>0</v>
      </c>
      <c r="C65" s="21">
        <f>0/63.1</f>
        <v>0</v>
      </c>
      <c r="D65" s="21">
        <f>2/163.8</f>
        <v>1.221001221001221E-2</v>
      </c>
      <c r="E65" s="21">
        <f>0/66.4</f>
        <v>0</v>
      </c>
      <c r="F65" s="21">
        <f>1/53</f>
        <v>1.8867924528301886E-2</v>
      </c>
    </row>
    <row r="66" spans="1:6" x14ac:dyDescent="0.3">
      <c r="A66" s="1" t="s">
        <v>40</v>
      </c>
      <c r="B66" s="2">
        <f>(B19/2)*100</f>
        <v>100</v>
      </c>
      <c r="C66" s="2">
        <f>(C19/2)*100</f>
        <v>0</v>
      </c>
      <c r="D66" s="2">
        <f>(D19/2)*100</f>
        <v>0</v>
      </c>
      <c r="E66" s="2">
        <f>(E19/2)*100</f>
        <v>0</v>
      </c>
      <c r="F66" s="2">
        <f>(F19/2)*100</f>
        <v>0</v>
      </c>
    </row>
    <row r="67" spans="1:6" x14ac:dyDescent="0.2">
      <c r="A67" s="1" t="s">
        <v>66</v>
      </c>
      <c r="B67" s="21">
        <f>2/76.9</f>
        <v>2.600780234070221E-2</v>
      </c>
      <c r="C67" s="21">
        <f>0/63.1</f>
        <v>0</v>
      </c>
      <c r="D67" s="21">
        <f>0/163.8</f>
        <v>0</v>
      </c>
      <c r="E67" s="21">
        <f>0/66.4</f>
        <v>0</v>
      </c>
      <c r="F67" s="21">
        <f>0/53</f>
        <v>0</v>
      </c>
    </row>
    <row r="68" spans="1:6" x14ac:dyDescent="0.3">
      <c r="A68" s="1" t="s">
        <v>22</v>
      </c>
      <c r="B68" s="2">
        <f>(B20/4)*100</f>
        <v>25</v>
      </c>
      <c r="C68" s="2">
        <f>(C20/4)*100</f>
        <v>50</v>
      </c>
      <c r="D68" s="2">
        <f>(D20/4)*100</f>
        <v>0</v>
      </c>
      <c r="E68" s="2">
        <f>(E20/4)*100</f>
        <v>25</v>
      </c>
      <c r="F68" s="2">
        <f>(F20/4)*100</f>
        <v>0</v>
      </c>
    </row>
    <row r="69" spans="1:6" x14ac:dyDescent="0.2">
      <c r="A69" s="1" t="s">
        <v>67</v>
      </c>
      <c r="B69" s="21">
        <f>1/76.9</f>
        <v>1.3003901170351105E-2</v>
      </c>
      <c r="C69" s="21">
        <f>2/63.1</f>
        <v>3.1695721077654518E-2</v>
      </c>
      <c r="D69" s="21">
        <f>0/163.8</f>
        <v>0</v>
      </c>
      <c r="E69" s="21">
        <f>1/66.4</f>
        <v>1.506024096385542E-2</v>
      </c>
      <c r="F69" s="21">
        <f>0/53</f>
        <v>0</v>
      </c>
    </row>
    <row r="70" spans="1:6" x14ac:dyDescent="0.3">
      <c r="A70" s="1" t="s">
        <v>21</v>
      </c>
      <c r="B70" s="2">
        <f>(B21/1)*100</f>
        <v>100</v>
      </c>
      <c r="C70" s="2">
        <f>(C21/1)*100</f>
        <v>0</v>
      </c>
      <c r="D70" s="2">
        <f>(D21/1)*100</f>
        <v>0</v>
      </c>
      <c r="E70" s="2">
        <f>(E21/1)*100</f>
        <v>0</v>
      </c>
      <c r="F70" s="2">
        <f>(F21/1)*100</f>
        <v>0</v>
      </c>
    </row>
    <row r="71" spans="1:6" x14ac:dyDescent="0.2">
      <c r="A71" s="1" t="s">
        <v>68</v>
      </c>
      <c r="B71" s="21">
        <f>1/76.9</f>
        <v>1.3003901170351105E-2</v>
      </c>
      <c r="C71" s="21">
        <f>0/63.1</f>
        <v>0</v>
      </c>
      <c r="D71" s="21">
        <f>0/163.8</f>
        <v>0</v>
      </c>
      <c r="E71" s="21">
        <f>0/66.4</f>
        <v>0</v>
      </c>
      <c r="F71" s="21">
        <f>0/53</f>
        <v>0</v>
      </c>
    </row>
    <row r="72" spans="1:6" x14ac:dyDescent="0.3">
      <c r="A72" s="1" t="s">
        <v>42</v>
      </c>
      <c r="B72" s="2">
        <f>(B22/25)*100</f>
        <v>0</v>
      </c>
      <c r="C72" s="2">
        <f>(C22/25)*100</f>
        <v>8</v>
      </c>
      <c r="D72" s="2">
        <f>(D22/25)*100</f>
        <v>60</v>
      </c>
      <c r="E72" s="2">
        <f>(E22/25)*100</f>
        <v>8</v>
      </c>
      <c r="F72" s="2">
        <f>(F22/25)*100</f>
        <v>24</v>
      </c>
    </row>
    <row r="73" spans="1:6" x14ac:dyDescent="0.2">
      <c r="A73" s="1" t="s">
        <v>69</v>
      </c>
      <c r="B73" s="21">
        <f>0/76.9</f>
        <v>0</v>
      </c>
      <c r="C73" s="21">
        <f>2/63.1</f>
        <v>3.1695721077654518E-2</v>
      </c>
      <c r="D73" s="21">
        <f>15/163.8</f>
        <v>9.1575091575091569E-2</v>
      </c>
      <c r="E73" s="21">
        <f>2/66.4</f>
        <v>3.012048192771084E-2</v>
      </c>
      <c r="F73" s="21">
        <f>6/53</f>
        <v>0.11320754716981132</v>
      </c>
    </row>
    <row r="74" spans="1:6" x14ac:dyDescent="0.3">
      <c r="A74" s="1" t="s">
        <v>23</v>
      </c>
      <c r="B74" s="2">
        <f>(B23/11)*100</f>
        <v>0</v>
      </c>
      <c r="C74" s="2">
        <f>(C23/11)*100</f>
        <v>72.727272727272734</v>
      </c>
      <c r="D74" s="2">
        <f>(D23/11)*100</f>
        <v>27.27272727272727</v>
      </c>
      <c r="E74" s="2">
        <f>(E23/11)*100</f>
        <v>0</v>
      </c>
      <c r="F74" s="2">
        <f>(F23/11)*100</f>
        <v>0</v>
      </c>
    </row>
    <row r="75" spans="1:6" x14ac:dyDescent="0.2">
      <c r="A75" s="1" t="s">
        <v>70</v>
      </c>
      <c r="B75" s="21">
        <f>0/76.9</f>
        <v>0</v>
      </c>
      <c r="C75" s="21">
        <f>8/63.1</f>
        <v>0.12678288431061807</v>
      </c>
      <c r="D75" s="21">
        <f>3/163.8</f>
        <v>1.8315018315018312E-2</v>
      </c>
      <c r="E75" s="21">
        <f>0/66.4</f>
        <v>0</v>
      </c>
      <c r="F75" s="21">
        <f>0/53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2022-06-14T14:12:15Z</dcterms:created>
  <dcterms:modified xsi:type="dcterms:W3CDTF">2022-08-19T04:01:54Z</dcterms:modified>
</cp:coreProperties>
</file>