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blanc\Documents\GitHub\nana-project\birds-chile-project_Blanc_Anais\inputs\xls\"/>
    </mc:Choice>
  </mc:AlternateContent>
  <xr:revisionPtr revIDLastSave="0" documentId="13_ncr:1_{0B9A4E8D-E367-4031-9AA7-280C1CF580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1" i="1" l="1"/>
  <c r="E31" i="1"/>
  <c r="D31" i="1"/>
  <c r="C31" i="1"/>
  <c r="B31" i="1"/>
  <c r="B33" i="1"/>
  <c r="B67" i="1"/>
  <c r="C67" i="1"/>
  <c r="D67" i="1"/>
  <c r="E67" i="1"/>
  <c r="F67" i="1"/>
  <c r="B65" i="1"/>
  <c r="C65" i="1"/>
  <c r="D65" i="1"/>
  <c r="E65" i="1"/>
  <c r="F65" i="1"/>
  <c r="B60" i="1"/>
  <c r="C60" i="1"/>
  <c r="D60" i="1"/>
  <c r="E60" i="1"/>
  <c r="F60" i="1"/>
  <c r="B61" i="1"/>
  <c r="C61" i="1"/>
  <c r="D61" i="1"/>
  <c r="E61" i="1"/>
  <c r="F61" i="1"/>
  <c r="B62" i="1"/>
  <c r="C62" i="1"/>
  <c r="D62" i="1"/>
  <c r="E62" i="1"/>
  <c r="F62" i="1"/>
  <c r="F81" i="1"/>
  <c r="E81" i="1"/>
  <c r="D81" i="1"/>
  <c r="C81" i="1"/>
  <c r="B81" i="1"/>
  <c r="C80" i="1"/>
  <c r="D80" i="1"/>
  <c r="E80" i="1"/>
  <c r="F80" i="1"/>
  <c r="B80" i="1"/>
  <c r="F79" i="1"/>
  <c r="E79" i="1"/>
  <c r="D79" i="1"/>
  <c r="C79" i="1"/>
  <c r="B79" i="1"/>
  <c r="C78" i="1"/>
  <c r="D78" i="1"/>
  <c r="E78" i="1"/>
  <c r="F78" i="1"/>
  <c r="B78" i="1"/>
  <c r="F77" i="1"/>
  <c r="E77" i="1"/>
  <c r="D77" i="1"/>
  <c r="C77" i="1"/>
  <c r="B77" i="1"/>
  <c r="C76" i="1"/>
  <c r="D76" i="1"/>
  <c r="E76" i="1"/>
  <c r="F76" i="1"/>
  <c r="B76" i="1"/>
  <c r="F75" i="1"/>
  <c r="E75" i="1"/>
  <c r="D75" i="1"/>
  <c r="C75" i="1"/>
  <c r="B75" i="1"/>
  <c r="C74" i="1"/>
  <c r="D74" i="1"/>
  <c r="E74" i="1"/>
  <c r="F74" i="1"/>
  <c r="B74" i="1"/>
  <c r="F73" i="1"/>
  <c r="E73" i="1"/>
  <c r="D73" i="1"/>
  <c r="C73" i="1"/>
  <c r="B73" i="1"/>
  <c r="C72" i="1"/>
  <c r="D72" i="1"/>
  <c r="E72" i="1"/>
  <c r="F72" i="1"/>
  <c r="B72" i="1"/>
  <c r="F71" i="1"/>
  <c r="E71" i="1"/>
  <c r="D71" i="1"/>
  <c r="C71" i="1"/>
  <c r="B71" i="1"/>
  <c r="C70" i="1"/>
  <c r="D70" i="1"/>
  <c r="E70" i="1"/>
  <c r="F70" i="1"/>
  <c r="B70" i="1"/>
  <c r="F69" i="1"/>
  <c r="E69" i="1"/>
  <c r="D69" i="1"/>
  <c r="C69" i="1"/>
  <c r="B69" i="1"/>
  <c r="C68" i="1"/>
  <c r="D68" i="1"/>
  <c r="E68" i="1"/>
  <c r="F68" i="1"/>
  <c r="B68" i="1"/>
  <c r="C66" i="1"/>
  <c r="D66" i="1"/>
  <c r="E66" i="1"/>
  <c r="F66" i="1"/>
  <c r="B66" i="1"/>
  <c r="C64" i="1"/>
  <c r="D64" i="1"/>
  <c r="E64" i="1"/>
  <c r="F64" i="1"/>
  <c r="B64" i="1"/>
  <c r="F63" i="1"/>
  <c r="E63" i="1"/>
  <c r="D63" i="1"/>
  <c r="C63" i="1"/>
  <c r="B63" i="1"/>
  <c r="F59" i="1"/>
  <c r="E59" i="1"/>
  <c r="D59" i="1"/>
  <c r="C59" i="1"/>
  <c r="B59" i="1"/>
  <c r="C58" i="1"/>
  <c r="D58" i="1"/>
  <c r="E58" i="1"/>
  <c r="F58" i="1"/>
  <c r="B58" i="1"/>
  <c r="F57" i="1"/>
  <c r="E57" i="1"/>
  <c r="D57" i="1"/>
  <c r="C57" i="1"/>
  <c r="B57" i="1"/>
  <c r="C56" i="1"/>
  <c r="D56" i="1"/>
  <c r="E56" i="1"/>
  <c r="F56" i="1"/>
  <c r="B56" i="1"/>
  <c r="F55" i="1"/>
  <c r="E55" i="1"/>
  <c r="D55" i="1"/>
  <c r="C55" i="1"/>
  <c r="B55" i="1"/>
  <c r="C54" i="1"/>
  <c r="D54" i="1"/>
  <c r="E54" i="1"/>
  <c r="F54" i="1"/>
  <c r="B54" i="1"/>
  <c r="F53" i="1"/>
  <c r="E53" i="1"/>
  <c r="D53" i="1"/>
  <c r="C53" i="1"/>
  <c r="B53" i="1"/>
  <c r="C52" i="1"/>
  <c r="D52" i="1"/>
  <c r="E52" i="1"/>
  <c r="F52" i="1"/>
  <c r="B52" i="1"/>
  <c r="F51" i="1"/>
  <c r="E51" i="1"/>
  <c r="D51" i="1"/>
  <c r="C51" i="1"/>
  <c r="B51" i="1"/>
  <c r="C50" i="1"/>
  <c r="D50" i="1"/>
  <c r="E50" i="1"/>
  <c r="F50" i="1"/>
  <c r="B50" i="1"/>
  <c r="F49" i="1"/>
  <c r="E49" i="1"/>
  <c r="D49" i="1"/>
  <c r="C49" i="1"/>
  <c r="B49" i="1"/>
  <c r="C48" i="1"/>
  <c r="D48" i="1"/>
  <c r="E48" i="1"/>
  <c r="F48" i="1"/>
  <c r="B48" i="1"/>
  <c r="F47" i="1"/>
  <c r="E47" i="1"/>
  <c r="D47" i="1"/>
  <c r="C47" i="1"/>
  <c r="B47" i="1"/>
  <c r="C46" i="1"/>
  <c r="D46" i="1"/>
  <c r="E46" i="1"/>
  <c r="F46" i="1"/>
  <c r="B46" i="1"/>
  <c r="F45" i="1"/>
  <c r="E45" i="1"/>
  <c r="D45" i="1"/>
  <c r="C45" i="1"/>
  <c r="B45" i="1"/>
  <c r="C44" i="1"/>
  <c r="D44" i="1"/>
  <c r="E44" i="1"/>
  <c r="F44" i="1"/>
  <c r="B44" i="1"/>
  <c r="F43" i="1"/>
  <c r="E43" i="1"/>
  <c r="D43" i="1"/>
  <c r="C43" i="1"/>
  <c r="B43" i="1"/>
  <c r="C42" i="1"/>
  <c r="D42" i="1"/>
  <c r="E42" i="1"/>
  <c r="F42" i="1"/>
  <c r="B42" i="1"/>
  <c r="F41" i="1"/>
  <c r="E41" i="1"/>
  <c r="D41" i="1"/>
  <c r="C41" i="1"/>
  <c r="B41" i="1"/>
  <c r="C40" i="1"/>
  <c r="D40" i="1"/>
  <c r="E40" i="1"/>
  <c r="F40" i="1"/>
  <c r="B40" i="1"/>
  <c r="F39" i="1"/>
  <c r="E39" i="1"/>
  <c r="D39" i="1"/>
  <c r="C39" i="1"/>
  <c r="B39" i="1"/>
  <c r="C38" i="1"/>
  <c r="D38" i="1"/>
  <c r="E38" i="1"/>
  <c r="F38" i="1"/>
  <c r="B38" i="1"/>
  <c r="F37" i="1"/>
  <c r="E37" i="1"/>
  <c r="D37" i="1"/>
  <c r="C37" i="1"/>
  <c r="B37" i="1"/>
  <c r="C36" i="1"/>
  <c r="D36" i="1"/>
  <c r="E36" i="1"/>
  <c r="F36" i="1"/>
  <c r="B36" i="1"/>
  <c r="F35" i="1"/>
  <c r="E35" i="1"/>
  <c r="D35" i="1"/>
  <c r="C35" i="1"/>
  <c r="B35" i="1"/>
  <c r="C34" i="1"/>
  <c r="D34" i="1"/>
  <c r="E34" i="1"/>
  <c r="F34" i="1"/>
  <c r="B34" i="1"/>
  <c r="F29" i="1"/>
  <c r="E29" i="1"/>
  <c r="D29" i="1"/>
  <c r="C29" i="1"/>
  <c r="B29" i="1"/>
  <c r="B26" i="1"/>
  <c r="B28" i="1" s="1"/>
  <c r="C26" i="1"/>
  <c r="C28" i="1" s="1"/>
  <c r="D26" i="1"/>
  <c r="D28" i="1" s="1"/>
  <c r="E26" i="1"/>
  <c r="E28" i="1" s="1"/>
  <c r="F26" i="1"/>
  <c r="F28" i="1" s="1"/>
</calcChain>
</file>

<file path=xl/sharedStrings.xml><?xml version="1.0" encoding="utf-8"?>
<sst xmlns="http://schemas.openxmlformats.org/spreadsheetml/2006/main" count="81" uniqueCount="81">
  <si>
    <t>Cormorán Imperial</t>
  </si>
  <si>
    <t>Yeco</t>
  </si>
  <si>
    <t>Cormorán de las Rocas</t>
  </si>
  <si>
    <t>Gaviota Dominicana</t>
  </si>
  <si>
    <t>Yunco de Magallanes</t>
  </si>
  <si>
    <t>Cisne Cuello Negro</t>
  </si>
  <si>
    <t>Quetro No Volador</t>
  </si>
  <si>
    <t>Pato Jergón Chico</t>
  </si>
  <si>
    <t>Pato Real</t>
  </si>
  <si>
    <t>Caiquén</t>
  </si>
  <si>
    <t>Canquén</t>
  </si>
  <si>
    <t>Pilpilén Austral</t>
  </si>
  <si>
    <t>Martín Pescador</t>
  </si>
  <si>
    <t>Churrete</t>
  </si>
  <si>
    <t>Tiuque</t>
  </si>
  <si>
    <t>%</t>
  </si>
  <si>
    <t>% Cormorán Imperial</t>
  </si>
  <si>
    <t>% Yeco</t>
  </si>
  <si>
    <t>% Cormorán de las Rocas</t>
  </si>
  <si>
    <t>% Gaviota Dominicana</t>
  </si>
  <si>
    <t>% Quetro No Volador</t>
  </si>
  <si>
    <t>% Pato Jergón Chico</t>
  </si>
  <si>
    <t>% Churrete</t>
  </si>
  <si>
    <t>% Martín Pescador</t>
  </si>
  <si>
    <t>% Tiuque</t>
  </si>
  <si>
    <t>% Traro</t>
  </si>
  <si>
    <t>% Jote Cabeza Colorada</t>
  </si>
  <si>
    <t>% Cóndor</t>
  </si>
  <si>
    <t>% Yunco de Magallanes</t>
  </si>
  <si>
    <t>% Cisne Cuello Negro</t>
  </si>
  <si>
    <t>% Pato Real</t>
  </si>
  <si>
    <t>% Caiquén</t>
  </si>
  <si>
    <t>% Pilpilén Austral</t>
  </si>
  <si>
    <t>Jote Cabeza Colorada</t>
  </si>
  <si>
    <t>Cóndor</t>
  </si>
  <si>
    <t>Gaviotín Suramericano</t>
  </si>
  <si>
    <t>Salteador Chileno</t>
  </si>
  <si>
    <t>% Salteador Chileno</t>
  </si>
  <si>
    <t>Petrel Gigante Antartico</t>
  </si>
  <si>
    <t>% Petrel Gigante Antartico</t>
  </si>
  <si>
    <t>Traro</t>
  </si>
  <si>
    <t>% Gaviotín Suramericano</t>
  </si>
  <si>
    <t>Caranca</t>
  </si>
  <si>
    <t>% Caranca</t>
  </si>
  <si>
    <t>% Canquen</t>
  </si>
  <si>
    <t>Pimpollo</t>
  </si>
  <si>
    <t>Huairavo</t>
  </si>
  <si>
    <t>% Pimpollo</t>
  </si>
  <si>
    <t>% Huairavo</t>
  </si>
  <si>
    <t>Sector</t>
  </si>
  <si>
    <t>All</t>
  </si>
  <si>
    <t>Area</t>
  </si>
  <si>
    <t>Density</t>
  </si>
  <si>
    <t>Density Cormorán Imperial</t>
  </si>
  <si>
    <t>Density Yeco</t>
  </si>
  <si>
    <t>Density Cormorán de las Rocas</t>
  </si>
  <si>
    <t>Density Gaviota Dominicana</t>
  </si>
  <si>
    <t>Density Gaviotín Suramericano</t>
  </si>
  <si>
    <t>Density Petrel Gigante Antartico</t>
  </si>
  <si>
    <t>Density Salteador Chileno</t>
  </si>
  <si>
    <t>Density Yunco de Magallanes</t>
  </si>
  <si>
    <t>Density Pilpilén Austral</t>
  </si>
  <si>
    <t>Density Cisne Cuello Negro</t>
  </si>
  <si>
    <t>Density Quetro No Volador</t>
  </si>
  <si>
    <t>Density Pato Real</t>
  </si>
  <si>
    <t>Density Pato Jergón Chico</t>
  </si>
  <si>
    <t>Density Canquen</t>
  </si>
  <si>
    <t>Density Caiquén</t>
  </si>
  <si>
    <t>Density Caranca</t>
  </si>
  <si>
    <t>Density Pimpollo</t>
  </si>
  <si>
    <t>Density Churrete</t>
  </si>
  <si>
    <t>Density Martín Pescador</t>
  </si>
  <si>
    <t>Density Huairavo</t>
  </si>
  <si>
    <t>Density Traro</t>
  </si>
  <si>
    <t>Density Tiuque</t>
  </si>
  <si>
    <t>Density Cóndor</t>
  </si>
  <si>
    <t>Density Jote Cabeza Colorada</t>
  </si>
  <si>
    <t>Shannon Indice</t>
  </si>
  <si>
    <t>Simpson Indice</t>
  </si>
  <si>
    <t>Shannon Area</t>
  </si>
  <si>
    <t>Simpson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</si>
</sst>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/>
    </xf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165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A32" sqref="A32"/>
    </sheetView>
  </sheetViews>
  <sheetFormatPr baseColWidth="10" defaultColWidth="8.88671875" defaultRowHeight="11.4" x14ac:dyDescent="0.3"/>
  <cols>
    <col min="1" max="1" width="39.21875" style="1" customWidth="1"/>
    <col min="2" max="2" width="12" style="1" customWidth="1"/>
    <col min="3" max="4" width="11.5546875" style="1" customWidth="1"/>
    <col min="5" max="5" width="10.109375" style="1" customWidth="1"/>
    <col min="6" max="6" width="9.6640625" style="1" customWidth="1"/>
    <col min="7" max="7" width="8.88671875" style="1"/>
    <col min="8" max="8" width="10.109375" style="1" bestFit="1" customWidth="1"/>
    <col min="9" max="9" width="10.6640625" style="1" bestFit="1" customWidth="1"/>
    <col min="10" max="10" width="9.21875" style="1" bestFit="1" customWidth="1"/>
    <col min="11" max="16384" width="8.88671875" style="1"/>
  </cols>
  <sheetData>
    <row r="1" spans="1:6" ht="12" x14ac:dyDescent="0.3">
      <c r="A1" s="6" t="s">
        <v>49</v>
      </c>
      <c r="B1" s="9">
        <v>1</v>
      </c>
      <c r="C1" s="9">
        <v>2</v>
      </c>
      <c r="D1" s="10">
        <v>3</v>
      </c>
      <c r="E1" s="11">
        <v>4</v>
      </c>
      <c r="F1" s="11">
        <v>5</v>
      </c>
    </row>
    <row r="2" spans="1:6" x14ac:dyDescent="0.2">
      <c r="A2" s="13" t="s">
        <v>0</v>
      </c>
      <c r="B2" s="14">
        <v>34</v>
      </c>
      <c r="C2" s="8">
        <v>191</v>
      </c>
      <c r="D2" s="8">
        <v>2</v>
      </c>
      <c r="E2" s="8">
        <v>4</v>
      </c>
      <c r="F2" s="8">
        <v>129</v>
      </c>
    </row>
    <row r="3" spans="1:6" x14ac:dyDescent="0.2">
      <c r="A3" s="13" t="s">
        <v>1</v>
      </c>
      <c r="B3" s="14">
        <v>0</v>
      </c>
      <c r="C3" s="8">
        <v>3</v>
      </c>
      <c r="D3" s="8">
        <v>2</v>
      </c>
      <c r="E3" s="8">
        <v>10</v>
      </c>
      <c r="F3" s="8">
        <v>15</v>
      </c>
    </row>
    <row r="4" spans="1:6" x14ac:dyDescent="0.2">
      <c r="A4" s="13" t="s">
        <v>2</v>
      </c>
      <c r="B4" s="14">
        <v>0</v>
      </c>
      <c r="C4" s="8">
        <v>34</v>
      </c>
      <c r="D4" s="8">
        <v>0</v>
      </c>
      <c r="E4" s="8">
        <v>93</v>
      </c>
      <c r="F4" s="8">
        <v>38</v>
      </c>
    </row>
    <row r="5" spans="1:6" x14ac:dyDescent="0.2">
      <c r="A5" s="13" t="s">
        <v>3</v>
      </c>
      <c r="B5" s="14">
        <v>15</v>
      </c>
      <c r="C5" s="8">
        <v>7</v>
      </c>
      <c r="D5" s="8">
        <v>3</v>
      </c>
      <c r="E5" s="8">
        <v>0</v>
      </c>
      <c r="F5" s="8">
        <v>0</v>
      </c>
    </row>
    <row r="6" spans="1:6" x14ac:dyDescent="0.2">
      <c r="A6" s="13" t="s">
        <v>35</v>
      </c>
      <c r="B6" s="14">
        <v>6</v>
      </c>
      <c r="C6" s="8">
        <v>15</v>
      </c>
      <c r="D6" s="8">
        <v>0</v>
      </c>
      <c r="E6" s="8">
        <v>3</v>
      </c>
      <c r="F6" s="8">
        <v>121</v>
      </c>
    </row>
    <row r="7" spans="1:6" x14ac:dyDescent="0.2">
      <c r="A7" s="13" t="s">
        <v>38</v>
      </c>
      <c r="B7" s="14">
        <v>2</v>
      </c>
      <c r="C7" s="8">
        <v>1</v>
      </c>
      <c r="D7" s="8">
        <v>2</v>
      </c>
      <c r="E7" s="8">
        <v>1</v>
      </c>
      <c r="F7" s="8">
        <v>2</v>
      </c>
    </row>
    <row r="8" spans="1:6" x14ac:dyDescent="0.2">
      <c r="A8" s="13" t="s">
        <v>36</v>
      </c>
      <c r="B8" s="14">
        <v>2</v>
      </c>
      <c r="C8" s="8">
        <v>13</v>
      </c>
      <c r="D8" s="8">
        <v>3</v>
      </c>
      <c r="E8" s="8">
        <v>0</v>
      </c>
      <c r="F8" s="8">
        <v>7</v>
      </c>
    </row>
    <row r="9" spans="1:6" x14ac:dyDescent="0.2">
      <c r="A9" s="13" t="s">
        <v>4</v>
      </c>
      <c r="B9" s="14">
        <v>1</v>
      </c>
      <c r="C9" s="8">
        <v>1</v>
      </c>
      <c r="D9" s="8">
        <v>2</v>
      </c>
      <c r="E9" s="8">
        <v>7</v>
      </c>
      <c r="F9" s="8">
        <v>0</v>
      </c>
    </row>
    <row r="10" spans="1:6" x14ac:dyDescent="0.2">
      <c r="A10" s="13" t="s">
        <v>11</v>
      </c>
      <c r="B10" s="14">
        <v>0</v>
      </c>
      <c r="C10" s="8">
        <v>7</v>
      </c>
      <c r="D10" s="8">
        <v>0</v>
      </c>
      <c r="E10" s="8">
        <v>0</v>
      </c>
      <c r="F10" s="8">
        <v>0</v>
      </c>
    </row>
    <row r="11" spans="1:6" x14ac:dyDescent="0.2">
      <c r="A11" s="13" t="s">
        <v>5</v>
      </c>
      <c r="B11" s="14">
        <v>76</v>
      </c>
      <c r="C11" s="8">
        <v>9</v>
      </c>
      <c r="D11" s="8">
        <v>0</v>
      </c>
      <c r="E11" s="8">
        <v>0</v>
      </c>
      <c r="F11" s="8">
        <v>0</v>
      </c>
    </row>
    <row r="12" spans="1:6" x14ac:dyDescent="0.2">
      <c r="A12" s="13" t="s">
        <v>6</v>
      </c>
      <c r="B12" s="14">
        <v>7</v>
      </c>
      <c r="C12" s="8">
        <v>32</v>
      </c>
      <c r="D12" s="8">
        <v>352</v>
      </c>
      <c r="E12" s="8">
        <v>283</v>
      </c>
      <c r="F12" s="8">
        <v>56</v>
      </c>
    </row>
    <row r="13" spans="1:6" x14ac:dyDescent="0.2">
      <c r="A13" s="13" t="s">
        <v>8</v>
      </c>
      <c r="B13" s="14">
        <v>0</v>
      </c>
      <c r="C13" s="8">
        <v>0</v>
      </c>
      <c r="D13" s="8">
        <v>2</v>
      </c>
      <c r="E13" s="8">
        <v>0</v>
      </c>
      <c r="F13" s="8">
        <v>4</v>
      </c>
    </row>
    <row r="14" spans="1:6" x14ac:dyDescent="0.2">
      <c r="A14" s="13" t="s">
        <v>7</v>
      </c>
      <c r="B14" s="14">
        <v>0</v>
      </c>
      <c r="C14" s="8">
        <v>0</v>
      </c>
      <c r="D14" s="8">
        <v>0</v>
      </c>
      <c r="E14" s="8">
        <v>0</v>
      </c>
      <c r="F14" s="8">
        <v>2</v>
      </c>
    </row>
    <row r="15" spans="1:6" x14ac:dyDescent="0.2">
      <c r="A15" s="13" t="s">
        <v>10</v>
      </c>
      <c r="B15" s="14">
        <v>0</v>
      </c>
      <c r="C15" s="8">
        <v>0</v>
      </c>
      <c r="D15" s="8">
        <v>3</v>
      </c>
      <c r="E15" s="8">
        <v>0</v>
      </c>
      <c r="F15" s="8">
        <v>0</v>
      </c>
    </row>
    <row r="16" spans="1:6" x14ac:dyDescent="0.2">
      <c r="A16" s="13" t="s">
        <v>9</v>
      </c>
      <c r="B16" s="14">
        <v>0</v>
      </c>
      <c r="C16" s="8">
        <v>6</v>
      </c>
      <c r="D16" s="8">
        <v>0</v>
      </c>
      <c r="E16" s="8">
        <v>0</v>
      </c>
      <c r="F16" s="8">
        <v>0</v>
      </c>
    </row>
    <row r="17" spans="1:6" x14ac:dyDescent="0.2">
      <c r="A17" s="13" t="s">
        <v>42</v>
      </c>
      <c r="B17" s="14">
        <v>0</v>
      </c>
      <c r="C17" s="8">
        <v>0</v>
      </c>
      <c r="D17" s="8">
        <v>2</v>
      </c>
      <c r="E17" s="8">
        <v>0</v>
      </c>
      <c r="F17" s="8">
        <v>0</v>
      </c>
    </row>
    <row r="18" spans="1:6" x14ac:dyDescent="0.2">
      <c r="A18" s="13" t="s">
        <v>45</v>
      </c>
      <c r="B18" s="14">
        <v>0</v>
      </c>
      <c r="C18" s="8">
        <v>0</v>
      </c>
      <c r="D18" s="8">
        <v>0</v>
      </c>
      <c r="E18" s="8">
        <v>2</v>
      </c>
      <c r="F18" s="8">
        <v>0</v>
      </c>
    </row>
    <row r="19" spans="1:6" x14ac:dyDescent="0.2">
      <c r="A19" s="13" t="s">
        <v>13</v>
      </c>
      <c r="B19" s="14">
        <v>1</v>
      </c>
      <c r="C19" s="8">
        <v>11</v>
      </c>
      <c r="D19" s="8">
        <v>14</v>
      </c>
      <c r="E19" s="8">
        <v>5</v>
      </c>
      <c r="F19" s="8">
        <v>14</v>
      </c>
    </row>
    <row r="20" spans="1:6" x14ac:dyDescent="0.2">
      <c r="A20" s="13" t="s">
        <v>12</v>
      </c>
      <c r="B20" s="14">
        <v>0</v>
      </c>
      <c r="C20" s="8">
        <v>0</v>
      </c>
      <c r="D20" s="8">
        <v>0</v>
      </c>
      <c r="E20" s="8">
        <v>0</v>
      </c>
      <c r="F20" s="8">
        <v>2</v>
      </c>
    </row>
    <row r="21" spans="1:6" x14ac:dyDescent="0.2">
      <c r="A21" s="13" t="s">
        <v>46</v>
      </c>
      <c r="B21" s="14">
        <v>0</v>
      </c>
      <c r="C21" s="8">
        <v>0</v>
      </c>
      <c r="D21" s="8">
        <v>1</v>
      </c>
      <c r="E21" s="8">
        <v>0</v>
      </c>
      <c r="F21" s="8">
        <v>0</v>
      </c>
    </row>
    <row r="22" spans="1:6" x14ac:dyDescent="0.2">
      <c r="A22" s="13" t="s">
        <v>40</v>
      </c>
      <c r="B22" s="14">
        <v>0</v>
      </c>
      <c r="C22" s="8">
        <v>0</v>
      </c>
      <c r="D22" s="8">
        <v>0</v>
      </c>
      <c r="E22" s="8">
        <v>0</v>
      </c>
      <c r="F22" s="8">
        <v>2</v>
      </c>
    </row>
    <row r="23" spans="1:6" x14ac:dyDescent="0.2">
      <c r="A23" s="13" t="s">
        <v>14</v>
      </c>
      <c r="B23" s="14">
        <v>0</v>
      </c>
      <c r="C23" s="8">
        <v>1</v>
      </c>
      <c r="D23" s="8">
        <v>0</v>
      </c>
      <c r="E23" s="8">
        <v>0</v>
      </c>
      <c r="F23" s="8">
        <v>0</v>
      </c>
    </row>
    <row r="24" spans="1:6" x14ac:dyDescent="0.2">
      <c r="A24" s="13" t="s">
        <v>34</v>
      </c>
      <c r="B24" s="14">
        <v>2</v>
      </c>
      <c r="C24" s="8">
        <v>5</v>
      </c>
      <c r="D24" s="8">
        <v>4</v>
      </c>
      <c r="E24" s="8">
        <v>5</v>
      </c>
      <c r="F24" s="8">
        <v>4</v>
      </c>
    </row>
    <row r="25" spans="1:6" x14ac:dyDescent="0.2">
      <c r="A25" s="13" t="s">
        <v>33</v>
      </c>
      <c r="B25" s="14">
        <v>0</v>
      </c>
      <c r="C25" s="8">
        <v>5</v>
      </c>
      <c r="D25" s="8">
        <v>3</v>
      </c>
      <c r="E25" s="8">
        <v>0</v>
      </c>
      <c r="F25" s="8">
        <v>0</v>
      </c>
    </row>
    <row r="26" spans="1:6" x14ac:dyDescent="0.3">
      <c r="A26" s="1" t="s">
        <v>50</v>
      </c>
      <c r="B26" s="3">
        <f>SUM(B2:B25)</f>
        <v>146</v>
      </c>
      <c r="C26" s="3">
        <f t="shared" ref="C26:F26" si="0">SUM(C2:C25)</f>
        <v>341</v>
      </c>
      <c r="D26" s="3">
        <f t="shared" si="0"/>
        <v>395</v>
      </c>
      <c r="E26" s="3">
        <f t="shared" si="0"/>
        <v>413</v>
      </c>
      <c r="F26" s="3">
        <f t="shared" si="0"/>
        <v>396</v>
      </c>
    </row>
    <row r="27" spans="1:6" x14ac:dyDescent="0.3">
      <c r="A27" s="1" t="s">
        <v>51</v>
      </c>
      <c r="B27" s="15">
        <v>39.299999999999997</v>
      </c>
      <c r="C27" s="15">
        <v>94</v>
      </c>
      <c r="D27" s="15">
        <v>196.4</v>
      </c>
      <c r="E27" s="15">
        <v>105.9</v>
      </c>
      <c r="F27" s="15">
        <v>64.8</v>
      </c>
    </row>
    <row r="28" spans="1:6" x14ac:dyDescent="0.3">
      <c r="A28" s="1" t="s">
        <v>15</v>
      </c>
      <c r="B28" s="2">
        <f>(B26/1691)*100</f>
        <v>8.6339444115907735</v>
      </c>
      <c r="C28" s="2">
        <f t="shared" ref="C28:F28" si="1">(C26/1691)*100</f>
        <v>20.165582495564756</v>
      </c>
      <c r="D28" s="2">
        <f t="shared" si="1"/>
        <v>23.358959195742166</v>
      </c>
      <c r="E28" s="2">
        <f t="shared" si="1"/>
        <v>24.423418095801299</v>
      </c>
      <c r="F28" s="2">
        <f t="shared" si="1"/>
        <v>23.418095801301007</v>
      </c>
    </row>
    <row r="29" spans="1:6" x14ac:dyDescent="0.2">
      <c r="A29" s="1" t="s">
        <v>52</v>
      </c>
      <c r="B29" s="12">
        <f>146/39.3</f>
        <v>3.7150127226463106</v>
      </c>
      <c r="C29" s="12">
        <f>341/94</f>
        <v>3.6276595744680851</v>
      </c>
      <c r="D29" s="12">
        <f>395/196.4</f>
        <v>2.011201629327902</v>
      </c>
      <c r="E29" s="12">
        <f>413/105.9</f>
        <v>3.8999055712936732</v>
      </c>
      <c r="F29" s="12">
        <f>396/64.8</f>
        <v>6.1111111111111116</v>
      </c>
    </row>
    <row r="30" spans="1:6" x14ac:dyDescent="0.3">
      <c r="A30" s="1" t="s">
        <v>79</v>
      </c>
      <c r="B30" s="2">
        <v>1.4339999999999999</v>
      </c>
      <c r="C30" s="2">
        <v>1.6919999999999999</v>
      </c>
      <c r="D30" s="2">
        <v>0.59099999999999997</v>
      </c>
      <c r="E30" s="2">
        <v>0.98099999999999998</v>
      </c>
      <c r="F30" s="2">
        <v>1.742</v>
      </c>
    </row>
    <row r="31" spans="1:6" x14ac:dyDescent="0.3">
      <c r="A31" s="1" t="s">
        <v>80</v>
      </c>
      <c r="B31" s="2">
        <f>1-0.34</f>
        <v>0.65999999999999992</v>
      </c>
      <c r="C31" s="2">
        <f>1-0.339</f>
        <v>0.66100000000000003</v>
      </c>
      <c r="D31" s="2">
        <f>1-0.795</f>
        <v>0.20499999999999996</v>
      </c>
      <c r="E31" s="2">
        <f>1-0.521</f>
        <v>0.47899999999999998</v>
      </c>
      <c r="F31" s="2">
        <f>1-0.231</f>
        <v>0.76900000000000002</v>
      </c>
    </row>
    <row r="32" spans="1:6" x14ac:dyDescent="0.3">
      <c r="A32" s="1" t="s">
        <v>77</v>
      </c>
      <c r="B32" s="2">
        <v>1.831</v>
      </c>
      <c r="C32" s="2">
        <v>0</v>
      </c>
      <c r="D32" s="2">
        <v>0</v>
      </c>
      <c r="E32" s="2">
        <v>0</v>
      </c>
      <c r="F32" s="2">
        <v>0</v>
      </c>
    </row>
    <row r="33" spans="1:6" x14ac:dyDescent="0.3">
      <c r="A33" s="1" t="s">
        <v>78</v>
      </c>
      <c r="B33" s="2">
        <f>1-0.252</f>
        <v>0.748</v>
      </c>
      <c r="C33" s="2">
        <v>0</v>
      </c>
      <c r="D33" s="2">
        <v>0</v>
      </c>
      <c r="E33" s="2">
        <v>0</v>
      </c>
      <c r="F33" s="2">
        <v>0</v>
      </c>
    </row>
    <row r="34" spans="1:6" x14ac:dyDescent="0.2">
      <c r="A34" s="1" t="s">
        <v>16</v>
      </c>
      <c r="B34" s="12">
        <f>(B2/360)*100</f>
        <v>9.4444444444444446</v>
      </c>
      <c r="C34" s="12">
        <f t="shared" ref="C34:F34" si="2">(C2/360)*100</f>
        <v>53.055555555555557</v>
      </c>
      <c r="D34" s="12">
        <f t="shared" si="2"/>
        <v>0.55555555555555558</v>
      </c>
      <c r="E34" s="12">
        <f t="shared" si="2"/>
        <v>1.1111111111111112</v>
      </c>
      <c r="F34" s="12">
        <f t="shared" si="2"/>
        <v>35.833333333333336</v>
      </c>
    </row>
    <row r="35" spans="1:6" x14ac:dyDescent="0.3">
      <c r="A35" s="1" t="s">
        <v>53</v>
      </c>
      <c r="B35" s="5">
        <f>34/39.3</f>
        <v>0.86513994910941483</v>
      </c>
      <c r="C35" s="5">
        <f>191/94</f>
        <v>2.0319148936170213</v>
      </c>
      <c r="D35" s="5">
        <f>2/196.4</f>
        <v>1.0183299389002037E-2</v>
      </c>
      <c r="E35" s="5">
        <f>4/105.9</f>
        <v>3.7771482530689328E-2</v>
      </c>
      <c r="F35" s="5">
        <f>129/64.8</f>
        <v>1.9907407407407409</v>
      </c>
    </row>
    <row r="36" spans="1:6" x14ac:dyDescent="0.3">
      <c r="A36" s="1" t="s">
        <v>17</v>
      </c>
      <c r="B36" s="2">
        <f>(B3/30)*100</f>
        <v>0</v>
      </c>
      <c r="C36" s="2">
        <f>(C3/30)*100</f>
        <v>10</v>
      </c>
      <c r="D36" s="2">
        <f>(D3/30)*100</f>
        <v>6.666666666666667</v>
      </c>
      <c r="E36" s="2">
        <f>(E3/30)*100</f>
        <v>33.333333333333329</v>
      </c>
      <c r="F36" s="2">
        <f>(F3/30)*100</f>
        <v>50</v>
      </c>
    </row>
    <row r="37" spans="1:6" x14ac:dyDescent="0.2">
      <c r="A37" s="1" t="s">
        <v>54</v>
      </c>
      <c r="B37" s="12">
        <f>0/39.3</f>
        <v>0</v>
      </c>
      <c r="C37" s="12">
        <f>3/94</f>
        <v>3.1914893617021274E-2</v>
      </c>
      <c r="D37" s="12">
        <f>2/196.4</f>
        <v>1.0183299389002037E-2</v>
      </c>
      <c r="E37" s="12">
        <f>10/105.9</f>
        <v>9.4428706326723316E-2</v>
      </c>
      <c r="F37" s="12">
        <f>15/64.8</f>
        <v>0.23148148148148148</v>
      </c>
    </row>
    <row r="38" spans="1:6" x14ac:dyDescent="0.3">
      <c r="A38" s="1" t="s">
        <v>18</v>
      </c>
      <c r="B38" s="2">
        <f>(B4/165)*100</f>
        <v>0</v>
      </c>
      <c r="C38" s="2">
        <f>(C4/165)*100</f>
        <v>20.606060606060606</v>
      </c>
      <c r="D38" s="2">
        <f>(D4/165)*100</f>
        <v>0</v>
      </c>
      <c r="E38" s="2">
        <f>(E4/165)*100</f>
        <v>56.36363636363636</v>
      </c>
      <c r="F38" s="2">
        <f>(F4/165)*100</f>
        <v>23.030303030303031</v>
      </c>
    </row>
    <row r="39" spans="1:6" x14ac:dyDescent="0.2">
      <c r="A39" s="1" t="s">
        <v>55</v>
      </c>
      <c r="B39" s="12">
        <f>0/39.3</f>
        <v>0</v>
      </c>
      <c r="C39" s="12">
        <f>34/94</f>
        <v>0.36170212765957449</v>
      </c>
      <c r="D39" s="12">
        <f>0/196.4</f>
        <v>0</v>
      </c>
      <c r="E39" s="12">
        <f>93/105.9</f>
        <v>0.87818696883852687</v>
      </c>
      <c r="F39" s="12">
        <f>38/64.8</f>
        <v>0.5864197530864198</v>
      </c>
    </row>
    <row r="40" spans="1:6" x14ac:dyDescent="0.3">
      <c r="A40" s="1" t="s">
        <v>19</v>
      </c>
      <c r="B40" s="2">
        <f>(B5/25)*100</f>
        <v>60</v>
      </c>
      <c r="C40" s="2">
        <f>(C5/25)*100</f>
        <v>28.000000000000004</v>
      </c>
      <c r="D40" s="2">
        <f>(D5/25)*100</f>
        <v>12</v>
      </c>
      <c r="E40" s="2">
        <f>(E5/25)*100</f>
        <v>0</v>
      </c>
      <c r="F40" s="2">
        <f>(F5/25)*100</f>
        <v>0</v>
      </c>
    </row>
    <row r="41" spans="1:6" x14ac:dyDescent="0.2">
      <c r="A41" s="1" t="s">
        <v>56</v>
      </c>
      <c r="B41" s="12">
        <f>15/39.3</f>
        <v>0.38167938931297712</v>
      </c>
      <c r="C41" s="12">
        <f>7/94</f>
        <v>7.4468085106382975E-2</v>
      </c>
      <c r="D41" s="12">
        <f>3/196.4</f>
        <v>1.5274949083503055E-2</v>
      </c>
      <c r="E41" s="12">
        <f>0/105.9</f>
        <v>0</v>
      </c>
      <c r="F41" s="12">
        <f>0/64.8</f>
        <v>0</v>
      </c>
    </row>
    <row r="42" spans="1:6" x14ac:dyDescent="0.3">
      <c r="A42" s="1" t="s">
        <v>41</v>
      </c>
      <c r="B42" s="2">
        <f>(B6/145)*100</f>
        <v>4.1379310344827589</v>
      </c>
      <c r="C42" s="2">
        <f>(C6/145)*100</f>
        <v>10.344827586206897</v>
      </c>
      <c r="D42" s="2">
        <f>(D6/145)*100</f>
        <v>0</v>
      </c>
      <c r="E42" s="2">
        <f>(E6/145)*100</f>
        <v>2.0689655172413794</v>
      </c>
      <c r="F42" s="2">
        <f>(F6/145)*100</f>
        <v>83.448275862068968</v>
      </c>
    </row>
    <row r="43" spans="1:6" x14ac:dyDescent="0.2">
      <c r="A43" s="1" t="s">
        <v>57</v>
      </c>
      <c r="B43" s="12">
        <f>6/39.3</f>
        <v>0.15267175572519084</v>
      </c>
      <c r="C43" s="12">
        <f>15/94</f>
        <v>0.15957446808510639</v>
      </c>
      <c r="D43" s="12">
        <f>0/196.4</f>
        <v>0</v>
      </c>
      <c r="E43" s="12">
        <f>3/105.9</f>
        <v>2.8328611898016994E-2</v>
      </c>
      <c r="F43" s="12">
        <f>121/64.8</f>
        <v>1.867283950617284</v>
      </c>
    </row>
    <row r="44" spans="1:6" x14ac:dyDescent="0.3">
      <c r="A44" s="1" t="s">
        <v>39</v>
      </c>
      <c r="B44" s="2">
        <f>(B7/8)*100</f>
        <v>25</v>
      </c>
      <c r="C44" s="2">
        <f>(C7/8)*100</f>
        <v>12.5</v>
      </c>
      <c r="D44" s="2">
        <f>(D7/8)*100</f>
        <v>25</v>
      </c>
      <c r="E44" s="2">
        <f>(E7/8)*100</f>
        <v>12.5</v>
      </c>
      <c r="F44" s="2">
        <f>(F7/8)*100</f>
        <v>25</v>
      </c>
    </row>
    <row r="45" spans="1:6" x14ac:dyDescent="0.2">
      <c r="A45" s="1" t="s">
        <v>58</v>
      </c>
      <c r="B45" s="12">
        <f>2/39.3</f>
        <v>5.0890585241730284E-2</v>
      </c>
      <c r="C45" s="12">
        <f>1/94</f>
        <v>1.0638297872340425E-2</v>
      </c>
      <c r="D45" s="12">
        <f>2/196.4</f>
        <v>1.0183299389002037E-2</v>
      </c>
      <c r="E45" s="12">
        <f>1/105.9</f>
        <v>9.442870632672332E-3</v>
      </c>
      <c r="F45" s="12">
        <f>2/64.8</f>
        <v>3.0864197530864199E-2</v>
      </c>
    </row>
    <row r="46" spans="1:6" x14ac:dyDescent="0.3">
      <c r="A46" s="1" t="s">
        <v>37</v>
      </c>
      <c r="B46" s="4">
        <f>(B8/25)*100</f>
        <v>8</v>
      </c>
      <c r="C46" s="4">
        <f>(C8/25)*100</f>
        <v>52</v>
      </c>
      <c r="D46" s="4">
        <f>(D8/25)*100</f>
        <v>12</v>
      </c>
      <c r="E46" s="4">
        <f>(E8/25)*100</f>
        <v>0</v>
      </c>
      <c r="F46" s="4">
        <f>(F8/25)*100</f>
        <v>28.000000000000004</v>
      </c>
    </row>
    <row r="47" spans="1:6" x14ac:dyDescent="0.2">
      <c r="A47" s="1" t="s">
        <v>59</v>
      </c>
      <c r="B47" s="12">
        <f>2/39.3</f>
        <v>5.0890585241730284E-2</v>
      </c>
      <c r="C47" s="12">
        <f>13/94</f>
        <v>0.13829787234042554</v>
      </c>
      <c r="D47" s="12">
        <f>3/196.4</f>
        <v>1.5274949083503055E-2</v>
      </c>
      <c r="E47" s="12">
        <f>0/105.9</f>
        <v>0</v>
      </c>
      <c r="F47" s="12">
        <f>7/64.8</f>
        <v>0.1080246913580247</v>
      </c>
    </row>
    <row r="48" spans="1:6" x14ac:dyDescent="0.3">
      <c r="A48" s="1" t="s">
        <v>28</v>
      </c>
      <c r="B48" s="2">
        <f>(B9/11)*100</f>
        <v>9.0909090909090917</v>
      </c>
      <c r="C48" s="2">
        <f>(C9/11)*100</f>
        <v>9.0909090909090917</v>
      </c>
      <c r="D48" s="2">
        <f>(D9/11)*100</f>
        <v>18.181818181818183</v>
      </c>
      <c r="E48" s="2">
        <f>(E9/11)*100</f>
        <v>63.636363636363633</v>
      </c>
      <c r="F48" s="2">
        <f>(F9/11)*100</f>
        <v>0</v>
      </c>
    </row>
    <row r="49" spans="1:7" x14ac:dyDescent="0.2">
      <c r="A49" s="1" t="s">
        <v>60</v>
      </c>
      <c r="B49" s="12">
        <f>1/39.3</f>
        <v>2.5445292620865142E-2</v>
      </c>
      <c r="C49" s="12">
        <f>1/94</f>
        <v>1.0638297872340425E-2</v>
      </c>
      <c r="D49" s="12">
        <f>2/196.4</f>
        <v>1.0183299389002037E-2</v>
      </c>
      <c r="E49" s="12">
        <f>7/105.9</f>
        <v>6.6100094428706319E-2</v>
      </c>
      <c r="F49" s="12">
        <f>0/64.8</f>
        <v>0</v>
      </c>
    </row>
    <row r="50" spans="1:7" x14ac:dyDescent="0.3">
      <c r="A50" s="1" t="s">
        <v>32</v>
      </c>
      <c r="B50" s="2">
        <f>(B10/7)*100</f>
        <v>0</v>
      </c>
      <c r="C50" s="2">
        <f>(C10/7)*100</f>
        <v>100</v>
      </c>
      <c r="D50" s="2">
        <f>(D10/7)*100</f>
        <v>0</v>
      </c>
      <c r="E50" s="2">
        <f>(E10/7)*100</f>
        <v>0</v>
      </c>
      <c r="F50" s="2">
        <f>(F10/7)*100</f>
        <v>0</v>
      </c>
    </row>
    <row r="51" spans="1:7" x14ac:dyDescent="0.2">
      <c r="A51" s="1" t="s">
        <v>61</v>
      </c>
      <c r="B51" s="12">
        <f>0/39.3</f>
        <v>0</v>
      </c>
      <c r="C51" s="12">
        <f>7/94</f>
        <v>7.4468085106382975E-2</v>
      </c>
      <c r="D51" s="12">
        <f>0/196.4</f>
        <v>0</v>
      </c>
      <c r="E51" s="12">
        <f>0/105.9</f>
        <v>0</v>
      </c>
      <c r="F51" s="12">
        <f t="shared" ref="F51" si="3">0/64.8</f>
        <v>0</v>
      </c>
    </row>
    <row r="52" spans="1:7" x14ac:dyDescent="0.3">
      <c r="A52" s="1" t="s">
        <v>29</v>
      </c>
      <c r="B52" s="2">
        <f>(B11/85)*100</f>
        <v>89.411764705882362</v>
      </c>
      <c r="C52" s="2">
        <f>(C11/85)*100</f>
        <v>10.588235294117647</v>
      </c>
      <c r="D52" s="2">
        <f>(D11/85)*100</f>
        <v>0</v>
      </c>
      <c r="E52" s="2">
        <f>(E11/85)*100</f>
        <v>0</v>
      </c>
      <c r="F52" s="2">
        <f>(F11/85)*100</f>
        <v>0</v>
      </c>
    </row>
    <row r="53" spans="1:7" x14ac:dyDescent="0.2">
      <c r="A53" s="1" t="s">
        <v>62</v>
      </c>
      <c r="B53" s="12">
        <f>76/39.3</f>
        <v>1.9338422391857508</v>
      </c>
      <c r="C53" s="12">
        <f>9/94</f>
        <v>9.5744680851063829E-2</v>
      </c>
      <c r="D53" s="12">
        <f>0/196.4</f>
        <v>0</v>
      </c>
      <c r="E53" s="12">
        <f>0/105.9</f>
        <v>0</v>
      </c>
      <c r="F53" s="12">
        <f t="shared" ref="F53" si="4">0/64.8</f>
        <v>0</v>
      </c>
    </row>
    <row r="54" spans="1:7" x14ac:dyDescent="0.3">
      <c r="A54" s="1" t="s">
        <v>20</v>
      </c>
      <c r="B54" s="2">
        <f>(B12/730)*100</f>
        <v>0.95890410958904115</v>
      </c>
      <c r="C54" s="2">
        <f>(C12/730)*100</f>
        <v>4.3835616438356162</v>
      </c>
      <c r="D54" s="2">
        <f>(D12/730)*100</f>
        <v>48.219178082191782</v>
      </c>
      <c r="E54" s="2">
        <f>(E12/730)*100</f>
        <v>38.767123287671232</v>
      </c>
      <c r="F54" s="2">
        <f>(F12/730)*100</f>
        <v>7.6712328767123292</v>
      </c>
    </row>
    <row r="55" spans="1:7" x14ac:dyDescent="0.2">
      <c r="A55" s="1" t="s">
        <v>63</v>
      </c>
      <c r="B55" s="12">
        <f>7/39.3</f>
        <v>0.17811704834605599</v>
      </c>
      <c r="C55" s="12">
        <f>32/94</f>
        <v>0.34042553191489361</v>
      </c>
      <c r="D55" s="12">
        <f>352/196.4</f>
        <v>1.7922606924643585</v>
      </c>
      <c r="E55" s="12">
        <f>283/105.9</f>
        <v>2.6723323890462698</v>
      </c>
      <c r="F55" s="12">
        <f>56/64.8</f>
        <v>0.86419753086419759</v>
      </c>
    </row>
    <row r="56" spans="1:7" x14ac:dyDescent="0.3">
      <c r="A56" s="1" t="s">
        <v>30</v>
      </c>
      <c r="B56" s="2">
        <f>(B13/6)*100</f>
        <v>0</v>
      </c>
      <c r="C56" s="2">
        <f>(C13/6)*100</f>
        <v>0</v>
      </c>
      <c r="D56" s="2">
        <f>(D13/6)*100</f>
        <v>33.333333333333329</v>
      </c>
      <c r="E56" s="2">
        <f>(E13/6)*100</f>
        <v>0</v>
      </c>
      <c r="F56" s="2">
        <f>(F13/6)*100</f>
        <v>66.666666666666657</v>
      </c>
    </row>
    <row r="57" spans="1:7" x14ac:dyDescent="0.2">
      <c r="A57" s="1" t="s">
        <v>64</v>
      </c>
      <c r="B57" s="12">
        <f>0/39.3</f>
        <v>0</v>
      </c>
      <c r="C57" s="12">
        <f>0/94</f>
        <v>0</v>
      </c>
      <c r="D57" s="12">
        <f>2/196.4</f>
        <v>1.0183299389002037E-2</v>
      </c>
      <c r="E57" s="12">
        <f>0/105.9</f>
        <v>0</v>
      </c>
      <c r="F57" s="12">
        <f>4/64.8</f>
        <v>6.1728395061728399E-2</v>
      </c>
      <c r="G57" s="7"/>
    </row>
    <row r="58" spans="1:7" x14ac:dyDescent="0.3">
      <c r="A58" s="1" t="s">
        <v>21</v>
      </c>
      <c r="B58" s="2">
        <f>(B14/2)*100</f>
        <v>0</v>
      </c>
      <c r="C58" s="2">
        <f>(C14/2)*100</f>
        <v>0</v>
      </c>
      <c r="D58" s="2">
        <f>(D14/2)*100</f>
        <v>0</v>
      </c>
      <c r="E58" s="2">
        <f>(E14/2)*100</f>
        <v>0</v>
      </c>
      <c r="F58" s="2">
        <f>(F14/2)*100</f>
        <v>100</v>
      </c>
    </row>
    <row r="59" spans="1:7" x14ac:dyDescent="0.3">
      <c r="A59" s="1" t="s">
        <v>65</v>
      </c>
      <c r="B59" s="5">
        <f t="shared" ref="B59" si="5">0/39.3</f>
        <v>0</v>
      </c>
      <c r="C59" s="5">
        <f t="shared" ref="C59" si="6">0/94</f>
        <v>0</v>
      </c>
      <c r="D59" s="5">
        <f>0/196.4</f>
        <v>0</v>
      </c>
      <c r="E59" s="5">
        <f t="shared" ref="E59" si="7">0/105.9</f>
        <v>0</v>
      </c>
      <c r="F59" s="5">
        <f>2/64.8</f>
        <v>3.0864197530864199E-2</v>
      </c>
    </row>
    <row r="60" spans="1:7" x14ac:dyDescent="0.3">
      <c r="A60" s="1" t="s">
        <v>44</v>
      </c>
      <c r="B60" s="2">
        <f>(B15/3)*100</f>
        <v>0</v>
      </c>
      <c r="C60" s="2">
        <f>(C15/3)*100</f>
        <v>0</v>
      </c>
      <c r="D60" s="2">
        <f>(D15/3)*100</f>
        <v>100</v>
      </c>
      <c r="E60" s="2">
        <f>(E15/3)*100</f>
        <v>0</v>
      </c>
      <c r="F60" s="2">
        <f>(F15/3)*100</f>
        <v>0</v>
      </c>
    </row>
    <row r="61" spans="1:7" x14ac:dyDescent="0.2">
      <c r="A61" s="1" t="s">
        <v>66</v>
      </c>
      <c r="B61" s="12">
        <f t="shared" ref="B61" si="8">0/39.3</f>
        <v>0</v>
      </c>
      <c r="C61" s="12">
        <f t="shared" ref="C61" si="9">0/94</f>
        <v>0</v>
      </c>
      <c r="D61" s="12">
        <f>3/196.4</f>
        <v>1.5274949083503055E-2</v>
      </c>
      <c r="E61" s="12">
        <f t="shared" ref="E61" si="10">0/105.9</f>
        <v>0</v>
      </c>
      <c r="F61" s="12">
        <f>0/64.8</f>
        <v>0</v>
      </c>
    </row>
    <row r="62" spans="1:7" x14ac:dyDescent="0.3">
      <c r="A62" s="1" t="s">
        <v>31</v>
      </c>
      <c r="B62" s="2">
        <f>(B16/6)*100</f>
        <v>0</v>
      </c>
      <c r="C62" s="2">
        <f>(C16/6)*100</f>
        <v>100</v>
      </c>
      <c r="D62" s="2">
        <f>(D16/6)*100</f>
        <v>0</v>
      </c>
      <c r="E62" s="2">
        <f>(E16/6)*100</f>
        <v>0</v>
      </c>
      <c r="F62" s="2">
        <f>(F16/6)*100</f>
        <v>0</v>
      </c>
    </row>
    <row r="63" spans="1:7" x14ac:dyDescent="0.2">
      <c r="A63" s="1" t="s">
        <v>67</v>
      </c>
      <c r="B63" s="12">
        <f t="shared" ref="B63" si="11">0/39.3</f>
        <v>0</v>
      </c>
      <c r="C63" s="12">
        <f>6/94</f>
        <v>6.3829787234042548E-2</v>
      </c>
      <c r="D63" s="12">
        <f>0/196.4</f>
        <v>0</v>
      </c>
      <c r="E63" s="12">
        <f t="shared" ref="E63" si="12">0/105.9</f>
        <v>0</v>
      </c>
      <c r="F63" s="12">
        <f t="shared" ref="F63" si="13">0/64.8</f>
        <v>0</v>
      </c>
    </row>
    <row r="64" spans="1:7" x14ac:dyDescent="0.3">
      <c r="A64" s="1" t="s">
        <v>43</v>
      </c>
      <c r="B64" s="2">
        <f>(B17/2)*100</f>
        <v>0</v>
      </c>
      <c r="C64" s="2">
        <f>(C17/2)*100</f>
        <v>0</v>
      </c>
      <c r="D64" s="2">
        <f>(D17/2)*100</f>
        <v>100</v>
      </c>
      <c r="E64" s="2">
        <f>(E17/2)*100</f>
        <v>0</v>
      </c>
      <c r="F64" s="2">
        <f>(F17/2)*100</f>
        <v>0</v>
      </c>
    </row>
    <row r="65" spans="1:6" x14ac:dyDescent="0.2">
      <c r="A65" s="1" t="s">
        <v>68</v>
      </c>
      <c r="B65" s="12">
        <f t="shared" ref="B65" si="14">0/39.3</f>
        <v>0</v>
      </c>
      <c r="C65" s="12">
        <f>0/94</f>
        <v>0</v>
      </c>
      <c r="D65" s="12">
        <f>2/196.4</f>
        <v>1.0183299389002037E-2</v>
      </c>
      <c r="E65" s="12">
        <f t="shared" ref="E65" si="15">0/105.9</f>
        <v>0</v>
      </c>
      <c r="F65" s="12">
        <f t="shared" ref="F65" si="16">0/64.8</f>
        <v>0</v>
      </c>
    </row>
    <row r="66" spans="1:6" x14ac:dyDescent="0.3">
      <c r="A66" s="1" t="s">
        <v>47</v>
      </c>
      <c r="B66" s="2">
        <f>(B18/2)*100</f>
        <v>0</v>
      </c>
      <c r="C66" s="2">
        <f>(C18/2)*100</f>
        <v>0</v>
      </c>
      <c r="D66" s="2">
        <f>(D18/2)*100</f>
        <v>0</v>
      </c>
      <c r="E66" s="2">
        <f>(E18/2)*100</f>
        <v>100</v>
      </c>
      <c r="F66" s="2">
        <f>(F18/2)*100</f>
        <v>0</v>
      </c>
    </row>
    <row r="67" spans="1:6" x14ac:dyDescent="0.2">
      <c r="A67" s="1" t="s">
        <v>69</v>
      </c>
      <c r="B67" s="12">
        <f t="shared" ref="B67" si="17">0/39.3</f>
        <v>0</v>
      </c>
      <c r="C67" s="12">
        <f>0/94</f>
        <v>0</v>
      </c>
      <c r="D67" s="12">
        <f>0/196.4</f>
        <v>0</v>
      </c>
      <c r="E67" s="12">
        <f>2/105.9</f>
        <v>1.8885741265344664E-2</v>
      </c>
      <c r="F67" s="12">
        <f t="shared" ref="F67" si="18">0/64.8</f>
        <v>0</v>
      </c>
    </row>
    <row r="68" spans="1:6" x14ac:dyDescent="0.3">
      <c r="A68" s="1" t="s">
        <v>22</v>
      </c>
      <c r="B68" s="2">
        <f>(B19/45)*100</f>
        <v>2.2222222222222223</v>
      </c>
      <c r="C68" s="2">
        <f>(C19/45)*100</f>
        <v>24.444444444444443</v>
      </c>
      <c r="D68" s="2">
        <f>(D19/45)*100</f>
        <v>31.111111111111111</v>
      </c>
      <c r="E68" s="2">
        <f>(E19/45)*100</f>
        <v>11.111111111111111</v>
      </c>
      <c r="F68" s="2">
        <f>(F19/45)*100</f>
        <v>31.111111111111111</v>
      </c>
    </row>
    <row r="69" spans="1:6" x14ac:dyDescent="0.2">
      <c r="A69" s="1" t="s">
        <v>70</v>
      </c>
      <c r="B69" s="12">
        <f>1/39.3</f>
        <v>2.5445292620865142E-2</v>
      </c>
      <c r="C69" s="12">
        <f>11/94</f>
        <v>0.11702127659574468</v>
      </c>
      <c r="D69" s="12">
        <f>14/196.4</f>
        <v>7.128309572301425E-2</v>
      </c>
      <c r="E69" s="12">
        <f>5/105.9</f>
        <v>4.7214353163361658E-2</v>
      </c>
      <c r="F69" s="12">
        <f>14/64.8</f>
        <v>0.2160493827160494</v>
      </c>
    </row>
    <row r="70" spans="1:6" x14ac:dyDescent="0.3">
      <c r="A70" s="1" t="s">
        <v>23</v>
      </c>
      <c r="B70" s="2">
        <f>(B20/2)*100</f>
        <v>0</v>
      </c>
      <c r="C70" s="2">
        <f>(C20/2)*100</f>
        <v>0</v>
      </c>
      <c r="D70" s="2">
        <f>(D20/2)*100</f>
        <v>0</v>
      </c>
      <c r="E70" s="2">
        <f>(E20/2)*100</f>
        <v>0</v>
      </c>
      <c r="F70" s="2">
        <f>(F20/2)*100</f>
        <v>100</v>
      </c>
    </row>
    <row r="71" spans="1:6" x14ac:dyDescent="0.2">
      <c r="A71" s="1" t="s">
        <v>71</v>
      </c>
      <c r="B71" s="12">
        <f t="shared" ref="B71" si="19">0/39.3</f>
        <v>0</v>
      </c>
      <c r="C71" s="12">
        <f>0/94</f>
        <v>0</v>
      </c>
      <c r="D71" s="12">
        <f>0/196.4</f>
        <v>0</v>
      </c>
      <c r="E71" s="12">
        <f>0/105.9</f>
        <v>0</v>
      </c>
      <c r="F71" s="12">
        <f>2/64.8</f>
        <v>3.0864197530864199E-2</v>
      </c>
    </row>
    <row r="72" spans="1:6" x14ac:dyDescent="0.3">
      <c r="A72" s="1" t="s">
        <v>48</v>
      </c>
      <c r="B72" s="2">
        <f>(B21/1)*100</f>
        <v>0</v>
      </c>
      <c r="C72" s="2">
        <f>(C21/1)*100</f>
        <v>0</v>
      </c>
      <c r="D72" s="2">
        <f>(D21/1)*100</f>
        <v>100</v>
      </c>
      <c r="E72" s="2">
        <f>(E21/1)*100</f>
        <v>0</v>
      </c>
      <c r="F72" s="2">
        <f>(F21/1)*100</f>
        <v>0</v>
      </c>
    </row>
    <row r="73" spans="1:6" x14ac:dyDescent="0.2">
      <c r="A73" s="1" t="s">
        <v>72</v>
      </c>
      <c r="B73" s="12">
        <f t="shared" ref="B73" si="20">0/39.3</f>
        <v>0</v>
      </c>
      <c r="C73" s="12">
        <f t="shared" ref="C73" si="21">0/94</f>
        <v>0</v>
      </c>
      <c r="D73" s="12">
        <f>1/196.4</f>
        <v>5.0916496945010185E-3</v>
      </c>
      <c r="E73" s="12">
        <f t="shared" ref="E73" si="22">0/105.9</f>
        <v>0</v>
      </c>
      <c r="F73" s="12">
        <f>0/64.8</f>
        <v>0</v>
      </c>
    </row>
    <row r="74" spans="1:6" x14ac:dyDescent="0.3">
      <c r="A74" s="1" t="s">
        <v>25</v>
      </c>
      <c r="B74" s="2">
        <f>(B22/2)*100</f>
        <v>0</v>
      </c>
      <c r="C74" s="2">
        <f>(C22/2)*100</f>
        <v>0</v>
      </c>
      <c r="D74" s="2">
        <f>(D22/2)*100</f>
        <v>0</v>
      </c>
      <c r="E74" s="2">
        <f>(E22/2)*100</f>
        <v>0</v>
      </c>
      <c r="F74" s="2">
        <f>(F22/2)*100</f>
        <v>100</v>
      </c>
    </row>
    <row r="75" spans="1:6" x14ac:dyDescent="0.2">
      <c r="A75" s="1" t="s">
        <v>73</v>
      </c>
      <c r="B75" s="12">
        <f t="shared" ref="B75" si="23">0/39.3</f>
        <v>0</v>
      </c>
      <c r="C75" s="12">
        <f t="shared" ref="C75" si="24">0/94</f>
        <v>0</v>
      </c>
      <c r="D75" s="12">
        <f>0/196.4</f>
        <v>0</v>
      </c>
      <c r="E75" s="12">
        <f t="shared" ref="E75" si="25">0/105.9</f>
        <v>0</v>
      </c>
      <c r="F75" s="12">
        <f>2/64.8</f>
        <v>3.0864197530864199E-2</v>
      </c>
    </row>
    <row r="76" spans="1:6" x14ac:dyDescent="0.3">
      <c r="A76" s="1" t="s">
        <v>24</v>
      </c>
      <c r="B76" s="2">
        <f>(B23/1)*100</f>
        <v>0</v>
      </c>
      <c r="C76" s="2">
        <f>(C23/1)*100</f>
        <v>100</v>
      </c>
      <c r="D76" s="2">
        <f>(D23/1)*100</f>
        <v>0</v>
      </c>
      <c r="E76" s="2">
        <f>(E23/1)*100</f>
        <v>0</v>
      </c>
      <c r="F76" s="2">
        <f>(F23/1)*100</f>
        <v>0</v>
      </c>
    </row>
    <row r="77" spans="1:6" x14ac:dyDescent="0.2">
      <c r="A77" s="1" t="s">
        <v>74</v>
      </c>
      <c r="B77" s="12">
        <f t="shared" ref="B77" si="26">0/39.3</f>
        <v>0</v>
      </c>
      <c r="C77" s="12">
        <f>1/94</f>
        <v>1.0638297872340425E-2</v>
      </c>
      <c r="D77" s="12">
        <f>0/196.4</f>
        <v>0</v>
      </c>
      <c r="E77" s="12">
        <f t="shared" ref="E77" si="27">0/105.9</f>
        <v>0</v>
      </c>
      <c r="F77" s="12">
        <f>0/64.8</f>
        <v>0</v>
      </c>
    </row>
    <row r="78" spans="1:6" x14ac:dyDescent="0.3">
      <c r="A78" s="1" t="s">
        <v>27</v>
      </c>
      <c r="B78" s="2">
        <f>(B24/20)*100</f>
        <v>10</v>
      </c>
      <c r="C78" s="2">
        <f>(C24/20)*100</f>
        <v>25</v>
      </c>
      <c r="D78" s="2">
        <f>(D24/20)*100</f>
        <v>20</v>
      </c>
      <c r="E78" s="2">
        <f>(E24/20)*100</f>
        <v>25</v>
      </c>
      <c r="F78" s="2">
        <f>(F24/20)*100</f>
        <v>20</v>
      </c>
    </row>
    <row r="79" spans="1:6" x14ac:dyDescent="0.2">
      <c r="A79" s="1" t="s">
        <v>75</v>
      </c>
      <c r="B79" s="12">
        <f t="shared" ref="B79" si="28">0/39.3</f>
        <v>0</v>
      </c>
      <c r="C79" s="12">
        <f>5/94</f>
        <v>5.3191489361702128E-2</v>
      </c>
      <c r="D79" s="12">
        <f>4/196.4</f>
        <v>2.0366598778004074E-2</v>
      </c>
      <c r="E79" s="12">
        <f>5/105.9</f>
        <v>4.7214353163361658E-2</v>
      </c>
      <c r="F79" s="12">
        <f>4/64.8</f>
        <v>6.1728395061728399E-2</v>
      </c>
    </row>
    <row r="80" spans="1:6" x14ac:dyDescent="0.3">
      <c r="A80" s="1" t="s">
        <v>26</v>
      </c>
      <c r="B80" s="2">
        <f>(B25/8)*100</f>
        <v>0</v>
      </c>
      <c r="C80" s="2">
        <f>(C25/8)*100</f>
        <v>62.5</v>
      </c>
      <c r="D80" s="2">
        <f>(D25/8)*100</f>
        <v>37.5</v>
      </c>
      <c r="E80" s="2">
        <f>(E25/8)*100</f>
        <v>0</v>
      </c>
      <c r="F80" s="2">
        <f>(F25/8)*100</f>
        <v>0</v>
      </c>
    </row>
    <row r="81" spans="1:6" x14ac:dyDescent="0.2">
      <c r="A81" s="1" t="s">
        <v>76</v>
      </c>
      <c r="B81" s="12">
        <f t="shared" ref="B81" si="29">0/39.3</f>
        <v>0</v>
      </c>
      <c r="C81" s="12">
        <f>5/94</f>
        <v>5.3191489361702128E-2</v>
      </c>
      <c r="D81" s="12">
        <f>3/196.4</f>
        <v>1.5274949083503055E-2</v>
      </c>
      <c r="E81" s="12">
        <f t="shared" ref="E81" si="30">0/105.9</f>
        <v>0</v>
      </c>
      <c r="F81" s="12">
        <f>0/64.8</f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Nana Blanc</cp:lastModifiedBy>
  <dcterms:created xsi:type="dcterms:W3CDTF">2022-06-14T14:12:15Z</dcterms:created>
  <dcterms:modified xsi:type="dcterms:W3CDTF">2022-08-19T04:02:10Z</dcterms:modified>
</cp:coreProperties>
</file>