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blanc\Documents\GitHub\nana-project\birds-chile-project_Blanc_Anais\inputs\xls\"/>
    </mc:Choice>
  </mc:AlternateContent>
  <xr:revisionPtr revIDLastSave="0" documentId="13_ncr:1_{90A35373-6335-4D4E-A119-B7E634FD8E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3" i="1" l="1"/>
  <c r="B23" i="1"/>
  <c r="B25" i="1"/>
  <c r="C57" i="1"/>
  <c r="B57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1" i="1"/>
  <c r="B21" i="1"/>
  <c r="B18" i="1"/>
  <c r="B20" i="1" s="1"/>
  <c r="C56" i="1"/>
  <c r="C18" i="1"/>
  <c r="C20" i="1" s="1"/>
</calcChain>
</file>

<file path=xl/sharedStrings.xml><?xml version="1.0" encoding="utf-8"?>
<sst xmlns="http://schemas.openxmlformats.org/spreadsheetml/2006/main" count="57" uniqueCount="57">
  <si>
    <t>Cormorán Imperial</t>
  </si>
  <si>
    <t>Yeco</t>
  </si>
  <si>
    <t>Cormorán de las Rocas</t>
  </si>
  <si>
    <t>Gaviota Dominicana</t>
  </si>
  <si>
    <t>Quetro No Volador</t>
  </si>
  <si>
    <t>Churrete</t>
  </si>
  <si>
    <t>Tiuque</t>
  </si>
  <si>
    <t>%</t>
  </si>
  <si>
    <t>% Cormorán Imperial</t>
  </si>
  <si>
    <t>% Yeco</t>
  </si>
  <si>
    <t>% Cormorán de las Rocas</t>
  </si>
  <si>
    <t>% Gaviota Dominicana</t>
  </si>
  <si>
    <t>% Quetro No Volador</t>
  </si>
  <si>
    <t>% Tiuque</t>
  </si>
  <si>
    <t>% Jote Cabeza Colorada</t>
  </si>
  <si>
    <t>% Cóndor</t>
  </si>
  <si>
    <t>Jote Cabeza Colorada</t>
  </si>
  <si>
    <t>Cóndor</t>
  </si>
  <si>
    <t>Gaviotín Suramericano</t>
  </si>
  <si>
    <t>Salteador Chileno</t>
  </si>
  <si>
    <t>% Salteador Chileno</t>
  </si>
  <si>
    <t>Pinguino de Magallanes</t>
  </si>
  <si>
    <t>% Pinguino de Magallanes</t>
  </si>
  <si>
    <t>% Gaviotín Suramericano</t>
  </si>
  <si>
    <t>Petrel Gigante</t>
  </si>
  <si>
    <t>% Petrel Gigante</t>
  </si>
  <si>
    <t>Caranca</t>
  </si>
  <si>
    <t>% Caranca</t>
  </si>
  <si>
    <t>Pilpilen Austral</t>
  </si>
  <si>
    <t>Carancho</t>
  </si>
  <si>
    <t>% Pilpilen Austral</t>
  </si>
  <si>
    <t xml:space="preserve">% Churrete </t>
  </si>
  <si>
    <t>% Carancho</t>
  </si>
  <si>
    <t>Sector</t>
  </si>
  <si>
    <t>All</t>
  </si>
  <si>
    <t>Area</t>
  </si>
  <si>
    <t>Density</t>
  </si>
  <si>
    <t>Density Cormorán Imperial</t>
  </si>
  <si>
    <t>Density Yeco</t>
  </si>
  <si>
    <t>Density Cormorán de las Rocas</t>
  </si>
  <si>
    <t>Density Gaviota Dominicana</t>
  </si>
  <si>
    <t>Density Gaviotín Suramericano</t>
  </si>
  <si>
    <t>Density Petrel Gigante</t>
  </si>
  <si>
    <t>Density Salteador Chileno</t>
  </si>
  <si>
    <t>Density Quetro No Volador</t>
  </si>
  <si>
    <t>Density Caranca</t>
  </si>
  <si>
    <t>Density Pinguino de Magallanes</t>
  </si>
  <si>
    <t>Density Pilpilen Austral</t>
  </si>
  <si>
    <t xml:space="preserve">Density Churrete </t>
  </si>
  <si>
    <t>Density Tiuque</t>
  </si>
  <si>
    <t>Density Carancho</t>
  </si>
  <si>
    <t>Density Cóndor</t>
  </si>
  <si>
    <t>Density Jote Cabeza Colorada</t>
  </si>
  <si>
    <t>Shannon Indice</t>
  </si>
  <si>
    <t>Simpson Indice</t>
  </si>
  <si>
    <t>Shannon Area</t>
  </si>
  <si>
    <t>Simpson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</si>
</sst>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165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A23" sqref="A23"/>
    </sheetView>
  </sheetViews>
  <sheetFormatPr baseColWidth="10" defaultColWidth="8.88671875" defaultRowHeight="11.4" x14ac:dyDescent="0.3"/>
  <cols>
    <col min="1" max="1" width="39.33203125" style="1" customWidth="1"/>
    <col min="2" max="2" width="12" style="1" customWidth="1"/>
    <col min="3" max="3" width="11.5546875" style="1" customWidth="1"/>
    <col min="4" max="4" width="8.88671875" style="1"/>
    <col min="5" max="5" width="11.44140625" style="1" bestFit="1" customWidth="1"/>
    <col min="6" max="6" width="12" style="1" bestFit="1" customWidth="1"/>
    <col min="7" max="7" width="11.44140625" style="1" bestFit="1" customWidth="1"/>
    <col min="8" max="16384" width="8.88671875" style="1"/>
  </cols>
  <sheetData>
    <row r="1" spans="1:4" x14ac:dyDescent="0.3">
      <c r="A1" s="7" t="s">
        <v>33</v>
      </c>
      <c r="B1" s="7">
        <v>1</v>
      </c>
      <c r="C1" s="7">
        <v>2</v>
      </c>
    </row>
    <row r="2" spans="1:4" x14ac:dyDescent="0.3">
      <c r="A2" s="16" t="s">
        <v>0</v>
      </c>
      <c r="B2" s="10">
        <v>91</v>
      </c>
      <c r="C2" s="11">
        <v>38</v>
      </c>
      <c r="D2" s="3"/>
    </row>
    <row r="3" spans="1:4" x14ac:dyDescent="0.3">
      <c r="A3" s="17" t="s">
        <v>1</v>
      </c>
      <c r="B3" s="12">
        <v>4</v>
      </c>
      <c r="C3" s="13">
        <v>3</v>
      </c>
      <c r="D3" s="3"/>
    </row>
    <row r="4" spans="1:4" x14ac:dyDescent="0.3">
      <c r="A4" s="17" t="s">
        <v>2</v>
      </c>
      <c r="B4" s="12">
        <v>6</v>
      </c>
      <c r="C4" s="13">
        <v>2</v>
      </c>
      <c r="D4" s="3"/>
    </row>
    <row r="5" spans="1:4" x14ac:dyDescent="0.3">
      <c r="A5" s="17" t="s">
        <v>3</v>
      </c>
      <c r="B5" s="12">
        <v>22</v>
      </c>
      <c r="C5" s="13">
        <v>4</v>
      </c>
      <c r="D5" s="3"/>
    </row>
    <row r="6" spans="1:4" x14ac:dyDescent="0.3">
      <c r="A6" s="17" t="s">
        <v>18</v>
      </c>
      <c r="B6" s="12">
        <v>25</v>
      </c>
      <c r="C6" s="13">
        <v>27</v>
      </c>
      <c r="D6" s="3"/>
    </row>
    <row r="7" spans="1:4" x14ac:dyDescent="0.3">
      <c r="A7" s="17" t="s">
        <v>24</v>
      </c>
      <c r="B7" s="12">
        <v>0</v>
      </c>
      <c r="C7" s="13">
        <v>1</v>
      </c>
      <c r="D7" s="3"/>
    </row>
    <row r="8" spans="1:4" x14ac:dyDescent="0.3">
      <c r="A8" s="17" t="s">
        <v>19</v>
      </c>
      <c r="B8" s="12">
        <v>10</v>
      </c>
      <c r="C8" s="13">
        <v>2</v>
      </c>
      <c r="D8" s="3"/>
    </row>
    <row r="9" spans="1:4" x14ac:dyDescent="0.3">
      <c r="A9" s="17" t="s">
        <v>4</v>
      </c>
      <c r="B9" s="12">
        <v>26</v>
      </c>
      <c r="C9" s="13">
        <v>16</v>
      </c>
      <c r="D9" s="3"/>
    </row>
    <row r="10" spans="1:4" x14ac:dyDescent="0.3">
      <c r="A10" s="17" t="s">
        <v>26</v>
      </c>
      <c r="B10" s="12">
        <v>9</v>
      </c>
      <c r="C10" s="13">
        <v>3</v>
      </c>
      <c r="D10" s="3"/>
    </row>
    <row r="11" spans="1:4" x14ac:dyDescent="0.3">
      <c r="A11" s="17" t="s">
        <v>21</v>
      </c>
      <c r="B11" s="12">
        <v>10</v>
      </c>
      <c r="C11" s="13">
        <v>9</v>
      </c>
      <c r="D11" s="3"/>
    </row>
    <row r="12" spans="1:4" x14ac:dyDescent="0.3">
      <c r="A12" s="17" t="s">
        <v>28</v>
      </c>
      <c r="B12" s="12">
        <v>6</v>
      </c>
      <c r="C12" s="13">
        <v>11</v>
      </c>
      <c r="D12" s="3"/>
    </row>
    <row r="13" spans="1:4" x14ac:dyDescent="0.3">
      <c r="A13" s="17" t="s">
        <v>5</v>
      </c>
      <c r="B13" s="12">
        <v>6</v>
      </c>
      <c r="C13" s="13">
        <v>2</v>
      </c>
      <c r="D13" s="3"/>
    </row>
    <row r="14" spans="1:4" x14ac:dyDescent="0.3">
      <c r="A14" s="17" t="s">
        <v>6</v>
      </c>
      <c r="B14" s="12">
        <v>1</v>
      </c>
      <c r="C14" s="13">
        <v>1</v>
      </c>
      <c r="D14" s="3"/>
    </row>
    <row r="15" spans="1:4" x14ac:dyDescent="0.3">
      <c r="A15" s="17" t="s">
        <v>29</v>
      </c>
      <c r="B15" s="12">
        <v>5</v>
      </c>
      <c r="C15" s="13">
        <v>0</v>
      </c>
      <c r="D15" s="3"/>
    </row>
    <row r="16" spans="1:4" x14ac:dyDescent="0.3">
      <c r="A16" s="17" t="s">
        <v>17</v>
      </c>
      <c r="B16" s="12">
        <v>4</v>
      </c>
      <c r="C16" s="13">
        <v>1</v>
      </c>
      <c r="D16" s="3"/>
    </row>
    <row r="17" spans="1:4" x14ac:dyDescent="0.3">
      <c r="A17" s="18" t="s">
        <v>16</v>
      </c>
      <c r="B17" s="14">
        <v>4</v>
      </c>
      <c r="C17" s="15">
        <v>0</v>
      </c>
      <c r="D17" s="3"/>
    </row>
    <row r="18" spans="1:4" x14ac:dyDescent="0.3">
      <c r="A18" s="1" t="s">
        <v>34</v>
      </c>
      <c r="B18" s="3">
        <f>SUM(B2:B17)</f>
        <v>229</v>
      </c>
      <c r="C18" s="3">
        <f>SUM(C2:C17)</f>
        <v>120</v>
      </c>
      <c r="D18" s="3"/>
    </row>
    <row r="19" spans="1:4" x14ac:dyDescent="0.3">
      <c r="A19" s="1" t="s">
        <v>35</v>
      </c>
      <c r="B19" s="19">
        <v>182.1</v>
      </c>
      <c r="C19" s="19">
        <v>96.6</v>
      </c>
    </row>
    <row r="20" spans="1:4" x14ac:dyDescent="0.3">
      <c r="A20" s="1" t="s">
        <v>7</v>
      </c>
      <c r="B20" s="2">
        <f>(B18/349)*100</f>
        <v>65.616045845272211</v>
      </c>
      <c r="C20" s="2">
        <f>(C18/349)*100</f>
        <v>34.383954154727789</v>
      </c>
    </row>
    <row r="21" spans="1:4" x14ac:dyDescent="0.3">
      <c r="A21" s="1" t="s">
        <v>36</v>
      </c>
      <c r="B21" s="5">
        <f>229/182.1</f>
        <v>1.2575507962657881</v>
      </c>
      <c r="C21" s="5">
        <f>120/96.6</f>
        <v>1.2422360248447206</v>
      </c>
    </row>
    <row r="22" spans="1:4" x14ac:dyDescent="0.3">
      <c r="A22" s="1" t="s">
        <v>55</v>
      </c>
      <c r="B22" s="2">
        <v>2.0859999999999999</v>
      </c>
      <c r="C22" s="2">
        <v>2.0030000000000001</v>
      </c>
    </row>
    <row r="23" spans="1:4" x14ac:dyDescent="0.3">
      <c r="A23" s="1" t="s">
        <v>56</v>
      </c>
      <c r="B23" s="2">
        <f>1-0.2</f>
        <v>0.8</v>
      </c>
      <c r="C23" s="2">
        <f>1-0.186</f>
        <v>0.81400000000000006</v>
      </c>
    </row>
    <row r="24" spans="1:4" x14ac:dyDescent="0.3">
      <c r="A24" s="1" t="s">
        <v>53</v>
      </c>
      <c r="B24" s="2">
        <v>2.1070000000000002</v>
      </c>
      <c r="C24" s="2">
        <v>0</v>
      </c>
    </row>
    <row r="25" spans="1:4" x14ac:dyDescent="0.3">
      <c r="A25" s="1" t="s">
        <v>54</v>
      </c>
      <c r="B25" s="2">
        <f>1-0.188</f>
        <v>0.81200000000000006</v>
      </c>
      <c r="C25" s="2">
        <v>0</v>
      </c>
    </row>
    <row r="26" spans="1:4" x14ac:dyDescent="0.2">
      <c r="A26" s="1" t="s">
        <v>8</v>
      </c>
      <c r="B26" s="8">
        <f>(B2/129)*100</f>
        <v>70.542635658914733</v>
      </c>
      <c r="C26" s="8">
        <f>(C2/129)*100</f>
        <v>29.457364341085274</v>
      </c>
    </row>
    <row r="27" spans="1:4" x14ac:dyDescent="0.3">
      <c r="A27" s="1" t="s">
        <v>37</v>
      </c>
      <c r="B27" s="9">
        <f>91/182.1</f>
        <v>0.499725425590335</v>
      </c>
      <c r="C27" s="9">
        <f>38/96.6</f>
        <v>0.39337474120082816</v>
      </c>
    </row>
    <row r="28" spans="1:4" x14ac:dyDescent="0.3">
      <c r="A28" s="1" t="s">
        <v>9</v>
      </c>
      <c r="B28" s="2">
        <f>(B3/7)*100</f>
        <v>57.142857142857139</v>
      </c>
      <c r="C28" s="2">
        <f>(C3/7)*100</f>
        <v>42.857142857142854</v>
      </c>
    </row>
    <row r="29" spans="1:4" x14ac:dyDescent="0.3">
      <c r="A29" s="1" t="s">
        <v>38</v>
      </c>
      <c r="B29" s="9">
        <f>4/182.1</f>
        <v>2.1965952773201538E-2</v>
      </c>
      <c r="C29" s="9">
        <f>3/96.6</f>
        <v>3.1055900621118016E-2</v>
      </c>
    </row>
    <row r="30" spans="1:4" x14ac:dyDescent="0.3">
      <c r="A30" s="1" t="s">
        <v>10</v>
      </c>
      <c r="B30" s="2">
        <f>(B4/8)*100</f>
        <v>75</v>
      </c>
      <c r="C30" s="2">
        <f>(C4/8)*100</f>
        <v>25</v>
      </c>
    </row>
    <row r="31" spans="1:4" x14ac:dyDescent="0.3">
      <c r="A31" s="1" t="s">
        <v>39</v>
      </c>
      <c r="B31" s="9">
        <f>6/182.1</f>
        <v>3.2948929159802305E-2</v>
      </c>
      <c r="C31" s="9">
        <f>2/96.6</f>
        <v>2.0703933747412008E-2</v>
      </c>
    </row>
    <row r="32" spans="1:4" x14ac:dyDescent="0.3">
      <c r="A32" s="1" t="s">
        <v>11</v>
      </c>
      <c r="B32" s="2">
        <f>(B5/26)*100</f>
        <v>84.615384615384613</v>
      </c>
      <c r="C32" s="2">
        <f>(C5/26)*100</f>
        <v>15.384615384615385</v>
      </c>
    </row>
    <row r="33" spans="1:3" x14ac:dyDescent="0.3">
      <c r="A33" s="1" t="s">
        <v>40</v>
      </c>
      <c r="B33" s="9">
        <f>22/182.1</f>
        <v>0.12081274025260846</v>
      </c>
      <c r="C33" s="9">
        <f>4/96.6</f>
        <v>4.1407867494824016E-2</v>
      </c>
    </row>
    <row r="34" spans="1:3" x14ac:dyDescent="0.3">
      <c r="A34" s="1" t="s">
        <v>23</v>
      </c>
      <c r="B34" s="2">
        <f>(B6/52)*100</f>
        <v>48.07692307692308</v>
      </c>
      <c r="C34" s="2">
        <f>(C6/52)*100</f>
        <v>51.923076923076927</v>
      </c>
    </row>
    <row r="35" spans="1:3" x14ac:dyDescent="0.3">
      <c r="A35" s="1" t="s">
        <v>41</v>
      </c>
      <c r="B35" s="9">
        <f>25/182.1</f>
        <v>0.13728720483250961</v>
      </c>
      <c r="C35" s="9">
        <f>27/96.6</f>
        <v>0.27950310559006214</v>
      </c>
    </row>
    <row r="36" spans="1:3" x14ac:dyDescent="0.3">
      <c r="A36" s="1" t="s">
        <v>25</v>
      </c>
      <c r="B36" s="2">
        <f>(B7/1)*100</f>
        <v>0</v>
      </c>
      <c r="C36" s="2">
        <f>(C7/1)*100</f>
        <v>100</v>
      </c>
    </row>
    <row r="37" spans="1:3" x14ac:dyDescent="0.3">
      <c r="A37" s="1" t="s">
        <v>42</v>
      </c>
      <c r="B37" s="9">
        <f>0/182.1</f>
        <v>0</v>
      </c>
      <c r="C37" s="9">
        <f>1/96.6</f>
        <v>1.0351966873706004E-2</v>
      </c>
    </row>
    <row r="38" spans="1:3" x14ac:dyDescent="0.3">
      <c r="A38" s="1" t="s">
        <v>20</v>
      </c>
      <c r="B38" s="4">
        <f>(B8/12)*100</f>
        <v>83.333333333333343</v>
      </c>
      <c r="C38" s="4">
        <f>(C8/12)*100</f>
        <v>16.666666666666664</v>
      </c>
    </row>
    <row r="39" spans="1:3" x14ac:dyDescent="0.3">
      <c r="A39" s="1" t="s">
        <v>43</v>
      </c>
      <c r="B39" s="9">
        <f>10/182.1</f>
        <v>5.4914881933003847E-2</v>
      </c>
      <c r="C39" s="9">
        <f>2/96.6</f>
        <v>2.0703933747412008E-2</v>
      </c>
    </row>
    <row r="40" spans="1:3" x14ac:dyDescent="0.3">
      <c r="A40" s="1" t="s">
        <v>12</v>
      </c>
      <c r="B40" s="2">
        <f>(B9/42)*100</f>
        <v>61.904761904761905</v>
      </c>
      <c r="C40" s="2">
        <f>(C9/42)*100</f>
        <v>38.095238095238095</v>
      </c>
    </row>
    <row r="41" spans="1:3" x14ac:dyDescent="0.3">
      <c r="A41" s="1" t="s">
        <v>44</v>
      </c>
      <c r="B41" s="9">
        <f>26/182.1</f>
        <v>0.14277869302581001</v>
      </c>
      <c r="C41" s="9">
        <f>16/96.6</f>
        <v>0.16563146997929606</v>
      </c>
    </row>
    <row r="42" spans="1:3" x14ac:dyDescent="0.3">
      <c r="A42" s="1" t="s">
        <v>27</v>
      </c>
      <c r="B42" s="2">
        <f>(B10/12)*100</f>
        <v>75</v>
      </c>
      <c r="C42" s="2">
        <f>(C10/12)*100</f>
        <v>25</v>
      </c>
    </row>
    <row r="43" spans="1:3" x14ac:dyDescent="0.3">
      <c r="A43" s="1" t="s">
        <v>45</v>
      </c>
      <c r="B43" s="9">
        <f>9/182.1</f>
        <v>4.9423393739703461E-2</v>
      </c>
      <c r="C43" s="9">
        <f>3/96.6</f>
        <v>3.1055900621118016E-2</v>
      </c>
    </row>
    <row r="44" spans="1:3" x14ac:dyDescent="0.3">
      <c r="A44" s="1" t="s">
        <v>22</v>
      </c>
      <c r="B44" s="2">
        <f>(B11/19)*100</f>
        <v>52.631578947368418</v>
      </c>
      <c r="C44" s="2">
        <f>(C11/19)*100</f>
        <v>47.368421052631575</v>
      </c>
    </row>
    <row r="45" spans="1:3" x14ac:dyDescent="0.3">
      <c r="A45" s="1" t="s">
        <v>46</v>
      </c>
      <c r="B45" s="9">
        <f>10/182.1</f>
        <v>5.4914881933003847E-2</v>
      </c>
      <c r="C45" s="9">
        <f>9/96.6</f>
        <v>9.3167701863354047E-2</v>
      </c>
    </row>
    <row r="46" spans="1:3" x14ac:dyDescent="0.3">
      <c r="A46" s="1" t="s">
        <v>30</v>
      </c>
      <c r="B46" s="2">
        <f>(B12/17)*100</f>
        <v>35.294117647058826</v>
      </c>
      <c r="C46" s="2">
        <f>(C12/17)*100</f>
        <v>64.705882352941174</v>
      </c>
    </row>
    <row r="47" spans="1:3" x14ac:dyDescent="0.3">
      <c r="A47" s="1" t="s">
        <v>47</v>
      </c>
      <c r="B47" s="9">
        <f>6/182.1</f>
        <v>3.2948929159802305E-2</v>
      </c>
      <c r="C47" s="9">
        <f>11/96.6</f>
        <v>0.11387163561076605</v>
      </c>
    </row>
    <row r="48" spans="1:3" x14ac:dyDescent="0.3">
      <c r="A48" s="1" t="s">
        <v>31</v>
      </c>
      <c r="B48" s="2">
        <f>(B13/8)*100</f>
        <v>75</v>
      </c>
      <c r="C48" s="2">
        <f>(C13/8)*100</f>
        <v>25</v>
      </c>
    </row>
    <row r="49" spans="1:4" x14ac:dyDescent="0.2">
      <c r="A49" s="1" t="s">
        <v>48</v>
      </c>
      <c r="B49" s="9">
        <f>6/182.1</f>
        <v>3.2948929159802305E-2</v>
      </c>
      <c r="C49" s="9">
        <f>2/96.6</f>
        <v>2.0703933747412008E-2</v>
      </c>
      <c r="D49" s="6"/>
    </row>
    <row r="50" spans="1:4" x14ac:dyDescent="0.3">
      <c r="A50" s="1" t="s">
        <v>13</v>
      </c>
      <c r="B50" s="2">
        <f>(B14/2)*100</f>
        <v>50</v>
      </c>
      <c r="C50" s="2">
        <f>(C14/2)*100</f>
        <v>50</v>
      </c>
    </row>
    <row r="51" spans="1:4" x14ac:dyDescent="0.3">
      <c r="A51" s="1" t="s">
        <v>49</v>
      </c>
      <c r="B51" s="9">
        <f>1/182.1</f>
        <v>5.4914881933003845E-3</v>
      </c>
      <c r="C51" s="9">
        <f>1/96.6</f>
        <v>1.0351966873706004E-2</v>
      </c>
    </row>
    <row r="52" spans="1:4" x14ac:dyDescent="0.3">
      <c r="A52" s="1" t="s">
        <v>32</v>
      </c>
      <c r="B52" s="2">
        <f>(B15/5)*100</f>
        <v>100</v>
      </c>
      <c r="C52" s="2">
        <f>(C15/5)*100</f>
        <v>0</v>
      </c>
    </row>
    <row r="53" spans="1:4" x14ac:dyDescent="0.3">
      <c r="A53" s="1" t="s">
        <v>50</v>
      </c>
      <c r="B53" s="9">
        <f>5/182.1</f>
        <v>2.7457440966501923E-2</v>
      </c>
      <c r="C53" s="9">
        <f>0/96.6</f>
        <v>0</v>
      </c>
    </row>
    <row r="54" spans="1:4" x14ac:dyDescent="0.3">
      <c r="A54" s="1" t="s">
        <v>15</v>
      </c>
      <c r="B54" s="2">
        <f>(B16/5)*100</f>
        <v>80</v>
      </c>
      <c r="C54" s="2">
        <f>(C16/5)*100</f>
        <v>20</v>
      </c>
    </row>
    <row r="55" spans="1:4" x14ac:dyDescent="0.3">
      <c r="A55" s="1" t="s">
        <v>51</v>
      </c>
      <c r="B55" s="9">
        <f>4/182.1</f>
        <v>2.1965952773201538E-2</v>
      </c>
      <c r="C55" s="9">
        <f>1/96.6</f>
        <v>1.0351966873706004E-2</v>
      </c>
    </row>
    <row r="56" spans="1:4" x14ac:dyDescent="0.3">
      <c r="A56" s="1" t="s">
        <v>14</v>
      </c>
      <c r="B56" s="2">
        <f>(B17/4)*100</f>
        <v>100</v>
      </c>
      <c r="C56" s="2">
        <f>(C17/15)*100</f>
        <v>0</v>
      </c>
    </row>
    <row r="57" spans="1:4" x14ac:dyDescent="0.3">
      <c r="A57" s="1" t="s">
        <v>52</v>
      </c>
      <c r="B57" s="9">
        <f>4/182.1</f>
        <v>2.1965952773201538E-2</v>
      </c>
      <c r="C57" s="9">
        <f>0/96.6</f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Nana Blanc</cp:lastModifiedBy>
  <dcterms:created xsi:type="dcterms:W3CDTF">2022-06-14T14:12:15Z</dcterms:created>
  <dcterms:modified xsi:type="dcterms:W3CDTF">2022-08-19T04:02:38Z</dcterms:modified>
</cp:coreProperties>
</file>