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264F26B6-F2D2-4C3C-AA8C-0B68188A4E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C29" i="1"/>
  <c r="B29" i="1"/>
  <c r="B31" i="1"/>
  <c r="D75" i="1"/>
  <c r="C75" i="1"/>
  <c r="B75" i="1"/>
  <c r="C74" i="1"/>
  <c r="D74" i="1"/>
  <c r="B74" i="1"/>
  <c r="D73" i="1"/>
  <c r="C73" i="1"/>
  <c r="B73" i="1"/>
  <c r="C72" i="1"/>
  <c r="D72" i="1"/>
  <c r="B72" i="1"/>
  <c r="D71" i="1"/>
  <c r="C71" i="1"/>
  <c r="B71" i="1"/>
  <c r="C70" i="1"/>
  <c r="D70" i="1"/>
  <c r="B70" i="1"/>
  <c r="D69" i="1"/>
  <c r="C69" i="1"/>
  <c r="B69" i="1"/>
  <c r="C68" i="1"/>
  <c r="D68" i="1"/>
  <c r="B68" i="1"/>
  <c r="D67" i="1"/>
  <c r="C67" i="1"/>
  <c r="B67" i="1"/>
  <c r="C66" i="1"/>
  <c r="D66" i="1"/>
  <c r="B66" i="1"/>
  <c r="D65" i="1"/>
  <c r="C65" i="1"/>
  <c r="B65" i="1"/>
  <c r="C64" i="1"/>
  <c r="D64" i="1"/>
  <c r="B64" i="1"/>
  <c r="D63" i="1"/>
  <c r="C63" i="1"/>
  <c r="B63" i="1"/>
  <c r="C62" i="1"/>
  <c r="D62" i="1"/>
  <c r="B62" i="1"/>
  <c r="D61" i="1"/>
  <c r="C61" i="1"/>
  <c r="B61" i="1"/>
  <c r="C60" i="1"/>
  <c r="D60" i="1"/>
  <c r="B60" i="1"/>
  <c r="D59" i="1"/>
  <c r="C59" i="1"/>
  <c r="B59" i="1"/>
  <c r="C58" i="1"/>
  <c r="D58" i="1"/>
  <c r="B58" i="1"/>
  <c r="D57" i="1"/>
  <c r="C57" i="1"/>
  <c r="B57" i="1"/>
  <c r="C56" i="1"/>
  <c r="D56" i="1"/>
  <c r="B56" i="1"/>
  <c r="D55" i="1"/>
  <c r="C55" i="1"/>
  <c r="B55" i="1"/>
  <c r="C54" i="1"/>
  <c r="D54" i="1"/>
  <c r="B54" i="1"/>
  <c r="D53" i="1"/>
  <c r="C53" i="1"/>
  <c r="B53" i="1"/>
  <c r="C52" i="1"/>
  <c r="D52" i="1"/>
  <c r="B52" i="1"/>
  <c r="D51" i="1"/>
  <c r="C51" i="1"/>
  <c r="B51" i="1"/>
  <c r="C50" i="1"/>
  <c r="D50" i="1"/>
  <c r="B50" i="1"/>
  <c r="D49" i="1"/>
  <c r="C49" i="1"/>
  <c r="B49" i="1"/>
  <c r="C48" i="1"/>
  <c r="D48" i="1"/>
  <c r="B48" i="1"/>
  <c r="D47" i="1"/>
  <c r="C47" i="1"/>
  <c r="B47" i="1"/>
  <c r="C46" i="1"/>
  <c r="D46" i="1"/>
  <c r="B46" i="1"/>
  <c r="D45" i="1"/>
  <c r="C45" i="1"/>
  <c r="B45" i="1"/>
  <c r="C44" i="1"/>
  <c r="D44" i="1"/>
  <c r="B44" i="1"/>
  <c r="D43" i="1"/>
  <c r="C43" i="1"/>
  <c r="B43" i="1"/>
  <c r="C42" i="1"/>
  <c r="D42" i="1"/>
  <c r="B42" i="1"/>
  <c r="D41" i="1"/>
  <c r="C41" i="1"/>
  <c r="B41" i="1"/>
  <c r="C40" i="1"/>
  <c r="D40" i="1"/>
  <c r="B40" i="1"/>
  <c r="D39" i="1"/>
  <c r="C39" i="1"/>
  <c r="B39" i="1"/>
  <c r="C38" i="1"/>
  <c r="D38" i="1"/>
  <c r="B38" i="1"/>
  <c r="D37" i="1"/>
  <c r="C37" i="1"/>
  <c r="B37" i="1"/>
  <c r="C36" i="1"/>
  <c r="D36" i="1"/>
  <c r="B36" i="1"/>
  <c r="D35" i="1"/>
  <c r="C35" i="1"/>
  <c r="B35" i="1"/>
  <c r="C34" i="1"/>
  <c r="D34" i="1"/>
  <c r="B34" i="1"/>
  <c r="D33" i="1"/>
  <c r="C33" i="1"/>
  <c r="B33" i="1"/>
  <c r="C32" i="1"/>
  <c r="D32" i="1"/>
  <c r="B32" i="1"/>
  <c r="D27" i="1"/>
  <c r="C27" i="1"/>
  <c r="B27" i="1"/>
  <c r="C24" i="1"/>
  <c r="C26" i="1" s="1"/>
  <c r="D24" i="1"/>
  <c r="B24" i="1"/>
  <c r="B26" i="1" l="1"/>
  <c r="D26" i="1"/>
</calcChain>
</file>

<file path=xl/sharedStrings.xml><?xml version="1.0" encoding="utf-8"?>
<sst xmlns="http://schemas.openxmlformats.org/spreadsheetml/2006/main" count="75" uniqueCount="75">
  <si>
    <t>Cormorán Imperial</t>
  </si>
  <si>
    <t>Yeco</t>
  </si>
  <si>
    <t>Cormorán de las Rocas</t>
  </si>
  <si>
    <t>Gaviota Dominicana</t>
  </si>
  <si>
    <t>Yunco de Magallanes</t>
  </si>
  <si>
    <t>Quetro No Volador</t>
  </si>
  <si>
    <t>Canquén</t>
  </si>
  <si>
    <t>Pilpilén Austral</t>
  </si>
  <si>
    <t>Martín Pescador</t>
  </si>
  <si>
    <t>Churrete</t>
  </si>
  <si>
    <t>%</t>
  </si>
  <si>
    <t>% Cormorán Imperial</t>
  </si>
  <si>
    <t>% Yeco</t>
  </si>
  <si>
    <t>% Cormorán de las Rocas</t>
  </si>
  <si>
    <t>% Gaviota Dominicana</t>
  </si>
  <si>
    <t>% Quetro No Volador</t>
  </si>
  <si>
    <t>% Churrete</t>
  </si>
  <si>
    <t>% Martín Pescador</t>
  </si>
  <si>
    <t>% Jote Cabeza Colorada</t>
  </si>
  <si>
    <t>% Cóndor</t>
  </si>
  <si>
    <t>% Yunco de Magallanes</t>
  </si>
  <si>
    <t>% Canquén</t>
  </si>
  <si>
    <t>% Pilpilén Austral</t>
  </si>
  <si>
    <t>Jote Cabeza Colorada</t>
  </si>
  <si>
    <t>Cóndor</t>
  </si>
  <si>
    <t>Petrel Gigante</t>
  </si>
  <si>
    <t>% Petrel Gigante</t>
  </si>
  <si>
    <t>Caranca</t>
  </si>
  <si>
    <t>% Caranca</t>
  </si>
  <si>
    <t>Albatros Ceja Negra</t>
  </si>
  <si>
    <t>% Albatros Ceja Negra</t>
  </si>
  <si>
    <t>Huairavo</t>
  </si>
  <si>
    <t>% Huairavo</t>
  </si>
  <si>
    <t>Salteador chileno</t>
  </si>
  <si>
    <t>Pingüino de Magallanes</t>
  </si>
  <si>
    <t>% Salteador chileno</t>
  </si>
  <si>
    <t>% Pingüino de Magallanes</t>
  </si>
  <si>
    <t>Fardela frente Blanca</t>
  </si>
  <si>
    <t>Juarjual</t>
  </si>
  <si>
    <t>Pilpilén Negro</t>
  </si>
  <si>
    <t>% Fardela frente Blanca</t>
  </si>
  <si>
    <t>% Juarjual</t>
  </si>
  <si>
    <t>% Pilpilén Negro</t>
  </si>
  <si>
    <t>Gaviotín Suramericano</t>
  </si>
  <si>
    <t>% Gaviotín Suramericano</t>
  </si>
  <si>
    <t>Sector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</si>
  <si>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</si>
  <si>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</si>
  <si>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</si>
  <si>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</si>
  <si>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</si>
  <si>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</si>
  <si>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</si>
  <si>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Gaviotín Suramericano</t>
  </si>
  <si>
    <t>Density Petrel Gigante</t>
  </si>
  <si>
    <t>Density Fardela frente Blanca</t>
  </si>
  <si>
    <t>Density Albatros Ceja Negra</t>
  </si>
  <si>
    <t>Density Salteador chileno</t>
  </si>
  <si>
    <t>Density Yunco de Magallanes</t>
  </si>
  <si>
    <t>Density Quetro No Volador</t>
  </si>
  <si>
    <t>Density Caranca</t>
  </si>
  <si>
    <t>Density Canquén</t>
  </si>
  <si>
    <t>Density Juarjual</t>
  </si>
  <si>
    <t>Density Pilpilén Austral</t>
  </si>
  <si>
    <t>Density Pilpilén Negro</t>
  </si>
  <si>
    <t>Density Churrete</t>
  </si>
  <si>
    <t>Density Pingüino de Magallanes</t>
  </si>
  <si>
    <t>Density Martín Pescador</t>
  </si>
  <si>
    <t>Density Huairavo</t>
  </si>
  <si>
    <t>Density Jote Cabeza Colorada</t>
  </si>
  <si>
    <t>Density Cóndor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</si>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</sst>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vertical="center"/>
    </xf>
    <xf numFmtId="0" fontId="2" fillId="0" borderId="6" xfId="0" applyFont="1" applyBorder="1"/>
    <xf numFmtId="49" fontId="2" fillId="0" borderId="8" xfId="0" applyNumberFormat="1" applyFont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abSelected="1" workbookViewId="0">
      <selection activeCell="A29" sqref="A29"/>
    </sheetView>
  </sheetViews>
  <sheetFormatPr baseColWidth="10" defaultColWidth="8.88671875" defaultRowHeight="11.4" x14ac:dyDescent="0.3"/>
  <cols>
    <col min="1" max="1" width="39.21875" style="1" customWidth="1"/>
    <col min="2" max="2" width="12" style="1" customWidth="1"/>
    <col min="3" max="4" width="9.88671875" style="1" customWidth="1"/>
    <col min="5" max="5" width="8.88671875" style="1"/>
    <col min="6" max="6" width="10.109375" style="1" bestFit="1" customWidth="1"/>
    <col min="7" max="7" width="10.6640625" style="1" bestFit="1" customWidth="1"/>
    <col min="8" max="8" width="10.109375" style="1" bestFit="1" customWidth="1"/>
    <col min="9" max="16384" width="8.88671875" style="1"/>
  </cols>
  <sheetData>
    <row r="1" spans="1:5" x14ac:dyDescent="0.3">
      <c r="A1" s="9" t="s">
        <v>45</v>
      </c>
      <c r="B1" s="22">
        <v>1</v>
      </c>
      <c r="C1" s="10">
        <v>2</v>
      </c>
      <c r="D1" s="26">
        <v>3</v>
      </c>
    </row>
    <row r="2" spans="1:5" x14ac:dyDescent="0.3">
      <c r="A2" s="23" t="s">
        <v>0</v>
      </c>
      <c r="B2" s="13">
        <v>9</v>
      </c>
      <c r="C2" s="19">
        <v>13</v>
      </c>
      <c r="D2" s="14">
        <v>28</v>
      </c>
      <c r="E2" s="3"/>
    </row>
    <row r="3" spans="1:5" x14ac:dyDescent="0.3">
      <c r="A3" s="23" t="s">
        <v>1</v>
      </c>
      <c r="B3" s="15">
        <v>3</v>
      </c>
      <c r="C3" s="20">
        <v>16</v>
      </c>
      <c r="D3" s="16">
        <v>0</v>
      </c>
      <c r="E3" s="3"/>
    </row>
    <row r="4" spans="1:5" x14ac:dyDescent="0.3">
      <c r="A4" s="23" t="s">
        <v>2</v>
      </c>
      <c r="B4" s="15">
        <v>45</v>
      </c>
      <c r="C4" s="20">
        <v>25</v>
      </c>
      <c r="D4" s="16">
        <v>26</v>
      </c>
      <c r="E4" s="3"/>
    </row>
    <row r="5" spans="1:5" x14ac:dyDescent="0.3">
      <c r="A5" s="23" t="s">
        <v>3</v>
      </c>
      <c r="B5" s="15">
        <v>6</v>
      </c>
      <c r="C5" s="20">
        <v>1</v>
      </c>
      <c r="D5" s="16">
        <v>4</v>
      </c>
      <c r="E5" s="3"/>
    </row>
    <row r="6" spans="1:5" x14ac:dyDescent="0.3">
      <c r="A6" s="23" t="s">
        <v>43</v>
      </c>
      <c r="B6" s="15">
        <v>7</v>
      </c>
      <c r="C6" s="20">
        <v>0</v>
      </c>
      <c r="D6" s="16">
        <v>0</v>
      </c>
      <c r="E6" s="3"/>
    </row>
    <row r="7" spans="1:5" x14ac:dyDescent="0.3">
      <c r="A7" s="23" t="s">
        <v>25</v>
      </c>
      <c r="B7" s="15">
        <v>4</v>
      </c>
      <c r="C7" s="20">
        <v>3</v>
      </c>
      <c r="D7" s="16">
        <v>2</v>
      </c>
      <c r="E7" s="3"/>
    </row>
    <row r="8" spans="1:5" x14ac:dyDescent="0.3">
      <c r="A8" s="23" t="s">
        <v>37</v>
      </c>
      <c r="B8" s="15">
        <v>0</v>
      </c>
      <c r="C8" s="20">
        <v>1</v>
      </c>
      <c r="D8" s="16">
        <v>0</v>
      </c>
      <c r="E8" s="3"/>
    </row>
    <row r="9" spans="1:5" x14ac:dyDescent="0.3">
      <c r="A9" s="23" t="s">
        <v>29</v>
      </c>
      <c r="B9" s="15">
        <v>34</v>
      </c>
      <c r="C9" s="20">
        <v>17</v>
      </c>
      <c r="D9" s="16">
        <v>1</v>
      </c>
      <c r="E9" s="3"/>
    </row>
    <row r="10" spans="1:5" x14ac:dyDescent="0.3">
      <c r="A10" s="23" t="s">
        <v>33</v>
      </c>
      <c r="B10" s="15">
        <v>17</v>
      </c>
      <c r="C10" s="20">
        <v>5</v>
      </c>
      <c r="D10" s="16">
        <v>2</v>
      </c>
      <c r="E10" s="3"/>
    </row>
    <row r="11" spans="1:5" x14ac:dyDescent="0.2">
      <c r="A11" s="24" t="s">
        <v>4</v>
      </c>
      <c r="B11" s="4">
        <v>4</v>
      </c>
      <c r="C11" s="5">
        <v>11</v>
      </c>
      <c r="D11" s="6">
        <v>2</v>
      </c>
      <c r="E11" s="3"/>
    </row>
    <row r="12" spans="1:5" x14ac:dyDescent="0.3">
      <c r="A12" s="23" t="s">
        <v>5</v>
      </c>
      <c r="B12" s="15">
        <v>48</v>
      </c>
      <c r="C12" s="20">
        <v>22</v>
      </c>
      <c r="D12" s="16">
        <v>11</v>
      </c>
      <c r="E12" s="3"/>
    </row>
    <row r="13" spans="1:5" x14ac:dyDescent="0.3">
      <c r="A13" s="23" t="s">
        <v>27</v>
      </c>
      <c r="B13" s="15">
        <v>13</v>
      </c>
      <c r="C13" s="20">
        <v>28</v>
      </c>
      <c r="D13" s="16">
        <v>31</v>
      </c>
      <c r="E13" s="3"/>
    </row>
    <row r="14" spans="1:5" x14ac:dyDescent="0.3">
      <c r="A14" s="23" t="s">
        <v>6</v>
      </c>
      <c r="B14" s="15">
        <v>5</v>
      </c>
      <c r="C14" s="20">
        <v>6</v>
      </c>
      <c r="D14" s="16">
        <v>0</v>
      </c>
      <c r="E14" s="3"/>
    </row>
    <row r="15" spans="1:5" x14ac:dyDescent="0.3">
      <c r="A15" s="23" t="s">
        <v>38</v>
      </c>
      <c r="B15" s="15">
        <v>0</v>
      </c>
      <c r="C15" s="20">
        <v>2</v>
      </c>
      <c r="D15" s="16">
        <v>0</v>
      </c>
      <c r="E15" s="3"/>
    </row>
    <row r="16" spans="1:5" x14ac:dyDescent="0.3">
      <c r="A16" s="23" t="s">
        <v>7</v>
      </c>
      <c r="B16" s="15">
        <v>5</v>
      </c>
      <c r="C16" s="20">
        <v>2</v>
      </c>
      <c r="D16" s="16">
        <v>2</v>
      </c>
      <c r="E16" s="3"/>
    </row>
    <row r="17" spans="1:5" x14ac:dyDescent="0.3">
      <c r="A17" s="23" t="s">
        <v>39</v>
      </c>
      <c r="B17" s="15">
        <v>0</v>
      </c>
      <c r="C17" s="20">
        <v>2</v>
      </c>
      <c r="D17" s="16">
        <v>0</v>
      </c>
      <c r="E17" s="3"/>
    </row>
    <row r="18" spans="1:5" x14ac:dyDescent="0.3">
      <c r="A18" s="23" t="s">
        <v>9</v>
      </c>
      <c r="B18" s="15">
        <v>5</v>
      </c>
      <c r="C18" s="20">
        <v>6</v>
      </c>
      <c r="D18" s="16">
        <v>0</v>
      </c>
      <c r="E18" s="3"/>
    </row>
    <row r="19" spans="1:5" x14ac:dyDescent="0.3">
      <c r="A19" s="23" t="s">
        <v>34</v>
      </c>
      <c r="B19" s="15">
        <v>0</v>
      </c>
      <c r="C19" s="20">
        <v>16</v>
      </c>
      <c r="D19" s="16">
        <v>8</v>
      </c>
      <c r="E19" s="3"/>
    </row>
    <row r="20" spans="1:5" x14ac:dyDescent="0.3">
      <c r="A20" s="23" t="s">
        <v>8</v>
      </c>
      <c r="B20" s="15">
        <v>1</v>
      </c>
      <c r="C20" s="20">
        <v>2</v>
      </c>
      <c r="D20" s="16">
        <v>0</v>
      </c>
      <c r="E20" s="3"/>
    </row>
    <row r="21" spans="1:5" x14ac:dyDescent="0.3">
      <c r="A21" s="23" t="s">
        <v>31</v>
      </c>
      <c r="B21" s="15">
        <v>0</v>
      </c>
      <c r="C21" s="20">
        <v>1</v>
      </c>
      <c r="D21" s="16">
        <v>1</v>
      </c>
      <c r="E21" s="3"/>
    </row>
    <row r="22" spans="1:5" x14ac:dyDescent="0.3">
      <c r="A22" s="23" t="s">
        <v>23</v>
      </c>
      <c r="B22" s="15">
        <v>0</v>
      </c>
      <c r="C22" s="20">
        <v>2</v>
      </c>
      <c r="D22" s="16">
        <v>0</v>
      </c>
      <c r="E22" s="3"/>
    </row>
    <row r="23" spans="1:5" x14ac:dyDescent="0.3">
      <c r="A23" s="25" t="s">
        <v>24</v>
      </c>
      <c r="B23" s="17">
        <v>1</v>
      </c>
      <c r="C23" s="21">
        <v>0</v>
      </c>
      <c r="D23" s="18">
        <v>0</v>
      </c>
      <c r="E23" s="3"/>
    </row>
    <row r="24" spans="1:5" x14ac:dyDescent="0.3">
      <c r="A24" s="1" t="s">
        <v>46</v>
      </c>
      <c r="B24" s="3">
        <f>SUM(B2:B23)</f>
        <v>207</v>
      </c>
      <c r="C24" s="3">
        <f t="shared" ref="C24:D24" si="0">SUM(C2:C23)</f>
        <v>181</v>
      </c>
      <c r="D24" s="3">
        <f t="shared" si="0"/>
        <v>118</v>
      </c>
      <c r="E24" s="3"/>
    </row>
    <row r="25" spans="1:5" x14ac:dyDescent="0.3">
      <c r="A25" s="1" t="s">
        <v>47</v>
      </c>
      <c r="B25" s="27">
        <v>86.6</v>
      </c>
      <c r="C25" s="27">
        <v>120</v>
      </c>
      <c r="D25" s="27">
        <v>30.4</v>
      </c>
    </row>
    <row r="26" spans="1:5" x14ac:dyDescent="0.3">
      <c r="A26" s="1" t="s">
        <v>10</v>
      </c>
      <c r="B26" s="2">
        <f>(B24/506)*100</f>
        <v>40.909090909090914</v>
      </c>
      <c r="C26" s="2">
        <f t="shared" ref="C26:D26" si="1">(C24/506)*100</f>
        <v>35.770750988142289</v>
      </c>
      <c r="D26" s="2">
        <f t="shared" si="1"/>
        <v>23.320158102766801</v>
      </c>
    </row>
    <row r="27" spans="1:5" x14ac:dyDescent="0.3">
      <c r="A27" s="1" t="s">
        <v>48</v>
      </c>
      <c r="B27" s="8">
        <f>207/86.6</f>
        <v>2.3903002309468824</v>
      </c>
      <c r="C27" s="8">
        <f>181/120</f>
        <v>1.5083333333333333</v>
      </c>
      <c r="D27" s="8">
        <f>118/30.4</f>
        <v>3.8815789473684212</v>
      </c>
    </row>
    <row r="28" spans="1:5" x14ac:dyDescent="0.3">
      <c r="A28" s="1" t="s">
        <v>73</v>
      </c>
      <c r="B28" s="2">
        <v>2.2349999999999999</v>
      </c>
      <c r="C28" s="2">
        <v>2.556</v>
      </c>
      <c r="D28" s="2">
        <v>1.901</v>
      </c>
    </row>
    <row r="29" spans="1:5" x14ac:dyDescent="0.3">
      <c r="A29" s="1" t="s">
        <v>74</v>
      </c>
      <c r="B29" s="2">
        <f>1-0.145</f>
        <v>0.85499999999999998</v>
      </c>
      <c r="C29" s="2">
        <f>1-0.095</f>
        <v>0.90500000000000003</v>
      </c>
      <c r="D29" s="2">
        <f>1-0.189</f>
        <v>0.81099999999999994</v>
      </c>
    </row>
    <row r="30" spans="1:5" x14ac:dyDescent="0.3">
      <c r="A30" s="1" t="s">
        <v>71</v>
      </c>
      <c r="B30" s="2">
        <v>2.4689999999999999</v>
      </c>
      <c r="C30" s="2">
        <v>0</v>
      </c>
      <c r="D30" s="2">
        <v>0</v>
      </c>
    </row>
    <row r="31" spans="1:5" x14ac:dyDescent="0.3">
      <c r="A31" s="1" t="s">
        <v>72</v>
      </c>
      <c r="B31" s="2">
        <f>1-0.111</f>
        <v>0.88900000000000001</v>
      </c>
      <c r="C31" s="2">
        <v>0</v>
      </c>
      <c r="D31" s="2">
        <v>0</v>
      </c>
    </row>
    <row r="32" spans="1:5" x14ac:dyDescent="0.2">
      <c r="A32" s="1" t="s">
        <v>11</v>
      </c>
      <c r="B32" s="11">
        <f>(B2/50)*100</f>
        <v>18</v>
      </c>
      <c r="C32" s="11">
        <f t="shared" ref="C32:D32" si="2">(C2/50)*100</f>
        <v>26</v>
      </c>
      <c r="D32" s="11">
        <f t="shared" si="2"/>
        <v>56.000000000000007</v>
      </c>
    </row>
    <row r="33" spans="1:5" x14ac:dyDescent="0.3">
      <c r="A33" s="1" t="s">
        <v>49</v>
      </c>
      <c r="B33" s="12">
        <f>9/86.6</f>
        <v>0.10392609699769054</v>
      </c>
      <c r="C33" s="12">
        <f>13/120</f>
        <v>0.10833333333333334</v>
      </c>
      <c r="D33" s="12">
        <f>28/30.4</f>
        <v>0.92105263157894746</v>
      </c>
    </row>
    <row r="34" spans="1:5" x14ac:dyDescent="0.3">
      <c r="A34" s="1" t="s">
        <v>12</v>
      </c>
      <c r="B34" s="2">
        <f>(B3/19)*100</f>
        <v>15.789473684210526</v>
      </c>
      <c r="C34" s="2">
        <f>(C3/19)*100</f>
        <v>84.210526315789465</v>
      </c>
      <c r="D34" s="2">
        <f>(D3/19)*100</f>
        <v>0</v>
      </c>
    </row>
    <row r="35" spans="1:5" x14ac:dyDescent="0.3">
      <c r="A35" s="1" t="s">
        <v>50</v>
      </c>
      <c r="B35" s="12">
        <f>3/86.6</f>
        <v>3.4642032332563515E-2</v>
      </c>
      <c r="C35" s="12">
        <f>16/120</f>
        <v>0.13333333333333333</v>
      </c>
      <c r="D35" s="12">
        <f>0/30.4</f>
        <v>0</v>
      </c>
    </row>
    <row r="36" spans="1:5" x14ac:dyDescent="0.3">
      <c r="A36" s="1" t="s">
        <v>13</v>
      </c>
      <c r="B36" s="2">
        <f>(B4/96)*100</f>
        <v>46.875</v>
      </c>
      <c r="C36" s="2">
        <f>(C4/96)*100</f>
        <v>26.041666666666668</v>
      </c>
      <c r="D36" s="2">
        <f>(D4/96)*100</f>
        <v>27.083333333333332</v>
      </c>
    </row>
    <row r="37" spans="1:5" x14ac:dyDescent="0.3">
      <c r="A37" s="1" t="s">
        <v>51</v>
      </c>
      <c r="B37" s="12">
        <f>45/86.6</f>
        <v>0.51963048498845266</v>
      </c>
      <c r="C37" s="12">
        <f>25/120</f>
        <v>0.20833333333333334</v>
      </c>
      <c r="D37" s="12">
        <f>26/30.4</f>
        <v>0.85526315789473684</v>
      </c>
    </row>
    <row r="38" spans="1:5" x14ac:dyDescent="0.3">
      <c r="A38" s="1" t="s">
        <v>14</v>
      </c>
      <c r="B38" s="2">
        <f>(B5/11)*100</f>
        <v>54.54545454545454</v>
      </c>
      <c r="C38" s="2">
        <f>(C5/11)*100</f>
        <v>9.0909090909090917</v>
      </c>
      <c r="D38" s="2">
        <f>(D5/11)*100</f>
        <v>36.363636363636367</v>
      </c>
    </row>
    <row r="39" spans="1:5" x14ac:dyDescent="0.3">
      <c r="A39" s="1" t="s">
        <v>52</v>
      </c>
      <c r="B39" s="12">
        <f>6/86.6</f>
        <v>6.9284064665127029E-2</v>
      </c>
      <c r="C39" s="12">
        <f>1/120</f>
        <v>8.3333333333333332E-3</v>
      </c>
      <c r="D39" s="12">
        <f>4/30.4</f>
        <v>0.13157894736842105</v>
      </c>
    </row>
    <row r="40" spans="1:5" x14ac:dyDescent="0.3">
      <c r="A40" s="1" t="s">
        <v>44</v>
      </c>
      <c r="B40" s="2">
        <f>(B6/7)*100</f>
        <v>100</v>
      </c>
      <c r="C40" s="2">
        <f>(C6/7)*100</f>
        <v>0</v>
      </c>
      <c r="D40" s="2">
        <f>(D6/7)*100</f>
        <v>0</v>
      </c>
    </row>
    <row r="41" spans="1:5" x14ac:dyDescent="0.3">
      <c r="A41" s="1" t="s">
        <v>53</v>
      </c>
      <c r="B41" s="12">
        <f>7/86.6</f>
        <v>8.0831408775981536E-2</v>
      </c>
      <c r="C41" s="12">
        <f>0/120</f>
        <v>0</v>
      </c>
      <c r="D41" s="12">
        <f>0/30.4</f>
        <v>0</v>
      </c>
    </row>
    <row r="42" spans="1:5" x14ac:dyDescent="0.3">
      <c r="A42" s="1" t="s">
        <v>26</v>
      </c>
      <c r="B42" s="2">
        <f>(B7/9)*100</f>
        <v>44.444444444444443</v>
      </c>
      <c r="C42" s="2">
        <f>(C7/9)*100</f>
        <v>33.333333333333329</v>
      </c>
      <c r="D42" s="2">
        <f>(D7/9)*100</f>
        <v>22.222222222222221</v>
      </c>
    </row>
    <row r="43" spans="1:5" x14ac:dyDescent="0.3">
      <c r="A43" s="1" t="s">
        <v>54</v>
      </c>
      <c r="B43" s="12">
        <f>4/86.6</f>
        <v>4.6189376443418015E-2</v>
      </c>
      <c r="C43" s="12">
        <f>3/120</f>
        <v>2.5000000000000001E-2</v>
      </c>
      <c r="D43" s="12">
        <f>2/30.4</f>
        <v>6.5789473684210523E-2</v>
      </c>
    </row>
    <row r="44" spans="1:5" x14ac:dyDescent="0.3">
      <c r="A44" s="1" t="s">
        <v>40</v>
      </c>
      <c r="B44" s="7">
        <f>(B8/1)*100</f>
        <v>0</v>
      </c>
      <c r="C44" s="7">
        <f>(C8/1)*100</f>
        <v>100</v>
      </c>
      <c r="D44" s="7">
        <f>(D8/1)*100</f>
        <v>0</v>
      </c>
    </row>
    <row r="45" spans="1:5" x14ac:dyDescent="0.3">
      <c r="A45" s="1" t="s">
        <v>55</v>
      </c>
      <c r="B45" s="12">
        <f>0/86.6</f>
        <v>0</v>
      </c>
      <c r="C45" s="12">
        <f>1/120</f>
        <v>8.3333333333333332E-3</v>
      </c>
      <c r="D45" s="12">
        <f>0/30.4</f>
        <v>0</v>
      </c>
    </row>
    <row r="46" spans="1:5" x14ac:dyDescent="0.3">
      <c r="A46" s="1" t="s">
        <v>30</v>
      </c>
      <c r="B46" s="2">
        <f>(B9/52)*100</f>
        <v>65.384615384615387</v>
      </c>
      <c r="C46" s="2">
        <f>(C9/52)*100</f>
        <v>32.692307692307693</v>
      </c>
      <c r="D46" s="2">
        <f>(D9/52)*100</f>
        <v>1.9230769230769231</v>
      </c>
    </row>
    <row r="47" spans="1:5" x14ac:dyDescent="0.3">
      <c r="A47" s="1" t="s">
        <v>56</v>
      </c>
      <c r="B47" s="12">
        <f>34/86.6</f>
        <v>0.39260969976905313</v>
      </c>
      <c r="C47" s="12">
        <f>17/120</f>
        <v>0.14166666666666666</v>
      </c>
      <c r="D47" s="12">
        <f>1/30.4</f>
        <v>3.2894736842105261E-2</v>
      </c>
    </row>
    <row r="48" spans="1:5" x14ac:dyDescent="0.3">
      <c r="A48" s="1" t="s">
        <v>35</v>
      </c>
      <c r="B48" s="2">
        <f>(B10/24)*100</f>
        <v>70.833333333333343</v>
      </c>
      <c r="C48" s="2">
        <f>(C10/24)*100</f>
        <v>20.833333333333336</v>
      </c>
      <c r="D48" s="2">
        <f>(D10/24)*100</f>
        <v>8.3333333333333321</v>
      </c>
      <c r="E48" s="2"/>
    </row>
    <row r="49" spans="1:4" x14ac:dyDescent="0.3">
      <c r="A49" s="1" t="s">
        <v>57</v>
      </c>
      <c r="B49" s="12">
        <f>17/86.6</f>
        <v>0.19630484988452657</v>
      </c>
      <c r="C49" s="12">
        <f>5/120</f>
        <v>4.1666666666666664E-2</v>
      </c>
      <c r="D49" s="12">
        <f>2/30.4</f>
        <v>6.5789473684210523E-2</v>
      </c>
    </row>
    <row r="50" spans="1:4" x14ac:dyDescent="0.3">
      <c r="A50" s="1" t="s">
        <v>20</v>
      </c>
      <c r="B50" s="2">
        <f>(B11/17)*100</f>
        <v>23.52941176470588</v>
      </c>
      <c r="C50" s="2">
        <f>(C11/17)*100</f>
        <v>64.705882352941174</v>
      </c>
      <c r="D50" s="2">
        <f>(D11/17)*100</f>
        <v>11.76470588235294</v>
      </c>
    </row>
    <row r="51" spans="1:4" x14ac:dyDescent="0.3">
      <c r="A51" s="1" t="s">
        <v>58</v>
      </c>
      <c r="B51" s="12">
        <f>4/86.6</f>
        <v>4.6189376443418015E-2</v>
      </c>
      <c r="C51" s="12">
        <f>11/120</f>
        <v>9.166666666666666E-2</v>
      </c>
      <c r="D51" s="12">
        <f>2/30.4</f>
        <v>6.5789473684210523E-2</v>
      </c>
    </row>
    <row r="52" spans="1:4" x14ac:dyDescent="0.3">
      <c r="A52" s="1" t="s">
        <v>15</v>
      </c>
      <c r="B52" s="2">
        <f>(B12/81)*100</f>
        <v>59.259259259259252</v>
      </c>
      <c r="C52" s="2">
        <f>(C12/81)*100</f>
        <v>27.160493827160494</v>
      </c>
      <c r="D52" s="2">
        <f>(D12/81)*100</f>
        <v>13.580246913580247</v>
      </c>
    </row>
    <row r="53" spans="1:4" x14ac:dyDescent="0.3">
      <c r="A53" s="1" t="s">
        <v>59</v>
      </c>
      <c r="B53" s="12">
        <f>48/86.6</f>
        <v>0.55427251732101623</v>
      </c>
      <c r="C53" s="12">
        <f>22/120</f>
        <v>0.18333333333333332</v>
      </c>
      <c r="D53" s="12">
        <f>11/30.4</f>
        <v>0.36184210526315791</v>
      </c>
    </row>
    <row r="54" spans="1:4" x14ac:dyDescent="0.3">
      <c r="A54" s="1" t="s">
        <v>28</v>
      </c>
      <c r="B54" s="2">
        <f>(B13/72)*100</f>
        <v>18.055555555555554</v>
      </c>
      <c r="C54" s="2">
        <f>(C13/72)*100</f>
        <v>38.888888888888893</v>
      </c>
      <c r="D54" s="2">
        <f>(D13/72)*100</f>
        <v>43.055555555555557</v>
      </c>
    </row>
    <row r="55" spans="1:4" x14ac:dyDescent="0.3">
      <c r="A55" s="1" t="s">
        <v>60</v>
      </c>
      <c r="B55" s="12">
        <f>13/86.6</f>
        <v>0.15011547344110857</v>
      </c>
      <c r="C55" s="12">
        <f>28/120</f>
        <v>0.23333333333333334</v>
      </c>
      <c r="D55" s="12">
        <f>31/30.4</f>
        <v>1.0197368421052633</v>
      </c>
    </row>
    <row r="56" spans="1:4" x14ac:dyDescent="0.3">
      <c r="A56" s="1" t="s">
        <v>21</v>
      </c>
      <c r="B56" s="2">
        <f>(B14/11)*100</f>
        <v>45.454545454545453</v>
      </c>
      <c r="C56" s="2">
        <f>(C14/11)*100</f>
        <v>54.54545454545454</v>
      </c>
      <c r="D56" s="2">
        <f>(D14/11)*100</f>
        <v>0</v>
      </c>
    </row>
    <row r="57" spans="1:4" x14ac:dyDescent="0.3">
      <c r="A57" s="1" t="s">
        <v>61</v>
      </c>
      <c r="B57" s="12">
        <f>5/86.6</f>
        <v>5.7736720554272522E-2</v>
      </c>
      <c r="C57" s="12">
        <f>6/120</f>
        <v>0.05</v>
      </c>
      <c r="D57" s="12">
        <f>0/30.4</f>
        <v>0</v>
      </c>
    </row>
    <row r="58" spans="1:4" x14ac:dyDescent="0.3">
      <c r="A58" s="1" t="s">
        <v>41</v>
      </c>
      <c r="B58" s="2">
        <f>(B15/2)*100</f>
        <v>0</v>
      </c>
      <c r="C58" s="2">
        <f>(C15/2)*100</f>
        <v>100</v>
      </c>
      <c r="D58" s="2">
        <f>(D15/2)*100</f>
        <v>0</v>
      </c>
    </row>
    <row r="59" spans="1:4" x14ac:dyDescent="0.3">
      <c r="A59" s="1" t="s">
        <v>62</v>
      </c>
      <c r="B59" s="12">
        <f>0/86.6</f>
        <v>0</v>
      </c>
      <c r="C59" s="12">
        <f>2/120</f>
        <v>1.6666666666666666E-2</v>
      </c>
      <c r="D59" s="12">
        <f>0/30.4</f>
        <v>0</v>
      </c>
    </row>
    <row r="60" spans="1:4" x14ac:dyDescent="0.3">
      <c r="A60" s="1" t="s">
        <v>22</v>
      </c>
      <c r="B60" s="2">
        <f>(B16/9)*100</f>
        <v>55.555555555555557</v>
      </c>
      <c r="C60" s="2">
        <f>(C16/9)*100</f>
        <v>22.222222222222221</v>
      </c>
      <c r="D60" s="2">
        <f>(D16/9)*100</f>
        <v>22.222222222222221</v>
      </c>
    </row>
    <row r="61" spans="1:4" x14ac:dyDescent="0.3">
      <c r="A61" s="1" t="s">
        <v>63</v>
      </c>
      <c r="B61" s="12">
        <f>5/86.6</f>
        <v>5.7736720554272522E-2</v>
      </c>
      <c r="C61" s="12">
        <f>2/120</f>
        <v>1.6666666666666666E-2</v>
      </c>
      <c r="D61" s="12">
        <f>2/30.4</f>
        <v>6.5789473684210523E-2</v>
      </c>
    </row>
    <row r="62" spans="1:4" x14ac:dyDescent="0.3">
      <c r="A62" s="1" t="s">
        <v>42</v>
      </c>
      <c r="B62" s="2">
        <f>(B17/2)*100</f>
        <v>0</v>
      </c>
      <c r="C62" s="2">
        <f>(C17/2)*100</f>
        <v>100</v>
      </c>
      <c r="D62" s="2">
        <f>(D17/2)*100</f>
        <v>0</v>
      </c>
    </row>
    <row r="63" spans="1:4" x14ac:dyDescent="0.3">
      <c r="A63" s="1" t="s">
        <v>64</v>
      </c>
      <c r="B63" s="12">
        <f>0/86.6</f>
        <v>0</v>
      </c>
      <c r="C63" s="12">
        <f>2/120</f>
        <v>1.6666666666666666E-2</v>
      </c>
      <c r="D63" s="12">
        <f>0/30.4</f>
        <v>0</v>
      </c>
    </row>
    <row r="64" spans="1:4" x14ac:dyDescent="0.3">
      <c r="A64" s="1" t="s">
        <v>16</v>
      </c>
      <c r="B64" s="2">
        <f>(B18/11)*100</f>
        <v>45.454545454545453</v>
      </c>
      <c r="C64" s="2">
        <f>(C18/11)*100</f>
        <v>54.54545454545454</v>
      </c>
      <c r="D64" s="2">
        <f>(D18/11)*100</f>
        <v>0</v>
      </c>
    </row>
    <row r="65" spans="1:4" x14ac:dyDescent="0.3">
      <c r="A65" s="1" t="s">
        <v>65</v>
      </c>
      <c r="B65" s="12">
        <f>5/86.6</f>
        <v>5.7736720554272522E-2</v>
      </c>
      <c r="C65" s="12">
        <f>6/120</f>
        <v>0.05</v>
      </c>
      <c r="D65" s="12">
        <f>0/30.4</f>
        <v>0</v>
      </c>
    </row>
    <row r="66" spans="1:4" x14ac:dyDescent="0.3">
      <c r="A66" s="1" t="s">
        <v>36</v>
      </c>
      <c r="B66" s="2">
        <f>(B19/24)*100</f>
        <v>0</v>
      </c>
      <c r="C66" s="2">
        <f>(C19/24)*100</f>
        <v>66.666666666666657</v>
      </c>
      <c r="D66" s="2">
        <f>(D19/24)*100</f>
        <v>33.333333333333329</v>
      </c>
    </row>
    <row r="67" spans="1:4" x14ac:dyDescent="0.3">
      <c r="A67" s="1" t="s">
        <v>66</v>
      </c>
      <c r="B67" s="12">
        <f>0/86.6</f>
        <v>0</v>
      </c>
      <c r="C67" s="12">
        <f>16/120</f>
        <v>0.13333333333333333</v>
      </c>
      <c r="D67" s="12">
        <f>8/30.4</f>
        <v>0.26315789473684209</v>
      </c>
    </row>
    <row r="68" spans="1:4" x14ac:dyDescent="0.3">
      <c r="A68" s="1" t="s">
        <v>17</v>
      </c>
      <c r="B68" s="2">
        <f>(B20/3)*100</f>
        <v>33.333333333333329</v>
      </c>
      <c r="C68" s="2">
        <f>(C20/3)*100</f>
        <v>66.666666666666657</v>
      </c>
      <c r="D68" s="2">
        <f>(D20/3)*100</f>
        <v>0</v>
      </c>
    </row>
    <row r="69" spans="1:4" x14ac:dyDescent="0.3">
      <c r="A69" s="1" t="s">
        <v>67</v>
      </c>
      <c r="B69" s="12">
        <f>1/86.6</f>
        <v>1.1547344110854504E-2</v>
      </c>
      <c r="C69" s="12">
        <f>2/120</f>
        <v>1.6666666666666666E-2</v>
      </c>
      <c r="D69" s="12">
        <f>0/30.4</f>
        <v>0</v>
      </c>
    </row>
    <row r="70" spans="1:4" x14ac:dyDescent="0.3">
      <c r="A70" s="1" t="s">
        <v>32</v>
      </c>
      <c r="B70" s="2">
        <f>(B21/2)*100</f>
        <v>0</v>
      </c>
      <c r="C70" s="2">
        <f>(C21/2)*100</f>
        <v>50</v>
      </c>
      <c r="D70" s="2">
        <f>(D21/2)*100</f>
        <v>50</v>
      </c>
    </row>
    <row r="71" spans="1:4" x14ac:dyDescent="0.3">
      <c r="A71" s="1" t="s">
        <v>68</v>
      </c>
      <c r="B71" s="12">
        <f>0/86.6</f>
        <v>0</v>
      </c>
      <c r="C71" s="12">
        <f>1/120</f>
        <v>8.3333333333333332E-3</v>
      </c>
      <c r="D71" s="12">
        <f>1/30.4</f>
        <v>3.2894736842105261E-2</v>
      </c>
    </row>
    <row r="72" spans="1:4" x14ac:dyDescent="0.3">
      <c r="A72" s="1" t="s">
        <v>18</v>
      </c>
      <c r="B72" s="2">
        <f>(B22/2)*100</f>
        <v>0</v>
      </c>
      <c r="C72" s="2">
        <f>(C22/2)*100</f>
        <v>100</v>
      </c>
      <c r="D72" s="2">
        <f>(D22/2)*100</f>
        <v>0</v>
      </c>
    </row>
    <row r="73" spans="1:4" x14ac:dyDescent="0.3">
      <c r="A73" s="1" t="s">
        <v>69</v>
      </c>
      <c r="B73" s="12">
        <f>0/86.6</f>
        <v>0</v>
      </c>
      <c r="C73" s="12">
        <f>2/120</f>
        <v>1.6666666666666666E-2</v>
      </c>
      <c r="D73" s="12">
        <f>0/30.4</f>
        <v>0</v>
      </c>
    </row>
    <row r="74" spans="1:4" x14ac:dyDescent="0.3">
      <c r="A74" s="1" t="s">
        <v>19</v>
      </c>
      <c r="B74" s="2">
        <f>(B23/1)*100</f>
        <v>100</v>
      </c>
      <c r="C74" s="2">
        <f>(C23/1)*100</f>
        <v>0</v>
      </c>
      <c r="D74" s="2">
        <f>(D23/1)*100</f>
        <v>0</v>
      </c>
    </row>
    <row r="75" spans="1:4" x14ac:dyDescent="0.3">
      <c r="A75" s="1" t="s">
        <v>70</v>
      </c>
      <c r="B75" s="12">
        <f>1/86.6</f>
        <v>1.1547344110854504E-2</v>
      </c>
      <c r="C75" s="12">
        <f>0/120</f>
        <v>0</v>
      </c>
      <c r="D75" s="12">
        <f>0/30.4</f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2022-08-19T04:05:07Z</dcterms:modified>
</cp:coreProperties>
</file>