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883DC2C6-8EBD-4055-BC42-96F10B056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C27" i="1"/>
  <c r="B27" i="1"/>
  <c r="B29" i="1"/>
  <c r="D69" i="1"/>
  <c r="C69" i="1"/>
  <c r="B69" i="1"/>
  <c r="B68" i="1"/>
  <c r="D67" i="1"/>
  <c r="C67" i="1"/>
  <c r="B67" i="1"/>
  <c r="C66" i="1"/>
  <c r="D66" i="1"/>
  <c r="B66" i="1"/>
  <c r="D65" i="1"/>
  <c r="C65" i="1"/>
  <c r="B65" i="1"/>
  <c r="C64" i="1"/>
  <c r="D64" i="1"/>
  <c r="B64" i="1"/>
  <c r="D63" i="1"/>
  <c r="C63" i="1"/>
  <c r="B63" i="1"/>
  <c r="C62" i="1"/>
  <c r="D62" i="1"/>
  <c r="B62" i="1"/>
  <c r="D61" i="1"/>
  <c r="C61" i="1"/>
  <c r="B61" i="1"/>
  <c r="C60" i="1"/>
  <c r="D60" i="1"/>
  <c r="B60" i="1"/>
  <c r="D59" i="1"/>
  <c r="C59" i="1"/>
  <c r="B59" i="1"/>
  <c r="C58" i="1"/>
  <c r="D58" i="1"/>
  <c r="B58" i="1"/>
  <c r="D57" i="1"/>
  <c r="C57" i="1"/>
  <c r="B57" i="1"/>
  <c r="C56" i="1"/>
  <c r="D56" i="1"/>
  <c r="B56" i="1"/>
  <c r="D55" i="1"/>
  <c r="C55" i="1"/>
  <c r="B55" i="1"/>
  <c r="C54" i="1"/>
  <c r="D54" i="1"/>
  <c r="B54" i="1"/>
  <c r="D53" i="1"/>
  <c r="C53" i="1"/>
  <c r="B53" i="1"/>
  <c r="C52" i="1"/>
  <c r="D52" i="1"/>
  <c r="B52" i="1"/>
  <c r="D51" i="1"/>
  <c r="C51" i="1"/>
  <c r="B51" i="1"/>
  <c r="C50" i="1"/>
  <c r="D50" i="1"/>
  <c r="B50" i="1"/>
  <c r="D49" i="1"/>
  <c r="C49" i="1"/>
  <c r="B49" i="1"/>
  <c r="C48" i="1"/>
  <c r="D48" i="1"/>
  <c r="B48" i="1"/>
  <c r="D47" i="1"/>
  <c r="C47" i="1"/>
  <c r="B47" i="1"/>
  <c r="C46" i="1"/>
  <c r="D46" i="1"/>
  <c r="B46" i="1"/>
  <c r="D45" i="1"/>
  <c r="C45" i="1"/>
  <c r="B45" i="1"/>
  <c r="C44" i="1"/>
  <c r="D44" i="1"/>
  <c r="B44" i="1"/>
  <c r="D43" i="1"/>
  <c r="C43" i="1"/>
  <c r="B43" i="1"/>
  <c r="C42" i="1"/>
  <c r="D42" i="1"/>
  <c r="B42" i="1"/>
  <c r="D41" i="1"/>
  <c r="C41" i="1"/>
  <c r="B41" i="1"/>
  <c r="C40" i="1"/>
  <c r="D40" i="1"/>
  <c r="B40" i="1"/>
  <c r="D39" i="1"/>
  <c r="C39" i="1"/>
  <c r="B39" i="1"/>
  <c r="C38" i="1"/>
  <c r="D38" i="1"/>
  <c r="B38" i="1"/>
  <c r="D37" i="1"/>
  <c r="C37" i="1"/>
  <c r="B37" i="1"/>
  <c r="C36" i="1"/>
  <c r="D36" i="1"/>
  <c r="B36" i="1"/>
  <c r="D35" i="1"/>
  <c r="C35" i="1"/>
  <c r="B35" i="1"/>
  <c r="C34" i="1"/>
  <c r="D34" i="1"/>
  <c r="B34" i="1"/>
  <c r="D33" i="1"/>
  <c r="C33" i="1"/>
  <c r="B33" i="1"/>
  <c r="C32" i="1"/>
  <c r="D32" i="1"/>
  <c r="B32" i="1"/>
  <c r="D31" i="1"/>
  <c r="C31" i="1"/>
  <c r="B31" i="1"/>
  <c r="C30" i="1"/>
  <c r="D30" i="1"/>
  <c r="B30" i="1"/>
  <c r="D25" i="1"/>
  <c r="C25" i="1"/>
  <c r="B25" i="1"/>
  <c r="B22" i="1"/>
  <c r="B24" i="1" s="1"/>
  <c r="C68" i="1" l="1"/>
  <c r="D68" i="1"/>
  <c r="C22" i="1"/>
  <c r="D22" i="1"/>
  <c r="D24" i="1" l="1"/>
  <c r="C24" i="1"/>
</calcChain>
</file>

<file path=xl/sharedStrings.xml><?xml version="1.0" encoding="utf-8"?>
<sst xmlns="http://schemas.openxmlformats.org/spreadsheetml/2006/main" count="69" uniqueCount="69">
  <si>
    <t>Cormorán Imperial</t>
  </si>
  <si>
    <t>Yeco</t>
  </si>
  <si>
    <t>Cormorán de las Rocas</t>
  </si>
  <si>
    <t>Gaviota Dominicana</t>
  </si>
  <si>
    <t>Yunco de Magallanes</t>
  </si>
  <si>
    <t>Quetro No Volador</t>
  </si>
  <si>
    <t>Martín Pescador</t>
  </si>
  <si>
    <t>Churrete</t>
  </si>
  <si>
    <t>%</t>
  </si>
  <si>
    <t>% Cormorán Imperial</t>
  </si>
  <si>
    <t>% Yeco</t>
  </si>
  <si>
    <t>% Cormorán de las Rocas</t>
  </si>
  <si>
    <t>% Gaviota Dominicana</t>
  </si>
  <si>
    <t>% Quetro No Volador</t>
  </si>
  <si>
    <t>% Churrete</t>
  </si>
  <si>
    <t>% Martín Pescador</t>
  </si>
  <si>
    <t>% Jote Cabeza Colorada</t>
  </si>
  <si>
    <t>% Cóndor</t>
  </si>
  <si>
    <t>% Yunco de Magallanes</t>
  </si>
  <si>
    <t>% Pilpilén Austral</t>
  </si>
  <si>
    <t>Jote Cabeza Colorada</t>
  </si>
  <si>
    <t>Petrel Gigante</t>
  </si>
  <si>
    <t>% Petrel Gigante</t>
  </si>
  <si>
    <t>Caranca</t>
  </si>
  <si>
    <t>% Caranca</t>
  </si>
  <si>
    <t>Albatros Ceja Negra</t>
  </si>
  <si>
    <t>% Albatros Ceja Negra</t>
  </si>
  <si>
    <t>Huairavo</t>
  </si>
  <si>
    <t>% Huairavo</t>
  </si>
  <si>
    <t>Pilpilen Austral</t>
  </si>
  <si>
    <t>Salteador chileno</t>
  </si>
  <si>
    <t>Pingüino de Magallanes</t>
  </si>
  <si>
    <t>% Salteador chileno</t>
  </si>
  <si>
    <t>% Pingüino de Magallanes</t>
  </si>
  <si>
    <t>% Gaviotín Sudamericano</t>
  </si>
  <si>
    <t>% Pilpilén Negro</t>
  </si>
  <si>
    <t>Paiño de Wilson</t>
  </si>
  <si>
    <t>Pilpilen Negro</t>
  </si>
  <si>
    <t>% Paiño de Wilson</t>
  </si>
  <si>
    <t>Cóndor</t>
  </si>
  <si>
    <t>Gaviotín Suramericano</t>
  </si>
  <si>
    <t>Sector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</si>
  <si>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</si>
  <si>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</si>
  <si>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</si>
  <si>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</si>
  <si>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</si>
  <si>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</si>
  <si>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</si>
  <si>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Gaviotín Sudamericano</t>
  </si>
  <si>
    <t>Density Petrel Gigante</t>
  </si>
  <si>
    <t>Density Albatros Ceja Negra</t>
  </si>
  <si>
    <t>Density Yunco de Magallanes</t>
  </si>
  <si>
    <t>Density Paiño de Wilson</t>
  </si>
  <si>
    <t>Density Salteador chileno</t>
  </si>
  <si>
    <t>Density Quetro No Volador</t>
  </si>
  <si>
    <t>Density Caranca</t>
  </si>
  <si>
    <t>Density Pilpilén Austral</t>
  </si>
  <si>
    <t>Density Pilpilén Negro</t>
  </si>
  <si>
    <t>Density Pingüino de Magallanes</t>
  </si>
  <si>
    <t>Density Huairavo</t>
  </si>
  <si>
    <t>Density Churrete</t>
  </si>
  <si>
    <t>Density Martín Pescador</t>
  </si>
  <si>
    <t>Density Cóndor</t>
  </si>
  <si>
    <t>Density Jote Cabeza Colorada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</si>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</sst>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A27" sqref="A27"/>
    </sheetView>
  </sheetViews>
  <sheetFormatPr baseColWidth="10" defaultColWidth="8.88671875" defaultRowHeight="11.4" x14ac:dyDescent="0.3"/>
  <cols>
    <col min="1" max="1" width="39.21875" style="1" customWidth="1"/>
    <col min="2" max="2" width="12" style="1" customWidth="1"/>
    <col min="3" max="4" width="9.88671875" style="1" customWidth="1"/>
    <col min="5" max="5" width="8.88671875" style="1"/>
    <col min="6" max="6" width="10.109375" style="1" bestFit="1" customWidth="1"/>
    <col min="7" max="7" width="10.6640625" style="1" bestFit="1" customWidth="1"/>
    <col min="8" max="8" width="9.21875" style="1" bestFit="1" customWidth="1"/>
    <col min="9" max="16384" width="8.88671875" style="1"/>
  </cols>
  <sheetData>
    <row r="1" spans="1:5" x14ac:dyDescent="0.3">
      <c r="A1" s="6" t="s">
        <v>41</v>
      </c>
      <c r="B1" s="22">
        <v>1</v>
      </c>
      <c r="C1" s="7">
        <v>2</v>
      </c>
      <c r="D1" s="23">
        <v>3</v>
      </c>
    </row>
    <row r="2" spans="1:5" x14ac:dyDescent="0.3">
      <c r="A2" s="16" t="s">
        <v>0</v>
      </c>
      <c r="B2" s="10">
        <v>10</v>
      </c>
      <c r="C2" s="17">
        <v>3</v>
      </c>
      <c r="D2" s="11">
        <v>5</v>
      </c>
      <c r="E2" s="3"/>
    </row>
    <row r="3" spans="1:5" x14ac:dyDescent="0.3">
      <c r="A3" s="18" t="s">
        <v>1</v>
      </c>
      <c r="B3" s="12">
        <v>2</v>
      </c>
      <c r="C3" s="19">
        <v>34</v>
      </c>
      <c r="D3" s="13">
        <v>0</v>
      </c>
      <c r="E3" s="3"/>
    </row>
    <row r="4" spans="1:5" x14ac:dyDescent="0.3">
      <c r="A4" s="18" t="s">
        <v>2</v>
      </c>
      <c r="B4" s="12">
        <v>70</v>
      </c>
      <c r="C4" s="19">
        <v>4</v>
      </c>
      <c r="D4" s="13">
        <v>0</v>
      </c>
      <c r="E4" s="3"/>
    </row>
    <row r="5" spans="1:5" x14ac:dyDescent="0.3">
      <c r="A5" s="18" t="s">
        <v>3</v>
      </c>
      <c r="B5" s="12">
        <v>24</v>
      </c>
      <c r="C5" s="19">
        <v>2</v>
      </c>
      <c r="D5" s="13">
        <v>1</v>
      </c>
      <c r="E5" s="3"/>
    </row>
    <row r="6" spans="1:5" x14ac:dyDescent="0.3">
      <c r="A6" s="18" t="s">
        <v>40</v>
      </c>
      <c r="B6" s="12">
        <v>15</v>
      </c>
      <c r="C6" s="19">
        <v>80</v>
      </c>
      <c r="D6" s="13">
        <v>1</v>
      </c>
      <c r="E6" s="3"/>
    </row>
    <row r="7" spans="1:5" x14ac:dyDescent="0.3">
      <c r="A7" s="18" t="s">
        <v>21</v>
      </c>
      <c r="B7" s="12">
        <v>27</v>
      </c>
      <c r="C7" s="19">
        <v>27</v>
      </c>
      <c r="D7" s="13">
        <v>1</v>
      </c>
      <c r="E7" s="3"/>
    </row>
    <row r="8" spans="1:5" x14ac:dyDescent="0.3">
      <c r="A8" s="18" t="s">
        <v>25</v>
      </c>
      <c r="B8" s="12">
        <v>5</v>
      </c>
      <c r="C8" s="19">
        <v>60</v>
      </c>
      <c r="D8" s="13">
        <v>2</v>
      </c>
      <c r="E8" s="3"/>
    </row>
    <row r="9" spans="1:5" x14ac:dyDescent="0.3">
      <c r="A9" s="18" t="s">
        <v>4</v>
      </c>
      <c r="B9" s="12">
        <v>10</v>
      </c>
      <c r="C9" s="19">
        <v>2</v>
      </c>
      <c r="D9" s="13">
        <v>0</v>
      </c>
      <c r="E9" s="3"/>
    </row>
    <row r="10" spans="1:5" x14ac:dyDescent="0.3">
      <c r="A10" s="18" t="s">
        <v>36</v>
      </c>
      <c r="B10" s="12">
        <v>0</v>
      </c>
      <c r="C10" s="19">
        <v>3</v>
      </c>
      <c r="D10" s="13">
        <v>0</v>
      </c>
      <c r="E10" s="3"/>
    </row>
    <row r="11" spans="1:5" x14ac:dyDescent="0.3">
      <c r="A11" s="18" t="s">
        <v>30</v>
      </c>
      <c r="B11" s="12">
        <v>8</v>
      </c>
      <c r="C11" s="19">
        <v>11</v>
      </c>
      <c r="D11" s="13">
        <v>2</v>
      </c>
      <c r="E11" s="3"/>
    </row>
    <row r="12" spans="1:5" x14ac:dyDescent="0.3">
      <c r="A12" s="18" t="s">
        <v>5</v>
      </c>
      <c r="B12" s="12">
        <v>19</v>
      </c>
      <c r="C12" s="19">
        <v>12</v>
      </c>
      <c r="D12" s="13">
        <v>0</v>
      </c>
      <c r="E12" s="3"/>
    </row>
    <row r="13" spans="1:5" x14ac:dyDescent="0.3">
      <c r="A13" s="18" t="s">
        <v>23</v>
      </c>
      <c r="B13" s="12">
        <v>57</v>
      </c>
      <c r="C13" s="19">
        <v>32</v>
      </c>
      <c r="D13" s="13">
        <v>34</v>
      </c>
      <c r="E13" s="3"/>
    </row>
    <row r="14" spans="1:5" x14ac:dyDescent="0.3">
      <c r="A14" s="18" t="s">
        <v>29</v>
      </c>
      <c r="B14" s="12">
        <v>3</v>
      </c>
      <c r="C14" s="19">
        <v>3</v>
      </c>
      <c r="D14" s="13">
        <v>0</v>
      </c>
      <c r="E14" s="3"/>
    </row>
    <row r="15" spans="1:5" x14ac:dyDescent="0.3">
      <c r="A15" s="18" t="s">
        <v>37</v>
      </c>
      <c r="B15" s="12">
        <v>1</v>
      </c>
      <c r="C15" s="19">
        <v>0</v>
      </c>
      <c r="D15" s="13">
        <v>0</v>
      </c>
      <c r="E15" s="3"/>
    </row>
    <row r="16" spans="1:5" x14ac:dyDescent="0.3">
      <c r="A16" s="18" t="s">
        <v>31</v>
      </c>
      <c r="B16" s="12">
        <v>3</v>
      </c>
      <c r="C16" s="19">
        <v>5</v>
      </c>
      <c r="D16" s="13">
        <v>0</v>
      </c>
      <c r="E16" s="3"/>
    </row>
    <row r="17" spans="1:5" x14ac:dyDescent="0.3">
      <c r="A17" s="18" t="s">
        <v>27</v>
      </c>
      <c r="B17" s="12">
        <v>0</v>
      </c>
      <c r="C17" s="19">
        <v>2</v>
      </c>
      <c r="D17" s="13">
        <v>0</v>
      </c>
      <c r="E17" s="3"/>
    </row>
    <row r="18" spans="1:5" x14ac:dyDescent="0.3">
      <c r="A18" s="18" t="s">
        <v>7</v>
      </c>
      <c r="B18" s="12">
        <v>12</v>
      </c>
      <c r="C18" s="19">
        <v>3</v>
      </c>
      <c r="D18" s="13">
        <v>1</v>
      </c>
      <c r="E18" s="3"/>
    </row>
    <row r="19" spans="1:5" x14ac:dyDescent="0.3">
      <c r="A19" s="18" t="s">
        <v>6</v>
      </c>
      <c r="B19" s="12">
        <v>0</v>
      </c>
      <c r="C19" s="19">
        <v>2</v>
      </c>
      <c r="D19" s="13">
        <v>0</v>
      </c>
      <c r="E19" s="3"/>
    </row>
    <row r="20" spans="1:5" x14ac:dyDescent="0.3">
      <c r="A20" s="18" t="s">
        <v>39</v>
      </c>
      <c r="B20" s="12">
        <v>1</v>
      </c>
      <c r="C20" s="19">
        <v>1</v>
      </c>
      <c r="D20" s="13">
        <v>0</v>
      </c>
      <c r="E20" s="3"/>
    </row>
    <row r="21" spans="1:5" x14ac:dyDescent="0.3">
      <c r="A21" s="20" t="s">
        <v>20</v>
      </c>
      <c r="B21" s="14">
        <v>0</v>
      </c>
      <c r="C21" s="21">
        <v>2</v>
      </c>
      <c r="D21" s="15">
        <v>0</v>
      </c>
      <c r="E21" s="3"/>
    </row>
    <row r="22" spans="1:5" x14ac:dyDescent="0.3">
      <c r="A22" s="1" t="s">
        <v>42</v>
      </c>
      <c r="B22" s="3">
        <f>SUM(B2:B21)</f>
        <v>267</v>
      </c>
      <c r="C22" s="3">
        <f>SUM(C2:C21)</f>
        <v>288</v>
      </c>
      <c r="D22" s="3">
        <f>SUM(D2:D21)</f>
        <v>47</v>
      </c>
      <c r="E22" s="3"/>
    </row>
    <row r="23" spans="1:5" x14ac:dyDescent="0.3">
      <c r="A23" s="1" t="s">
        <v>43</v>
      </c>
      <c r="B23" s="24">
        <v>79.5</v>
      </c>
      <c r="C23" s="24">
        <v>124.8</v>
      </c>
      <c r="D23" s="24">
        <v>26.4</v>
      </c>
    </row>
    <row r="24" spans="1:5" x14ac:dyDescent="0.3">
      <c r="A24" s="1" t="s">
        <v>8</v>
      </c>
      <c r="B24" s="2">
        <f>(B22/602)*100</f>
        <v>44.352159468438543</v>
      </c>
      <c r="C24" s="2">
        <f t="shared" ref="C24:D24" si="0">(C22/602)*100</f>
        <v>47.840531561461795</v>
      </c>
      <c r="D24" s="2">
        <f t="shared" si="0"/>
        <v>7.8073089700996672</v>
      </c>
    </row>
    <row r="25" spans="1:5" x14ac:dyDescent="0.3">
      <c r="A25" s="1" t="s">
        <v>44</v>
      </c>
      <c r="B25" s="5">
        <f>267/79.5</f>
        <v>3.358490566037736</v>
      </c>
      <c r="C25" s="5">
        <f>288/124.8</f>
        <v>2.3076923076923079</v>
      </c>
      <c r="D25" s="5">
        <f>47/26.4</f>
        <v>1.7803030303030305</v>
      </c>
    </row>
    <row r="26" spans="1:5" x14ac:dyDescent="0.3">
      <c r="A26" s="1" t="s">
        <v>67</v>
      </c>
      <c r="B26" s="2">
        <v>2.2229999999999999</v>
      </c>
      <c r="C26" s="2">
        <v>2.17</v>
      </c>
      <c r="D26" s="2">
        <v>1.0680000000000001</v>
      </c>
    </row>
    <row r="27" spans="1:5" x14ac:dyDescent="0.3">
      <c r="A27" s="1" t="s">
        <v>68</v>
      </c>
      <c r="B27" s="2">
        <f>1-0.147</f>
        <v>0.85299999999999998</v>
      </c>
      <c r="C27" s="2">
        <f>1-0.16</f>
        <v>0.84</v>
      </c>
      <c r="D27" s="2">
        <f>1-0.54</f>
        <v>0.45999999999999996</v>
      </c>
    </row>
    <row r="28" spans="1:5" x14ac:dyDescent="0.3">
      <c r="A28" s="1" t="s">
        <v>65</v>
      </c>
      <c r="B28" s="2">
        <v>2.411</v>
      </c>
      <c r="C28" s="2">
        <v>0</v>
      </c>
      <c r="D28" s="2">
        <v>0</v>
      </c>
    </row>
    <row r="29" spans="1:5" x14ac:dyDescent="0.3">
      <c r="A29" s="1" t="s">
        <v>66</v>
      </c>
      <c r="B29" s="2">
        <f>1-0.114</f>
        <v>0.88600000000000001</v>
      </c>
      <c r="C29" s="2">
        <v>0</v>
      </c>
      <c r="D29" s="2">
        <v>0</v>
      </c>
    </row>
    <row r="30" spans="1:5" x14ac:dyDescent="0.2">
      <c r="A30" s="1" t="s">
        <v>9</v>
      </c>
      <c r="B30" s="8">
        <f>(B2/18)*100</f>
        <v>55.555555555555557</v>
      </c>
      <c r="C30" s="8">
        <f t="shared" ref="C30:D30" si="1">(C2/18)*100</f>
        <v>16.666666666666664</v>
      </c>
      <c r="D30" s="8">
        <f t="shared" si="1"/>
        <v>27.777777777777779</v>
      </c>
    </row>
    <row r="31" spans="1:5" x14ac:dyDescent="0.3">
      <c r="A31" s="1" t="s">
        <v>45</v>
      </c>
      <c r="B31" s="9">
        <f>10/79.5</f>
        <v>0.12578616352201258</v>
      </c>
      <c r="C31" s="9">
        <f>3/124.8</f>
        <v>2.403846153846154E-2</v>
      </c>
      <c r="D31" s="9">
        <f>5/26.4</f>
        <v>0.18939393939393939</v>
      </c>
    </row>
    <row r="32" spans="1:5" x14ac:dyDescent="0.3">
      <c r="A32" s="1" t="s">
        <v>10</v>
      </c>
      <c r="B32" s="2">
        <f>(B3/36)*100</f>
        <v>5.5555555555555554</v>
      </c>
      <c r="C32" s="2">
        <f>(C3/36)*100</f>
        <v>94.444444444444443</v>
      </c>
      <c r="D32" s="2">
        <f>(D3/36)*100</f>
        <v>0</v>
      </c>
    </row>
    <row r="33" spans="1:5" x14ac:dyDescent="0.3">
      <c r="A33" s="1" t="s">
        <v>46</v>
      </c>
      <c r="B33" s="9">
        <f>2/79.5</f>
        <v>2.5157232704402517E-2</v>
      </c>
      <c r="C33" s="9">
        <f>34/124.8</f>
        <v>0.27243589743589747</v>
      </c>
      <c r="D33" s="9">
        <f>0/26.4</f>
        <v>0</v>
      </c>
    </row>
    <row r="34" spans="1:5" x14ac:dyDescent="0.3">
      <c r="A34" s="1" t="s">
        <v>11</v>
      </c>
      <c r="B34" s="2">
        <f>(B4/74)*100</f>
        <v>94.594594594594597</v>
      </c>
      <c r="C34" s="2">
        <f>(C4/74)*100</f>
        <v>5.4054054054054053</v>
      </c>
      <c r="D34" s="2">
        <f>(D4/74)*100</f>
        <v>0</v>
      </c>
    </row>
    <row r="35" spans="1:5" x14ac:dyDescent="0.3">
      <c r="A35" s="1" t="s">
        <v>47</v>
      </c>
      <c r="B35" s="9">
        <f>70/79.5</f>
        <v>0.88050314465408808</v>
      </c>
      <c r="C35" s="9">
        <f>4/124.8</f>
        <v>3.2051282051282055E-2</v>
      </c>
      <c r="D35" s="9">
        <f>0/26.4</f>
        <v>0</v>
      </c>
    </row>
    <row r="36" spans="1:5" x14ac:dyDescent="0.3">
      <c r="A36" s="1" t="s">
        <v>12</v>
      </c>
      <c r="B36" s="2">
        <f>(B5/27)*100</f>
        <v>88.888888888888886</v>
      </c>
      <c r="C36" s="2">
        <f>(C5/27)*100</f>
        <v>7.4074074074074066</v>
      </c>
      <c r="D36" s="2">
        <f>(D5/27)*100</f>
        <v>3.7037037037037033</v>
      </c>
    </row>
    <row r="37" spans="1:5" x14ac:dyDescent="0.3">
      <c r="A37" s="1" t="s">
        <v>48</v>
      </c>
      <c r="B37" s="9">
        <f>24/79.5</f>
        <v>0.30188679245283018</v>
      </c>
      <c r="C37" s="9">
        <f>2/124.8</f>
        <v>1.6025641025641028E-2</v>
      </c>
      <c r="D37" s="9">
        <f>1/26.4</f>
        <v>3.787878787878788E-2</v>
      </c>
    </row>
    <row r="38" spans="1:5" x14ac:dyDescent="0.3">
      <c r="A38" s="1" t="s">
        <v>34</v>
      </c>
      <c r="B38" s="2">
        <f>(B6/96)*100</f>
        <v>15.625</v>
      </c>
      <c r="C38" s="2">
        <f>(C6/96)*100</f>
        <v>83.333333333333343</v>
      </c>
      <c r="D38" s="2">
        <f>(D6/96)*100</f>
        <v>1.0416666666666665</v>
      </c>
    </row>
    <row r="39" spans="1:5" x14ac:dyDescent="0.3">
      <c r="A39" s="1" t="s">
        <v>49</v>
      </c>
      <c r="B39" s="9">
        <f>15/79.5</f>
        <v>0.18867924528301888</v>
      </c>
      <c r="C39" s="9">
        <f>80/124.8</f>
        <v>0.64102564102564108</v>
      </c>
      <c r="D39" s="9">
        <f>1/26.4</f>
        <v>3.787878787878788E-2</v>
      </c>
    </row>
    <row r="40" spans="1:5" x14ac:dyDescent="0.3">
      <c r="A40" s="1" t="s">
        <v>22</v>
      </c>
      <c r="B40" s="2">
        <f>(B7/55)*100</f>
        <v>49.090909090909093</v>
      </c>
      <c r="C40" s="2">
        <f>(C7/55)*100</f>
        <v>49.090909090909093</v>
      </c>
      <c r="D40" s="2">
        <f>(D7/55)*100</f>
        <v>1.8181818181818181</v>
      </c>
    </row>
    <row r="41" spans="1:5" x14ac:dyDescent="0.3">
      <c r="A41" s="1" t="s">
        <v>50</v>
      </c>
      <c r="B41" s="9">
        <f>27/79.5</f>
        <v>0.33962264150943394</v>
      </c>
      <c r="C41" s="9">
        <f>27/124.8</f>
        <v>0.21634615384615385</v>
      </c>
      <c r="D41" s="9">
        <f>1/26.4</f>
        <v>3.787878787878788E-2</v>
      </c>
    </row>
    <row r="42" spans="1:5" x14ac:dyDescent="0.3">
      <c r="A42" s="1" t="s">
        <v>26</v>
      </c>
      <c r="B42" s="4">
        <f>(B8/67)*100</f>
        <v>7.4626865671641784</v>
      </c>
      <c r="C42" s="4">
        <f>(C8/67)*100</f>
        <v>89.552238805970148</v>
      </c>
      <c r="D42" s="4">
        <f>(D8/67)*100</f>
        <v>2.9850746268656714</v>
      </c>
    </row>
    <row r="43" spans="1:5" x14ac:dyDescent="0.3">
      <c r="A43" s="1" t="s">
        <v>51</v>
      </c>
      <c r="B43" s="9">
        <f>5/79.5</f>
        <v>6.2893081761006289E-2</v>
      </c>
      <c r="C43" s="9">
        <f>60/124.8</f>
        <v>0.48076923076923078</v>
      </c>
      <c r="D43" s="9">
        <f>2/26.4</f>
        <v>7.575757575757576E-2</v>
      </c>
    </row>
    <row r="44" spans="1:5" x14ac:dyDescent="0.3">
      <c r="A44" s="1" t="s">
        <v>18</v>
      </c>
      <c r="B44" s="2">
        <f>(B9/12)*100</f>
        <v>83.333333333333343</v>
      </c>
      <c r="C44" s="2">
        <f>(C9/12)*100</f>
        <v>16.666666666666664</v>
      </c>
      <c r="D44" s="2">
        <f>(D9/12)*100</f>
        <v>0</v>
      </c>
    </row>
    <row r="45" spans="1:5" x14ac:dyDescent="0.3">
      <c r="A45" s="1" t="s">
        <v>52</v>
      </c>
      <c r="B45" s="9">
        <f>10/79.5</f>
        <v>0.12578616352201258</v>
      </c>
      <c r="C45" s="9">
        <f>2/124.8</f>
        <v>1.6025641025641028E-2</v>
      </c>
      <c r="D45" s="9">
        <f>0/26.4</f>
        <v>0</v>
      </c>
    </row>
    <row r="46" spans="1:5" x14ac:dyDescent="0.3">
      <c r="A46" s="1" t="s">
        <v>38</v>
      </c>
      <c r="B46" s="2">
        <f>(B10/3)*100</f>
        <v>0</v>
      </c>
      <c r="C46" s="2">
        <f>(C10/3)*100</f>
        <v>100</v>
      </c>
      <c r="D46" s="2">
        <f>(D10/3)*100</f>
        <v>0</v>
      </c>
      <c r="E46" s="2"/>
    </row>
    <row r="47" spans="1:5" x14ac:dyDescent="0.3">
      <c r="A47" s="1" t="s">
        <v>53</v>
      </c>
      <c r="B47" s="9">
        <f>0/79.5</f>
        <v>0</v>
      </c>
      <c r="C47" s="9">
        <f>3/124.8</f>
        <v>2.403846153846154E-2</v>
      </c>
      <c r="D47" s="9">
        <f>0/26.4</f>
        <v>0</v>
      </c>
    </row>
    <row r="48" spans="1:5" x14ac:dyDescent="0.3">
      <c r="A48" s="1" t="s">
        <v>32</v>
      </c>
      <c r="B48" s="2">
        <f>(B11/21)*100</f>
        <v>38.095238095238095</v>
      </c>
      <c r="C48" s="2">
        <f>(C11/21)*100</f>
        <v>52.380952380952387</v>
      </c>
      <c r="D48" s="2">
        <f>(D11/21)*100</f>
        <v>9.5238095238095237</v>
      </c>
    </row>
    <row r="49" spans="1:4" x14ac:dyDescent="0.3">
      <c r="A49" s="1" t="s">
        <v>54</v>
      </c>
      <c r="B49" s="9">
        <f>8/79.5</f>
        <v>0.10062893081761007</v>
      </c>
      <c r="C49" s="9">
        <f>11/124.8</f>
        <v>8.8141025641025647E-2</v>
      </c>
      <c r="D49" s="9">
        <f>2/26.4</f>
        <v>7.575757575757576E-2</v>
      </c>
    </row>
    <row r="50" spans="1:4" x14ac:dyDescent="0.3">
      <c r="A50" s="1" t="s">
        <v>13</v>
      </c>
      <c r="B50" s="2">
        <f>(B12/31)*100</f>
        <v>61.29032258064516</v>
      </c>
      <c r="C50" s="2">
        <f>(C12/31)*100</f>
        <v>38.70967741935484</v>
      </c>
      <c r="D50" s="2">
        <f>(D12/31)*100</f>
        <v>0</v>
      </c>
    </row>
    <row r="51" spans="1:4" x14ac:dyDescent="0.3">
      <c r="A51" s="1" t="s">
        <v>55</v>
      </c>
      <c r="B51" s="9">
        <f>19/79.5</f>
        <v>0.2389937106918239</v>
      </c>
      <c r="C51" s="9">
        <f>12/124.8</f>
        <v>9.6153846153846159E-2</v>
      </c>
      <c r="D51" s="9">
        <f>0/26.4</f>
        <v>0</v>
      </c>
    </row>
    <row r="52" spans="1:4" x14ac:dyDescent="0.3">
      <c r="A52" s="1" t="s">
        <v>24</v>
      </c>
      <c r="B52" s="2">
        <f>(B13/123)*100</f>
        <v>46.341463414634148</v>
      </c>
      <c r="C52" s="2">
        <f>(C13/123)*100</f>
        <v>26.016260162601629</v>
      </c>
      <c r="D52" s="2">
        <f>(D13/123)*100</f>
        <v>27.64227642276423</v>
      </c>
    </row>
    <row r="53" spans="1:4" x14ac:dyDescent="0.3">
      <c r="A53" s="1" t="s">
        <v>56</v>
      </c>
      <c r="B53" s="9">
        <f>57/79.5</f>
        <v>0.71698113207547165</v>
      </c>
      <c r="C53" s="9">
        <f>32/124.8</f>
        <v>0.25641025641025644</v>
      </c>
      <c r="D53" s="9">
        <f>34/26.4</f>
        <v>1.2878787878787878</v>
      </c>
    </row>
    <row r="54" spans="1:4" x14ac:dyDescent="0.3">
      <c r="A54" s="1" t="s">
        <v>19</v>
      </c>
      <c r="B54" s="2">
        <f>(B14/6)*100</f>
        <v>50</v>
      </c>
      <c r="C54" s="2">
        <f>(C14/6)*100</f>
        <v>50</v>
      </c>
      <c r="D54" s="2">
        <f>(D14/6)*100</f>
        <v>0</v>
      </c>
    </row>
    <row r="55" spans="1:4" x14ac:dyDescent="0.3">
      <c r="A55" s="1" t="s">
        <v>57</v>
      </c>
      <c r="B55" s="9">
        <f>3/79.5</f>
        <v>3.7735849056603772E-2</v>
      </c>
      <c r="C55" s="9">
        <f>3/124.8</f>
        <v>2.403846153846154E-2</v>
      </c>
      <c r="D55" s="9">
        <f>0/26.4</f>
        <v>0</v>
      </c>
    </row>
    <row r="56" spans="1:4" x14ac:dyDescent="0.3">
      <c r="A56" s="1" t="s">
        <v>35</v>
      </c>
      <c r="B56" s="2">
        <f>(B15/1)*100</f>
        <v>100</v>
      </c>
      <c r="C56" s="2">
        <f>(C15/1)*100</f>
        <v>0</v>
      </c>
      <c r="D56" s="2">
        <f>(D15/1)*100</f>
        <v>0</v>
      </c>
    </row>
    <row r="57" spans="1:4" x14ac:dyDescent="0.3">
      <c r="A57" s="1" t="s">
        <v>58</v>
      </c>
      <c r="B57" s="9">
        <f>1/79.5</f>
        <v>1.2578616352201259E-2</v>
      </c>
      <c r="C57" s="9">
        <f>0/124.8</f>
        <v>0</v>
      </c>
      <c r="D57" s="9">
        <f t="shared" ref="D57" si="2">0/26.4</f>
        <v>0</v>
      </c>
    </row>
    <row r="58" spans="1:4" x14ac:dyDescent="0.3">
      <c r="A58" s="1" t="s">
        <v>33</v>
      </c>
      <c r="B58" s="2">
        <f>(B16/8)*100</f>
        <v>37.5</v>
      </c>
      <c r="C58" s="2">
        <f>(C16/8)*100</f>
        <v>62.5</v>
      </c>
      <c r="D58" s="2">
        <f>(D16/8)*100</f>
        <v>0</v>
      </c>
    </row>
    <row r="59" spans="1:4" x14ac:dyDescent="0.3">
      <c r="A59" s="1" t="s">
        <v>59</v>
      </c>
      <c r="B59" s="9">
        <f>3/79.5</f>
        <v>3.7735849056603772E-2</v>
      </c>
      <c r="C59" s="9">
        <f>5/124.8</f>
        <v>4.0064102564102567E-2</v>
      </c>
      <c r="D59" s="9">
        <f t="shared" ref="D59" si="3">0/26.4</f>
        <v>0</v>
      </c>
    </row>
    <row r="60" spans="1:4" x14ac:dyDescent="0.3">
      <c r="A60" s="1" t="s">
        <v>28</v>
      </c>
      <c r="B60" s="2">
        <f>(B17/2)*100</f>
        <v>0</v>
      </c>
      <c r="C60" s="2">
        <f>(C17/2)*100</f>
        <v>100</v>
      </c>
      <c r="D60" s="2">
        <f>(D17/2)*100</f>
        <v>0</v>
      </c>
    </row>
    <row r="61" spans="1:4" x14ac:dyDescent="0.3">
      <c r="A61" s="1" t="s">
        <v>60</v>
      </c>
      <c r="B61" s="9">
        <f>0/79.5</f>
        <v>0</v>
      </c>
      <c r="C61" s="9">
        <f>2/124.8</f>
        <v>1.6025641025641028E-2</v>
      </c>
      <c r="D61" s="9">
        <f t="shared" ref="D61" si="4">0/26.4</f>
        <v>0</v>
      </c>
    </row>
    <row r="62" spans="1:4" x14ac:dyDescent="0.3">
      <c r="A62" s="1" t="s">
        <v>14</v>
      </c>
      <c r="B62" s="2">
        <f>(B18/16)*100</f>
        <v>75</v>
      </c>
      <c r="C62" s="2">
        <f>(C18/16)*100</f>
        <v>18.75</v>
      </c>
      <c r="D62" s="2">
        <f>(D18/16)*100</f>
        <v>6.25</v>
      </c>
    </row>
    <row r="63" spans="1:4" x14ac:dyDescent="0.3">
      <c r="A63" s="1" t="s">
        <v>61</v>
      </c>
      <c r="B63" s="9">
        <f>12/79.5</f>
        <v>0.15094339622641509</v>
      </c>
      <c r="C63" s="9">
        <f>3/124.8</f>
        <v>2.403846153846154E-2</v>
      </c>
      <c r="D63" s="9">
        <f>1/26.4</f>
        <v>3.787878787878788E-2</v>
      </c>
    </row>
    <row r="64" spans="1:4" x14ac:dyDescent="0.3">
      <c r="A64" s="1" t="s">
        <v>15</v>
      </c>
      <c r="B64" s="2">
        <f>(B19/2)*100</f>
        <v>0</v>
      </c>
      <c r="C64" s="2">
        <f>(C19/2)*100</f>
        <v>100</v>
      </c>
      <c r="D64" s="2">
        <f>(D19/2)*100</f>
        <v>0</v>
      </c>
    </row>
    <row r="65" spans="1:4" x14ac:dyDescent="0.3">
      <c r="A65" s="1" t="s">
        <v>62</v>
      </c>
      <c r="B65" s="9">
        <f>0/79.5</f>
        <v>0</v>
      </c>
      <c r="C65" s="9">
        <f>2/124.8</f>
        <v>1.6025641025641028E-2</v>
      </c>
      <c r="D65" s="9">
        <f t="shared" ref="D65" si="5">0/26.4</f>
        <v>0</v>
      </c>
    </row>
    <row r="66" spans="1:4" x14ac:dyDescent="0.3">
      <c r="A66" s="1" t="s">
        <v>17</v>
      </c>
      <c r="B66" s="2">
        <f>(B20/2)*100</f>
        <v>50</v>
      </c>
      <c r="C66" s="2">
        <f>(C20/2)*100</f>
        <v>50</v>
      </c>
      <c r="D66" s="2">
        <f>(D20/2)*100</f>
        <v>0</v>
      </c>
    </row>
    <row r="67" spans="1:4" x14ac:dyDescent="0.3">
      <c r="A67" s="1" t="s">
        <v>63</v>
      </c>
      <c r="B67" s="9">
        <f>1/79.5</f>
        <v>1.2578616352201259E-2</v>
      </c>
      <c r="C67" s="9">
        <f>1/124.8</f>
        <v>8.0128205128205138E-3</v>
      </c>
      <c r="D67" s="9">
        <f t="shared" ref="D67" si="6">0/26.4</f>
        <v>0</v>
      </c>
    </row>
    <row r="68" spans="1:4" x14ac:dyDescent="0.3">
      <c r="A68" s="1" t="s">
        <v>16</v>
      </c>
      <c r="B68" s="2">
        <f>(B21/2)*100</f>
        <v>0</v>
      </c>
      <c r="C68" s="2">
        <f>(C21/2)*100</f>
        <v>100</v>
      </c>
      <c r="D68" s="2">
        <f>(D21/2)*100</f>
        <v>0</v>
      </c>
    </row>
    <row r="69" spans="1:4" x14ac:dyDescent="0.3">
      <c r="A69" s="1" t="s">
        <v>64</v>
      </c>
      <c r="B69" s="9">
        <f>0/79.5</f>
        <v>0</v>
      </c>
      <c r="C69" s="9">
        <f>2/124.8</f>
        <v>1.6025641025641028E-2</v>
      </c>
      <c r="D69" s="9">
        <f t="shared" ref="D69" si="7">0/26.4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2022-08-19T04:05:19Z</dcterms:modified>
</cp:coreProperties>
</file>